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2B2B42FA-A776-4EC7-96D1-52FC022E0595}" xr6:coauthVersionLast="47" xr6:coauthVersionMax="47" xr10:uidLastSave="{00000000-0000-0000-0000-000000000000}"/>
  <bookViews>
    <workbookView xWindow="768" yWindow="768" windowWidth="17280" windowHeight="8880" activeTab="1"/>
  </bookViews>
  <sheets>
    <sheet name="Explanation" sheetId="2" r:id="rId1"/>
    <sheet name="Predictions" sheetId="1" r:id="rId2"/>
  </sheets>
  <definedNames>
    <definedName name="_xlnm._FilterDatabase" localSheetId="1" hidden="1">Predictions!$A$1:$P$631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F2" i="1"/>
  <c r="B3" i="1"/>
  <c r="C3" i="1"/>
  <c r="F3" i="1"/>
  <c r="B4" i="1"/>
  <c r="C4" i="1"/>
  <c r="F4" i="1"/>
  <c r="B5" i="1"/>
  <c r="C5" i="1"/>
  <c r="F5" i="1"/>
  <c r="B6" i="1"/>
  <c r="C6" i="1"/>
  <c r="F6" i="1"/>
  <c r="B7" i="1"/>
  <c r="C7" i="1"/>
  <c r="F7" i="1"/>
  <c r="B8" i="1"/>
  <c r="C8" i="1"/>
  <c r="F8" i="1"/>
  <c r="B9" i="1"/>
  <c r="C9" i="1"/>
  <c r="F9" i="1"/>
  <c r="B10" i="1"/>
  <c r="C10" i="1"/>
  <c r="F10" i="1"/>
  <c r="B11" i="1"/>
  <c r="C11" i="1"/>
  <c r="F11" i="1"/>
  <c r="B12" i="1"/>
  <c r="C12" i="1"/>
  <c r="F12" i="1"/>
  <c r="B13" i="1"/>
  <c r="C13" i="1"/>
  <c r="F13" i="1"/>
  <c r="B14" i="1"/>
  <c r="C14" i="1"/>
  <c r="F14" i="1"/>
  <c r="B15" i="1"/>
  <c r="C15" i="1"/>
  <c r="F15" i="1"/>
  <c r="B16" i="1"/>
  <c r="C16" i="1"/>
  <c r="F16" i="1"/>
  <c r="B17" i="1"/>
  <c r="C17" i="1"/>
  <c r="F17" i="1"/>
  <c r="B18" i="1"/>
  <c r="C18" i="1"/>
  <c r="F18" i="1"/>
  <c r="B19" i="1"/>
  <c r="C19" i="1"/>
  <c r="F19" i="1"/>
  <c r="B20" i="1"/>
  <c r="C20" i="1"/>
  <c r="F20" i="1"/>
  <c r="B21" i="1"/>
  <c r="C21" i="1"/>
  <c r="F21" i="1"/>
  <c r="B22" i="1"/>
  <c r="C22" i="1"/>
  <c r="F22" i="1"/>
  <c r="B23" i="1"/>
  <c r="C23" i="1"/>
  <c r="F23" i="1"/>
  <c r="B24" i="1"/>
  <c r="C24" i="1"/>
  <c r="F24" i="1"/>
  <c r="B25" i="1"/>
  <c r="C25" i="1"/>
  <c r="F25" i="1"/>
  <c r="B26" i="1"/>
  <c r="C26" i="1"/>
  <c r="F26" i="1"/>
  <c r="B27" i="1"/>
  <c r="C27" i="1"/>
  <c r="F27" i="1"/>
  <c r="B28" i="1"/>
  <c r="C28" i="1"/>
  <c r="F28" i="1"/>
  <c r="B29" i="1"/>
  <c r="C29" i="1"/>
  <c r="F29" i="1"/>
  <c r="B30" i="1"/>
  <c r="C30" i="1"/>
  <c r="F30" i="1"/>
  <c r="B31" i="1"/>
  <c r="C31" i="1"/>
  <c r="F31" i="1"/>
  <c r="B32" i="1"/>
  <c r="C32" i="1"/>
  <c r="F32" i="1"/>
  <c r="B33" i="1"/>
  <c r="C33" i="1"/>
  <c r="F33" i="1"/>
  <c r="B34" i="1"/>
  <c r="C34" i="1"/>
  <c r="F34" i="1"/>
  <c r="B35" i="1"/>
  <c r="C35" i="1"/>
  <c r="F35" i="1"/>
  <c r="B36" i="1"/>
  <c r="C36" i="1"/>
  <c r="F36" i="1"/>
  <c r="B37" i="1"/>
  <c r="C37" i="1"/>
  <c r="F37" i="1"/>
  <c r="B38" i="1"/>
  <c r="C38" i="1"/>
  <c r="F38" i="1"/>
  <c r="B39" i="1"/>
  <c r="C39" i="1"/>
  <c r="F39" i="1"/>
  <c r="B40" i="1"/>
  <c r="C40" i="1"/>
  <c r="F40" i="1"/>
  <c r="B41" i="1"/>
  <c r="C41" i="1"/>
  <c r="F41" i="1"/>
  <c r="B42" i="1"/>
  <c r="C42" i="1"/>
  <c r="F42" i="1"/>
  <c r="B43" i="1"/>
  <c r="C43" i="1"/>
  <c r="F43" i="1"/>
  <c r="B44" i="1"/>
  <c r="C44" i="1"/>
  <c r="F44" i="1"/>
  <c r="B45" i="1"/>
  <c r="C45" i="1"/>
  <c r="F45" i="1"/>
  <c r="B46" i="1"/>
  <c r="C46" i="1"/>
  <c r="F46" i="1"/>
  <c r="B47" i="1"/>
  <c r="C47" i="1"/>
  <c r="F47" i="1"/>
  <c r="B48" i="1"/>
  <c r="C48" i="1"/>
  <c r="F48" i="1"/>
  <c r="B49" i="1"/>
  <c r="C49" i="1"/>
  <c r="F49" i="1"/>
  <c r="B50" i="1"/>
  <c r="C50" i="1"/>
  <c r="F50" i="1"/>
  <c r="B51" i="1"/>
  <c r="C51" i="1"/>
  <c r="F51" i="1"/>
  <c r="B52" i="1"/>
  <c r="C52" i="1"/>
  <c r="F52" i="1"/>
  <c r="B53" i="1"/>
  <c r="C53" i="1"/>
  <c r="F53" i="1"/>
  <c r="B54" i="1"/>
  <c r="C54" i="1"/>
  <c r="F54" i="1"/>
  <c r="B55" i="1"/>
  <c r="C55" i="1"/>
  <c r="F55" i="1"/>
  <c r="B56" i="1"/>
  <c r="C56" i="1"/>
  <c r="F56" i="1"/>
  <c r="B57" i="1"/>
  <c r="C57" i="1"/>
  <c r="F57" i="1"/>
  <c r="B58" i="1"/>
  <c r="C58" i="1"/>
  <c r="F58" i="1"/>
  <c r="B59" i="1"/>
  <c r="C59" i="1"/>
  <c r="F59" i="1"/>
  <c r="B60" i="1"/>
  <c r="C60" i="1"/>
  <c r="F60" i="1"/>
  <c r="B61" i="1"/>
  <c r="C61" i="1"/>
  <c r="F61" i="1"/>
  <c r="B62" i="1"/>
  <c r="C62" i="1"/>
  <c r="F62" i="1"/>
  <c r="B63" i="1"/>
  <c r="C63" i="1"/>
  <c r="F63" i="1"/>
  <c r="B64" i="1"/>
  <c r="C64" i="1"/>
  <c r="F64" i="1"/>
  <c r="B65" i="1"/>
  <c r="C65" i="1"/>
  <c r="F65" i="1"/>
  <c r="B66" i="1"/>
  <c r="C66" i="1"/>
  <c r="F66" i="1"/>
  <c r="B67" i="1"/>
  <c r="C67" i="1"/>
  <c r="F67" i="1"/>
  <c r="B68" i="1"/>
  <c r="C68" i="1"/>
  <c r="F68" i="1"/>
  <c r="B69" i="1"/>
  <c r="C69" i="1"/>
  <c r="F69" i="1"/>
  <c r="B70" i="1"/>
  <c r="C70" i="1"/>
  <c r="F70" i="1"/>
  <c r="B71" i="1"/>
  <c r="C71" i="1"/>
  <c r="F71" i="1"/>
  <c r="B72" i="1"/>
  <c r="C72" i="1"/>
  <c r="F72" i="1"/>
  <c r="B73" i="1"/>
  <c r="C73" i="1"/>
  <c r="F73" i="1"/>
  <c r="B74" i="1"/>
  <c r="C74" i="1"/>
  <c r="F74" i="1"/>
  <c r="B75" i="1"/>
  <c r="C75" i="1"/>
  <c r="F75" i="1"/>
  <c r="B76" i="1"/>
  <c r="C76" i="1"/>
  <c r="F76" i="1"/>
  <c r="B77" i="1"/>
  <c r="C77" i="1"/>
  <c r="F77" i="1"/>
  <c r="B78" i="1"/>
  <c r="C78" i="1"/>
  <c r="F78" i="1"/>
  <c r="B79" i="1"/>
  <c r="C79" i="1"/>
  <c r="F79" i="1"/>
  <c r="B80" i="1"/>
  <c r="C80" i="1"/>
  <c r="F80" i="1"/>
  <c r="B81" i="1"/>
  <c r="C81" i="1"/>
  <c r="F81" i="1"/>
  <c r="B82" i="1"/>
  <c r="C82" i="1"/>
  <c r="F82" i="1"/>
  <c r="B83" i="1"/>
  <c r="C83" i="1"/>
  <c r="F83" i="1"/>
  <c r="B84" i="1"/>
  <c r="C84" i="1"/>
  <c r="F84" i="1"/>
  <c r="B85" i="1"/>
  <c r="C85" i="1"/>
  <c r="F85" i="1"/>
  <c r="B86" i="1"/>
  <c r="C86" i="1"/>
  <c r="F86" i="1"/>
  <c r="B87" i="1"/>
  <c r="C87" i="1"/>
  <c r="F87" i="1"/>
  <c r="B88" i="1"/>
  <c r="C88" i="1"/>
  <c r="F88" i="1"/>
  <c r="B89" i="1"/>
  <c r="C89" i="1"/>
  <c r="F89" i="1"/>
  <c r="B90" i="1"/>
  <c r="C90" i="1"/>
  <c r="F90" i="1"/>
  <c r="B91" i="1"/>
  <c r="C91" i="1"/>
  <c r="F91" i="1"/>
  <c r="B92" i="1"/>
  <c r="C92" i="1"/>
  <c r="F92" i="1"/>
  <c r="B93" i="1"/>
  <c r="C93" i="1"/>
  <c r="F93" i="1"/>
  <c r="B94" i="1"/>
  <c r="C94" i="1"/>
  <c r="F94" i="1"/>
  <c r="B95" i="1"/>
  <c r="C95" i="1"/>
  <c r="F95" i="1"/>
  <c r="B96" i="1"/>
  <c r="C96" i="1"/>
  <c r="F96" i="1"/>
  <c r="B97" i="1"/>
  <c r="C97" i="1"/>
  <c r="F97" i="1"/>
  <c r="B98" i="1"/>
  <c r="C98" i="1"/>
  <c r="F98" i="1"/>
  <c r="B99" i="1"/>
  <c r="C99" i="1"/>
  <c r="F99" i="1"/>
  <c r="B100" i="1"/>
  <c r="C100" i="1"/>
  <c r="F100" i="1"/>
  <c r="B101" i="1"/>
  <c r="C101" i="1"/>
  <c r="F101" i="1"/>
  <c r="B102" i="1"/>
  <c r="C102" i="1"/>
  <c r="F102" i="1"/>
  <c r="B103" i="1"/>
  <c r="C103" i="1"/>
  <c r="F103" i="1"/>
  <c r="B104" i="1"/>
  <c r="C104" i="1"/>
  <c r="F104" i="1"/>
  <c r="B105" i="1"/>
  <c r="C105" i="1"/>
  <c r="F105" i="1"/>
  <c r="B106" i="1"/>
  <c r="C106" i="1"/>
  <c r="F106" i="1"/>
  <c r="B107" i="1"/>
  <c r="C107" i="1"/>
  <c r="F107" i="1"/>
  <c r="B108" i="1"/>
  <c r="C108" i="1"/>
  <c r="F108" i="1"/>
  <c r="B109" i="1"/>
  <c r="C109" i="1"/>
  <c r="F109" i="1"/>
  <c r="B110" i="1"/>
  <c r="C110" i="1"/>
  <c r="F110" i="1"/>
  <c r="B111" i="1"/>
  <c r="C111" i="1"/>
  <c r="F111" i="1"/>
  <c r="B112" i="1"/>
  <c r="C112" i="1"/>
  <c r="F112" i="1"/>
  <c r="B113" i="1"/>
  <c r="C113" i="1"/>
  <c r="F113" i="1"/>
  <c r="B114" i="1"/>
  <c r="C114" i="1"/>
  <c r="F114" i="1"/>
  <c r="B115" i="1"/>
  <c r="C115" i="1"/>
  <c r="F115" i="1"/>
  <c r="B116" i="1"/>
  <c r="C116" i="1"/>
  <c r="F116" i="1"/>
  <c r="B117" i="1"/>
  <c r="C117" i="1"/>
  <c r="F117" i="1"/>
  <c r="B118" i="1"/>
  <c r="C118" i="1"/>
  <c r="F118" i="1"/>
  <c r="B119" i="1"/>
  <c r="C119" i="1"/>
  <c r="F119" i="1"/>
  <c r="B120" i="1"/>
  <c r="C120" i="1"/>
  <c r="F120" i="1"/>
  <c r="B121" i="1"/>
  <c r="C121" i="1"/>
  <c r="F121" i="1"/>
  <c r="B122" i="1"/>
  <c r="C122" i="1"/>
  <c r="F122" i="1"/>
  <c r="B123" i="1"/>
  <c r="C123" i="1"/>
  <c r="F123" i="1"/>
  <c r="B124" i="1"/>
  <c r="C124" i="1"/>
  <c r="F124" i="1"/>
  <c r="B125" i="1"/>
  <c r="C125" i="1"/>
  <c r="F125" i="1"/>
  <c r="B126" i="1"/>
  <c r="C126" i="1"/>
  <c r="F126" i="1"/>
  <c r="B127" i="1"/>
  <c r="C127" i="1"/>
  <c r="F127" i="1"/>
  <c r="B128" i="1"/>
  <c r="C128" i="1"/>
  <c r="F128" i="1"/>
  <c r="B129" i="1"/>
  <c r="C129" i="1"/>
  <c r="F129" i="1"/>
  <c r="B130" i="1"/>
  <c r="C130" i="1"/>
  <c r="F130" i="1"/>
  <c r="B131" i="1"/>
  <c r="C131" i="1"/>
  <c r="F131" i="1"/>
  <c r="B132" i="1"/>
  <c r="C132" i="1"/>
  <c r="F132" i="1"/>
  <c r="B133" i="1"/>
  <c r="C133" i="1"/>
  <c r="F133" i="1"/>
  <c r="B134" i="1"/>
  <c r="C134" i="1"/>
  <c r="F134" i="1"/>
  <c r="B135" i="1"/>
  <c r="C135" i="1"/>
  <c r="F135" i="1"/>
  <c r="B136" i="1"/>
  <c r="C136" i="1"/>
  <c r="F136" i="1"/>
  <c r="B137" i="1"/>
  <c r="C137" i="1"/>
  <c r="F137" i="1"/>
  <c r="B138" i="1"/>
  <c r="C138" i="1"/>
  <c r="F138" i="1"/>
  <c r="B139" i="1"/>
  <c r="C139" i="1"/>
  <c r="F139" i="1"/>
  <c r="B140" i="1"/>
  <c r="C140" i="1"/>
  <c r="F140" i="1"/>
  <c r="B141" i="1"/>
  <c r="C141" i="1"/>
  <c r="F141" i="1"/>
  <c r="B142" i="1"/>
  <c r="C142" i="1"/>
  <c r="F142" i="1"/>
  <c r="B143" i="1"/>
  <c r="C143" i="1"/>
  <c r="F143" i="1"/>
  <c r="B144" i="1"/>
  <c r="C144" i="1"/>
  <c r="F144" i="1"/>
  <c r="B145" i="1"/>
  <c r="C145" i="1"/>
  <c r="F145" i="1"/>
  <c r="B146" i="1"/>
  <c r="C146" i="1"/>
  <c r="F146" i="1"/>
  <c r="B147" i="1"/>
  <c r="C147" i="1"/>
  <c r="F147" i="1"/>
  <c r="B148" i="1"/>
  <c r="C148" i="1"/>
  <c r="F148" i="1"/>
  <c r="B149" i="1"/>
  <c r="C149" i="1"/>
  <c r="F149" i="1"/>
  <c r="B150" i="1"/>
  <c r="C150" i="1"/>
  <c r="F150" i="1"/>
  <c r="B151" i="1"/>
  <c r="C151" i="1"/>
  <c r="F151" i="1"/>
  <c r="B152" i="1"/>
  <c r="C152" i="1"/>
  <c r="F152" i="1"/>
  <c r="B153" i="1"/>
  <c r="C153" i="1"/>
  <c r="F153" i="1"/>
  <c r="B154" i="1"/>
  <c r="C154" i="1"/>
  <c r="F154" i="1"/>
  <c r="B155" i="1"/>
  <c r="C155" i="1"/>
  <c r="F155" i="1"/>
  <c r="B156" i="1"/>
  <c r="C156" i="1"/>
  <c r="F156" i="1"/>
  <c r="B157" i="1"/>
  <c r="C157" i="1"/>
  <c r="F157" i="1"/>
  <c r="B158" i="1"/>
  <c r="C158" i="1"/>
  <c r="F158" i="1"/>
  <c r="B159" i="1"/>
  <c r="C159" i="1"/>
  <c r="F159" i="1"/>
  <c r="B160" i="1"/>
  <c r="C160" i="1"/>
  <c r="F160" i="1"/>
  <c r="B161" i="1"/>
  <c r="C161" i="1"/>
  <c r="F161" i="1"/>
  <c r="B162" i="1"/>
  <c r="C162" i="1"/>
  <c r="F162" i="1"/>
  <c r="B163" i="1"/>
  <c r="C163" i="1"/>
  <c r="F163" i="1"/>
  <c r="B164" i="1"/>
  <c r="C164" i="1"/>
  <c r="F164" i="1"/>
  <c r="B165" i="1"/>
  <c r="C165" i="1"/>
  <c r="F165" i="1"/>
  <c r="B166" i="1"/>
  <c r="C166" i="1"/>
  <c r="F166" i="1"/>
  <c r="B167" i="1"/>
  <c r="C167" i="1"/>
  <c r="F167" i="1"/>
  <c r="B168" i="1"/>
  <c r="C168" i="1"/>
  <c r="F168" i="1"/>
  <c r="B169" i="1"/>
  <c r="C169" i="1"/>
  <c r="F169" i="1"/>
  <c r="B170" i="1"/>
  <c r="C170" i="1"/>
  <c r="F170" i="1"/>
  <c r="B171" i="1"/>
  <c r="C171" i="1"/>
  <c r="F171" i="1"/>
  <c r="B172" i="1"/>
  <c r="C172" i="1"/>
  <c r="F172" i="1"/>
  <c r="B173" i="1"/>
  <c r="C173" i="1"/>
  <c r="F173" i="1"/>
  <c r="B174" i="1"/>
  <c r="C174" i="1"/>
  <c r="F174" i="1"/>
  <c r="B175" i="1"/>
  <c r="C175" i="1"/>
  <c r="F175" i="1"/>
  <c r="B176" i="1"/>
  <c r="C176" i="1"/>
  <c r="F176" i="1"/>
  <c r="B177" i="1"/>
  <c r="C177" i="1"/>
  <c r="F177" i="1"/>
  <c r="B178" i="1"/>
  <c r="C178" i="1"/>
  <c r="F178" i="1"/>
  <c r="B179" i="1"/>
  <c r="C179" i="1"/>
  <c r="F179" i="1"/>
  <c r="B180" i="1"/>
  <c r="C180" i="1"/>
  <c r="F180" i="1"/>
  <c r="B181" i="1"/>
  <c r="C181" i="1"/>
  <c r="F181" i="1"/>
  <c r="B182" i="1"/>
  <c r="C182" i="1"/>
  <c r="F182" i="1"/>
  <c r="B183" i="1"/>
  <c r="C183" i="1"/>
  <c r="F183" i="1"/>
  <c r="B184" i="1"/>
  <c r="C184" i="1"/>
  <c r="F184" i="1"/>
  <c r="B185" i="1"/>
  <c r="C185" i="1"/>
  <c r="F185" i="1"/>
  <c r="B186" i="1"/>
  <c r="C186" i="1"/>
  <c r="F186" i="1"/>
  <c r="B187" i="1"/>
  <c r="C187" i="1"/>
  <c r="F187" i="1"/>
  <c r="B188" i="1"/>
  <c r="C188" i="1"/>
  <c r="F188" i="1"/>
  <c r="B189" i="1"/>
  <c r="C189" i="1"/>
  <c r="F189" i="1"/>
  <c r="B190" i="1"/>
  <c r="C190" i="1"/>
  <c r="F190" i="1"/>
  <c r="B191" i="1"/>
  <c r="C191" i="1"/>
  <c r="F191" i="1"/>
  <c r="B192" i="1"/>
  <c r="C192" i="1"/>
  <c r="F192" i="1"/>
  <c r="B193" i="1"/>
  <c r="C193" i="1"/>
  <c r="F193" i="1"/>
  <c r="B194" i="1"/>
  <c r="C194" i="1"/>
  <c r="F194" i="1"/>
  <c r="B195" i="1"/>
  <c r="C195" i="1"/>
  <c r="F195" i="1"/>
  <c r="B196" i="1"/>
  <c r="C196" i="1"/>
  <c r="F196" i="1"/>
  <c r="B197" i="1"/>
  <c r="C197" i="1"/>
  <c r="F197" i="1"/>
  <c r="B198" i="1"/>
  <c r="C198" i="1"/>
  <c r="F198" i="1"/>
  <c r="B199" i="1"/>
  <c r="C199" i="1"/>
  <c r="F199" i="1"/>
  <c r="B200" i="1"/>
  <c r="C200" i="1"/>
  <c r="F200" i="1"/>
  <c r="B201" i="1"/>
  <c r="C201" i="1"/>
  <c r="F201" i="1"/>
  <c r="B202" i="1"/>
  <c r="C202" i="1"/>
  <c r="F202" i="1"/>
  <c r="B203" i="1"/>
  <c r="C203" i="1"/>
  <c r="F203" i="1"/>
  <c r="B204" i="1"/>
  <c r="C204" i="1"/>
  <c r="F204" i="1"/>
  <c r="B205" i="1"/>
  <c r="C205" i="1"/>
  <c r="F205" i="1"/>
  <c r="B206" i="1"/>
  <c r="C206" i="1"/>
  <c r="F206" i="1"/>
  <c r="B207" i="1"/>
  <c r="C207" i="1"/>
  <c r="F207" i="1"/>
  <c r="B208" i="1"/>
  <c r="C208" i="1"/>
  <c r="F208" i="1"/>
  <c r="B209" i="1"/>
  <c r="C209" i="1"/>
  <c r="F209" i="1"/>
  <c r="B210" i="1"/>
  <c r="C210" i="1"/>
  <c r="F210" i="1"/>
  <c r="B211" i="1"/>
  <c r="C211" i="1"/>
  <c r="F211" i="1"/>
  <c r="B212" i="1"/>
  <c r="C212" i="1"/>
  <c r="F212" i="1"/>
  <c r="B213" i="1"/>
  <c r="C213" i="1"/>
  <c r="F213" i="1"/>
  <c r="B214" i="1"/>
  <c r="C214" i="1"/>
  <c r="F214" i="1"/>
  <c r="B215" i="1"/>
  <c r="C215" i="1"/>
  <c r="F215" i="1"/>
  <c r="B216" i="1"/>
  <c r="C216" i="1"/>
  <c r="F216" i="1"/>
  <c r="B217" i="1"/>
  <c r="C217" i="1"/>
  <c r="F217" i="1"/>
  <c r="B218" i="1"/>
  <c r="C218" i="1"/>
  <c r="F218" i="1"/>
  <c r="B219" i="1"/>
  <c r="C219" i="1"/>
  <c r="F219" i="1"/>
  <c r="B220" i="1"/>
  <c r="C220" i="1"/>
  <c r="F220" i="1"/>
  <c r="B221" i="1"/>
  <c r="C221" i="1"/>
  <c r="F221" i="1"/>
  <c r="B222" i="1"/>
  <c r="C222" i="1"/>
  <c r="F222" i="1"/>
  <c r="B223" i="1"/>
  <c r="C223" i="1"/>
  <c r="F223" i="1"/>
  <c r="B224" i="1"/>
  <c r="C224" i="1"/>
  <c r="F224" i="1"/>
  <c r="B225" i="1"/>
  <c r="C225" i="1"/>
  <c r="F225" i="1"/>
  <c r="B226" i="1"/>
  <c r="C226" i="1"/>
  <c r="F226" i="1"/>
  <c r="B227" i="1"/>
  <c r="C227" i="1"/>
  <c r="F227" i="1"/>
  <c r="B228" i="1"/>
  <c r="C228" i="1"/>
  <c r="F228" i="1"/>
  <c r="B229" i="1"/>
  <c r="C229" i="1"/>
  <c r="F229" i="1"/>
  <c r="B230" i="1"/>
  <c r="C230" i="1"/>
  <c r="F230" i="1"/>
  <c r="B231" i="1"/>
  <c r="C231" i="1"/>
  <c r="F231" i="1"/>
  <c r="B232" i="1"/>
  <c r="C232" i="1"/>
  <c r="F232" i="1"/>
  <c r="B233" i="1"/>
  <c r="C233" i="1"/>
  <c r="F233" i="1"/>
  <c r="B234" i="1"/>
  <c r="C234" i="1"/>
  <c r="F234" i="1"/>
  <c r="B235" i="1"/>
  <c r="C235" i="1"/>
  <c r="F235" i="1"/>
  <c r="B236" i="1"/>
  <c r="C236" i="1"/>
  <c r="F236" i="1"/>
  <c r="B237" i="1"/>
  <c r="C237" i="1"/>
  <c r="F237" i="1"/>
  <c r="B238" i="1"/>
  <c r="C238" i="1"/>
  <c r="F238" i="1"/>
  <c r="B239" i="1"/>
  <c r="C239" i="1"/>
  <c r="F239" i="1"/>
  <c r="B240" i="1"/>
  <c r="C240" i="1"/>
  <c r="F240" i="1"/>
  <c r="B241" i="1"/>
  <c r="C241" i="1"/>
  <c r="F241" i="1"/>
  <c r="B242" i="1"/>
  <c r="C242" i="1"/>
  <c r="F242" i="1"/>
  <c r="B243" i="1"/>
  <c r="C243" i="1"/>
  <c r="F243" i="1"/>
  <c r="B244" i="1"/>
  <c r="C244" i="1"/>
  <c r="F244" i="1"/>
  <c r="B245" i="1"/>
  <c r="C245" i="1"/>
  <c r="F245" i="1"/>
  <c r="B246" i="1"/>
  <c r="C246" i="1"/>
  <c r="F246" i="1"/>
  <c r="B247" i="1"/>
  <c r="C247" i="1"/>
  <c r="F247" i="1"/>
  <c r="B248" i="1"/>
  <c r="C248" i="1"/>
  <c r="F248" i="1"/>
  <c r="B249" i="1"/>
  <c r="C249" i="1"/>
  <c r="F249" i="1"/>
  <c r="B250" i="1"/>
  <c r="C250" i="1"/>
  <c r="F250" i="1"/>
  <c r="B251" i="1"/>
  <c r="C251" i="1"/>
  <c r="F251" i="1"/>
  <c r="B252" i="1"/>
  <c r="C252" i="1"/>
  <c r="F252" i="1"/>
  <c r="B253" i="1"/>
  <c r="C253" i="1"/>
  <c r="F253" i="1"/>
  <c r="B254" i="1"/>
  <c r="C254" i="1"/>
  <c r="F254" i="1"/>
  <c r="B255" i="1"/>
  <c r="C255" i="1"/>
  <c r="F255" i="1"/>
  <c r="B256" i="1"/>
  <c r="C256" i="1"/>
  <c r="F256" i="1"/>
  <c r="B257" i="1"/>
  <c r="C257" i="1"/>
  <c r="F257" i="1"/>
  <c r="B258" i="1"/>
  <c r="C258" i="1"/>
  <c r="F258" i="1"/>
  <c r="B259" i="1"/>
  <c r="C259" i="1"/>
  <c r="F259" i="1"/>
  <c r="B260" i="1"/>
  <c r="C260" i="1"/>
  <c r="F260" i="1"/>
  <c r="B261" i="1"/>
  <c r="C261" i="1"/>
  <c r="F261" i="1"/>
  <c r="B262" i="1"/>
  <c r="C262" i="1"/>
  <c r="F262" i="1"/>
  <c r="B263" i="1"/>
  <c r="C263" i="1"/>
  <c r="F263" i="1"/>
  <c r="B264" i="1"/>
  <c r="C264" i="1"/>
  <c r="F264" i="1"/>
  <c r="B265" i="1"/>
  <c r="C265" i="1"/>
  <c r="F265" i="1"/>
  <c r="B266" i="1"/>
  <c r="C266" i="1"/>
  <c r="F266" i="1"/>
  <c r="B267" i="1"/>
  <c r="C267" i="1"/>
  <c r="F267" i="1"/>
  <c r="B268" i="1"/>
  <c r="C268" i="1"/>
  <c r="F268" i="1"/>
  <c r="B269" i="1"/>
  <c r="C269" i="1"/>
  <c r="F269" i="1"/>
  <c r="B270" i="1"/>
  <c r="C270" i="1"/>
  <c r="F270" i="1"/>
  <c r="B271" i="1"/>
  <c r="C271" i="1"/>
  <c r="F271" i="1"/>
  <c r="B272" i="1"/>
  <c r="C272" i="1"/>
  <c r="F272" i="1"/>
  <c r="B273" i="1"/>
  <c r="C273" i="1"/>
  <c r="F273" i="1"/>
  <c r="B274" i="1"/>
  <c r="C274" i="1"/>
  <c r="F274" i="1"/>
  <c r="B275" i="1"/>
  <c r="C275" i="1"/>
  <c r="F275" i="1"/>
  <c r="B276" i="1"/>
  <c r="C276" i="1"/>
  <c r="F276" i="1"/>
  <c r="B277" i="1"/>
  <c r="C277" i="1"/>
  <c r="F277" i="1"/>
  <c r="B278" i="1"/>
  <c r="C278" i="1"/>
  <c r="F278" i="1"/>
  <c r="B279" i="1"/>
  <c r="C279" i="1"/>
  <c r="F279" i="1"/>
  <c r="B280" i="1"/>
  <c r="C280" i="1"/>
  <c r="F280" i="1"/>
  <c r="B281" i="1"/>
  <c r="C281" i="1"/>
  <c r="F281" i="1"/>
  <c r="B282" i="1"/>
  <c r="C282" i="1"/>
  <c r="F282" i="1"/>
  <c r="B283" i="1"/>
  <c r="C283" i="1"/>
  <c r="F283" i="1"/>
  <c r="B284" i="1"/>
  <c r="C284" i="1"/>
  <c r="F284" i="1"/>
  <c r="B285" i="1"/>
  <c r="C285" i="1"/>
  <c r="F285" i="1"/>
  <c r="B286" i="1"/>
  <c r="C286" i="1"/>
  <c r="F286" i="1"/>
  <c r="B287" i="1"/>
  <c r="C287" i="1"/>
  <c r="F287" i="1"/>
  <c r="B288" i="1"/>
  <c r="C288" i="1"/>
  <c r="F288" i="1"/>
  <c r="B289" i="1"/>
  <c r="C289" i="1"/>
  <c r="F289" i="1"/>
  <c r="B290" i="1"/>
  <c r="C290" i="1"/>
  <c r="F290" i="1"/>
  <c r="B291" i="1"/>
  <c r="C291" i="1"/>
  <c r="F291" i="1"/>
  <c r="B292" i="1"/>
  <c r="C292" i="1"/>
  <c r="F292" i="1"/>
  <c r="B293" i="1"/>
  <c r="C293" i="1"/>
  <c r="F293" i="1"/>
  <c r="B294" i="1"/>
  <c r="C294" i="1"/>
  <c r="F294" i="1"/>
  <c r="B295" i="1"/>
  <c r="C295" i="1"/>
  <c r="F295" i="1"/>
  <c r="B296" i="1"/>
  <c r="C296" i="1"/>
  <c r="F296" i="1"/>
  <c r="B297" i="1"/>
  <c r="C297" i="1"/>
  <c r="F297" i="1"/>
  <c r="B298" i="1"/>
  <c r="C298" i="1"/>
  <c r="F298" i="1"/>
  <c r="B299" i="1"/>
  <c r="C299" i="1"/>
  <c r="F299" i="1"/>
  <c r="B300" i="1"/>
  <c r="C300" i="1"/>
  <c r="F300" i="1"/>
  <c r="B301" i="1"/>
  <c r="C301" i="1"/>
  <c r="F301" i="1"/>
  <c r="B302" i="1"/>
  <c r="C302" i="1"/>
  <c r="F302" i="1"/>
  <c r="B303" i="1"/>
  <c r="C303" i="1"/>
  <c r="F303" i="1"/>
  <c r="B304" i="1"/>
  <c r="C304" i="1"/>
  <c r="F304" i="1"/>
  <c r="B305" i="1"/>
  <c r="C305" i="1"/>
  <c r="F305" i="1"/>
  <c r="B306" i="1"/>
  <c r="C306" i="1"/>
  <c r="F306" i="1"/>
  <c r="B307" i="1"/>
  <c r="C307" i="1"/>
  <c r="F307" i="1"/>
  <c r="B308" i="1"/>
  <c r="C308" i="1"/>
  <c r="F308" i="1"/>
  <c r="B309" i="1"/>
  <c r="C309" i="1"/>
  <c r="F309" i="1"/>
  <c r="B310" i="1"/>
  <c r="C310" i="1"/>
  <c r="F310" i="1"/>
  <c r="B311" i="1"/>
  <c r="C311" i="1"/>
  <c r="F311" i="1"/>
  <c r="B312" i="1"/>
  <c r="C312" i="1"/>
  <c r="F312" i="1"/>
  <c r="B313" i="1"/>
  <c r="C313" i="1"/>
  <c r="F313" i="1"/>
  <c r="B314" i="1"/>
  <c r="C314" i="1"/>
  <c r="F314" i="1"/>
  <c r="B315" i="1"/>
  <c r="C315" i="1"/>
  <c r="F315" i="1"/>
  <c r="B316" i="1"/>
  <c r="C316" i="1"/>
  <c r="F316" i="1"/>
  <c r="B317" i="1"/>
  <c r="C317" i="1"/>
  <c r="F317" i="1"/>
  <c r="B318" i="1"/>
  <c r="C318" i="1"/>
  <c r="F318" i="1"/>
  <c r="B319" i="1"/>
  <c r="C319" i="1"/>
  <c r="F319" i="1"/>
  <c r="B320" i="1"/>
  <c r="C320" i="1"/>
  <c r="F320" i="1"/>
  <c r="B321" i="1"/>
  <c r="C321" i="1"/>
  <c r="F321" i="1"/>
  <c r="B322" i="1"/>
  <c r="C322" i="1"/>
  <c r="F322" i="1"/>
  <c r="B323" i="1"/>
  <c r="C323" i="1"/>
  <c r="F323" i="1"/>
  <c r="B324" i="1"/>
  <c r="C324" i="1"/>
  <c r="F324" i="1"/>
  <c r="B325" i="1"/>
  <c r="C325" i="1"/>
  <c r="F325" i="1"/>
  <c r="B326" i="1"/>
  <c r="C326" i="1"/>
  <c r="F326" i="1"/>
  <c r="B327" i="1"/>
  <c r="C327" i="1"/>
  <c r="F327" i="1"/>
  <c r="B328" i="1"/>
  <c r="C328" i="1"/>
  <c r="F328" i="1"/>
  <c r="B329" i="1"/>
  <c r="C329" i="1"/>
  <c r="F329" i="1"/>
  <c r="B330" i="1"/>
  <c r="C330" i="1"/>
  <c r="F330" i="1"/>
  <c r="B331" i="1"/>
  <c r="C331" i="1"/>
  <c r="F331" i="1"/>
  <c r="B332" i="1"/>
  <c r="C332" i="1"/>
  <c r="F332" i="1"/>
  <c r="B333" i="1"/>
  <c r="C333" i="1"/>
  <c r="F333" i="1"/>
  <c r="B334" i="1"/>
  <c r="C334" i="1"/>
  <c r="F334" i="1"/>
  <c r="B335" i="1"/>
  <c r="C335" i="1"/>
  <c r="F335" i="1"/>
  <c r="B336" i="1"/>
  <c r="C336" i="1"/>
  <c r="F336" i="1"/>
  <c r="B337" i="1"/>
  <c r="C337" i="1"/>
  <c r="F337" i="1"/>
  <c r="B338" i="1"/>
  <c r="C338" i="1"/>
  <c r="F338" i="1"/>
  <c r="B339" i="1"/>
  <c r="C339" i="1"/>
  <c r="F339" i="1"/>
  <c r="B340" i="1"/>
  <c r="C340" i="1"/>
  <c r="F340" i="1"/>
  <c r="B341" i="1"/>
  <c r="C341" i="1"/>
  <c r="F341" i="1"/>
  <c r="B342" i="1"/>
  <c r="C342" i="1"/>
  <c r="F342" i="1"/>
  <c r="B343" i="1"/>
  <c r="C343" i="1"/>
  <c r="F343" i="1"/>
  <c r="B344" i="1"/>
  <c r="C344" i="1"/>
  <c r="F344" i="1"/>
  <c r="B345" i="1"/>
  <c r="C345" i="1"/>
  <c r="F345" i="1"/>
  <c r="B346" i="1"/>
  <c r="C346" i="1"/>
  <c r="F346" i="1"/>
  <c r="B347" i="1"/>
  <c r="C347" i="1"/>
  <c r="F347" i="1"/>
  <c r="B348" i="1"/>
  <c r="C348" i="1"/>
  <c r="F348" i="1"/>
  <c r="B349" i="1"/>
  <c r="C349" i="1"/>
  <c r="F349" i="1"/>
  <c r="B350" i="1"/>
  <c r="C350" i="1"/>
  <c r="F350" i="1"/>
  <c r="B351" i="1"/>
  <c r="C351" i="1"/>
  <c r="F351" i="1"/>
  <c r="B352" i="1"/>
  <c r="C352" i="1"/>
  <c r="F352" i="1"/>
  <c r="B353" i="1"/>
  <c r="C353" i="1"/>
  <c r="F353" i="1"/>
  <c r="B354" i="1"/>
  <c r="C354" i="1"/>
  <c r="F354" i="1"/>
  <c r="B355" i="1"/>
  <c r="C355" i="1"/>
  <c r="F355" i="1"/>
  <c r="B356" i="1"/>
  <c r="C356" i="1"/>
  <c r="F356" i="1"/>
  <c r="B357" i="1"/>
  <c r="C357" i="1"/>
  <c r="F357" i="1"/>
  <c r="B358" i="1"/>
  <c r="C358" i="1"/>
  <c r="F358" i="1"/>
  <c r="B359" i="1"/>
  <c r="C359" i="1"/>
  <c r="F359" i="1"/>
  <c r="B360" i="1"/>
  <c r="C360" i="1"/>
  <c r="F360" i="1"/>
  <c r="B361" i="1"/>
  <c r="C361" i="1"/>
  <c r="F361" i="1"/>
  <c r="B362" i="1"/>
  <c r="C362" i="1"/>
  <c r="F362" i="1"/>
  <c r="B363" i="1"/>
  <c r="C363" i="1"/>
  <c r="F363" i="1"/>
  <c r="B364" i="1"/>
  <c r="C364" i="1"/>
  <c r="F364" i="1"/>
  <c r="B365" i="1"/>
  <c r="C365" i="1"/>
  <c r="F365" i="1"/>
  <c r="B366" i="1"/>
  <c r="C366" i="1"/>
  <c r="F366" i="1"/>
  <c r="B367" i="1"/>
  <c r="C367" i="1"/>
  <c r="F367" i="1"/>
  <c r="B368" i="1"/>
  <c r="C368" i="1"/>
  <c r="F368" i="1"/>
  <c r="B369" i="1"/>
  <c r="C369" i="1"/>
  <c r="F369" i="1"/>
  <c r="B370" i="1"/>
  <c r="C370" i="1"/>
  <c r="F370" i="1"/>
  <c r="B371" i="1"/>
  <c r="C371" i="1"/>
  <c r="F371" i="1"/>
  <c r="B372" i="1"/>
  <c r="C372" i="1"/>
  <c r="F372" i="1"/>
  <c r="B373" i="1"/>
  <c r="C373" i="1"/>
  <c r="F373" i="1"/>
  <c r="B374" i="1"/>
  <c r="C374" i="1"/>
  <c r="F374" i="1"/>
  <c r="B375" i="1"/>
  <c r="C375" i="1"/>
  <c r="F375" i="1"/>
  <c r="B376" i="1"/>
  <c r="C376" i="1"/>
  <c r="F376" i="1"/>
  <c r="B377" i="1"/>
  <c r="C377" i="1"/>
  <c r="F377" i="1"/>
  <c r="B378" i="1"/>
  <c r="C378" i="1"/>
  <c r="F378" i="1"/>
  <c r="B379" i="1"/>
  <c r="C379" i="1"/>
  <c r="F379" i="1"/>
  <c r="B380" i="1"/>
  <c r="C380" i="1"/>
  <c r="F380" i="1"/>
  <c r="B381" i="1"/>
  <c r="C381" i="1"/>
  <c r="F381" i="1"/>
  <c r="B382" i="1"/>
  <c r="C382" i="1"/>
  <c r="F382" i="1"/>
  <c r="B383" i="1"/>
  <c r="C383" i="1"/>
  <c r="F383" i="1"/>
  <c r="B384" i="1"/>
  <c r="C384" i="1"/>
  <c r="F384" i="1"/>
  <c r="B385" i="1"/>
  <c r="C385" i="1"/>
  <c r="F385" i="1"/>
  <c r="B386" i="1"/>
  <c r="C386" i="1"/>
  <c r="F386" i="1"/>
  <c r="B387" i="1"/>
  <c r="C387" i="1"/>
  <c r="F387" i="1"/>
  <c r="B388" i="1"/>
  <c r="C388" i="1"/>
  <c r="F388" i="1"/>
  <c r="B389" i="1"/>
  <c r="C389" i="1"/>
  <c r="F389" i="1"/>
  <c r="B390" i="1"/>
  <c r="C390" i="1"/>
  <c r="F390" i="1"/>
  <c r="B391" i="1"/>
  <c r="C391" i="1"/>
  <c r="F391" i="1"/>
  <c r="B392" i="1"/>
  <c r="C392" i="1"/>
  <c r="F392" i="1"/>
  <c r="B393" i="1"/>
  <c r="C393" i="1"/>
  <c r="F393" i="1"/>
  <c r="B394" i="1"/>
  <c r="C394" i="1"/>
  <c r="F394" i="1"/>
  <c r="B395" i="1"/>
  <c r="C395" i="1"/>
  <c r="F395" i="1"/>
  <c r="B396" i="1"/>
  <c r="C396" i="1"/>
  <c r="F396" i="1"/>
  <c r="B397" i="1"/>
  <c r="C397" i="1"/>
  <c r="F397" i="1"/>
  <c r="B398" i="1"/>
  <c r="C398" i="1"/>
  <c r="F398" i="1"/>
  <c r="B399" i="1"/>
  <c r="C399" i="1"/>
  <c r="F399" i="1"/>
  <c r="B400" i="1"/>
  <c r="C400" i="1"/>
  <c r="F400" i="1"/>
  <c r="B401" i="1"/>
  <c r="C401" i="1"/>
  <c r="F401" i="1"/>
  <c r="B402" i="1"/>
  <c r="C402" i="1"/>
  <c r="F402" i="1"/>
  <c r="B403" i="1"/>
  <c r="C403" i="1"/>
  <c r="F403" i="1"/>
  <c r="B404" i="1"/>
  <c r="C404" i="1"/>
  <c r="F404" i="1"/>
  <c r="B405" i="1"/>
  <c r="C405" i="1"/>
  <c r="F405" i="1"/>
  <c r="B406" i="1"/>
  <c r="C406" i="1"/>
  <c r="F406" i="1"/>
  <c r="B407" i="1"/>
  <c r="C407" i="1"/>
  <c r="F407" i="1"/>
  <c r="B408" i="1"/>
  <c r="C408" i="1"/>
  <c r="F408" i="1"/>
  <c r="B409" i="1"/>
  <c r="C409" i="1"/>
  <c r="F409" i="1"/>
  <c r="B410" i="1"/>
  <c r="C410" i="1"/>
  <c r="F410" i="1"/>
  <c r="B411" i="1"/>
  <c r="C411" i="1"/>
  <c r="F411" i="1"/>
  <c r="B412" i="1"/>
  <c r="C412" i="1"/>
  <c r="F412" i="1"/>
  <c r="B413" i="1"/>
  <c r="C413" i="1"/>
  <c r="F413" i="1"/>
  <c r="B414" i="1"/>
  <c r="C414" i="1"/>
  <c r="F414" i="1"/>
  <c r="B415" i="1"/>
  <c r="C415" i="1"/>
  <c r="F415" i="1"/>
  <c r="B416" i="1"/>
  <c r="C416" i="1"/>
  <c r="F416" i="1"/>
  <c r="B417" i="1"/>
  <c r="C417" i="1"/>
  <c r="F417" i="1"/>
  <c r="B418" i="1"/>
  <c r="C418" i="1"/>
  <c r="F418" i="1"/>
  <c r="B419" i="1"/>
  <c r="C419" i="1"/>
  <c r="F419" i="1"/>
  <c r="B420" i="1"/>
  <c r="C420" i="1"/>
  <c r="F420" i="1"/>
  <c r="B421" i="1"/>
  <c r="C421" i="1"/>
  <c r="F421" i="1"/>
  <c r="B422" i="1"/>
  <c r="C422" i="1"/>
  <c r="F422" i="1"/>
  <c r="B423" i="1"/>
  <c r="C423" i="1"/>
  <c r="F423" i="1"/>
  <c r="B424" i="1"/>
  <c r="C424" i="1"/>
  <c r="F424" i="1"/>
  <c r="B425" i="1"/>
  <c r="C425" i="1"/>
  <c r="F425" i="1"/>
  <c r="B426" i="1"/>
  <c r="C426" i="1"/>
  <c r="F426" i="1"/>
  <c r="B427" i="1"/>
  <c r="C427" i="1"/>
  <c r="F427" i="1"/>
  <c r="B428" i="1"/>
  <c r="C428" i="1"/>
  <c r="F428" i="1"/>
  <c r="B429" i="1"/>
  <c r="C429" i="1"/>
  <c r="F429" i="1"/>
  <c r="B430" i="1"/>
  <c r="C430" i="1"/>
  <c r="F430" i="1"/>
  <c r="B431" i="1"/>
  <c r="C431" i="1"/>
  <c r="F431" i="1"/>
  <c r="B432" i="1"/>
  <c r="C432" i="1"/>
  <c r="F432" i="1"/>
  <c r="B433" i="1"/>
  <c r="C433" i="1"/>
  <c r="F433" i="1"/>
  <c r="B434" i="1"/>
  <c r="C434" i="1"/>
  <c r="F434" i="1"/>
  <c r="B435" i="1"/>
  <c r="C435" i="1"/>
  <c r="F435" i="1"/>
  <c r="B436" i="1"/>
  <c r="C436" i="1"/>
  <c r="F436" i="1"/>
  <c r="B437" i="1"/>
  <c r="C437" i="1"/>
  <c r="F437" i="1"/>
  <c r="B438" i="1"/>
  <c r="C438" i="1"/>
  <c r="F438" i="1"/>
  <c r="B439" i="1"/>
  <c r="C439" i="1"/>
  <c r="F439" i="1"/>
  <c r="B440" i="1"/>
  <c r="C440" i="1"/>
  <c r="F440" i="1"/>
  <c r="B441" i="1"/>
  <c r="C441" i="1"/>
  <c r="F441" i="1"/>
  <c r="B442" i="1"/>
  <c r="C442" i="1"/>
  <c r="F442" i="1"/>
  <c r="B443" i="1"/>
  <c r="C443" i="1"/>
  <c r="F443" i="1"/>
  <c r="B444" i="1"/>
  <c r="C444" i="1"/>
  <c r="F444" i="1"/>
  <c r="B445" i="1"/>
  <c r="C445" i="1"/>
  <c r="F445" i="1"/>
  <c r="B446" i="1"/>
  <c r="C446" i="1"/>
  <c r="F446" i="1"/>
  <c r="B447" i="1"/>
  <c r="C447" i="1"/>
  <c r="F447" i="1"/>
  <c r="B448" i="1"/>
  <c r="C448" i="1"/>
  <c r="F448" i="1"/>
  <c r="B449" i="1"/>
  <c r="C449" i="1"/>
  <c r="F449" i="1"/>
  <c r="B450" i="1"/>
  <c r="C450" i="1"/>
  <c r="F450" i="1"/>
  <c r="B451" i="1"/>
  <c r="C451" i="1"/>
  <c r="F451" i="1"/>
  <c r="B452" i="1"/>
  <c r="C452" i="1"/>
  <c r="F452" i="1"/>
  <c r="B453" i="1"/>
  <c r="C453" i="1"/>
  <c r="F453" i="1"/>
  <c r="B454" i="1"/>
  <c r="C454" i="1"/>
  <c r="F454" i="1"/>
  <c r="B455" i="1"/>
  <c r="C455" i="1"/>
  <c r="F455" i="1"/>
  <c r="B456" i="1"/>
  <c r="C456" i="1"/>
  <c r="F456" i="1"/>
  <c r="B457" i="1"/>
  <c r="C457" i="1"/>
  <c r="F457" i="1"/>
  <c r="B458" i="1"/>
  <c r="C458" i="1"/>
  <c r="F458" i="1"/>
  <c r="B459" i="1"/>
  <c r="C459" i="1"/>
  <c r="F459" i="1"/>
  <c r="B460" i="1"/>
  <c r="C460" i="1"/>
  <c r="F460" i="1"/>
  <c r="B461" i="1"/>
  <c r="C461" i="1"/>
  <c r="F461" i="1"/>
  <c r="B462" i="1"/>
  <c r="C462" i="1"/>
  <c r="F462" i="1"/>
  <c r="B463" i="1"/>
  <c r="C463" i="1"/>
  <c r="F463" i="1"/>
  <c r="B464" i="1"/>
  <c r="C464" i="1"/>
  <c r="F464" i="1"/>
  <c r="B465" i="1"/>
  <c r="C465" i="1"/>
  <c r="F465" i="1"/>
  <c r="B466" i="1"/>
  <c r="C466" i="1"/>
  <c r="F466" i="1"/>
  <c r="B467" i="1"/>
  <c r="C467" i="1"/>
  <c r="F467" i="1"/>
  <c r="B468" i="1"/>
  <c r="C468" i="1"/>
  <c r="F468" i="1"/>
  <c r="B469" i="1"/>
  <c r="C469" i="1"/>
  <c r="F469" i="1"/>
  <c r="B470" i="1"/>
  <c r="C470" i="1"/>
  <c r="F470" i="1"/>
  <c r="B471" i="1"/>
  <c r="C471" i="1"/>
  <c r="F471" i="1"/>
  <c r="B472" i="1"/>
  <c r="C472" i="1"/>
  <c r="F472" i="1"/>
  <c r="B473" i="1"/>
  <c r="C473" i="1"/>
  <c r="F473" i="1"/>
  <c r="B474" i="1"/>
  <c r="C474" i="1"/>
  <c r="F474" i="1"/>
  <c r="B475" i="1"/>
  <c r="C475" i="1"/>
  <c r="F475" i="1"/>
  <c r="B476" i="1"/>
  <c r="C476" i="1"/>
  <c r="F476" i="1"/>
  <c r="B477" i="1"/>
  <c r="C477" i="1"/>
  <c r="F477" i="1"/>
  <c r="B478" i="1"/>
  <c r="C478" i="1"/>
  <c r="F478" i="1"/>
  <c r="B479" i="1"/>
  <c r="C479" i="1"/>
  <c r="F479" i="1"/>
  <c r="B480" i="1"/>
  <c r="C480" i="1"/>
  <c r="F480" i="1"/>
  <c r="B481" i="1"/>
  <c r="C481" i="1"/>
  <c r="F481" i="1"/>
  <c r="B482" i="1"/>
  <c r="C482" i="1"/>
  <c r="F482" i="1"/>
  <c r="B483" i="1"/>
  <c r="C483" i="1"/>
  <c r="F483" i="1"/>
  <c r="B484" i="1"/>
  <c r="C484" i="1"/>
  <c r="F484" i="1"/>
  <c r="B485" i="1"/>
  <c r="C485" i="1"/>
  <c r="F485" i="1"/>
  <c r="B486" i="1"/>
  <c r="C486" i="1"/>
  <c r="F486" i="1"/>
  <c r="B487" i="1"/>
  <c r="C487" i="1"/>
  <c r="F487" i="1"/>
  <c r="B488" i="1"/>
  <c r="C488" i="1"/>
  <c r="F488" i="1"/>
  <c r="B489" i="1"/>
  <c r="C489" i="1"/>
  <c r="F489" i="1"/>
  <c r="B490" i="1"/>
  <c r="C490" i="1"/>
  <c r="F490" i="1"/>
  <c r="B491" i="1"/>
  <c r="C491" i="1"/>
  <c r="F491" i="1"/>
  <c r="B492" i="1"/>
  <c r="C492" i="1"/>
  <c r="F492" i="1"/>
  <c r="B493" i="1"/>
  <c r="C493" i="1"/>
  <c r="F493" i="1"/>
  <c r="B494" i="1"/>
  <c r="C494" i="1"/>
  <c r="F494" i="1"/>
  <c r="B495" i="1"/>
  <c r="C495" i="1"/>
  <c r="F495" i="1"/>
  <c r="B496" i="1"/>
  <c r="C496" i="1"/>
  <c r="F496" i="1"/>
  <c r="B497" i="1"/>
  <c r="C497" i="1"/>
  <c r="F497" i="1"/>
  <c r="B498" i="1"/>
  <c r="C498" i="1"/>
  <c r="F498" i="1"/>
  <c r="B499" i="1"/>
  <c r="C499" i="1"/>
  <c r="F499" i="1"/>
  <c r="B500" i="1"/>
  <c r="C500" i="1"/>
  <c r="F500" i="1"/>
  <c r="B501" i="1"/>
  <c r="C501" i="1"/>
  <c r="F501" i="1"/>
  <c r="B502" i="1"/>
  <c r="C502" i="1"/>
  <c r="F502" i="1"/>
  <c r="B503" i="1"/>
  <c r="C503" i="1"/>
  <c r="F503" i="1"/>
  <c r="B504" i="1"/>
  <c r="C504" i="1"/>
  <c r="F504" i="1"/>
  <c r="B505" i="1"/>
  <c r="C505" i="1"/>
  <c r="F505" i="1"/>
  <c r="B506" i="1"/>
  <c r="C506" i="1"/>
  <c r="F506" i="1"/>
  <c r="B507" i="1"/>
  <c r="C507" i="1"/>
  <c r="F507" i="1"/>
  <c r="B508" i="1"/>
  <c r="C508" i="1"/>
  <c r="F508" i="1"/>
  <c r="B509" i="1"/>
  <c r="C509" i="1"/>
  <c r="F509" i="1"/>
  <c r="B510" i="1"/>
  <c r="C510" i="1"/>
  <c r="F510" i="1"/>
  <c r="B511" i="1"/>
  <c r="C511" i="1"/>
  <c r="F511" i="1"/>
  <c r="B512" i="1"/>
  <c r="C512" i="1"/>
  <c r="F512" i="1"/>
  <c r="B513" i="1"/>
  <c r="C513" i="1"/>
  <c r="F513" i="1"/>
  <c r="B514" i="1"/>
  <c r="C514" i="1"/>
  <c r="F514" i="1"/>
  <c r="B515" i="1"/>
  <c r="C515" i="1"/>
  <c r="F515" i="1"/>
  <c r="B516" i="1"/>
  <c r="C516" i="1"/>
  <c r="F516" i="1"/>
  <c r="B517" i="1"/>
  <c r="C517" i="1"/>
  <c r="F517" i="1"/>
  <c r="B518" i="1"/>
  <c r="C518" i="1"/>
  <c r="F518" i="1"/>
  <c r="B519" i="1"/>
  <c r="C519" i="1"/>
  <c r="F519" i="1"/>
  <c r="B520" i="1"/>
  <c r="C520" i="1"/>
  <c r="F520" i="1"/>
  <c r="B521" i="1"/>
  <c r="C521" i="1"/>
  <c r="F521" i="1"/>
  <c r="B522" i="1"/>
  <c r="C522" i="1"/>
  <c r="F522" i="1"/>
  <c r="B523" i="1"/>
  <c r="C523" i="1"/>
  <c r="F523" i="1"/>
  <c r="B524" i="1"/>
  <c r="C524" i="1"/>
  <c r="F524" i="1"/>
  <c r="B525" i="1"/>
  <c r="C525" i="1"/>
  <c r="F525" i="1"/>
  <c r="B526" i="1"/>
  <c r="C526" i="1"/>
  <c r="F526" i="1"/>
  <c r="B527" i="1"/>
  <c r="C527" i="1"/>
  <c r="F527" i="1"/>
  <c r="B528" i="1"/>
  <c r="C528" i="1"/>
  <c r="F528" i="1"/>
  <c r="B529" i="1"/>
  <c r="C529" i="1"/>
  <c r="F529" i="1"/>
  <c r="B530" i="1"/>
  <c r="C530" i="1"/>
  <c r="F530" i="1"/>
  <c r="B531" i="1"/>
  <c r="C531" i="1"/>
  <c r="F531" i="1"/>
  <c r="B532" i="1"/>
  <c r="C532" i="1"/>
  <c r="F532" i="1"/>
  <c r="B533" i="1"/>
  <c r="C533" i="1"/>
  <c r="F533" i="1"/>
  <c r="B534" i="1"/>
  <c r="C534" i="1"/>
  <c r="F534" i="1"/>
  <c r="B535" i="1"/>
  <c r="C535" i="1"/>
  <c r="F535" i="1"/>
  <c r="B536" i="1"/>
  <c r="C536" i="1"/>
  <c r="F536" i="1"/>
  <c r="B537" i="1"/>
  <c r="C537" i="1"/>
  <c r="F537" i="1"/>
  <c r="B538" i="1"/>
  <c r="C538" i="1"/>
  <c r="F538" i="1"/>
  <c r="B539" i="1"/>
  <c r="C539" i="1"/>
  <c r="F539" i="1"/>
  <c r="B540" i="1"/>
  <c r="C540" i="1"/>
  <c r="F540" i="1"/>
  <c r="B541" i="1"/>
  <c r="C541" i="1"/>
  <c r="F541" i="1"/>
  <c r="B542" i="1"/>
  <c r="C542" i="1"/>
  <c r="F542" i="1"/>
  <c r="B543" i="1"/>
  <c r="C543" i="1"/>
  <c r="F543" i="1"/>
  <c r="B544" i="1"/>
  <c r="C544" i="1"/>
  <c r="F544" i="1"/>
  <c r="B545" i="1"/>
  <c r="C545" i="1"/>
  <c r="F545" i="1"/>
  <c r="B546" i="1"/>
  <c r="C546" i="1"/>
  <c r="F546" i="1"/>
  <c r="B547" i="1"/>
  <c r="C547" i="1"/>
  <c r="F547" i="1"/>
  <c r="B548" i="1"/>
  <c r="C548" i="1"/>
  <c r="F548" i="1"/>
  <c r="B549" i="1"/>
  <c r="C549" i="1"/>
  <c r="F549" i="1"/>
  <c r="B550" i="1"/>
  <c r="C550" i="1"/>
  <c r="F550" i="1"/>
  <c r="B551" i="1"/>
  <c r="C551" i="1"/>
  <c r="F551" i="1"/>
  <c r="B552" i="1"/>
  <c r="C552" i="1"/>
  <c r="F552" i="1"/>
  <c r="B553" i="1"/>
  <c r="C553" i="1"/>
  <c r="F553" i="1"/>
  <c r="B554" i="1"/>
  <c r="C554" i="1"/>
  <c r="F554" i="1"/>
  <c r="B555" i="1"/>
  <c r="C555" i="1"/>
  <c r="F555" i="1"/>
  <c r="B556" i="1"/>
  <c r="C556" i="1"/>
  <c r="F556" i="1"/>
  <c r="B557" i="1"/>
  <c r="C557" i="1"/>
  <c r="F557" i="1"/>
  <c r="B558" i="1"/>
  <c r="C558" i="1"/>
  <c r="F558" i="1"/>
  <c r="B559" i="1"/>
  <c r="C559" i="1"/>
  <c r="F559" i="1"/>
  <c r="B560" i="1"/>
  <c r="C560" i="1"/>
  <c r="F560" i="1"/>
  <c r="B561" i="1"/>
  <c r="C561" i="1"/>
  <c r="F561" i="1"/>
  <c r="B562" i="1"/>
  <c r="C562" i="1"/>
  <c r="F562" i="1"/>
  <c r="B563" i="1"/>
  <c r="C563" i="1"/>
  <c r="F563" i="1"/>
  <c r="B564" i="1"/>
  <c r="C564" i="1"/>
  <c r="F564" i="1"/>
  <c r="B565" i="1"/>
  <c r="C565" i="1"/>
  <c r="F565" i="1"/>
  <c r="B566" i="1"/>
  <c r="C566" i="1"/>
  <c r="F566" i="1"/>
  <c r="B567" i="1"/>
  <c r="C567" i="1"/>
  <c r="F567" i="1"/>
  <c r="B568" i="1"/>
  <c r="C568" i="1"/>
  <c r="F568" i="1"/>
  <c r="B569" i="1"/>
  <c r="C569" i="1"/>
  <c r="F569" i="1"/>
  <c r="B570" i="1"/>
  <c r="C570" i="1"/>
  <c r="F570" i="1"/>
  <c r="B571" i="1"/>
  <c r="C571" i="1"/>
  <c r="F571" i="1"/>
  <c r="B572" i="1"/>
  <c r="C572" i="1"/>
  <c r="F572" i="1"/>
  <c r="B573" i="1"/>
  <c r="C573" i="1"/>
  <c r="F573" i="1"/>
  <c r="B574" i="1"/>
  <c r="C574" i="1"/>
  <c r="F574" i="1"/>
  <c r="B575" i="1"/>
  <c r="C575" i="1"/>
  <c r="F575" i="1"/>
  <c r="B576" i="1"/>
  <c r="C576" i="1"/>
  <c r="F576" i="1"/>
  <c r="B577" i="1"/>
  <c r="C577" i="1"/>
  <c r="F577" i="1"/>
  <c r="B578" i="1"/>
  <c r="C578" i="1"/>
  <c r="F578" i="1"/>
  <c r="B579" i="1"/>
  <c r="C579" i="1"/>
  <c r="F579" i="1"/>
  <c r="B580" i="1"/>
  <c r="C580" i="1"/>
  <c r="F580" i="1"/>
  <c r="B581" i="1"/>
  <c r="C581" i="1"/>
  <c r="F581" i="1"/>
  <c r="B582" i="1"/>
  <c r="C582" i="1"/>
  <c r="F582" i="1"/>
  <c r="B583" i="1"/>
  <c r="C583" i="1"/>
  <c r="F583" i="1"/>
  <c r="B584" i="1"/>
  <c r="C584" i="1"/>
  <c r="F584" i="1"/>
  <c r="B585" i="1"/>
  <c r="C585" i="1"/>
  <c r="F585" i="1"/>
  <c r="B586" i="1"/>
  <c r="C586" i="1"/>
  <c r="F586" i="1"/>
  <c r="B587" i="1"/>
  <c r="C587" i="1"/>
  <c r="F587" i="1"/>
  <c r="B588" i="1"/>
  <c r="C588" i="1"/>
  <c r="F588" i="1"/>
  <c r="B589" i="1"/>
  <c r="C589" i="1"/>
  <c r="F589" i="1"/>
  <c r="B590" i="1"/>
  <c r="C590" i="1"/>
  <c r="F590" i="1"/>
  <c r="B591" i="1"/>
  <c r="C591" i="1"/>
  <c r="F591" i="1"/>
  <c r="B592" i="1"/>
  <c r="C592" i="1"/>
  <c r="F592" i="1"/>
  <c r="B593" i="1"/>
  <c r="C593" i="1"/>
  <c r="F593" i="1"/>
  <c r="B594" i="1"/>
  <c r="C594" i="1"/>
  <c r="F594" i="1"/>
  <c r="B595" i="1"/>
  <c r="C595" i="1"/>
  <c r="F595" i="1"/>
  <c r="B596" i="1"/>
  <c r="C596" i="1"/>
  <c r="F596" i="1"/>
  <c r="B597" i="1"/>
  <c r="C597" i="1"/>
  <c r="F597" i="1"/>
  <c r="B598" i="1"/>
  <c r="C598" i="1"/>
  <c r="F598" i="1"/>
  <c r="B599" i="1"/>
  <c r="C599" i="1"/>
  <c r="F599" i="1"/>
  <c r="B600" i="1"/>
  <c r="C600" i="1"/>
  <c r="F600" i="1"/>
  <c r="B601" i="1"/>
  <c r="C601" i="1"/>
  <c r="F601" i="1"/>
  <c r="B602" i="1"/>
  <c r="C602" i="1"/>
  <c r="F602" i="1"/>
  <c r="B603" i="1"/>
  <c r="C603" i="1"/>
  <c r="F603" i="1"/>
  <c r="B604" i="1"/>
  <c r="C604" i="1"/>
  <c r="F604" i="1"/>
  <c r="B605" i="1"/>
  <c r="C605" i="1"/>
  <c r="F605" i="1"/>
  <c r="B606" i="1"/>
  <c r="C606" i="1"/>
  <c r="F606" i="1"/>
  <c r="B607" i="1"/>
  <c r="C607" i="1"/>
  <c r="F607" i="1"/>
  <c r="B608" i="1"/>
  <c r="C608" i="1"/>
  <c r="F608" i="1"/>
  <c r="B609" i="1"/>
  <c r="C609" i="1"/>
  <c r="F609" i="1"/>
  <c r="B610" i="1"/>
  <c r="C610" i="1"/>
  <c r="F610" i="1"/>
  <c r="B611" i="1"/>
  <c r="C611" i="1"/>
  <c r="F611" i="1"/>
  <c r="B612" i="1"/>
  <c r="C612" i="1"/>
  <c r="F612" i="1"/>
  <c r="B613" i="1"/>
  <c r="C613" i="1"/>
  <c r="F613" i="1"/>
  <c r="B614" i="1"/>
  <c r="C614" i="1"/>
  <c r="F614" i="1"/>
  <c r="B615" i="1"/>
  <c r="C615" i="1"/>
  <c r="F615" i="1"/>
  <c r="B616" i="1"/>
  <c r="C616" i="1"/>
  <c r="F616" i="1"/>
  <c r="B617" i="1"/>
  <c r="C617" i="1"/>
  <c r="F617" i="1"/>
  <c r="B618" i="1"/>
  <c r="C618" i="1"/>
  <c r="F618" i="1"/>
  <c r="B619" i="1"/>
  <c r="C619" i="1"/>
  <c r="F619" i="1"/>
  <c r="B620" i="1"/>
  <c r="C620" i="1"/>
  <c r="F620" i="1"/>
  <c r="B621" i="1"/>
  <c r="C621" i="1"/>
  <c r="F621" i="1"/>
  <c r="B622" i="1"/>
  <c r="C622" i="1"/>
  <c r="F622" i="1"/>
  <c r="B623" i="1"/>
  <c r="C623" i="1"/>
  <c r="F623" i="1"/>
  <c r="B624" i="1"/>
  <c r="C624" i="1"/>
  <c r="F624" i="1"/>
  <c r="B625" i="1"/>
  <c r="C625" i="1"/>
  <c r="F625" i="1"/>
  <c r="B626" i="1"/>
  <c r="C626" i="1"/>
  <c r="F626" i="1"/>
  <c r="B627" i="1"/>
  <c r="C627" i="1"/>
  <c r="F627" i="1"/>
  <c r="B628" i="1"/>
  <c r="C628" i="1"/>
  <c r="F628" i="1"/>
  <c r="B629" i="1"/>
  <c r="C629" i="1"/>
  <c r="F629" i="1"/>
  <c r="B630" i="1"/>
  <c r="C630" i="1"/>
  <c r="F630" i="1"/>
  <c r="B631" i="1"/>
  <c r="C631" i="1"/>
  <c r="F631" i="1"/>
</calcChain>
</file>

<file path=xl/sharedStrings.xml><?xml version="1.0" encoding="utf-8"?>
<sst xmlns="http://schemas.openxmlformats.org/spreadsheetml/2006/main" count="2085" uniqueCount="229">
  <si>
    <t>GOID</t>
  </si>
  <si>
    <t>ORF</t>
  </si>
  <si>
    <t>Gene</t>
  </si>
  <si>
    <t>ORFDesc</t>
  </si>
  <si>
    <t>Type</t>
  </si>
  <si>
    <t>Nt</t>
  </si>
  <si>
    <t>p80</t>
  </si>
  <si>
    <t>Pinit</t>
  </si>
  <si>
    <t>Pmrf</t>
  </si>
  <si>
    <t>Deg</t>
  </si>
  <si>
    <t>LDeg</t>
  </si>
  <si>
    <t>TDeg</t>
  </si>
  <si>
    <t>Etdeg</t>
  </si>
  <si>
    <t>Imp</t>
  </si>
  <si>
    <t>p24 protein involved in membrane trafficking</t>
  </si>
  <si>
    <t>f:?; p:ER to Golgi transport; c:COPII-coated vesicle</t>
  </si>
  <si>
    <t>f</t>
  </si>
  <si>
    <t>N</t>
  </si>
  <si>
    <t>f:?; p:nuclear organization and biogenesis; p:meiosis; p:sporulation (sensu Saccharomyces); c:integral membrane protein; c:nuclear envelope-endoplasmic reticulum network</t>
  </si>
  <si>
    <t>p:?; f:?; c:?</t>
  </si>
  <si>
    <t>c</t>
  </si>
  <si>
    <t>Y</t>
  </si>
  <si>
    <t>p</t>
  </si>
  <si>
    <t>U3 snoRNP protein</t>
  </si>
  <si>
    <t>f:?; p:mRNA splicing; c:?</t>
  </si>
  <si>
    <t>Dol-P-Man dependent alpha(1-3) mannosyltransferase (putative)</t>
  </si>
  <si>
    <t>f:?; c:endoplasmic reticulum; p:protein amino acid glycosylation</t>
  </si>
  <si>
    <t>c:Golgi membrane; f:?; p:Golgi to endosome transport</t>
  </si>
  <si>
    <t>yeast homolog of the Drosophila tumor suppressor, lethal giant larvae</t>
  </si>
  <si>
    <t>f:?; c:?; p:non-selective vesicle exocytosis</t>
  </si>
  <si>
    <t>p:?; f:?; c:cytoplasm</t>
  </si>
  <si>
    <t>f:?; p:cell wall organization and biogenesis; c:?</t>
  </si>
  <si>
    <t>f:?; p:invasive growth; p:mating (sensu Saccharomyces); c:?</t>
  </si>
  <si>
    <t>U4/U6/U5 snRNP-associated protein, contains PEST proteolysis motif</t>
  </si>
  <si>
    <t>f:?; c:spliceosome complex; p:mRNA splicing</t>
  </si>
  <si>
    <t>f:?; p:cytoskeleton organization and biogenesis; c:?</t>
  </si>
  <si>
    <t>splicing factor</t>
  </si>
  <si>
    <t>f:?; c:membrane fraction; p:protein-vacuolar targeting; p:autophagy</t>
  </si>
  <si>
    <t>57 kDa protein with an apparent MW of 70 kDa by SDS-PAGE (putative)</t>
  </si>
  <si>
    <t>f:?; c:nucleus; p:cell growth and/or maintenance</t>
  </si>
  <si>
    <t>f:?; p:ER to Golgi transport; c:TRAPP</t>
  </si>
  <si>
    <t>MutS family (putative)</t>
  </si>
  <si>
    <t>f:?; p:mismatch repair; c:?</t>
  </si>
  <si>
    <t>Probable 29kKDa Subunit of SAGA histone acetyltransferase complex</t>
  </si>
  <si>
    <t>p:?; c:SAGA complex; f:?</t>
  </si>
  <si>
    <t>c:contractile ring (sensu Saccharomyces); p:bud site selection; f:?; p:axial budding</t>
  </si>
  <si>
    <t>p:ribosomal small subunit assembly and maintenance; f:?; p:35S primary transcript processing; c:?</t>
  </si>
  <si>
    <t>f:?; c:nucleolus; p:ribosome biogenesis</t>
  </si>
  <si>
    <t>p:bud site selection; f:?; c:?</t>
  </si>
  <si>
    <t>threonine synthase</t>
  </si>
  <si>
    <t>f:threonine synthase; p:threonine metabolism; c:?</t>
  </si>
  <si>
    <t>HMG1-box containing protein</t>
  </si>
  <si>
    <t>f:?; c:nucleolus; p:ribosome biogenesis and assembly</t>
  </si>
  <si>
    <t>f:?; c:nucleus; p:response to oxidative stress</t>
  </si>
  <si>
    <t>p:?; f:?; c:endoplasmic reticulum; c:lipid particle</t>
  </si>
  <si>
    <t>nuclear pore complex subunit, nuclear-export-signal (NES)-containing protein</t>
  </si>
  <si>
    <t>f:?; c:nuclear pore; p:poly(A)+ mRNA-nucleus export</t>
  </si>
  <si>
    <t>f:?; p:endocytosis; c:?</t>
  </si>
  <si>
    <t>p:ribosomal large subunit assembly and maintenance; f:?; c:?</t>
  </si>
  <si>
    <t>ATP-binding cassette (ABC) superfamily nontransporter group (putative)</t>
  </si>
  <si>
    <t>f:?; p:ER to Golgi transport; p:meiosis; c:TRAPP</t>
  </si>
  <si>
    <t>ubiquitin-like protein</t>
  </si>
  <si>
    <t>c:?; f:protein tagging; p:RUB1-dependent protein catabolism</t>
  </si>
  <si>
    <t>COP9 signalosome (CSN) subunit</t>
  </si>
  <si>
    <t>p:protein deneddylation; f:?; c:signalosome complex</t>
  </si>
  <si>
    <t>f:?; c:kinetochore; p:chromosome segregation</t>
  </si>
  <si>
    <t>Msn3p homolog (61</t>
  </si>
  <si>
    <t>f:?; p:signal transduction; c:?; p:glucose transport</t>
  </si>
  <si>
    <t>f:?; p:ER to Golgi transport; c:?</t>
  </si>
  <si>
    <t>uridine nucleosidase (uridine ribohydrolase); EC 3.2.2.3</t>
  </si>
  <si>
    <t>c:?; p:pyrimidine salvage; f:hydrolase, acting on glycosyl bonds</t>
  </si>
  <si>
    <t>f:?; c:spliceosome complex; p:mRNA splicing; p:cell cycle</t>
  </si>
  <si>
    <t>Metalloprotease</t>
  </si>
  <si>
    <t>p:?; f:protein binding; c:?</t>
  </si>
  <si>
    <t>ribosome biogenesis</t>
  </si>
  <si>
    <t>f:?; c:nucleus; c:nucleolus; p:ribosomal large subunit biogenesis</t>
  </si>
  <si>
    <t>Nuclear GTPase involved in Ribosome biogenesis</t>
  </si>
  <si>
    <t>p:?; f:?; c:nucleus; c:nucleolus</t>
  </si>
  <si>
    <t>p:?; f:single-stranded DNA specific endodeoxyribonuclease; c:nucleus</t>
  </si>
  <si>
    <t>p:?; c:protein phosphatase type 1 complex; f:protein phosphatase regulator</t>
  </si>
  <si>
    <t>f:?; c:nucleus; p:ribosomal large subunit biogenesis</t>
  </si>
  <si>
    <t>cell cycle exonuclease (putative)</t>
  </si>
  <si>
    <t>p:DNA damage checkpoint; f:?; c:nucleus; p:nucleotide-excision repair; p:meiotic recombination</t>
  </si>
  <si>
    <t>involved in protecting the cell against bleomycin damage</t>
  </si>
  <si>
    <t>p:?; f:?; c:membrane</t>
  </si>
  <si>
    <t>f:?; c:cytosol; p:protein-vacuolar targeting; p:vacuolar protein processing/maturation; p:autophagy; p:sporulation (sensu Saccharomyces)</t>
  </si>
  <si>
    <t>f:?; c:nucleus; c:nucleosome remodeling complex; p:chromatin modeling</t>
  </si>
  <si>
    <t>32-34 kDa protein</t>
  </si>
  <si>
    <t>f:?; c:nucleus; c:cytoplasm; c:19S proteasome regulatory particle; p:ubiquitin-dependent protein catabolism</t>
  </si>
  <si>
    <t>Probable 73KkDa Subunit of SAGA histone acetyltransferase complex</t>
  </si>
  <si>
    <t>f:?; c:?; p:ribosomal large subunit biogenesis</t>
  </si>
  <si>
    <t>f:?; p:DNA repair; p:transcription from Pol II promoter; c:?</t>
  </si>
  <si>
    <t>p:?; f:?; c:nucleus</t>
  </si>
  <si>
    <t>transport protein that interacts with Sec20p; required for protein transport from the endoplasmic reticulum to the golgi apparatus</t>
  </si>
  <si>
    <t>f:?; c:endoplasmic reticulum; p:retrograde (Golgi to ER) transport</t>
  </si>
  <si>
    <t>f:?; c:nucleus; p:regulation of transcription from Pol II promoter</t>
  </si>
  <si>
    <t>f:?; p:sporulation (sensu Saccharomyces); c:?</t>
  </si>
  <si>
    <t>f:?; p:regulation of transcription from Pol II promoter; c:CCR4-NOT complex</t>
  </si>
  <si>
    <t>f:?; c:Golgi apparatus; c:membrane; p:vesicle-mediated transport</t>
  </si>
  <si>
    <t>26S proteasome interacting protein</t>
  </si>
  <si>
    <t>f:?; c:19S proteasome regulatory particle; p:proteolysis and peptidolysis</t>
  </si>
  <si>
    <t>f:?; c:nucleus; p:start control point of mitotic cell cycle; p:actin cytoskeleton organization and biogenesis</t>
  </si>
  <si>
    <t>f:?; p:nuclear organization and biogenesis; p:sporulation (sensu Saccharomyces); c:integral membrane protein; c:nuclear envelope-endoplasmic reticulum network</t>
  </si>
  <si>
    <t>f:?; c:endoplasmic reticulum membrane; p:glycogen metabolism; p:protein complex assembly; p:vacuolar acidification</t>
  </si>
  <si>
    <t>Ssf2p homolog</t>
  </si>
  <si>
    <t>p:ribosomal large subunit assembly and maintenance; f:?; c:nucleolus; p:mating (sensu Saccharomyces)</t>
  </si>
  <si>
    <t>p:ribosomal large subunit assembly and maintenance; f:?; c:nucleolus</t>
  </si>
  <si>
    <t>p:?; f:protein binding; c:nuclear membrane</t>
  </si>
  <si>
    <t>20.5 kDa 181aa protein</t>
  </si>
  <si>
    <t>f:?; c:nucleus; c:telomerase holoenzyme complex; p:telomerase-dependent telomere maintenance</t>
  </si>
  <si>
    <t>f:?; p:mating (sensu Saccharomyces); c:integral membrane protein</t>
  </si>
  <si>
    <t>f:?; c:bud neck; p:mitosis</t>
  </si>
  <si>
    <t>ribonucleotide reductase subunit, ribonucleotide reductase, small (R2) subunit</t>
  </si>
  <si>
    <t>f:ribonucleoside-diphosphate reductase; p:DNA replication; c:?</t>
  </si>
  <si>
    <t>GTPase activating protein (GAP)  for Ypt6</t>
  </si>
  <si>
    <t>f:GTPase activator; p:intracellular protein transport; c:?</t>
  </si>
  <si>
    <t>serine/threonine kinase (putative)</t>
  </si>
  <si>
    <t>U3 snoRNP protein, U3 snoRNA associated protein</t>
  </si>
  <si>
    <t>f:?; c:endoplasmic reticulum membrane; c:polysome; p:chromosome segregation; p:mRNA localization, intracellular; c:nuclear envelope-endoplasmic reticulum network</t>
  </si>
  <si>
    <t>MEKK</t>
  </si>
  <si>
    <t>p:establishment of cell polarity (sensu Saccharomyces); f:MAP kinase kinase; p:protein amino acid phosphorylation; p:protein kinase cascade; p:nutritional response pathway; c:?</t>
  </si>
  <si>
    <t>p:mRNA catabolism, deadenylation-dependent; p:deadenylation-dependent decapping; f:?; c:?</t>
  </si>
  <si>
    <t>52 kDa amidase specific for N-terminal asparagine and glutamine</t>
  </si>
  <si>
    <t>p:protein modification; c:?; f:protein N-terminal asparagine amidohydrolase; p:protein catabolism</t>
  </si>
  <si>
    <t>Subunit of the NuA4 complex</t>
  </si>
  <si>
    <t>f:?; c:membrane fraction; p:virus-host interaction; p:ribosomal large subunit biogenesis</t>
  </si>
  <si>
    <t>membrane protein (putative)</t>
  </si>
  <si>
    <t>f:?; c:mRNA cleavage and polyadenylation specificity factor complex; p:mRNA polyadenylation; p:mRNA cleavage</t>
  </si>
  <si>
    <t>f:?; p:response to stress; c:?</t>
  </si>
  <si>
    <t>nucleolar protein</t>
  </si>
  <si>
    <t>f:?; c:nucleolus; p:rRNA processing</t>
  </si>
  <si>
    <t>f:?; c:?; p:peptidyl-diphthamide biosynthesis from peptidyl-histidine</t>
  </si>
  <si>
    <t>f:?; p:ubiquitin-dependent protein catabolism; c:?</t>
  </si>
  <si>
    <t>pyridoxal-5'phosphate-dependent enzyme, similar to mouse glial serine racemase</t>
  </si>
  <si>
    <t>transport protein particle (TRAPP) component</t>
  </si>
  <si>
    <t>f:?; c:mitochondrial matrix; p:iron transport</t>
  </si>
  <si>
    <t>RNA splicing factor</t>
  </si>
  <si>
    <t>f:?; c:nucleus; c:spliceosome complex; c:cytoplasm; p:mRNA splicing</t>
  </si>
  <si>
    <t>p:?; f:ferric-chelate reductase; c:?</t>
  </si>
  <si>
    <t>part of a pre-60S complex</t>
  </si>
  <si>
    <t>putative cell wall protein</t>
  </si>
  <si>
    <t>p:?; f:?; c:cell wall (sensu Fungi)</t>
  </si>
  <si>
    <t>p:bud site selection; f:?; c:nucleus</t>
  </si>
  <si>
    <t>pre-mRNA splicing factor</t>
  </si>
  <si>
    <t>f:?; c:spliceosome complex; p:cell cycle; p:RNA splicing</t>
  </si>
  <si>
    <t>p:?; f:?; c:nucleus; c:cytoplasm</t>
  </si>
  <si>
    <t>UDP-glucose:sterol glucosyltransferase</t>
  </si>
  <si>
    <t>c:?; p:sterol metabolism; f:sterol glucosyltransferase</t>
  </si>
  <si>
    <t>f:?; p:mRNA processing; p:protein biosynthesis; c:?</t>
  </si>
  <si>
    <t>nuclear pore complex subunit, protein involved in release of transport vesicles from the ER</t>
  </si>
  <si>
    <t>f:?; c:nuclear pore; c:cytoplasm; p:ER to Golgi transport; p:non-selective vesicle assembly; c:extrinsic plasma membrane protein; c:COPII vesicle coat</t>
  </si>
  <si>
    <t>zinc finger transcription factor</t>
  </si>
  <si>
    <t>GTPase</t>
  </si>
  <si>
    <t>p:?; f:GTPase; c:?</t>
  </si>
  <si>
    <t>ubiquitin-conjugating enzyme</t>
  </si>
  <si>
    <t>p:polyubiquitination; f:ubiquitin conjugating enzyme; p:monoubiquitination; c:?; p:RUB1-protein conjugation</t>
  </si>
  <si>
    <t>p:?; f:nitrilase; c:?</t>
  </si>
  <si>
    <t>TRAPP 18kDa component</t>
  </si>
  <si>
    <t>F-box protein</t>
  </si>
  <si>
    <t>f:ubiquitin-protein ligase; p:ubiquitin-dependent protein catabolism; p:response to DNA damage; c:?</t>
  </si>
  <si>
    <t>f:?; c:signal recognition particle; p:SRP-dependent, co-translational membrane targeting, signal sequence recognition</t>
  </si>
  <si>
    <t>Interacts with the CSN complex</t>
  </si>
  <si>
    <t>f:?; c:DNA replication factor C complex; p:sister chromatid cohesion</t>
  </si>
  <si>
    <t>G-beta like protein</t>
  </si>
  <si>
    <t>protein complex component associated with the splicing factor Prp19p</t>
  </si>
  <si>
    <t>p:?; f:?; c:snRNP U2</t>
  </si>
  <si>
    <t>RNA-dependent helicase (putative)</t>
  </si>
  <si>
    <t>p:?; f:RNA helicase; c:nuclear membrane; c:nucleolus</t>
  </si>
  <si>
    <t>f:?; p:intra-Golgi transport; c:Golgi transport complex</t>
  </si>
  <si>
    <t>f:?; p:chromatin silencing; c:?</t>
  </si>
  <si>
    <t>p:?; f:RNA binding; c:nucleoplasm; c:nucleolus</t>
  </si>
  <si>
    <t>f:?; c:nucleus; p:transcription initiation from Pol II promoter</t>
  </si>
  <si>
    <t>PEST sequence-containing protein, non-clathrin coat protein</t>
  </si>
  <si>
    <t>f:?; p:ER to Golgi transport; p:retrograde (Golgi to ER) transport; c:COPI vesicle coat</t>
  </si>
  <si>
    <t>Krr1p binding protein</t>
  </si>
  <si>
    <t>44 kDa phosphorylated integral peroxisomal membrane protein</t>
  </si>
  <si>
    <t>f:?; c:peroxisomal membrane; p:protein-peroxisome targeting; p:peroxisome organization and biogenesis</t>
  </si>
  <si>
    <t>p:deadenylation-dependent decapping; f:mRNA binding; p:mRNA catabolism; c:?; f:hydrolase</t>
  </si>
  <si>
    <t>MTH1 homolog</t>
  </si>
  <si>
    <t>f:?; c:nucleus; c:plasma membrane; p:glucose metabolism; p:regulation of transcription from Pol II promoter; p:signal transduction; p:salinity response</t>
  </si>
  <si>
    <t>Associated with the 26S proteasome</t>
  </si>
  <si>
    <t>f:?; c:26S proteasome; p:ATP-dependent proteolysis</t>
  </si>
  <si>
    <t>f:?; p:invasive growth; c:?</t>
  </si>
  <si>
    <t>MAP kinase kinase (MEK)</t>
  </si>
  <si>
    <t>f:MAP kinase kinase; p:protein amino acid phosphorylation; p:signal transduction; c:?</t>
  </si>
  <si>
    <t>pseudouridylate U2 snRNA at position 35</t>
  </si>
  <si>
    <t>microtubule-associated protein</t>
  </si>
  <si>
    <t>f:?; c:nucleus; c:nucleolus; p:chromosome organization and biogenesis (sensu Eukarya); p:ribosomal large subunit biogenesis</t>
  </si>
  <si>
    <t>DNA-binding protein</t>
  </si>
  <si>
    <t>c:?; f:RUB1 activating enzyme; p:RUB1-protein conjugation</t>
  </si>
  <si>
    <t>f:?; c:ribosome; p:ribosome biogenesis; p:processing of 20S pre-rRNA</t>
  </si>
  <si>
    <t>p:establishment of cell polarity (sensu Saccharomyces); f:?; p:Rho protein signal transduction; c:?; p:actin cytoskeleton organization and biogenesis</t>
  </si>
  <si>
    <t>protein phosphatase Q</t>
  </si>
  <si>
    <t>f:protein serine/threonine phosphatase; p:regulation of translation; p:protein amino acid dephosphorylation; c:?</t>
  </si>
  <si>
    <t>p:cell cycle checkpoint; f:?; c:meiotic chromosome</t>
  </si>
  <si>
    <t>f:?; p:response to oxidative stress; c:?</t>
  </si>
  <si>
    <t>p:ribosomal large subunit assembly and maintenance; f:?; c:nucleolus; c:cytosolic large ribosomal subunit (sensu Eukarya); p:rRNA processing</t>
  </si>
  <si>
    <t>f:?; c:mitochondrion; p:iron homeostasis; c:integral membrane protein</t>
  </si>
  <si>
    <t>tubulin folding cofactor C</t>
  </si>
  <si>
    <t>f:?; p:microtubule-based process; c:?</t>
  </si>
  <si>
    <t>p:nuclear migration (sensu Saccharomyces); f:?; c:shmoo tip; c:cell cortex; p:nuclear fusion during karyogamy</t>
  </si>
  <si>
    <t>f:?; c:nucleus; c:cytoplasm; p:processing of 27S pre-rRNA; p:ribosomal large subunit biogenesis</t>
  </si>
  <si>
    <t>ubiquitin-like protein activating enzyme</t>
  </si>
  <si>
    <t>f:ubiquitin activating enzyme; p:ubiquitin cycle; c:?; f:RUB1 activating enzyme; p:RUB1-protein conjugation</t>
  </si>
  <si>
    <t>f:?; c:mitochondrial intermembrane space; p:iron transport</t>
  </si>
  <si>
    <t>Predicted Term</t>
  </si>
  <si>
    <t>Known Terms</t>
  </si>
  <si>
    <t>Column Descriptions</t>
  </si>
  <si>
    <t>ID of predicted GO term</t>
  </si>
  <si>
    <t>Yeast ORF name, hyperlinked to SGD</t>
  </si>
  <si>
    <t>Yeast gene name, hyperlinked to SGD</t>
  </si>
  <si>
    <t>Type of GO term: c=cellular component; f=molecular function; p=biological process</t>
  </si>
  <si>
    <t># of proteins labeled with this term by SGD (including ISA-implied labellings)</t>
  </si>
  <si>
    <t>GO terms applied to this ORF by SGD at time of analysis (not including ISA-implied labelings)</t>
  </si>
  <si>
    <t>The label probability cutoff at which this term attained 80% precision on the initialization step</t>
  </si>
  <si>
    <t>The labeling probability assigned to this gene/term combination in the initialization step. Filter this to see higher confidence assignments.</t>
  </si>
  <si>
    <t>The labeling probability assigned to this gene/term combination in the propagation step. Filter this to see higher confidence assignments. Filter Pinit low and Pmrf high to see assignments due to propagation.</t>
  </si>
  <si>
    <t>Term predicted to apply to ORF by markfun algorithm; hyperlinked to GO DB.</t>
  </si>
  <si>
    <t>date</t>
  </si>
  <si>
    <t>algorithm</t>
  </si>
  <si>
    <t>markfun5 -- "reflection-free" thresholded propagation</t>
  </si>
  <si>
    <t>Gene description from SGD. Filter nonblanks to easily compare known descriptions to predicted terms.</t>
  </si>
  <si>
    <t>Degree of ORF in PPI graph</t>
  </si>
  <si>
    <t>Labeled degree -- # of neighbors whose status wrt GO term is known - either 0 or 1</t>
  </si>
  <si>
    <t>Term degree - # of neighbors labeled with GO term</t>
  </si>
  <si>
    <t>Expected term degree --  expected # of labeled neighbors based on final probabilities</t>
  </si>
  <si>
    <t>Implied - if Y, then this prediction is an ISA-superterm of another prediction. Filter out Y's to get rid of these and focus on most specific predictions only.</t>
  </si>
  <si>
    <t>Paper</t>
  </si>
  <si>
    <t>Letovsky and Kasif, Predicting protein function from protein/protein
interaction data: a probabilistic approach
Stanley Letovsky and Simon Kasif. ISMB 2003 / Bioinformatics - to appear.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</si>
</sst>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7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1"/>
  <sheetViews>
    <sheetView workbookViewId="0">
      <selection activeCell="B2" sqref="B2"/>
    </sheetView>
  </sheetViews>
  <sheetFormatPr defaultRowHeight="13.2" x14ac:dyDescent="0.25"/>
  <cols>
    <col min="2" max="2" width="80.44140625" style="12" customWidth="1"/>
  </cols>
  <sheetData>
    <row r="1" spans="1:2" s="7" customFormat="1" ht="39.6" x14ac:dyDescent="0.25">
      <c r="A1" s="7" t="s">
        <v>227</v>
      </c>
      <c r="B1" s="11" t="s">
        <v>228</v>
      </c>
    </row>
    <row r="2" spans="1:2" x14ac:dyDescent="0.25">
      <c r="A2" t="s">
        <v>219</v>
      </c>
      <c r="B2" s="12" t="s">
        <v>220</v>
      </c>
    </row>
    <row r="3" spans="1:2" x14ac:dyDescent="0.25">
      <c r="A3" t="s">
        <v>218</v>
      </c>
      <c r="B3" s="13">
        <v>36219</v>
      </c>
    </row>
    <row r="5" spans="1:2" x14ac:dyDescent="0.25">
      <c r="A5" s="7" t="s">
        <v>207</v>
      </c>
    </row>
    <row r="6" spans="1:2" x14ac:dyDescent="0.25">
      <c r="A6" s="9" t="s">
        <v>0</v>
      </c>
      <c r="B6" s="12" t="s">
        <v>208</v>
      </c>
    </row>
    <row r="7" spans="1:2" x14ac:dyDescent="0.25">
      <c r="A7" s="9" t="s">
        <v>1</v>
      </c>
      <c r="B7" s="12" t="s">
        <v>209</v>
      </c>
    </row>
    <row r="8" spans="1:2" x14ac:dyDescent="0.25">
      <c r="A8" s="9" t="s">
        <v>2</v>
      </c>
      <c r="B8" s="12" t="s">
        <v>210</v>
      </c>
    </row>
    <row r="9" spans="1:2" ht="26.4" x14ac:dyDescent="0.25">
      <c r="A9" s="10" t="s">
        <v>3</v>
      </c>
      <c r="B9" s="12" t="s">
        <v>221</v>
      </c>
    </row>
    <row r="10" spans="1:2" ht="26.4" x14ac:dyDescent="0.25">
      <c r="A10" s="10" t="s">
        <v>206</v>
      </c>
      <c r="B10" s="12" t="s">
        <v>213</v>
      </c>
    </row>
    <row r="11" spans="1:2" ht="26.4" x14ac:dyDescent="0.25">
      <c r="A11" s="10" t="s">
        <v>205</v>
      </c>
      <c r="B11" s="12" t="s">
        <v>217</v>
      </c>
    </row>
    <row r="12" spans="1:2" x14ac:dyDescent="0.25">
      <c r="A12" s="9" t="s">
        <v>4</v>
      </c>
      <c r="B12" s="12" t="s">
        <v>211</v>
      </c>
    </row>
    <row r="13" spans="1:2" x14ac:dyDescent="0.25">
      <c r="A13" s="9" t="s">
        <v>5</v>
      </c>
      <c r="B13" s="12" t="s">
        <v>212</v>
      </c>
    </row>
    <row r="14" spans="1:2" x14ac:dyDescent="0.25">
      <c r="A14" s="9" t="s">
        <v>6</v>
      </c>
      <c r="B14" s="12" t="s">
        <v>214</v>
      </c>
    </row>
    <row r="15" spans="1:2" ht="26.4" x14ac:dyDescent="0.25">
      <c r="A15" s="9" t="s">
        <v>7</v>
      </c>
      <c r="B15" s="12" t="s">
        <v>215</v>
      </c>
    </row>
    <row r="16" spans="1:2" ht="39.6" x14ac:dyDescent="0.25">
      <c r="A16" s="9" t="s">
        <v>8</v>
      </c>
      <c r="B16" s="12" t="s">
        <v>216</v>
      </c>
    </row>
    <row r="17" spans="1:2" x14ac:dyDescent="0.25">
      <c r="A17" s="9" t="s">
        <v>9</v>
      </c>
      <c r="B17" s="12" t="s">
        <v>222</v>
      </c>
    </row>
    <row r="18" spans="1:2" x14ac:dyDescent="0.25">
      <c r="A18" s="9" t="s">
        <v>10</v>
      </c>
      <c r="B18" s="12" t="s">
        <v>223</v>
      </c>
    </row>
    <row r="19" spans="1:2" x14ac:dyDescent="0.25">
      <c r="A19" s="9" t="s">
        <v>11</v>
      </c>
      <c r="B19" s="12" t="s">
        <v>224</v>
      </c>
    </row>
    <row r="20" spans="1:2" x14ac:dyDescent="0.25">
      <c r="A20" s="9" t="s">
        <v>12</v>
      </c>
      <c r="B20" s="12" t="s">
        <v>225</v>
      </c>
    </row>
    <row r="21" spans="1:2" ht="26.4" x14ac:dyDescent="0.25">
      <c r="A21" s="9" t="s">
        <v>13</v>
      </c>
      <c r="B21" s="12" t="s">
        <v>226</v>
      </c>
    </row>
    <row r="22" spans="1:2" x14ac:dyDescent="0.25">
      <c r="A22" s="8"/>
    </row>
    <row r="23" spans="1:2" x14ac:dyDescent="0.25">
      <c r="A23" s="8"/>
    </row>
    <row r="24" spans="1:2" x14ac:dyDescent="0.25">
      <c r="A24" s="3"/>
    </row>
    <row r="25" spans="1:2" x14ac:dyDescent="0.25">
      <c r="A25" s="3"/>
    </row>
    <row r="26" spans="1:2" x14ac:dyDescent="0.25">
      <c r="A26" s="3"/>
    </row>
    <row r="27" spans="1:2" x14ac:dyDescent="0.25">
      <c r="A27" s="3"/>
    </row>
    <row r="28" spans="1:2" x14ac:dyDescent="0.25">
      <c r="A28" s="3"/>
    </row>
    <row r="29" spans="1:2" x14ac:dyDescent="0.25">
      <c r="A29" s="3"/>
    </row>
    <row r="30" spans="1:2" x14ac:dyDescent="0.25">
      <c r="A30" s="3"/>
    </row>
    <row r="31" spans="1:2" x14ac:dyDescent="0.25">
      <c r="A31" s="3"/>
    </row>
    <row r="32" spans="1:2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1"/>
  <sheetViews>
    <sheetView tabSelected="1" workbookViewId="0">
      <pane xSplit="3" topLeftCell="D1" activePane="topRight" state="frozen"/>
      <selection pane="topRight" sqref="A1:IV1"/>
    </sheetView>
  </sheetViews>
  <sheetFormatPr defaultColWidth="9.109375" defaultRowHeight="13.2" x14ac:dyDescent="0.25"/>
  <cols>
    <col min="1" max="1" width="6" style="4" bestFit="1" customWidth="1"/>
    <col min="2" max="2" width="10" style="4" bestFit="1" customWidth="1"/>
    <col min="3" max="3" width="9.109375" style="4"/>
    <col min="4" max="6" width="26.44140625" style="2" customWidth="1"/>
    <col min="7" max="7" width="5.44140625" style="5" bestFit="1" customWidth="1"/>
    <col min="8" max="8" width="4" style="5" bestFit="1" customWidth="1"/>
    <col min="9" max="9" width="4.109375" style="5" bestFit="1" customWidth="1"/>
    <col min="10" max="11" width="5.33203125" style="5" customWidth="1"/>
    <col min="12" max="12" width="4.5546875" style="5" bestFit="1" customWidth="1"/>
    <col min="13" max="14" width="5.6640625" style="5" bestFit="1" customWidth="1"/>
    <col min="15" max="15" width="5.109375" style="5" customWidth="1"/>
    <col min="16" max="16" width="3.6640625" style="5" customWidth="1"/>
    <col min="17" max="16384" width="9.109375" style="4"/>
  </cols>
  <sheetData>
    <row r="1" spans="1:16" s="3" customFormat="1" ht="34.5" customHeight="1" x14ac:dyDescent="0.25">
      <c r="A1" s="3" t="s">
        <v>0</v>
      </c>
      <c r="B1" s="3" t="s">
        <v>1</v>
      </c>
      <c r="C1" s="3" t="s">
        <v>2</v>
      </c>
      <c r="D1" s="1" t="s">
        <v>3</v>
      </c>
      <c r="E1" s="1" t="s">
        <v>206</v>
      </c>
      <c r="F1" s="1" t="s">
        <v>205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ht="26.4" x14ac:dyDescent="0.25">
      <c r="A2" s="4">
        <v>3723</v>
      </c>
      <c r="B2" s="4" t="str">
        <f>HYPERLINK("http://genome-www4.stanford.edu/cgi-bin/SGD/locus.pl?locus=YAL007C","YAL007C")</f>
        <v>YAL007C</v>
      </c>
      <c r="C2" s="4" t="str">
        <f>HYPERLINK("http://genome-www4.stanford.edu/cgi-bin/SGD/locus.pl?locus=ERP2","ERP2")</f>
        <v>ERP2</v>
      </c>
      <c r="D2" s="2" t="s">
        <v>14</v>
      </c>
      <c r="E2" s="2" t="s">
        <v>15</v>
      </c>
      <c r="F2" s="2" t="str">
        <f>HYPERLINK("http://godatabase.org/cgi-bin/go.cgi?view=details&amp;query=GO:0003723","RNA binding")</f>
        <v>RNA binding</v>
      </c>
      <c r="G2" s="5" t="s">
        <v>16</v>
      </c>
      <c r="H2" s="5">
        <v>230</v>
      </c>
      <c r="I2" s="5">
        <v>0.7</v>
      </c>
      <c r="J2" s="5">
        <v>7.6707999999999998E-2</v>
      </c>
      <c r="K2" s="5">
        <v>0.93605000000000005</v>
      </c>
      <c r="L2" s="5">
        <v>10</v>
      </c>
      <c r="M2" s="5">
        <v>5</v>
      </c>
      <c r="N2" s="5">
        <v>2</v>
      </c>
      <c r="O2" s="5">
        <v>4.7716000000000003</v>
      </c>
      <c r="P2" s="5" t="s">
        <v>17</v>
      </c>
    </row>
    <row r="3" spans="1:16" ht="92.4" x14ac:dyDescent="0.25">
      <c r="A3" s="4">
        <v>5198</v>
      </c>
      <c r="B3" s="4" t="str">
        <f>HYPERLINK("http://genome-www4.stanford.edu/cgi-bin/SGD/locus.pl?locus=YAL009W","YAL009W")</f>
        <v>YAL009W</v>
      </c>
      <c r="C3" s="4" t="str">
        <f>HYPERLINK("http://genome-www4.stanford.edu/cgi-bin/SGD/locus.pl?locus=SPO7","SPO7")</f>
        <v>SPO7</v>
      </c>
      <c r="E3" s="2" t="s">
        <v>18</v>
      </c>
      <c r="F3" s="2" t="str">
        <f>HYPERLINK("http://godatabase.org/cgi-bin/go.cgi?view=details&amp;query=GO:0005198","structural molecule")</f>
        <v>structural molecule</v>
      </c>
      <c r="G3" s="5" t="s">
        <v>16</v>
      </c>
      <c r="H3" s="5">
        <v>224</v>
      </c>
      <c r="I3" s="5">
        <v>0.9</v>
      </c>
      <c r="J3" s="5">
        <v>0.96206999999999998</v>
      </c>
      <c r="K3" s="5">
        <v>0.995</v>
      </c>
      <c r="L3" s="5">
        <v>9</v>
      </c>
      <c r="M3" s="5">
        <v>8</v>
      </c>
      <c r="N3" s="5">
        <v>4</v>
      </c>
      <c r="O3" s="5">
        <v>4.9919000000000002</v>
      </c>
      <c r="P3" s="5" t="s">
        <v>17</v>
      </c>
    </row>
    <row r="4" spans="1:16" ht="26.4" x14ac:dyDescent="0.25">
      <c r="A4" s="4">
        <v>123</v>
      </c>
      <c r="B4" s="4" t="str">
        <f t="shared" ref="B4:B10" si="0">HYPERLINK("http://genome-www4.stanford.edu/cgi-bin/SGD/locus.pl?locus=YAL034C","YAL034C")</f>
        <v>YAL034C</v>
      </c>
      <c r="C4" s="4" t="str">
        <f t="shared" ref="C4:C10" si="1">HYPERLINK("http://genome-www4.stanford.edu/cgi-bin/SGD/locus.pl?locus=FUN19","FUN19")</f>
        <v>FUN19</v>
      </c>
      <c r="E4" s="2" t="s">
        <v>19</v>
      </c>
      <c r="F4" s="2" t="str">
        <f>HYPERLINK("http://godatabase.org/cgi-bin/go.cgi?view=details&amp;query=GO:0000123","histone acetyltransferase complex")</f>
        <v>histone acetyltransferase complex</v>
      </c>
      <c r="G4" s="5" t="s">
        <v>20</v>
      </c>
      <c r="H4" s="5">
        <v>41</v>
      </c>
      <c r="I4" s="5">
        <v>0.5</v>
      </c>
      <c r="J4" s="5">
        <v>0.76675000000000004</v>
      </c>
      <c r="K4" s="5">
        <v>0.76675000000000004</v>
      </c>
      <c r="L4" s="5">
        <v>5</v>
      </c>
      <c r="M4" s="5">
        <v>5</v>
      </c>
      <c r="N4" s="5">
        <v>2</v>
      </c>
      <c r="O4" s="5">
        <v>2</v>
      </c>
      <c r="P4" s="5" t="s">
        <v>21</v>
      </c>
    </row>
    <row r="5" spans="1:16" ht="26.4" x14ac:dyDescent="0.25">
      <c r="A5" s="4">
        <v>3702</v>
      </c>
      <c r="B5" s="4" t="str">
        <f t="shared" si="0"/>
        <v>YAL034C</v>
      </c>
      <c r="C5" s="4" t="str">
        <f t="shared" si="1"/>
        <v>FUN19</v>
      </c>
      <c r="E5" s="2" t="s">
        <v>19</v>
      </c>
      <c r="F5" s="2" t="str">
        <f>HYPERLINK("http://godatabase.org/cgi-bin/go.cgi?view=details&amp;query=GO:0003702","RNA polymerase II transcription factor")</f>
        <v>RNA polymerase II transcription factor</v>
      </c>
      <c r="G5" s="5" t="s">
        <v>16</v>
      </c>
      <c r="H5" s="5">
        <v>96</v>
      </c>
      <c r="I5" s="5">
        <v>0.4</v>
      </c>
      <c r="J5" s="5">
        <v>0.58548999999999995</v>
      </c>
      <c r="K5" s="5">
        <v>0.58548999999999995</v>
      </c>
      <c r="L5" s="5">
        <v>5</v>
      </c>
      <c r="M5" s="5">
        <v>5</v>
      </c>
      <c r="N5" s="5">
        <v>2</v>
      </c>
      <c r="O5" s="5">
        <v>2</v>
      </c>
      <c r="P5" s="5" t="s">
        <v>21</v>
      </c>
    </row>
    <row r="6" spans="1:16" x14ac:dyDescent="0.25">
      <c r="A6" s="4">
        <v>5667</v>
      </c>
      <c r="B6" s="4" t="str">
        <f t="shared" si="0"/>
        <v>YAL034C</v>
      </c>
      <c r="C6" s="4" t="str">
        <f t="shared" si="1"/>
        <v>FUN19</v>
      </c>
      <c r="E6" s="2" t="s">
        <v>19</v>
      </c>
      <c r="F6" s="2" t="str">
        <f>HYPERLINK("http://godatabase.org/cgi-bin/go.cgi?view=details&amp;query=GO:0005667","transcription factor complex")</f>
        <v>transcription factor complex</v>
      </c>
      <c r="G6" s="5" t="s">
        <v>20</v>
      </c>
      <c r="H6" s="5">
        <v>91</v>
      </c>
      <c r="I6" s="5">
        <v>0.4</v>
      </c>
      <c r="J6" s="5">
        <v>0.98416000000000003</v>
      </c>
      <c r="K6" s="5">
        <v>0.98416000000000003</v>
      </c>
      <c r="L6" s="5">
        <v>5</v>
      </c>
      <c r="M6" s="5">
        <v>5</v>
      </c>
      <c r="N6" s="5">
        <v>3</v>
      </c>
      <c r="O6" s="5">
        <v>3</v>
      </c>
      <c r="P6" s="5" t="s">
        <v>21</v>
      </c>
    </row>
    <row r="7" spans="1:16" x14ac:dyDescent="0.25">
      <c r="A7" s="4">
        <v>5669</v>
      </c>
      <c r="B7" s="4" t="str">
        <f t="shared" si="0"/>
        <v>YAL034C</v>
      </c>
      <c r="C7" s="4" t="str">
        <f t="shared" si="1"/>
        <v>FUN19</v>
      </c>
      <c r="E7" s="2" t="s">
        <v>19</v>
      </c>
      <c r="F7" s="2" t="str">
        <f>HYPERLINK("http://godatabase.org/cgi-bin/go.cgi?view=details&amp;query=GO:0005669","TFIID complex")</f>
        <v>TFIID complex</v>
      </c>
      <c r="G7" s="5" t="s">
        <v>20</v>
      </c>
      <c r="H7" s="5">
        <v>15</v>
      </c>
      <c r="I7" s="5">
        <v>0.5</v>
      </c>
      <c r="J7" s="5">
        <v>0.83540000000000003</v>
      </c>
      <c r="K7" s="5">
        <v>0.83540000000000003</v>
      </c>
      <c r="L7" s="5">
        <v>5</v>
      </c>
      <c r="M7" s="5">
        <v>5</v>
      </c>
      <c r="N7" s="5">
        <v>2</v>
      </c>
      <c r="O7" s="5">
        <v>2</v>
      </c>
      <c r="P7" s="5" t="s">
        <v>17</v>
      </c>
    </row>
    <row r="8" spans="1:16" x14ac:dyDescent="0.25">
      <c r="A8" s="4">
        <v>6352</v>
      </c>
      <c r="B8" s="4" t="str">
        <f t="shared" si="0"/>
        <v>YAL034C</v>
      </c>
      <c r="C8" s="4" t="str">
        <f t="shared" si="1"/>
        <v>FUN19</v>
      </c>
      <c r="E8" s="2" t="s">
        <v>19</v>
      </c>
      <c r="F8" s="2" t="str">
        <f>HYPERLINK("http://godatabase.org/cgi-bin/go.cgi?view=details&amp;query=GO:0006352","transcription initiation")</f>
        <v>transcription initiation</v>
      </c>
      <c r="G8" s="5" t="s">
        <v>22</v>
      </c>
      <c r="H8" s="5">
        <v>48</v>
      </c>
      <c r="I8" s="5">
        <v>0.4</v>
      </c>
      <c r="J8" s="5">
        <v>0.69328000000000001</v>
      </c>
      <c r="K8" s="5">
        <v>0.69328000000000001</v>
      </c>
      <c r="L8" s="5">
        <v>5</v>
      </c>
      <c r="M8" s="5">
        <v>5</v>
      </c>
      <c r="N8" s="5">
        <v>2</v>
      </c>
      <c r="O8" s="5">
        <v>2</v>
      </c>
      <c r="P8" s="5" t="s">
        <v>21</v>
      </c>
    </row>
    <row r="9" spans="1:16" ht="26.4" x14ac:dyDescent="0.25">
      <c r="A9" s="4">
        <v>6367</v>
      </c>
      <c r="B9" s="4" t="str">
        <f t="shared" si="0"/>
        <v>YAL034C</v>
      </c>
      <c r="C9" s="4" t="str">
        <f t="shared" si="1"/>
        <v>FUN19</v>
      </c>
      <c r="E9" s="2" t="s">
        <v>19</v>
      </c>
      <c r="F9" s="2" t="str">
        <f>HYPERLINK("http://godatabase.org/cgi-bin/go.cgi?view=details&amp;query=GO:0006367","transcription initiation from Pol II promoter")</f>
        <v>transcription initiation from Pol II promoter</v>
      </c>
      <c r="G9" s="5" t="s">
        <v>22</v>
      </c>
      <c r="H9" s="5">
        <v>38</v>
      </c>
      <c r="I9" s="5">
        <v>0.5</v>
      </c>
      <c r="J9" s="5">
        <v>0.64690000000000003</v>
      </c>
      <c r="K9" s="5">
        <v>0.64690000000000003</v>
      </c>
      <c r="L9" s="5">
        <v>5</v>
      </c>
      <c r="M9" s="5">
        <v>5</v>
      </c>
      <c r="N9" s="5">
        <v>2</v>
      </c>
      <c r="O9" s="5">
        <v>2</v>
      </c>
      <c r="P9" s="5" t="s">
        <v>17</v>
      </c>
    </row>
    <row r="10" spans="1:16" ht="26.4" x14ac:dyDescent="0.25">
      <c r="A10" s="4">
        <v>16251</v>
      </c>
      <c r="B10" s="4" t="str">
        <f t="shared" si="0"/>
        <v>YAL034C</v>
      </c>
      <c r="C10" s="4" t="str">
        <f t="shared" si="1"/>
        <v>FUN19</v>
      </c>
      <c r="E10" s="2" t="s">
        <v>19</v>
      </c>
      <c r="F10" s="2" t="str">
        <f>HYPERLINK("http://godatabase.org/cgi-bin/go.cgi?view=details&amp;query=GO:0016251","general RNA polymerase II transcription factor")</f>
        <v>general RNA polymerase II transcription factor</v>
      </c>
      <c r="G10" s="5" t="s">
        <v>16</v>
      </c>
      <c r="H10" s="5">
        <v>60</v>
      </c>
      <c r="I10" s="5">
        <v>0.4</v>
      </c>
      <c r="J10" s="5">
        <v>0.53851000000000004</v>
      </c>
      <c r="K10" s="5">
        <v>0.53851000000000004</v>
      </c>
      <c r="L10" s="5">
        <v>5</v>
      </c>
      <c r="M10" s="5">
        <v>5</v>
      </c>
      <c r="N10" s="5">
        <v>2</v>
      </c>
      <c r="O10" s="5">
        <v>2</v>
      </c>
      <c r="P10" s="5" t="s">
        <v>17</v>
      </c>
    </row>
    <row r="11" spans="1:16" x14ac:dyDescent="0.25">
      <c r="A11" s="4">
        <v>4576</v>
      </c>
      <c r="B11" s="4" t="str">
        <f>HYPERLINK("http://genome-www4.stanford.edu/cgi-bin/SGD/locus.pl?locus=YAL064W","YAL064W")</f>
        <v>YAL064W</v>
      </c>
      <c r="C11" s="4" t="str">
        <f>HYPERLINK("http://genome-www4.stanford.edu/cgi-bin/SGD/locus.pl?locus=YAL064W","YAL064W")</f>
        <v>YAL064W</v>
      </c>
      <c r="E11" s="2" t="s">
        <v>19</v>
      </c>
      <c r="F11" s="2" t="str">
        <f>HYPERLINK("http://godatabase.org/cgi-bin/go.cgi?view=details&amp;query=GO:0004576","oligosaccharyl transferase")</f>
        <v>oligosaccharyl transferase</v>
      </c>
      <c r="G11" s="5" t="s">
        <v>16</v>
      </c>
      <c r="H11" s="5">
        <v>7</v>
      </c>
      <c r="I11" s="5">
        <v>0.1</v>
      </c>
      <c r="J11" s="5">
        <v>0.41248000000000001</v>
      </c>
      <c r="K11" s="5">
        <v>0.40777999999999998</v>
      </c>
      <c r="L11" s="5">
        <v>2</v>
      </c>
      <c r="M11" s="5">
        <v>1</v>
      </c>
      <c r="N11" s="5">
        <v>1</v>
      </c>
      <c r="O11" s="5">
        <v>1</v>
      </c>
      <c r="P11" s="5" t="s">
        <v>21</v>
      </c>
    </row>
    <row r="12" spans="1:16" ht="39.6" x14ac:dyDescent="0.25">
      <c r="A12" s="4">
        <v>4579</v>
      </c>
      <c r="B12" s="4" t="str">
        <f>HYPERLINK("http://genome-www4.stanford.edu/cgi-bin/SGD/locus.pl?locus=YAL064W","YAL064W")</f>
        <v>YAL064W</v>
      </c>
      <c r="C12" s="4" t="str">
        <f>HYPERLINK("http://genome-www4.stanford.edu/cgi-bin/SGD/locus.pl?locus=YAL064W","YAL064W")</f>
        <v>YAL064W</v>
      </c>
      <c r="E12" s="2" t="s">
        <v>19</v>
      </c>
      <c r="F12" s="2" t="str">
        <f>HYPERLINK("http://godatabase.org/cgi-bin/go.cgi?view=details&amp;query=GO:0004579","dolichyl-diphospho-oligosaccharide-protein glycosyltransferase")</f>
        <v>dolichyl-diphospho-oligosaccharide-protein glycosyltransferase</v>
      </c>
      <c r="G12" s="5" t="s">
        <v>16</v>
      </c>
      <c r="H12" s="5">
        <v>7</v>
      </c>
      <c r="I12" s="5">
        <v>0.1</v>
      </c>
      <c r="J12" s="5">
        <v>0.41248000000000001</v>
      </c>
      <c r="K12" s="5">
        <v>0.40777999999999998</v>
      </c>
      <c r="L12" s="5">
        <v>2</v>
      </c>
      <c r="M12" s="5">
        <v>1</v>
      </c>
      <c r="N12" s="5">
        <v>1</v>
      </c>
      <c r="O12" s="5">
        <v>1</v>
      </c>
      <c r="P12" s="5" t="s">
        <v>17</v>
      </c>
    </row>
    <row r="13" spans="1:16" x14ac:dyDescent="0.25">
      <c r="A13" s="4">
        <v>3723</v>
      </c>
      <c r="B13" s="4" t="str">
        <f>HYPERLINK("http://genome-www4.stanford.edu/cgi-bin/SGD/locus.pl?locus=YBL004W","YBL004W")</f>
        <v>YBL004W</v>
      </c>
      <c r="C13" s="4" t="str">
        <f>HYPERLINK("http://genome-www4.stanford.edu/cgi-bin/SGD/locus.pl?locus=UTP20","UTP20")</f>
        <v>UTP20</v>
      </c>
      <c r="D13" s="2" t="s">
        <v>23</v>
      </c>
      <c r="E13" s="2" t="s">
        <v>19</v>
      </c>
      <c r="F13" s="2" t="str">
        <f>HYPERLINK("http://godatabase.org/cgi-bin/go.cgi?view=details&amp;query=GO:0003723","RNA binding")</f>
        <v>RNA binding</v>
      </c>
      <c r="G13" s="5" t="s">
        <v>16</v>
      </c>
      <c r="H13" s="5">
        <v>230</v>
      </c>
      <c r="I13" s="5">
        <v>0.7</v>
      </c>
      <c r="J13" s="5">
        <v>0.27071000000000001</v>
      </c>
      <c r="K13" s="5">
        <v>1</v>
      </c>
      <c r="L13" s="5">
        <v>20</v>
      </c>
      <c r="M13" s="5">
        <v>13</v>
      </c>
      <c r="N13" s="5">
        <v>5</v>
      </c>
      <c r="O13" s="5">
        <v>12</v>
      </c>
      <c r="P13" s="5" t="s">
        <v>21</v>
      </c>
    </row>
    <row r="14" spans="1:16" ht="26.4" x14ac:dyDescent="0.25">
      <c r="A14" s="4">
        <v>3735</v>
      </c>
      <c r="B14" s="4" t="str">
        <f>HYPERLINK("http://genome-www4.stanford.edu/cgi-bin/SGD/locus.pl?locus=YBL004W","YBL004W")</f>
        <v>YBL004W</v>
      </c>
      <c r="C14" s="4" t="str">
        <f>HYPERLINK("http://genome-www4.stanford.edu/cgi-bin/SGD/locus.pl?locus=UTP20","UTP20")</f>
        <v>UTP20</v>
      </c>
      <c r="D14" s="2" t="s">
        <v>23</v>
      </c>
      <c r="E14" s="2" t="s">
        <v>19</v>
      </c>
      <c r="F14" s="2" t="str">
        <f>HYPERLINK("http://godatabase.org/cgi-bin/go.cgi?view=details&amp;query=GO:0003735","structural constituent of ribosome")</f>
        <v>structural constituent of ribosome</v>
      </c>
      <c r="G14" s="5" t="s">
        <v>16</v>
      </c>
      <c r="H14" s="5">
        <v>128</v>
      </c>
      <c r="I14" s="5">
        <v>0.6</v>
      </c>
      <c r="J14" s="5">
        <v>0.89724000000000004</v>
      </c>
      <c r="K14" s="5">
        <v>0.68398999999999999</v>
      </c>
      <c r="L14" s="5">
        <v>20</v>
      </c>
      <c r="M14" s="5">
        <v>13</v>
      </c>
      <c r="N14" s="5">
        <v>4</v>
      </c>
      <c r="O14" s="5">
        <v>4</v>
      </c>
      <c r="P14" s="5" t="s">
        <v>17</v>
      </c>
    </row>
    <row r="15" spans="1:16" x14ac:dyDescent="0.25">
      <c r="A15" s="4">
        <v>16070</v>
      </c>
      <c r="B15" s="4" t="str">
        <f>HYPERLINK("http://genome-www4.stanford.edu/cgi-bin/SGD/locus.pl?locus=YBL004W","YBL004W")</f>
        <v>YBL004W</v>
      </c>
      <c r="C15" s="4" t="str">
        <f>HYPERLINK("http://genome-www4.stanford.edu/cgi-bin/SGD/locus.pl?locus=UTP20","UTP20")</f>
        <v>UTP20</v>
      </c>
      <c r="D15" s="2" t="s">
        <v>23</v>
      </c>
      <c r="E15" s="2" t="s">
        <v>19</v>
      </c>
      <c r="F15" s="2" t="str">
        <f>HYPERLINK("http://godatabase.org/cgi-bin/go.cgi?view=details&amp;query=GO:0016070","RNA metabolism")</f>
        <v>RNA metabolism</v>
      </c>
      <c r="G15" s="5" t="s">
        <v>22</v>
      </c>
      <c r="H15" s="5">
        <v>256</v>
      </c>
      <c r="I15" s="5">
        <v>0.9</v>
      </c>
      <c r="J15" s="5">
        <v>0.1782</v>
      </c>
      <c r="K15" s="5">
        <v>0.92198000000000002</v>
      </c>
      <c r="L15" s="5">
        <v>20</v>
      </c>
      <c r="M15" s="5">
        <v>18</v>
      </c>
      <c r="N15" s="5">
        <v>5</v>
      </c>
      <c r="O15" s="5">
        <v>7</v>
      </c>
      <c r="P15" s="5" t="s">
        <v>17</v>
      </c>
    </row>
    <row r="16" spans="1:16" x14ac:dyDescent="0.25">
      <c r="A16" s="4">
        <v>30515</v>
      </c>
      <c r="B16" s="4" t="str">
        <f>HYPERLINK("http://genome-www4.stanford.edu/cgi-bin/SGD/locus.pl?locus=YBL004W","YBL004W")</f>
        <v>YBL004W</v>
      </c>
      <c r="C16" s="4" t="str">
        <f>HYPERLINK("http://genome-www4.stanford.edu/cgi-bin/SGD/locus.pl?locus=UTP20","UTP20")</f>
        <v>UTP20</v>
      </c>
      <c r="D16" s="2" t="s">
        <v>23</v>
      </c>
      <c r="E16" s="2" t="s">
        <v>19</v>
      </c>
      <c r="F16" s="2" t="str">
        <f>HYPERLINK("http://godatabase.org/cgi-bin/go.cgi?view=details&amp;query=GO:0030515","snoRNA binding")</f>
        <v>snoRNA binding</v>
      </c>
      <c r="G16" s="5" t="s">
        <v>16</v>
      </c>
      <c r="H16" s="5">
        <v>28</v>
      </c>
      <c r="I16" s="5">
        <v>0.5</v>
      </c>
      <c r="J16" s="5">
        <v>2.2589000000000001E-2</v>
      </c>
      <c r="K16" s="5">
        <v>1</v>
      </c>
      <c r="L16" s="5">
        <v>20</v>
      </c>
      <c r="M16" s="5">
        <v>13</v>
      </c>
      <c r="N16" s="5">
        <v>2</v>
      </c>
      <c r="O16" s="5">
        <v>7.0930999999999997</v>
      </c>
      <c r="P16" s="5" t="s">
        <v>17</v>
      </c>
    </row>
    <row r="17" spans="1:16" x14ac:dyDescent="0.25">
      <c r="A17" s="4">
        <v>30529</v>
      </c>
      <c r="B17" s="4" t="str">
        <f>HYPERLINK("http://genome-www4.stanford.edu/cgi-bin/SGD/locus.pl?locus=YBL004W","YBL004W")</f>
        <v>YBL004W</v>
      </c>
      <c r="C17" s="4" t="str">
        <f>HYPERLINK("http://genome-www4.stanford.edu/cgi-bin/SGD/locus.pl?locus=UTP20","UTP20")</f>
        <v>UTP20</v>
      </c>
      <c r="D17" s="2" t="s">
        <v>23</v>
      </c>
      <c r="E17" s="2" t="s">
        <v>19</v>
      </c>
      <c r="F17" s="2" t="str">
        <f>HYPERLINK("http://godatabase.org/cgi-bin/go.cgi?view=details&amp;query=GO:0030529","ribonucleoprotein complex")</f>
        <v>ribonucleoprotein complex</v>
      </c>
      <c r="G17" s="5" t="s">
        <v>20</v>
      </c>
      <c r="H17" s="5">
        <v>165</v>
      </c>
      <c r="I17" s="5">
        <v>0.9</v>
      </c>
      <c r="J17" s="5">
        <v>0.25486999999999999</v>
      </c>
      <c r="K17" s="5">
        <v>0.97662000000000004</v>
      </c>
      <c r="L17" s="5">
        <v>20</v>
      </c>
      <c r="M17" s="5">
        <v>17</v>
      </c>
      <c r="N17" s="5">
        <v>5</v>
      </c>
      <c r="O17" s="5">
        <v>7.0003000000000002</v>
      </c>
      <c r="P17" s="5" t="s">
        <v>17</v>
      </c>
    </row>
    <row r="18" spans="1:16" x14ac:dyDescent="0.25">
      <c r="A18" s="4">
        <v>3688</v>
      </c>
      <c r="B18" s="4" t="str">
        <f t="shared" ref="B18:C21" si="2">HYPERLINK("http://genome-www4.stanford.edu/cgi-bin/SGD/locus.pl?locus=YBL071C","YBL071C")</f>
        <v>YBL071C</v>
      </c>
      <c r="C18" s="4" t="str">
        <f t="shared" si="2"/>
        <v>YBL071C</v>
      </c>
      <c r="E18" s="2" t="s">
        <v>19</v>
      </c>
      <c r="F18" s="2" t="str">
        <f>HYPERLINK("http://godatabase.org/cgi-bin/go.cgi?view=details&amp;query=GO:0003688","DNA replication origin binding")</f>
        <v>DNA replication origin binding</v>
      </c>
      <c r="G18" s="5" t="s">
        <v>16</v>
      </c>
      <c r="H18" s="5">
        <v>6</v>
      </c>
      <c r="I18" s="5">
        <v>0.1</v>
      </c>
      <c r="J18" s="5">
        <v>0.65249999999999997</v>
      </c>
      <c r="K18" s="5">
        <v>0.65249999999999997</v>
      </c>
      <c r="L18" s="5">
        <v>1</v>
      </c>
      <c r="M18" s="5">
        <v>1</v>
      </c>
      <c r="N18" s="5">
        <v>1</v>
      </c>
      <c r="O18" s="5">
        <v>1</v>
      </c>
      <c r="P18" s="5" t="s">
        <v>17</v>
      </c>
    </row>
    <row r="19" spans="1:16" x14ac:dyDescent="0.25">
      <c r="A19" s="4">
        <v>5664</v>
      </c>
      <c r="B19" s="4" t="str">
        <f t="shared" si="2"/>
        <v>YBL071C</v>
      </c>
      <c r="C19" s="4" t="str">
        <f t="shared" si="2"/>
        <v>YBL071C</v>
      </c>
      <c r="E19" s="2" t="s">
        <v>19</v>
      </c>
      <c r="F19" s="2" t="str">
        <f>HYPERLINK("http://godatabase.org/cgi-bin/go.cgi?view=details&amp;query=GO:0005664","origin recognition complex")</f>
        <v>origin recognition complex</v>
      </c>
      <c r="G19" s="5" t="s">
        <v>20</v>
      </c>
      <c r="H19" s="5">
        <v>6</v>
      </c>
      <c r="I19" s="5">
        <v>0.1</v>
      </c>
      <c r="J19" s="5">
        <v>0.67030000000000001</v>
      </c>
      <c r="K19" s="5">
        <v>0.67030000000000001</v>
      </c>
      <c r="L19" s="5">
        <v>1</v>
      </c>
      <c r="M19" s="5">
        <v>1</v>
      </c>
      <c r="N19" s="5">
        <v>1</v>
      </c>
      <c r="O19" s="5">
        <v>1</v>
      </c>
      <c r="P19" s="5" t="s">
        <v>17</v>
      </c>
    </row>
    <row r="20" spans="1:16" ht="26.4" x14ac:dyDescent="0.25">
      <c r="A20" s="4">
        <v>6267</v>
      </c>
      <c r="B20" s="4" t="str">
        <f t="shared" si="2"/>
        <v>YBL071C</v>
      </c>
      <c r="C20" s="4" t="str">
        <f t="shared" si="2"/>
        <v>YBL071C</v>
      </c>
      <c r="E20" s="2" t="s">
        <v>19</v>
      </c>
      <c r="F20" s="2" t="str">
        <f>HYPERLINK("http://godatabase.org/cgi-bin/go.cgi?view=details&amp;query=GO:0006267","pre-replicative complex formation and maintenance")</f>
        <v>pre-replicative complex formation and maintenance</v>
      </c>
      <c r="G20" s="5" t="s">
        <v>22</v>
      </c>
      <c r="H20" s="5">
        <v>13</v>
      </c>
      <c r="I20" s="5">
        <v>0.4</v>
      </c>
      <c r="J20" s="5">
        <v>0.51373000000000002</v>
      </c>
      <c r="K20" s="5">
        <v>0.51373000000000002</v>
      </c>
      <c r="L20" s="5">
        <v>1</v>
      </c>
      <c r="M20" s="5">
        <v>1</v>
      </c>
      <c r="N20" s="5">
        <v>1</v>
      </c>
      <c r="O20" s="5">
        <v>1</v>
      </c>
      <c r="P20" s="5" t="s">
        <v>17</v>
      </c>
    </row>
    <row r="21" spans="1:16" x14ac:dyDescent="0.25">
      <c r="A21" s="4">
        <v>6270</v>
      </c>
      <c r="B21" s="4" t="str">
        <f t="shared" si="2"/>
        <v>YBL071C</v>
      </c>
      <c r="C21" s="4" t="str">
        <f t="shared" si="2"/>
        <v>YBL071C</v>
      </c>
      <c r="E21" s="2" t="s">
        <v>19</v>
      </c>
      <c r="F21" s="2" t="str">
        <f>HYPERLINK("http://godatabase.org/cgi-bin/go.cgi?view=details&amp;query=GO:0006270","DNA replication initiation")</f>
        <v>DNA replication initiation</v>
      </c>
      <c r="G21" s="5" t="s">
        <v>22</v>
      </c>
      <c r="H21" s="5">
        <v>22</v>
      </c>
      <c r="I21" s="5">
        <v>0.3</v>
      </c>
      <c r="J21" s="5">
        <v>0.39611000000000002</v>
      </c>
      <c r="K21" s="5">
        <v>0.39611000000000002</v>
      </c>
      <c r="L21" s="5">
        <v>1</v>
      </c>
      <c r="M21" s="5">
        <v>1</v>
      </c>
      <c r="N21" s="5">
        <v>1</v>
      </c>
      <c r="O21" s="5">
        <v>1</v>
      </c>
      <c r="P21" s="5" t="s">
        <v>17</v>
      </c>
    </row>
    <row r="22" spans="1:16" x14ac:dyDescent="0.25">
      <c r="A22" s="4">
        <v>30529</v>
      </c>
      <c r="B22" s="4" t="str">
        <f>HYPERLINK("http://genome-www4.stanford.edu/cgi-bin/SGD/locus.pl?locus=YBL074C","YBL074C")</f>
        <v>YBL074C</v>
      </c>
      <c r="C22" s="4" t="str">
        <f>HYPERLINK("http://genome-www4.stanford.edu/cgi-bin/SGD/locus.pl?locus=AAR2","AAR2")</f>
        <v>AAR2</v>
      </c>
      <c r="E22" s="2" t="s">
        <v>24</v>
      </c>
      <c r="F22" s="2" t="str">
        <f>HYPERLINK("http://godatabase.org/cgi-bin/go.cgi?view=details&amp;query=GO:0030529","ribonucleoprotein complex")</f>
        <v>ribonucleoprotein complex</v>
      </c>
      <c r="G22" s="5" t="s">
        <v>20</v>
      </c>
      <c r="H22" s="5">
        <v>165</v>
      </c>
      <c r="I22" s="5">
        <v>0.9</v>
      </c>
      <c r="J22" s="5">
        <v>0.96814</v>
      </c>
      <c r="K22" s="5">
        <v>0.96814</v>
      </c>
      <c r="L22" s="5">
        <v>3</v>
      </c>
      <c r="M22" s="5">
        <v>3</v>
      </c>
      <c r="N22" s="5">
        <v>3</v>
      </c>
      <c r="O22" s="5">
        <v>3</v>
      </c>
      <c r="P22" s="5" t="s">
        <v>17</v>
      </c>
    </row>
    <row r="23" spans="1:16" ht="39.6" x14ac:dyDescent="0.25">
      <c r="A23" s="4">
        <v>4576</v>
      </c>
      <c r="B23" s="4" t="str">
        <f>HYPERLINK("http://genome-www4.stanford.edu/cgi-bin/SGD/locus.pl?locus=YBL082C","YBL082C")</f>
        <v>YBL082C</v>
      </c>
      <c r="C23" s="4" t="str">
        <f>HYPERLINK("http://genome-www4.stanford.edu/cgi-bin/SGD/locus.pl?locus=RHK1","RHK1")</f>
        <v>RHK1</v>
      </c>
      <c r="D23" s="2" t="s">
        <v>25</v>
      </c>
      <c r="E23" s="2" t="s">
        <v>26</v>
      </c>
      <c r="F23" s="2" t="str">
        <f>HYPERLINK("http://godatabase.org/cgi-bin/go.cgi?view=details&amp;query=GO:0004576","oligosaccharyl transferase")</f>
        <v>oligosaccharyl transferase</v>
      </c>
      <c r="G23" s="5" t="s">
        <v>16</v>
      </c>
      <c r="H23" s="5">
        <v>7</v>
      </c>
      <c r="I23" s="5">
        <v>0.1</v>
      </c>
      <c r="J23" s="5">
        <v>0.40777999999999998</v>
      </c>
      <c r="K23" s="5">
        <v>0.40777999999999998</v>
      </c>
      <c r="L23" s="5">
        <v>2</v>
      </c>
      <c r="M23" s="5">
        <v>2</v>
      </c>
      <c r="N23" s="5">
        <v>1</v>
      </c>
      <c r="O23" s="5">
        <v>1</v>
      </c>
      <c r="P23" s="5" t="s">
        <v>21</v>
      </c>
    </row>
    <row r="24" spans="1:16" ht="39.6" x14ac:dyDescent="0.25">
      <c r="A24" s="4">
        <v>4579</v>
      </c>
      <c r="B24" s="4" t="str">
        <f>HYPERLINK("http://genome-www4.stanford.edu/cgi-bin/SGD/locus.pl?locus=YBL082C","YBL082C")</f>
        <v>YBL082C</v>
      </c>
      <c r="C24" s="4" t="str">
        <f>HYPERLINK("http://genome-www4.stanford.edu/cgi-bin/SGD/locus.pl?locus=RHK1","RHK1")</f>
        <v>RHK1</v>
      </c>
      <c r="D24" s="2" t="s">
        <v>25</v>
      </c>
      <c r="E24" s="2" t="s">
        <v>26</v>
      </c>
      <c r="F24" s="2" t="str">
        <f>HYPERLINK("http://godatabase.org/cgi-bin/go.cgi?view=details&amp;query=GO:0004579","dolichyl-diphospho-oligosaccharide-protein glycosyltransferase")</f>
        <v>dolichyl-diphospho-oligosaccharide-protein glycosyltransferase</v>
      </c>
      <c r="G24" s="5" t="s">
        <v>16</v>
      </c>
      <c r="H24" s="5">
        <v>7</v>
      </c>
      <c r="I24" s="5">
        <v>0.1</v>
      </c>
      <c r="J24" s="5">
        <v>0.40777999999999998</v>
      </c>
      <c r="K24" s="5">
        <v>0.40777999999999998</v>
      </c>
      <c r="L24" s="5">
        <v>2</v>
      </c>
      <c r="M24" s="5">
        <v>2</v>
      </c>
      <c r="N24" s="5">
        <v>1</v>
      </c>
      <c r="O24" s="5">
        <v>1</v>
      </c>
      <c r="P24" s="5" t="s">
        <v>17</v>
      </c>
    </row>
    <row r="25" spans="1:16" ht="26.4" x14ac:dyDescent="0.25">
      <c r="A25" s="4">
        <v>5478</v>
      </c>
      <c r="B25" s="4" t="str">
        <f>HYPERLINK("http://genome-www4.stanford.edu/cgi-bin/SGD/locus.pl?locus=YBL102W","YBL102W")</f>
        <v>YBL102W</v>
      </c>
      <c r="C25" s="4" t="str">
        <f>HYPERLINK("http://genome-www4.stanford.edu/cgi-bin/SGD/locus.pl?locus=SFT2","SFT2")</f>
        <v>SFT2</v>
      </c>
      <c r="E25" s="2" t="s">
        <v>27</v>
      </c>
      <c r="F25" s="2" t="str">
        <f>HYPERLINK("http://godatabase.org/cgi-bin/go.cgi?view=details&amp;query=GO:0005478","intracellular transporter")</f>
        <v>intracellular transporter</v>
      </c>
      <c r="G25" s="5" t="s">
        <v>16</v>
      </c>
      <c r="H25" s="5">
        <v>25</v>
      </c>
      <c r="I25" s="5">
        <v>0.6</v>
      </c>
      <c r="J25" s="5">
        <v>0.87358999999999998</v>
      </c>
      <c r="K25" s="5">
        <v>0.99929000000000001</v>
      </c>
      <c r="L25" s="5">
        <v>6</v>
      </c>
      <c r="M25" s="5">
        <v>3</v>
      </c>
      <c r="N25" s="5">
        <v>2</v>
      </c>
      <c r="O25" s="5">
        <v>3.0263</v>
      </c>
      <c r="P25" s="5" t="s">
        <v>21</v>
      </c>
    </row>
    <row r="26" spans="1:16" ht="26.4" x14ac:dyDescent="0.25">
      <c r="A26" s="4">
        <v>5484</v>
      </c>
      <c r="B26" s="4" t="str">
        <f>HYPERLINK("http://genome-www4.stanford.edu/cgi-bin/SGD/locus.pl?locus=YBL102W","YBL102W")</f>
        <v>YBL102W</v>
      </c>
      <c r="C26" s="4" t="str">
        <f>HYPERLINK("http://genome-www4.stanford.edu/cgi-bin/SGD/locus.pl?locus=SFT2","SFT2")</f>
        <v>SFT2</v>
      </c>
      <c r="E26" s="2" t="s">
        <v>27</v>
      </c>
      <c r="F26" s="2" t="str">
        <f>HYPERLINK("http://godatabase.org/cgi-bin/go.cgi?view=details&amp;query=GO:0005484","SNAP receptor")</f>
        <v>SNAP receptor</v>
      </c>
      <c r="G26" s="5" t="s">
        <v>16</v>
      </c>
      <c r="H26" s="5">
        <v>22</v>
      </c>
      <c r="I26" s="5">
        <v>0.9</v>
      </c>
      <c r="J26" s="5">
        <v>0.87694000000000005</v>
      </c>
      <c r="K26" s="5">
        <v>0.99802999999999997</v>
      </c>
      <c r="L26" s="5">
        <v>6</v>
      </c>
      <c r="M26" s="5">
        <v>3</v>
      </c>
      <c r="N26" s="5">
        <v>2</v>
      </c>
      <c r="O26" s="5">
        <v>2.8883999999999999</v>
      </c>
      <c r="P26" s="5" t="s">
        <v>17</v>
      </c>
    </row>
    <row r="27" spans="1:16" ht="39.6" x14ac:dyDescent="0.25">
      <c r="A27" s="4">
        <v>3774</v>
      </c>
      <c r="B27" s="4" t="str">
        <f>HYPERLINK("http://genome-www4.stanford.edu/cgi-bin/SGD/locus.pl?locus=YBL106C","YBL106C")</f>
        <v>YBL106C</v>
      </c>
      <c r="C27" s="4" t="str">
        <f>HYPERLINK("http://genome-www4.stanford.edu/cgi-bin/SGD/locus.pl?locus=SRO77","SRO77")</f>
        <v>SRO77</v>
      </c>
      <c r="D27" s="2" t="s">
        <v>28</v>
      </c>
      <c r="E27" s="2" t="s">
        <v>29</v>
      </c>
      <c r="F27" s="2" t="str">
        <f>HYPERLINK("http://godatabase.org/cgi-bin/go.cgi?view=details&amp;query=GO:0003774","motor")</f>
        <v>motor</v>
      </c>
      <c r="G27" s="5" t="s">
        <v>16</v>
      </c>
      <c r="H27" s="5">
        <v>17</v>
      </c>
      <c r="I27" s="5">
        <v>0.8</v>
      </c>
      <c r="J27" s="5">
        <v>0.84184000000000003</v>
      </c>
      <c r="K27" s="5">
        <v>0.84184000000000003</v>
      </c>
      <c r="L27" s="5">
        <v>4</v>
      </c>
      <c r="M27" s="5">
        <v>4</v>
      </c>
      <c r="N27" s="5">
        <v>2</v>
      </c>
      <c r="O27" s="5">
        <v>2</v>
      </c>
      <c r="P27" s="5" t="s">
        <v>17</v>
      </c>
    </row>
    <row r="28" spans="1:16" x14ac:dyDescent="0.25">
      <c r="A28" s="4">
        <v>3723</v>
      </c>
      <c r="B28" s="4" t="str">
        <f>HYPERLINK("http://genome-www4.stanford.edu/cgi-bin/SGD/locus.pl?locus=YBR025C","YBR025C")</f>
        <v>YBR025C</v>
      </c>
      <c r="C28" s="4" t="str">
        <f>HYPERLINK("http://genome-www4.stanford.edu/cgi-bin/SGD/locus.pl?locus=YBR025C","YBR025C")</f>
        <v>YBR025C</v>
      </c>
      <c r="E28" s="2" t="s">
        <v>30</v>
      </c>
      <c r="F28" s="2" t="str">
        <f>HYPERLINK("http://godatabase.org/cgi-bin/go.cgi?view=details&amp;query=GO:0003723","RNA binding")</f>
        <v>RNA binding</v>
      </c>
      <c r="G28" s="5" t="s">
        <v>16</v>
      </c>
      <c r="H28" s="5">
        <v>230</v>
      </c>
      <c r="I28" s="5">
        <v>0.7</v>
      </c>
      <c r="J28" s="5">
        <v>0.53886999999999996</v>
      </c>
      <c r="K28" s="5">
        <v>0.90088000000000001</v>
      </c>
      <c r="L28" s="5">
        <v>8</v>
      </c>
      <c r="M28" s="5">
        <v>7</v>
      </c>
      <c r="N28" s="5">
        <v>3</v>
      </c>
      <c r="O28" s="5">
        <v>3.9779</v>
      </c>
      <c r="P28" s="5" t="s">
        <v>21</v>
      </c>
    </row>
    <row r="29" spans="1:16" x14ac:dyDescent="0.25">
      <c r="A29" s="4">
        <v>30515</v>
      </c>
      <c r="B29" s="4" t="str">
        <f>HYPERLINK("http://genome-www4.stanford.edu/cgi-bin/SGD/locus.pl?locus=YBR025C","YBR025C")</f>
        <v>YBR025C</v>
      </c>
      <c r="C29" s="4" t="str">
        <f>HYPERLINK("http://genome-www4.stanford.edu/cgi-bin/SGD/locus.pl?locus=YBR025C","YBR025C")</f>
        <v>YBR025C</v>
      </c>
      <c r="E29" s="2" t="s">
        <v>30</v>
      </c>
      <c r="F29" s="2" t="str">
        <f>HYPERLINK("http://godatabase.org/cgi-bin/go.cgi?view=details&amp;query=GO:0030515","snoRNA binding")</f>
        <v>snoRNA binding</v>
      </c>
      <c r="G29" s="5" t="s">
        <v>16</v>
      </c>
      <c r="H29" s="5">
        <v>28</v>
      </c>
      <c r="I29" s="5">
        <v>0.5</v>
      </c>
      <c r="J29" s="5">
        <v>2.8206999999999999E-2</v>
      </c>
      <c r="K29" s="5">
        <v>0.52559</v>
      </c>
      <c r="L29" s="5">
        <v>8</v>
      </c>
      <c r="M29" s="5">
        <v>7</v>
      </c>
      <c r="N29" s="5">
        <v>1</v>
      </c>
      <c r="O29" s="5">
        <v>2</v>
      </c>
      <c r="P29" s="5" t="s">
        <v>17</v>
      </c>
    </row>
    <row r="30" spans="1:16" x14ac:dyDescent="0.25">
      <c r="A30" s="4">
        <v>5643</v>
      </c>
      <c r="B30" s="4" t="str">
        <f>HYPERLINK("http://genome-www4.stanford.edu/cgi-bin/SGD/locus.pl?locus=YBR027C","YBR027C")</f>
        <v>YBR027C</v>
      </c>
      <c r="C30" s="4" t="str">
        <f>HYPERLINK("http://genome-www4.stanford.edu/cgi-bin/SGD/locus.pl?locus=YBR027C","YBR027C")</f>
        <v>YBR027C</v>
      </c>
      <c r="E30" s="2" t="s">
        <v>19</v>
      </c>
      <c r="F30" s="2" t="str">
        <f>HYPERLINK("http://godatabase.org/cgi-bin/go.cgi?view=details&amp;query=GO:0005643","nuclear pore")</f>
        <v>nuclear pore</v>
      </c>
      <c r="G30" s="5" t="s">
        <v>20</v>
      </c>
      <c r="H30" s="5">
        <v>42</v>
      </c>
      <c r="I30" s="5">
        <v>0.7</v>
      </c>
      <c r="J30" s="5">
        <v>0.74084000000000005</v>
      </c>
      <c r="K30" s="5">
        <v>0.74084000000000005</v>
      </c>
      <c r="L30" s="5">
        <v>4</v>
      </c>
      <c r="M30" s="5">
        <v>4</v>
      </c>
      <c r="N30" s="5">
        <v>2</v>
      </c>
      <c r="O30" s="5">
        <v>2</v>
      </c>
      <c r="P30" s="5" t="s">
        <v>17</v>
      </c>
    </row>
    <row r="31" spans="1:16" ht="26.4" x14ac:dyDescent="0.25">
      <c r="A31" s="4">
        <v>3723</v>
      </c>
      <c r="B31" s="4" t="str">
        <f>HYPERLINK("http://genome-www4.stanford.edu/cgi-bin/SGD/locus.pl?locus=YBR065C","YBR065C")</f>
        <v>YBR065C</v>
      </c>
      <c r="C31" s="4" t="str">
        <f>HYPERLINK("http://genome-www4.stanford.edu/cgi-bin/SGD/locus.pl?locus=ECM2","ECM2")</f>
        <v>ECM2</v>
      </c>
      <c r="E31" s="2" t="s">
        <v>31</v>
      </c>
      <c r="F31" s="2" t="str">
        <f>HYPERLINK("http://godatabase.org/cgi-bin/go.cgi?view=details&amp;query=GO:0003723","RNA binding")</f>
        <v>RNA binding</v>
      </c>
      <c r="G31" s="5" t="s">
        <v>16</v>
      </c>
      <c r="H31" s="5">
        <v>230</v>
      </c>
      <c r="I31" s="5">
        <v>0.7</v>
      </c>
      <c r="J31" s="5">
        <v>6.4990999999999993E-2</v>
      </c>
      <c r="K31" s="5">
        <v>0.99680000000000002</v>
      </c>
      <c r="L31" s="5">
        <v>6</v>
      </c>
      <c r="M31" s="5">
        <v>2</v>
      </c>
      <c r="N31" s="5">
        <v>1</v>
      </c>
      <c r="O31" s="5">
        <v>4.9992000000000001</v>
      </c>
      <c r="P31" s="5" t="s">
        <v>17</v>
      </c>
    </row>
    <row r="32" spans="1:16" ht="26.4" x14ac:dyDescent="0.25">
      <c r="A32" s="4">
        <v>16563</v>
      </c>
      <c r="B32" s="4" t="str">
        <f>HYPERLINK("http://genome-www4.stanford.edu/cgi-bin/SGD/locus.pl?locus=YBR065C","YBR065C")</f>
        <v>YBR065C</v>
      </c>
      <c r="C32" s="4" t="str">
        <f>HYPERLINK("http://genome-www4.stanford.edu/cgi-bin/SGD/locus.pl?locus=ECM2","ECM2")</f>
        <v>ECM2</v>
      </c>
      <c r="E32" s="2" t="s">
        <v>31</v>
      </c>
      <c r="F32" s="2" t="str">
        <f>HYPERLINK("http://godatabase.org/cgi-bin/go.cgi?view=details&amp;query=GO:0016563","transcriptional activator")</f>
        <v>transcriptional activator</v>
      </c>
      <c r="G32" s="5" t="s">
        <v>16</v>
      </c>
      <c r="H32" s="5">
        <v>26</v>
      </c>
      <c r="I32" s="5">
        <v>0.6</v>
      </c>
      <c r="J32" s="5">
        <v>4.0394000000000003E-3</v>
      </c>
      <c r="K32" s="5">
        <v>0.99988999999999995</v>
      </c>
      <c r="L32" s="5">
        <v>6</v>
      </c>
      <c r="M32" s="5">
        <v>2</v>
      </c>
      <c r="N32" s="5">
        <v>0</v>
      </c>
      <c r="O32" s="5">
        <v>4</v>
      </c>
      <c r="P32" s="5" t="s">
        <v>17</v>
      </c>
    </row>
    <row r="33" spans="1:16" ht="26.4" x14ac:dyDescent="0.25">
      <c r="A33" s="4">
        <v>30529</v>
      </c>
      <c r="B33" s="4" t="str">
        <f>HYPERLINK("http://genome-www4.stanford.edu/cgi-bin/SGD/locus.pl?locus=YBR065C","YBR065C")</f>
        <v>YBR065C</v>
      </c>
      <c r="C33" s="4" t="str">
        <f>HYPERLINK("http://genome-www4.stanford.edu/cgi-bin/SGD/locus.pl?locus=ECM2","ECM2")</f>
        <v>ECM2</v>
      </c>
      <c r="E33" s="2" t="s">
        <v>31</v>
      </c>
      <c r="F33" s="2" t="str">
        <f>HYPERLINK("http://godatabase.org/cgi-bin/go.cgi?view=details&amp;query=GO:0030529","ribonucleoprotein complex")</f>
        <v>ribonucleoprotein complex</v>
      </c>
      <c r="G33" s="5" t="s">
        <v>20</v>
      </c>
      <c r="H33" s="5">
        <v>165</v>
      </c>
      <c r="I33" s="5">
        <v>0.9</v>
      </c>
      <c r="J33" s="5">
        <v>0.99914000000000003</v>
      </c>
      <c r="K33" s="5">
        <v>0.99899000000000004</v>
      </c>
      <c r="L33" s="5">
        <v>6</v>
      </c>
      <c r="M33" s="5">
        <v>5</v>
      </c>
      <c r="N33" s="5">
        <v>5</v>
      </c>
      <c r="O33" s="5">
        <v>5</v>
      </c>
      <c r="P33" s="5" t="s">
        <v>17</v>
      </c>
    </row>
    <row r="34" spans="1:16" ht="26.4" x14ac:dyDescent="0.25">
      <c r="A34" s="4">
        <v>3735</v>
      </c>
      <c r="B34" s="4" t="str">
        <f>HYPERLINK("http://genome-www4.stanford.edu/cgi-bin/SGD/locus.pl?locus=YBR094W","YBR094W")</f>
        <v>YBR094W</v>
      </c>
      <c r="C34" s="4" t="str">
        <f>HYPERLINK("http://genome-www4.stanford.edu/cgi-bin/SGD/locus.pl?locus=YBR094W","YBR094W")</f>
        <v>YBR094W</v>
      </c>
      <c r="E34" s="2" t="s">
        <v>19</v>
      </c>
      <c r="F34" s="2" t="str">
        <f>HYPERLINK("http://godatabase.org/cgi-bin/go.cgi?view=details&amp;query=GO:0003735","structural constituent of ribosome")</f>
        <v>structural constituent of ribosome</v>
      </c>
      <c r="G34" s="5" t="s">
        <v>16</v>
      </c>
      <c r="H34" s="5">
        <v>128</v>
      </c>
      <c r="I34" s="5">
        <v>0.6</v>
      </c>
      <c r="J34" s="5">
        <v>0.87363000000000002</v>
      </c>
      <c r="K34" s="5">
        <v>0.87363000000000002</v>
      </c>
      <c r="L34" s="5">
        <v>5</v>
      </c>
      <c r="M34" s="5">
        <v>5</v>
      </c>
      <c r="N34" s="5">
        <v>2</v>
      </c>
      <c r="O34" s="5">
        <v>2</v>
      </c>
      <c r="P34" s="5" t="s">
        <v>17</v>
      </c>
    </row>
    <row r="35" spans="1:16" x14ac:dyDescent="0.25">
      <c r="A35" s="4">
        <v>15935</v>
      </c>
      <c r="B35" s="4" t="str">
        <f>HYPERLINK("http://genome-www4.stanford.edu/cgi-bin/SGD/locus.pl?locus=YBR094W","YBR094W")</f>
        <v>YBR094W</v>
      </c>
      <c r="C35" s="4" t="str">
        <f>HYPERLINK("http://genome-www4.stanford.edu/cgi-bin/SGD/locus.pl?locus=YBR094W","YBR094W")</f>
        <v>YBR094W</v>
      </c>
      <c r="E35" s="2" t="s">
        <v>19</v>
      </c>
      <c r="F35" s="2" t="str">
        <f>HYPERLINK("http://godatabase.org/cgi-bin/go.cgi?view=details&amp;query=GO:0015935","small ribosomal subunit")</f>
        <v>small ribosomal subunit</v>
      </c>
      <c r="G35" s="5" t="s">
        <v>20</v>
      </c>
      <c r="H35" s="5">
        <v>56</v>
      </c>
      <c r="I35" s="5">
        <v>0.5</v>
      </c>
      <c r="J35" s="5">
        <v>0.90674999999999994</v>
      </c>
      <c r="K35" s="5">
        <v>0.99807000000000001</v>
      </c>
      <c r="L35" s="5">
        <v>5</v>
      </c>
      <c r="M35" s="5">
        <v>4</v>
      </c>
      <c r="N35" s="5">
        <v>2</v>
      </c>
      <c r="O35" s="5">
        <v>3</v>
      </c>
      <c r="P35" s="5" t="s">
        <v>17</v>
      </c>
    </row>
    <row r="36" spans="1:16" ht="26.4" x14ac:dyDescent="0.25">
      <c r="A36" s="4">
        <v>5667</v>
      </c>
      <c r="B36" s="4" t="str">
        <f>HYPERLINK("http://genome-www4.stanford.edu/cgi-bin/SGD/locus.pl?locus=YBR095C","YBR095C")</f>
        <v>YBR095C</v>
      </c>
      <c r="C36" s="4" t="str">
        <f>HYPERLINK("http://genome-www4.stanford.edu/cgi-bin/SGD/locus.pl?locus=RXT2","RXT2")</f>
        <v>RXT2</v>
      </c>
      <c r="E36" s="2" t="s">
        <v>32</v>
      </c>
      <c r="F36" s="2" t="str">
        <f>HYPERLINK("http://godatabase.org/cgi-bin/go.cgi?view=details&amp;query=GO:0005667","transcription factor complex")</f>
        <v>transcription factor complex</v>
      </c>
      <c r="G36" s="5" t="s">
        <v>20</v>
      </c>
      <c r="H36" s="5">
        <v>91</v>
      </c>
      <c r="I36" s="5">
        <v>0.4</v>
      </c>
      <c r="J36" s="5">
        <v>0.86180000000000001</v>
      </c>
      <c r="K36" s="5">
        <v>0.86180000000000001</v>
      </c>
      <c r="L36" s="5">
        <v>3</v>
      </c>
      <c r="M36" s="5">
        <v>3</v>
      </c>
      <c r="N36" s="5">
        <v>2</v>
      </c>
      <c r="O36" s="5">
        <v>2</v>
      </c>
      <c r="P36" s="5" t="s">
        <v>17</v>
      </c>
    </row>
    <row r="37" spans="1:16" x14ac:dyDescent="0.25">
      <c r="A37" s="4">
        <v>16192</v>
      </c>
      <c r="B37" s="4" t="str">
        <f>HYPERLINK("http://genome-www4.stanford.edu/cgi-bin/SGD/locus.pl?locus=YBR108W","YBR108W")</f>
        <v>YBR108W</v>
      </c>
      <c r="C37" s="4" t="str">
        <f>HYPERLINK("http://genome-www4.stanford.edu/cgi-bin/SGD/locus.pl?locus=YBR108W","YBR108W")</f>
        <v>YBR108W</v>
      </c>
      <c r="E37" s="2" t="s">
        <v>19</v>
      </c>
      <c r="F37" s="2" t="str">
        <f>HYPERLINK("http://godatabase.org/cgi-bin/go.cgi?view=details&amp;query=GO:0016192","vesicle-mediated transport")</f>
        <v>vesicle-mediated transport</v>
      </c>
      <c r="G37" s="5" t="s">
        <v>22</v>
      </c>
      <c r="H37" s="5">
        <v>191</v>
      </c>
      <c r="I37" s="5">
        <v>0.9</v>
      </c>
      <c r="J37" s="5">
        <v>0.81303000000000003</v>
      </c>
      <c r="K37" s="5">
        <v>0.90158000000000005</v>
      </c>
      <c r="L37" s="5">
        <v>3</v>
      </c>
      <c r="M37" s="5">
        <v>2</v>
      </c>
      <c r="N37" s="5">
        <v>2</v>
      </c>
      <c r="O37" s="5">
        <v>2.2650000000000001</v>
      </c>
      <c r="P37" s="5" t="s">
        <v>17</v>
      </c>
    </row>
    <row r="38" spans="1:16" ht="26.4" x14ac:dyDescent="0.25">
      <c r="A38" s="4">
        <v>3902</v>
      </c>
      <c r="B38" s="4" t="str">
        <f>HYPERLINK("http://genome-www4.stanford.edu/cgi-bin/SGD/locus.pl?locus=YBR150C","YBR150C")</f>
        <v>YBR150C</v>
      </c>
      <c r="C38" s="4" t="str">
        <f>HYPERLINK("http://genome-www4.stanford.edu/cgi-bin/SGD/locus.pl?locus=TBS1","TBS1")</f>
        <v>TBS1</v>
      </c>
      <c r="E38" s="2" t="s">
        <v>19</v>
      </c>
      <c r="F38" s="2" t="str">
        <f>HYPERLINK("http://godatabase.org/cgi-bin/go.cgi?view=details&amp;query=GO:0003902","DNA-directed RNA polymerase III")</f>
        <v>DNA-directed RNA polymerase III</v>
      </c>
      <c r="G38" s="5" t="s">
        <v>16</v>
      </c>
      <c r="H38" s="5">
        <v>16</v>
      </c>
      <c r="I38" s="5">
        <v>0.2</v>
      </c>
      <c r="J38" s="5">
        <v>0.26539000000000001</v>
      </c>
      <c r="K38" s="5">
        <v>0.26539000000000001</v>
      </c>
      <c r="L38" s="5">
        <v>1</v>
      </c>
      <c r="M38" s="5">
        <v>1</v>
      </c>
      <c r="N38" s="5">
        <v>1</v>
      </c>
      <c r="O38" s="5">
        <v>1</v>
      </c>
      <c r="P38" s="5" t="s">
        <v>17</v>
      </c>
    </row>
    <row r="39" spans="1:16" ht="39.6" x14ac:dyDescent="0.25">
      <c r="A39" s="4">
        <v>3723</v>
      </c>
      <c r="B39" s="4" t="str">
        <f>HYPERLINK("http://genome-www4.stanford.edu/cgi-bin/SGD/locus.pl?locus=YBR152W","YBR152W")</f>
        <v>YBR152W</v>
      </c>
      <c r="C39" s="4" t="str">
        <f>HYPERLINK("http://genome-www4.stanford.edu/cgi-bin/SGD/locus.pl?locus=SPP381","SPP381")</f>
        <v>SPP381</v>
      </c>
      <c r="D39" s="2" t="s">
        <v>33</v>
      </c>
      <c r="E39" s="2" t="s">
        <v>34</v>
      </c>
      <c r="F39" s="2" t="str">
        <f>HYPERLINK("http://godatabase.org/cgi-bin/go.cgi?view=details&amp;query=GO:0003723","RNA binding")</f>
        <v>RNA binding</v>
      </c>
      <c r="G39" s="5" t="s">
        <v>16</v>
      </c>
      <c r="H39" s="5">
        <v>230</v>
      </c>
      <c r="I39" s="5">
        <v>0.7</v>
      </c>
      <c r="J39" s="5">
        <v>1</v>
      </c>
      <c r="K39" s="5">
        <v>1</v>
      </c>
      <c r="L39" s="5">
        <v>18</v>
      </c>
      <c r="M39" s="5">
        <v>17</v>
      </c>
      <c r="N39" s="5">
        <v>17</v>
      </c>
      <c r="O39" s="5">
        <v>17.9999</v>
      </c>
      <c r="P39" s="5" t="s">
        <v>17</v>
      </c>
    </row>
    <row r="40" spans="1:16" ht="39.6" x14ac:dyDescent="0.25">
      <c r="A40" s="4">
        <v>3723</v>
      </c>
      <c r="B40" s="4" t="str">
        <f>HYPERLINK("http://genome-www4.stanford.edu/cgi-bin/SGD/locus.pl?locus=YBR172C","YBR172C")</f>
        <v>YBR172C</v>
      </c>
      <c r="C40" s="4" t="str">
        <f>HYPERLINK("http://genome-www4.stanford.edu/cgi-bin/SGD/locus.pl?locus=SMY2","SMY2")</f>
        <v>SMY2</v>
      </c>
      <c r="E40" s="2" t="s">
        <v>35</v>
      </c>
      <c r="F40" s="2" t="str">
        <f>HYPERLINK("http://godatabase.org/cgi-bin/go.cgi?view=details&amp;query=GO:0003723","RNA binding")</f>
        <v>RNA binding</v>
      </c>
      <c r="G40" s="5" t="s">
        <v>16</v>
      </c>
      <c r="H40" s="5">
        <v>230</v>
      </c>
      <c r="I40" s="5">
        <v>0.7</v>
      </c>
      <c r="J40" s="5">
        <v>0.75939999999999996</v>
      </c>
      <c r="K40" s="5">
        <v>0.75939999999999996</v>
      </c>
      <c r="L40" s="5">
        <v>2</v>
      </c>
      <c r="M40" s="5">
        <v>2</v>
      </c>
      <c r="N40" s="5">
        <v>2</v>
      </c>
      <c r="O40" s="5">
        <v>2</v>
      </c>
      <c r="P40" s="5" t="s">
        <v>17</v>
      </c>
    </row>
    <row r="41" spans="1:16" ht="26.4" x14ac:dyDescent="0.25">
      <c r="A41" s="4">
        <v>16563</v>
      </c>
      <c r="B41" s="4" t="str">
        <f>HYPERLINK("http://genome-www4.stanford.edu/cgi-bin/SGD/locus.pl?locus=YBR188C","YBR188C")</f>
        <v>YBR188C</v>
      </c>
      <c r="C41" s="4" t="str">
        <f>HYPERLINK("http://genome-www4.stanford.edu/cgi-bin/SGD/locus.pl?locus=NTC20","NTC20")</f>
        <v>NTC20</v>
      </c>
      <c r="D41" s="2" t="s">
        <v>36</v>
      </c>
      <c r="E41" s="2" t="s">
        <v>34</v>
      </c>
      <c r="F41" s="2" t="str">
        <f>HYPERLINK("http://godatabase.org/cgi-bin/go.cgi?view=details&amp;query=GO:0016563","transcriptional activator")</f>
        <v>transcriptional activator</v>
      </c>
      <c r="G41" s="5" t="s">
        <v>16</v>
      </c>
      <c r="H41" s="5">
        <v>26</v>
      </c>
      <c r="I41" s="5">
        <v>0.6</v>
      </c>
      <c r="J41" s="5">
        <v>5.3801999999999999E-3</v>
      </c>
      <c r="K41" s="5">
        <v>0.88895000000000002</v>
      </c>
      <c r="L41" s="5">
        <v>4</v>
      </c>
      <c r="M41" s="5">
        <v>2</v>
      </c>
      <c r="N41" s="5">
        <v>0</v>
      </c>
      <c r="O41" s="5">
        <v>2</v>
      </c>
      <c r="P41" s="5" t="s">
        <v>17</v>
      </c>
    </row>
    <row r="42" spans="1:16" x14ac:dyDescent="0.25">
      <c r="A42" s="4">
        <v>5643</v>
      </c>
      <c r="B42" s="4" t="str">
        <f>HYPERLINK("http://genome-www4.stanford.edu/cgi-bin/SGD/locus.pl?locus=YBR216C","YBR216C")</f>
        <v>YBR216C</v>
      </c>
      <c r="C42" s="4" t="str">
        <f>HYPERLINK("http://genome-www4.stanford.edu/cgi-bin/SGD/locus.pl?locus=YBR216C","YBR216C")</f>
        <v>YBR216C</v>
      </c>
      <c r="E42" s="2" t="s">
        <v>19</v>
      </c>
      <c r="F42" s="2" t="str">
        <f>HYPERLINK("http://godatabase.org/cgi-bin/go.cgi?view=details&amp;query=GO:0005643","nuclear pore")</f>
        <v>nuclear pore</v>
      </c>
      <c r="G42" s="5" t="s">
        <v>20</v>
      </c>
      <c r="H42" s="5">
        <v>42</v>
      </c>
      <c r="I42" s="5">
        <v>0.7</v>
      </c>
      <c r="J42" s="5">
        <v>0.80996999999999997</v>
      </c>
      <c r="K42" s="5">
        <v>0.80996999999999997</v>
      </c>
      <c r="L42" s="5">
        <v>3</v>
      </c>
      <c r="M42" s="5">
        <v>3</v>
      </c>
      <c r="N42" s="5">
        <v>2</v>
      </c>
      <c r="O42" s="5">
        <v>2</v>
      </c>
      <c r="P42" s="5" t="s">
        <v>17</v>
      </c>
    </row>
    <row r="43" spans="1:16" ht="39.6" x14ac:dyDescent="0.25">
      <c r="A43" s="4">
        <v>8233</v>
      </c>
      <c r="B43" s="4" t="str">
        <f>HYPERLINK("http://genome-www4.stanford.edu/cgi-bin/SGD/locus.pl?locus=YBR217W","YBR217W")</f>
        <v>YBR217W</v>
      </c>
      <c r="C43" s="4" t="str">
        <f>HYPERLINK("http://genome-www4.stanford.edu/cgi-bin/SGD/locus.pl?locus=APG12","APG12")</f>
        <v>APG12</v>
      </c>
      <c r="E43" s="2" t="s">
        <v>37</v>
      </c>
      <c r="F43" s="2" t="str">
        <f>HYPERLINK("http://godatabase.org/cgi-bin/go.cgi?view=details&amp;query=GO:0008233","peptidase")</f>
        <v>peptidase</v>
      </c>
      <c r="G43" s="5" t="s">
        <v>16</v>
      </c>
      <c r="H43" s="5">
        <v>81</v>
      </c>
      <c r="I43" s="5">
        <v>0.5</v>
      </c>
      <c r="J43" s="5">
        <v>0.94801999999999997</v>
      </c>
      <c r="K43" s="5">
        <v>0.99795</v>
      </c>
      <c r="L43" s="5">
        <v>54</v>
      </c>
      <c r="M43" s="5">
        <v>43</v>
      </c>
      <c r="N43" s="5">
        <v>10</v>
      </c>
      <c r="O43" s="5">
        <v>11.304</v>
      </c>
      <c r="P43" s="5" t="s">
        <v>17</v>
      </c>
    </row>
    <row r="44" spans="1:16" ht="39.6" x14ac:dyDescent="0.25">
      <c r="A44" s="4">
        <v>3723</v>
      </c>
      <c r="B44" s="4" t="str">
        <f>HYPERLINK("http://genome-www4.stanford.edu/cgi-bin/SGD/locus.pl?locus=YBR247C","YBR247C")</f>
        <v>YBR247C</v>
      </c>
      <c r="C44" s="4" t="str">
        <f>HYPERLINK("http://genome-www4.stanford.edu/cgi-bin/SGD/locus.pl?locus=ENP1","ENP1")</f>
        <v>ENP1</v>
      </c>
      <c r="D44" s="2" t="s">
        <v>38</v>
      </c>
      <c r="E44" s="2" t="s">
        <v>39</v>
      </c>
      <c r="F44" s="2" t="str">
        <f>HYPERLINK("http://godatabase.org/cgi-bin/go.cgi?view=details&amp;query=GO:0003723","RNA binding")</f>
        <v>RNA binding</v>
      </c>
      <c r="G44" s="5" t="s">
        <v>16</v>
      </c>
      <c r="H44" s="5">
        <v>230</v>
      </c>
      <c r="I44" s="5">
        <v>0.7</v>
      </c>
      <c r="J44" s="5">
        <v>0.99917999999999996</v>
      </c>
      <c r="K44" s="5">
        <v>1</v>
      </c>
      <c r="L44" s="5">
        <v>32</v>
      </c>
      <c r="M44" s="5">
        <v>19</v>
      </c>
      <c r="N44" s="5">
        <v>11</v>
      </c>
      <c r="O44" s="5">
        <v>22.702000000000002</v>
      </c>
      <c r="P44" s="5" t="s">
        <v>21</v>
      </c>
    </row>
    <row r="45" spans="1:16" ht="39.6" x14ac:dyDescent="0.25">
      <c r="A45" s="4">
        <v>30515</v>
      </c>
      <c r="B45" s="4" t="str">
        <f>HYPERLINK("http://genome-www4.stanford.edu/cgi-bin/SGD/locus.pl?locus=YBR247C","YBR247C")</f>
        <v>YBR247C</v>
      </c>
      <c r="C45" s="4" t="str">
        <f>HYPERLINK("http://genome-www4.stanford.edu/cgi-bin/SGD/locus.pl?locus=ENP1","ENP1")</f>
        <v>ENP1</v>
      </c>
      <c r="D45" s="2" t="s">
        <v>38</v>
      </c>
      <c r="E45" s="2" t="s">
        <v>39</v>
      </c>
      <c r="F45" s="2" t="str">
        <f>HYPERLINK("http://godatabase.org/cgi-bin/go.cgi?view=details&amp;query=GO:0030515","snoRNA binding")</f>
        <v>snoRNA binding</v>
      </c>
      <c r="G45" s="5" t="s">
        <v>16</v>
      </c>
      <c r="H45" s="5">
        <v>28</v>
      </c>
      <c r="I45" s="5">
        <v>0.5</v>
      </c>
      <c r="J45" s="5">
        <v>1</v>
      </c>
      <c r="K45" s="5">
        <v>1</v>
      </c>
      <c r="L45" s="5">
        <v>32</v>
      </c>
      <c r="M45" s="5">
        <v>19</v>
      </c>
      <c r="N45" s="5">
        <v>10</v>
      </c>
      <c r="O45" s="5">
        <v>22.781500000000001</v>
      </c>
      <c r="P45" s="5" t="s">
        <v>17</v>
      </c>
    </row>
    <row r="46" spans="1:16" ht="26.4" x14ac:dyDescent="0.25">
      <c r="A46" s="4">
        <v>5478</v>
      </c>
      <c r="B46" s="4" t="str">
        <f>HYPERLINK("http://genome-www4.stanford.edu/cgi-bin/SGD/locus.pl?locus=YBR254C","YBR254C")</f>
        <v>YBR254C</v>
      </c>
      <c r="C46" s="4" t="str">
        <f>HYPERLINK("http://genome-www4.stanford.edu/cgi-bin/SGD/locus.pl?locus=TRS20","TRS20")</f>
        <v>TRS20</v>
      </c>
      <c r="E46" s="2" t="s">
        <v>40</v>
      </c>
      <c r="F46" s="2" t="str">
        <f>HYPERLINK("http://godatabase.org/cgi-bin/go.cgi?view=details&amp;query=GO:0005478","intracellular transporter")</f>
        <v>intracellular transporter</v>
      </c>
      <c r="G46" s="5" t="s">
        <v>16</v>
      </c>
      <c r="H46" s="5">
        <v>25</v>
      </c>
      <c r="I46" s="5">
        <v>0.6</v>
      </c>
      <c r="J46" s="6">
        <v>7.8238E-7</v>
      </c>
      <c r="K46" s="5">
        <v>1</v>
      </c>
      <c r="L46" s="5">
        <v>14</v>
      </c>
      <c r="M46" s="5">
        <v>4</v>
      </c>
      <c r="N46" s="5">
        <v>0</v>
      </c>
      <c r="O46" s="5">
        <v>9.3310999999999993</v>
      </c>
      <c r="P46" s="5" t="s">
        <v>21</v>
      </c>
    </row>
    <row r="47" spans="1:16" ht="26.4" x14ac:dyDescent="0.25">
      <c r="A47" s="4">
        <v>5484</v>
      </c>
      <c r="B47" s="4" t="str">
        <f>HYPERLINK("http://genome-www4.stanford.edu/cgi-bin/SGD/locus.pl?locus=YBR254C","YBR254C")</f>
        <v>YBR254C</v>
      </c>
      <c r="C47" s="4" t="str">
        <f>HYPERLINK("http://genome-www4.stanford.edu/cgi-bin/SGD/locus.pl?locus=TRS20","TRS20")</f>
        <v>TRS20</v>
      </c>
      <c r="E47" s="2" t="s">
        <v>40</v>
      </c>
      <c r="F47" s="2" t="str">
        <f>HYPERLINK("http://godatabase.org/cgi-bin/go.cgi?view=details&amp;query=GO:0005484","SNAP receptor")</f>
        <v>SNAP receptor</v>
      </c>
      <c r="G47" s="5" t="s">
        <v>16</v>
      </c>
      <c r="H47" s="5">
        <v>22</v>
      </c>
      <c r="I47" s="5">
        <v>0.9</v>
      </c>
      <c r="J47" s="6">
        <v>5.8170999999999998E-6</v>
      </c>
      <c r="K47" s="5">
        <v>1</v>
      </c>
      <c r="L47" s="5">
        <v>14</v>
      </c>
      <c r="M47" s="5">
        <v>4</v>
      </c>
      <c r="N47" s="5">
        <v>0</v>
      </c>
      <c r="O47" s="5">
        <v>9.2896000000000001</v>
      </c>
      <c r="P47" s="5" t="s">
        <v>17</v>
      </c>
    </row>
    <row r="48" spans="1:16" x14ac:dyDescent="0.25">
      <c r="A48" s="4">
        <v>3723</v>
      </c>
      <c r="B48" s="4" t="str">
        <f>HYPERLINK("http://genome-www4.stanford.edu/cgi-bin/SGD/locus.pl?locus=YBR267W","YBR267W")</f>
        <v>YBR267W</v>
      </c>
      <c r="C48" s="4" t="str">
        <f>HYPERLINK("http://genome-www4.stanford.edu/cgi-bin/SGD/locus.pl?locus=YBR267W","YBR267W")</f>
        <v>YBR267W</v>
      </c>
      <c r="E48" s="2" t="s">
        <v>19</v>
      </c>
      <c r="F48" s="2" t="str">
        <f>HYPERLINK("http://godatabase.org/cgi-bin/go.cgi?view=details&amp;query=GO:0003723","RNA binding")</f>
        <v>RNA binding</v>
      </c>
      <c r="G48" s="5" t="s">
        <v>16</v>
      </c>
      <c r="H48" s="5">
        <v>230</v>
      </c>
      <c r="I48" s="5">
        <v>0.7</v>
      </c>
      <c r="J48" s="5">
        <v>0.2094</v>
      </c>
      <c r="K48" s="5">
        <v>0.88461000000000001</v>
      </c>
      <c r="L48" s="5">
        <v>3</v>
      </c>
      <c r="M48" s="5">
        <v>1</v>
      </c>
      <c r="N48" s="5">
        <v>1</v>
      </c>
      <c r="O48" s="5">
        <v>2.5602</v>
      </c>
      <c r="P48" s="5" t="s">
        <v>17</v>
      </c>
    </row>
    <row r="49" spans="1:16" x14ac:dyDescent="0.25">
      <c r="A49" s="4">
        <v>4298</v>
      </c>
      <c r="B49" s="4" t="str">
        <f t="shared" ref="B49:B55" si="3">HYPERLINK("http://genome-www4.stanford.edu/cgi-bin/SGD/locus.pl?locus=YBR272C","YBR272C")</f>
        <v>YBR272C</v>
      </c>
      <c r="C49" s="4" t="str">
        <f t="shared" ref="C49:C55" si="4">HYPERLINK("http://genome-www4.stanford.edu/cgi-bin/SGD/locus.pl?locus=HSM3","HSM3")</f>
        <v>HSM3</v>
      </c>
      <c r="D49" s="2" t="s">
        <v>41</v>
      </c>
      <c r="E49" s="2" t="s">
        <v>42</v>
      </c>
      <c r="F49" s="2" t="str">
        <f>HYPERLINK("http://godatabase.org/cgi-bin/go.cgi?view=details&amp;query=GO:0004298","threonine endopeptidase")</f>
        <v>threonine endopeptidase</v>
      </c>
      <c r="G49" s="5" t="s">
        <v>16</v>
      </c>
      <c r="H49" s="5">
        <v>30</v>
      </c>
      <c r="I49" s="5">
        <v>0.2</v>
      </c>
      <c r="J49" s="5">
        <v>1</v>
      </c>
      <c r="K49" s="5">
        <v>1</v>
      </c>
      <c r="L49" s="5">
        <v>18</v>
      </c>
      <c r="M49" s="5">
        <v>13</v>
      </c>
      <c r="N49" s="5">
        <v>8</v>
      </c>
      <c r="O49" s="5">
        <v>10.0472</v>
      </c>
      <c r="P49" s="5" t="s">
        <v>21</v>
      </c>
    </row>
    <row r="50" spans="1:16" x14ac:dyDescent="0.25">
      <c r="A50" s="4">
        <v>4299</v>
      </c>
      <c r="B50" s="4" t="str">
        <f t="shared" si="3"/>
        <v>YBR272C</v>
      </c>
      <c r="C50" s="4" t="str">
        <f t="shared" si="4"/>
        <v>HSM3</v>
      </c>
      <c r="D50" s="2" t="s">
        <v>41</v>
      </c>
      <c r="E50" s="2" t="s">
        <v>42</v>
      </c>
      <c r="F50" s="2" t="str">
        <f>HYPERLINK("http://godatabase.org/cgi-bin/go.cgi?view=details&amp;query=GO:0004299","proteasome endopeptidase")</f>
        <v>proteasome endopeptidase</v>
      </c>
      <c r="G50" s="5" t="s">
        <v>16</v>
      </c>
      <c r="H50" s="5">
        <v>30</v>
      </c>
      <c r="I50" s="5">
        <v>0.2</v>
      </c>
      <c r="J50" s="5">
        <v>1</v>
      </c>
      <c r="K50" s="5">
        <v>1</v>
      </c>
      <c r="L50" s="5">
        <v>18</v>
      </c>
      <c r="M50" s="5">
        <v>13</v>
      </c>
      <c r="N50" s="5">
        <v>8</v>
      </c>
      <c r="O50" s="5">
        <v>10.0472</v>
      </c>
      <c r="P50" s="5" t="s">
        <v>17</v>
      </c>
    </row>
    <row r="51" spans="1:16" x14ac:dyDescent="0.25">
      <c r="A51" s="4">
        <v>5524</v>
      </c>
      <c r="B51" s="4" t="str">
        <f t="shared" si="3"/>
        <v>YBR272C</v>
      </c>
      <c r="C51" s="4" t="str">
        <f t="shared" si="4"/>
        <v>HSM3</v>
      </c>
      <c r="D51" s="2" t="s">
        <v>41</v>
      </c>
      <c r="E51" s="2" t="s">
        <v>42</v>
      </c>
      <c r="F51" s="2" t="str">
        <f>HYPERLINK("http://godatabase.org/cgi-bin/go.cgi?view=details&amp;query=GO:0005524","ATP binding")</f>
        <v>ATP binding</v>
      </c>
      <c r="G51" s="5" t="s">
        <v>16</v>
      </c>
      <c r="H51" s="5">
        <v>140</v>
      </c>
      <c r="I51" s="5">
        <v>0.9</v>
      </c>
      <c r="J51" s="5">
        <v>0.56144000000000005</v>
      </c>
      <c r="K51" s="5">
        <v>0.93194999999999995</v>
      </c>
      <c r="L51" s="5">
        <v>18</v>
      </c>
      <c r="M51" s="5">
        <v>13</v>
      </c>
      <c r="N51" s="5">
        <v>4</v>
      </c>
      <c r="O51" s="5">
        <v>6.0754999999999999</v>
      </c>
      <c r="P51" s="5" t="s">
        <v>21</v>
      </c>
    </row>
    <row r="52" spans="1:16" ht="26.4" x14ac:dyDescent="0.25">
      <c r="A52" s="4">
        <v>5838</v>
      </c>
      <c r="B52" s="4" t="str">
        <f t="shared" si="3"/>
        <v>YBR272C</v>
      </c>
      <c r="C52" s="4" t="str">
        <f t="shared" si="4"/>
        <v>HSM3</v>
      </c>
      <c r="D52" s="2" t="s">
        <v>41</v>
      </c>
      <c r="E52" s="2" t="s">
        <v>42</v>
      </c>
      <c r="F52" s="2" t="str">
        <f>HYPERLINK("http://godatabase.org/cgi-bin/go.cgi?view=details&amp;query=GO:0005838","19S proteasome regulatory particle")</f>
        <v>19S proteasome regulatory particle</v>
      </c>
      <c r="G52" s="5" t="s">
        <v>20</v>
      </c>
      <c r="H52" s="5">
        <v>21</v>
      </c>
      <c r="I52" s="5">
        <v>0.7</v>
      </c>
      <c r="J52" s="5">
        <v>1</v>
      </c>
      <c r="K52" s="5">
        <v>1</v>
      </c>
      <c r="L52" s="5">
        <v>18</v>
      </c>
      <c r="M52" s="5">
        <v>15</v>
      </c>
      <c r="N52" s="5">
        <v>9</v>
      </c>
      <c r="O52" s="5">
        <v>10.038399999999999</v>
      </c>
      <c r="P52" s="5" t="s">
        <v>17</v>
      </c>
    </row>
    <row r="53" spans="1:16" x14ac:dyDescent="0.25">
      <c r="A53" s="4">
        <v>8233</v>
      </c>
      <c r="B53" s="4" t="str">
        <f t="shared" si="3"/>
        <v>YBR272C</v>
      </c>
      <c r="C53" s="4" t="str">
        <f t="shared" si="4"/>
        <v>HSM3</v>
      </c>
      <c r="D53" s="2" t="s">
        <v>41</v>
      </c>
      <c r="E53" s="2" t="s">
        <v>42</v>
      </c>
      <c r="F53" s="2" t="str">
        <f>HYPERLINK("http://godatabase.org/cgi-bin/go.cgi?view=details&amp;query=GO:0008233","peptidase")</f>
        <v>peptidase</v>
      </c>
      <c r="G53" s="5" t="s">
        <v>16</v>
      </c>
      <c r="H53" s="5">
        <v>81</v>
      </c>
      <c r="I53" s="5">
        <v>0.5</v>
      </c>
      <c r="J53" s="5">
        <v>1</v>
      </c>
      <c r="K53" s="5">
        <v>1</v>
      </c>
      <c r="L53" s="5">
        <v>18</v>
      </c>
      <c r="M53" s="5">
        <v>13</v>
      </c>
      <c r="N53" s="5">
        <v>8</v>
      </c>
      <c r="O53" s="5">
        <v>10.106</v>
      </c>
      <c r="P53" s="5" t="s">
        <v>21</v>
      </c>
    </row>
    <row r="54" spans="1:16" x14ac:dyDescent="0.25">
      <c r="A54" s="4">
        <v>16887</v>
      </c>
      <c r="B54" s="4" t="str">
        <f t="shared" si="3"/>
        <v>YBR272C</v>
      </c>
      <c r="C54" s="4" t="str">
        <f t="shared" si="4"/>
        <v>HSM3</v>
      </c>
      <c r="D54" s="2" t="s">
        <v>41</v>
      </c>
      <c r="E54" s="2" t="s">
        <v>42</v>
      </c>
      <c r="F54" s="2" t="str">
        <f>HYPERLINK("http://godatabase.org/cgi-bin/go.cgi?view=details&amp;query=GO:0016887","ATPase")</f>
        <v>ATPase</v>
      </c>
      <c r="G54" s="5" t="s">
        <v>16</v>
      </c>
      <c r="H54" s="5">
        <v>135</v>
      </c>
      <c r="I54" s="5">
        <v>0.9</v>
      </c>
      <c r="J54" s="5">
        <v>0.57016999999999995</v>
      </c>
      <c r="K54" s="5">
        <v>0.93962999999999997</v>
      </c>
      <c r="L54" s="5">
        <v>18</v>
      </c>
      <c r="M54" s="5">
        <v>13</v>
      </c>
      <c r="N54" s="5">
        <v>4</v>
      </c>
      <c r="O54" s="5">
        <v>6.0810000000000004</v>
      </c>
      <c r="P54" s="5" t="s">
        <v>17</v>
      </c>
    </row>
    <row r="55" spans="1:16" x14ac:dyDescent="0.25">
      <c r="A55" s="4">
        <v>30554</v>
      </c>
      <c r="B55" s="4" t="str">
        <f t="shared" si="3"/>
        <v>YBR272C</v>
      </c>
      <c r="C55" s="4" t="str">
        <f t="shared" si="4"/>
        <v>HSM3</v>
      </c>
      <c r="D55" s="2" t="s">
        <v>41</v>
      </c>
      <c r="E55" s="2" t="s">
        <v>42</v>
      </c>
      <c r="F55" s="2" t="str">
        <f>HYPERLINK("http://godatabase.org/cgi-bin/go.cgi?view=details&amp;query=GO:0030554","adenyl nucleotide binding")</f>
        <v>adenyl nucleotide binding</v>
      </c>
      <c r="G55" s="5" t="s">
        <v>16</v>
      </c>
      <c r="H55" s="5">
        <v>140</v>
      </c>
      <c r="I55" s="5">
        <v>0.9</v>
      </c>
      <c r="J55" s="5">
        <v>0.56144000000000005</v>
      </c>
      <c r="K55" s="5">
        <v>0.93194999999999995</v>
      </c>
      <c r="L55" s="5">
        <v>18</v>
      </c>
      <c r="M55" s="5">
        <v>13</v>
      </c>
      <c r="N55" s="5">
        <v>4</v>
      </c>
      <c r="O55" s="5">
        <v>6.0754999999999999</v>
      </c>
      <c r="P55" s="5" t="s">
        <v>21</v>
      </c>
    </row>
    <row r="56" spans="1:16" x14ac:dyDescent="0.25">
      <c r="A56" s="4">
        <v>9056</v>
      </c>
      <c r="B56" s="4" t="str">
        <f>HYPERLINK("http://genome-www4.stanford.edu/cgi-bin/SGD/locus.pl?locus=YBR280C","YBR280C")</f>
        <v>YBR280C</v>
      </c>
      <c r="C56" s="4" t="str">
        <f>HYPERLINK("http://genome-www4.stanford.edu/cgi-bin/SGD/locus.pl?locus=YBR280C","YBR280C")</f>
        <v>YBR280C</v>
      </c>
      <c r="E56" s="2" t="s">
        <v>19</v>
      </c>
      <c r="F56" s="2" t="str">
        <f>HYPERLINK("http://godatabase.org/cgi-bin/go.cgi?view=details&amp;query=GO:0009056","catabolism")</f>
        <v>catabolism</v>
      </c>
      <c r="G56" s="5" t="s">
        <v>22</v>
      </c>
      <c r="H56" s="5">
        <v>211</v>
      </c>
      <c r="I56" s="5">
        <v>0.9</v>
      </c>
      <c r="J56" s="5">
        <v>0.91000999999999999</v>
      </c>
      <c r="K56" s="5">
        <v>0.93278000000000005</v>
      </c>
      <c r="L56" s="5">
        <v>4</v>
      </c>
      <c r="M56" s="5">
        <v>3</v>
      </c>
      <c r="N56" s="5">
        <v>3</v>
      </c>
      <c r="O56" s="5">
        <v>3.1945999999999999</v>
      </c>
      <c r="P56" s="5" t="s">
        <v>21</v>
      </c>
    </row>
    <row r="57" spans="1:16" x14ac:dyDescent="0.25">
      <c r="A57" s="4">
        <v>30163</v>
      </c>
      <c r="B57" s="4" t="str">
        <f>HYPERLINK("http://genome-www4.stanford.edu/cgi-bin/SGD/locus.pl?locus=YBR280C","YBR280C")</f>
        <v>YBR280C</v>
      </c>
      <c r="C57" s="4" t="str">
        <f>HYPERLINK("http://genome-www4.stanford.edu/cgi-bin/SGD/locus.pl?locus=YBR280C","YBR280C")</f>
        <v>YBR280C</v>
      </c>
      <c r="E57" s="2" t="s">
        <v>19</v>
      </c>
      <c r="F57" s="2" t="str">
        <f>HYPERLINK("http://godatabase.org/cgi-bin/go.cgi?view=details&amp;query=GO:0030163","protein catabolism")</f>
        <v>protein catabolism</v>
      </c>
      <c r="G57" s="5" t="s">
        <v>22</v>
      </c>
      <c r="H57" s="5">
        <v>112</v>
      </c>
      <c r="I57" s="5">
        <v>0.6</v>
      </c>
      <c r="J57" s="5">
        <v>0.67300000000000004</v>
      </c>
      <c r="K57" s="5">
        <v>0.70567999999999997</v>
      </c>
      <c r="L57" s="5">
        <v>4</v>
      </c>
      <c r="M57" s="5">
        <v>3</v>
      </c>
      <c r="N57" s="5">
        <v>2</v>
      </c>
      <c r="O57" s="5">
        <v>2.1008</v>
      </c>
      <c r="P57" s="5" t="s">
        <v>17</v>
      </c>
    </row>
    <row r="58" spans="1:16" x14ac:dyDescent="0.25">
      <c r="A58" s="4">
        <v>30515</v>
      </c>
      <c r="B58" s="4" t="str">
        <f>HYPERLINK("http://genome-www4.stanford.edu/cgi-bin/SGD/locus.pl?locus=YBR281C","YBR281C")</f>
        <v>YBR281C</v>
      </c>
      <c r="C58" s="4" t="str">
        <f>HYPERLINK("http://genome-www4.stanford.edu/cgi-bin/SGD/locus.pl?locus=YBR281C","YBR281C")</f>
        <v>YBR281C</v>
      </c>
      <c r="E58" s="2" t="s">
        <v>19</v>
      </c>
      <c r="F58" s="2" t="str">
        <f>HYPERLINK("http://godatabase.org/cgi-bin/go.cgi?view=details&amp;query=GO:0030515","snoRNA binding")</f>
        <v>snoRNA binding</v>
      </c>
      <c r="G58" s="5" t="s">
        <v>16</v>
      </c>
      <c r="H58" s="5">
        <v>28</v>
      </c>
      <c r="I58" s="5">
        <v>0.5</v>
      </c>
      <c r="J58" s="5">
        <v>0.77254</v>
      </c>
      <c r="K58" s="5">
        <v>0.97428000000000003</v>
      </c>
      <c r="L58" s="5">
        <v>5</v>
      </c>
      <c r="M58" s="5">
        <v>3</v>
      </c>
      <c r="N58" s="5">
        <v>2</v>
      </c>
      <c r="O58" s="5">
        <v>2.6753999999999998</v>
      </c>
      <c r="P58" s="5" t="s">
        <v>17</v>
      </c>
    </row>
    <row r="59" spans="1:16" ht="39.6" x14ac:dyDescent="0.25">
      <c r="A59" s="4">
        <v>6997</v>
      </c>
      <c r="B59" s="4" t="str">
        <f>HYPERLINK("http://genome-www4.stanford.edu/cgi-bin/SGD/locus.pl?locus=YCL010C","YCL010C")</f>
        <v>YCL010C</v>
      </c>
      <c r="C59" s="4" t="str">
        <f>HYPERLINK("http://genome-www4.stanford.edu/cgi-bin/SGD/locus.pl?locus=SGF29","SGF29")</f>
        <v>SGF29</v>
      </c>
      <c r="D59" s="2" t="s">
        <v>43</v>
      </c>
      <c r="E59" s="2" t="s">
        <v>44</v>
      </c>
      <c r="F59" s="2" t="str">
        <f>HYPERLINK("http://godatabase.org/cgi-bin/go.cgi?view=details&amp;query=GO:0006997","nuclear organization and biogenesis")</f>
        <v>nuclear organization and biogenesis</v>
      </c>
      <c r="G59" s="5" t="s">
        <v>22</v>
      </c>
      <c r="H59" s="5">
        <v>187</v>
      </c>
      <c r="I59" s="5">
        <v>0.9</v>
      </c>
      <c r="J59" s="5">
        <v>0.93259999999999998</v>
      </c>
      <c r="K59" s="5">
        <v>0.93005000000000004</v>
      </c>
      <c r="L59" s="5">
        <v>5</v>
      </c>
      <c r="M59" s="5">
        <v>4</v>
      </c>
      <c r="N59" s="5">
        <v>4</v>
      </c>
      <c r="O59" s="5">
        <v>4.0331999999999999</v>
      </c>
      <c r="P59" s="5" t="s">
        <v>17</v>
      </c>
    </row>
    <row r="60" spans="1:16" ht="39.6" x14ac:dyDescent="0.25">
      <c r="A60" s="4">
        <v>30528</v>
      </c>
      <c r="B60" s="4" t="str">
        <f>HYPERLINK("http://genome-www4.stanford.edu/cgi-bin/SGD/locus.pl?locus=YCL010C","YCL010C")</f>
        <v>YCL010C</v>
      </c>
      <c r="C60" s="4" t="str">
        <f>HYPERLINK("http://genome-www4.stanford.edu/cgi-bin/SGD/locus.pl?locus=SGF29","SGF29")</f>
        <v>SGF29</v>
      </c>
      <c r="D60" s="2" t="s">
        <v>43</v>
      </c>
      <c r="E60" s="2" t="s">
        <v>44</v>
      </c>
      <c r="F60" s="2" t="str">
        <f>HYPERLINK("http://godatabase.org/cgi-bin/go.cgi?view=details&amp;query=GO:0030528","transcription regulator")</f>
        <v>transcription regulator</v>
      </c>
      <c r="G60" s="5" t="s">
        <v>16</v>
      </c>
      <c r="H60" s="5">
        <v>245</v>
      </c>
      <c r="I60" s="5">
        <v>0.6</v>
      </c>
      <c r="J60" s="5">
        <v>0.94594</v>
      </c>
      <c r="K60" s="5">
        <v>0.95543</v>
      </c>
      <c r="L60" s="5">
        <v>5</v>
      </c>
      <c r="M60" s="5">
        <v>4</v>
      </c>
      <c r="N60" s="5">
        <v>3</v>
      </c>
      <c r="O60" s="5">
        <v>3.1785999999999999</v>
      </c>
      <c r="P60" s="5" t="s">
        <v>17</v>
      </c>
    </row>
    <row r="61" spans="1:16" ht="39.6" x14ac:dyDescent="0.25">
      <c r="A61" s="4">
        <v>3735</v>
      </c>
      <c r="B61" s="4" t="str">
        <f>HYPERLINK("http://genome-www4.stanford.edu/cgi-bin/SGD/locus.pl?locus=YCL014W","YCL014W")</f>
        <v>YCL014W</v>
      </c>
      <c r="C61" s="4" t="str">
        <f>HYPERLINK("http://genome-www4.stanford.edu/cgi-bin/SGD/locus.pl?locus=BUD3","BUD3")</f>
        <v>BUD3</v>
      </c>
      <c r="E61" s="2" t="s">
        <v>45</v>
      </c>
      <c r="F61" s="2" t="str">
        <f>HYPERLINK("http://godatabase.org/cgi-bin/go.cgi?view=details&amp;query=GO:0003735","structural constituent of ribosome")</f>
        <v>structural constituent of ribosome</v>
      </c>
      <c r="G61" s="5" t="s">
        <v>16</v>
      </c>
      <c r="H61" s="5">
        <v>128</v>
      </c>
      <c r="I61" s="5">
        <v>0.6</v>
      </c>
      <c r="J61" s="5">
        <v>0.75519999999999998</v>
      </c>
      <c r="K61" s="5">
        <v>0.70823999999999998</v>
      </c>
      <c r="L61" s="5">
        <v>7</v>
      </c>
      <c r="M61" s="5">
        <v>5</v>
      </c>
      <c r="N61" s="5">
        <v>2</v>
      </c>
      <c r="O61" s="5">
        <v>2.0478000000000001</v>
      </c>
      <c r="P61" s="5" t="s">
        <v>17</v>
      </c>
    </row>
    <row r="62" spans="1:16" x14ac:dyDescent="0.25">
      <c r="A62" s="4">
        <v>6313</v>
      </c>
      <c r="B62" s="4" t="str">
        <f>HYPERLINK("http://genome-www4.stanford.edu/cgi-bin/SGD/locus.pl?locus=YCL019W","YCL019W")</f>
        <v>YCL019W</v>
      </c>
      <c r="C62" s="4" t="str">
        <f>HYPERLINK("http://genome-www4.stanford.edu/cgi-bin/SGD/locus.pl?locus=YCL019W","YCL019W")</f>
        <v>YCL019W</v>
      </c>
      <c r="E62" s="2" t="s">
        <v>19</v>
      </c>
      <c r="F62" s="2" t="str">
        <f>HYPERLINK("http://godatabase.org/cgi-bin/go.cgi?view=details&amp;query=GO:0006313","DNA transposition")</f>
        <v>DNA transposition</v>
      </c>
      <c r="G62" s="5" t="s">
        <v>22</v>
      </c>
      <c r="H62" s="5">
        <v>13</v>
      </c>
      <c r="I62" s="5">
        <v>0.9</v>
      </c>
      <c r="J62" s="5">
        <v>0.96158999999999994</v>
      </c>
      <c r="K62" s="5">
        <v>0.98519000000000001</v>
      </c>
      <c r="L62" s="5">
        <v>4</v>
      </c>
      <c r="M62" s="5">
        <v>3</v>
      </c>
      <c r="N62" s="5">
        <v>2</v>
      </c>
      <c r="O62" s="5">
        <v>2.1999</v>
      </c>
      <c r="P62" s="5" t="s">
        <v>21</v>
      </c>
    </row>
    <row r="63" spans="1:16" x14ac:dyDescent="0.25">
      <c r="A63" s="4">
        <v>6319</v>
      </c>
      <c r="B63" s="4" t="str">
        <f>HYPERLINK("http://genome-www4.stanford.edu/cgi-bin/SGD/locus.pl?locus=YCL019W","YCL019W")</f>
        <v>YCL019W</v>
      </c>
      <c r="C63" s="4" t="str">
        <f>HYPERLINK("http://genome-www4.stanford.edu/cgi-bin/SGD/locus.pl?locus=YCL019W","YCL019W")</f>
        <v>YCL019W</v>
      </c>
      <c r="E63" s="2" t="s">
        <v>19</v>
      </c>
      <c r="F63" s="2" t="str">
        <f>HYPERLINK("http://godatabase.org/cgi-bin/go.cgi?view=details&amp;query=GO:0006319","Ty element transposition")</f>
        <v>Ty element transposition</v>
      </c>
      <c r="G63" s="5" t="s">
        <v>22</v>
      </c>
      <c r="H63" s="5">
        <v>12</v>
      </c>
      <c r="I63" s="5">
        <v>0.5</v>
      </c>
      <c r="J63" s="5">
        <v>0.99805999999999995</v>
      </c>
      <c r="K63" s="5">
        <v>0.99990999999999997</v>
      </c>
      <c r="L63" s="5">
        <v>4</v>
      </c>
      <c r="M63" s="5">
        <v>3</v>
      </c>
      <c r="N63" s="5">
        <v>2</v>
      </c>
      <c r="O63" s="5">
        <v>2.5105</v>
      </c>
      <c r="P63" s="5" t="s">
        <v>17</v>
      </c>
    </row>
    <row r="64" spans="1:16" x14ac:dyDescent="0.25">
      <c r="A64" s="4">
        <v>6313</v>
      </c>
      <c r="B64" s="4" t="str">
        <f>HYPERLINK("http://genome-www4.stanford.edu/cgi-bin/SGD/locus.pl?locus=YCL020W","YCL020W")</f>
        <v>YCL020W</v>
      </c>
      <c r="C64" s="4" t="str">
        <f>HYPERLINK("http://genome-www4.stanford.edu/cgi-bin/SGD/locus.pl?locus=YCL020W","YCL020W")</f>
        <v>YCL020W</v>
      </c>
      <c r="E64" s="2" t="s">
        <v>19</v>
      </c>
      <c r="F64" s="2" t="str">
        <f>HYPERLINK("http://godatabase.org/cgi-bin/go.cgi?view=details&amp;query=GO:0006313","DNA transposition")</f>
        <v>DNA transposition</v>
      </c>
      <c r="G64" s="5" t="s">
        <v>22</v>
      </c>
      <c r="H64" s="5">
        <v>13</v>
      </c>
      <c r="I64" s="5">
        <v>0.9</v>
      </c>
      <c r="J64" s="5">
        <v>0.96823000000000004</v>
      </c>
      <c r="K64" s="5">
        <v>0.96823000000000004</v>
      </c>
      <c r="L64" s="5">
        <v>3</v>
      </c>
      <c r="M64" s="5">
        <v>3</v>
      </c>
      <c r="N64" s="5">
        <v>2</v>
      </c>
      <c r="O64" s="5">
        <v>2</v>
      </c>
      <c r="P64" s="5" t="s">
        <v>21</v>
      </c>
    </row>
    <row r="65" spans="1:16" x14ac:dyDescent="0.25">
      <c r="A65" s="4">
        <v>6319</v>
      </c>
      <c r="B65" s="4" t="str">
        <f>HYPERLINK("http://genome-www4.stanford.edu/cgi-bin/SGD/locus.pl?locus=YCL020W","YCL020W")</f>
        <v>YCL020W</v>
      </c>
      <c r="C65" s="4" t="str">
        <f>HYPERLINK("http://genome-www4.stanford.edu/cgi-bin/SGD/locus.pl?locus=YCL020W","YCL020W")</f>
        <v>YCL020W</v>
      </c>
      <c r="E65" s="2" t="s">
        <v>19</v>
      </c>
      <c r="F65" s="2" t="str">
        <f>HYPERLINK("http://godatabase.org/cgi-bin/go.cgi?view=details&amp;query=GO:0006319","Ty element transposition")</f>
        <v>Ty element transposition</v>
      </c>
      <c r="G65" s="5" t="s">
        <v>22</v>
      </c>
      <c r="H65" s="5">
        <v>12</v>
      </c>
      <c r="I65" s="5">
        <v>0.5</v>
      </c>
      <c r="J65" s="5">
        <v>0.99890999999999996</v>
      </c>
      <c r="K65" s="5">
        <v>0.99890999999999996</v>
      </c>
      <c r="L65" s="5">
        <v>3</v>
      </c>
      <c r="M65" s="5">
        <v>3</v>
      </c>
      <c r="N65" s="5">
        <v>2</v>
      </c>
      <c r="O65" s="5">
        <v>2</v>
      </c>
      <c r="P65" s="5" t="s">
        <v>17</v>
      </c>
    </row>
    <row r="66" spans="1:16" ht="52.8" x14ac:dyDescent="0.25">
      <c r="A66" s="4">
        <v>3735</v>
      </c>
      <c r="B66" s="4" t="str">
        <f>HYPERLINK("http://genome-www4.stanford.edu/cgi-bin/SGD/locus.pl?locus=YCL031C","YCL031C")</f>
        <v>YCL031C</v>
      </c>
      <c r="C66" s="4" t="str">
        <f>HYPERLINK("http://genome-www4.stanford.edu/cgi-bin/SGD/locus.pl?locus=RRP7","RRP7")</f>
        <v>RRP7</v>
      </c>
      <c r="E66" s="2" t="s">
        <v>46</v>
      </c>
      <c r="F66" s="2" t="str">
        <f>HYPERLINK("http://godatabase.org/cgi-bin/go.cgi?view=details&amp;query=GO:0003735","structural constituent of ribosome")</f>
        <v>structural constituent of ribosome</v>
      </c>
      <c r="G66" s="5" t="s">
        <v>16</v>
      </c>
      <c r="H66" s="5">
        <v>128</v>
      </c>
      <c r="I66" s="5">
        <v>0.6</v>
      </c>
      <c r="J66" s="5">
        <v>0.93908999999999998</v>
      </c>
      <c r="K66" s="5">
        <v>0.92664000000000002</v>
      </c>
      <c r="L66" s="5">
        <v>4</v>
      </c>
      <c r="M66" s="5">
        <v>3</v>
      </c>
      <c r="N66" s="5">
        <v>2</v>
      </c>
      <c r="O66" s="5">
        <v>2</v>
      </c>
      <c r="P66" s="5" t="s">
        <v>17</v>
      </c>
    </row>
    <row r="67" spans="1:16" ht="52.8" x14ac:dyDescent="0.25">
      <c r="A67" s="4">
        <v>15935</v>
      </c>
      <c r="B67" s="4" t="str">
        <f>HYPERLINK("http://genome-www4.stanford.edu/cgi-bin/SGD/locus.pl?locus=YCL031C","YCL031C")</f>
        <v>YCL031C</v>
      </c>
      <c r="C67" s="4" t="str">
        <f>HYPERLINK("http://genome-www4.stanford.edu/cgi-bin/SGD/locus.pl?locus=RRP7","RRP7")</f>
        <v>RRP7</v>
      </c>
      <c r="E67" s="2" t="s">
        <v>46</v>
      </c>
      <c r="F67" s="2" t="str">
        <f>HYPERLINK("http://godatabase.org/cgi-bin/go.cgi?view=details&amp;query=GO:0015935","small ribosomal subunit")</f>
        <v>small ribosomal subunit</v>
      </c>
      <c r="G67" s="5" t="s">
        <v>20</v>
      </c>
      <c r="H67" s="5">
        <v>56</v>
      </c>
      <c r="I67" s="5">
        <v>0.5</v>
      </c>
      <c r="J67" s="5">
        <v>0.93662000000000001</v>
      </c>
      <c r="K67" s="5">
        <v>0.93135999999999997</v>
      </c>
      <c r="L67" s="5">
        <v>4</v>
      </c>
      <c r="M67" s="5">
        <v>3</v>
      </c>
      <c r="N67" s="5">
        <v>2</v>
      </c>
      <c r="O67" s="5">
        <v>2</v>
      </c>
      <c r="P67" s="5" t="s">
        <v>17</v>
      </c>
    </row>
    <row r="68" spans="1:16" ht="26.4" x14ac:dyDescent="0.25">
      <c r="A68" s="4">
        <v>3723</v>
      </c>
      <c r="B68" s="4" t="str">
        <f>HYPERLINK("http://genome-www4.stanford.edu/cgi-bin/SGD/locus.pl?locus=YCL059C","YCL059C")</f>
        <v>YCL059C</v>
      </c>
      <c r="C68" s="4" t="str">
        <f>HYPERLINK("http://genome-www4.stanford.edu/cgi-bin/SGD/locus.pl?locus=KRR1","KRR1")</f>
        <v>KRR1</v>
      </c>
      <c r="E68" s="2" t="s">
        <v>47</v>
      </c>
      <c r="F68" s="2" t="str">
        <f>HYPERLINK("http://godatabase.org/cgi-bin/go.cgi?view=details&amp;query=GO:0003723","RNA binding")</f>
        <v>RNA binding</v>
      </c>
      <c r="G68" s="5" t="s">
        <v>16</v>
      </c>
      <c r="H68" s="5">
        <v>230</v>
      </c>
      <c r="I68" s="5">
        <v>0.7</v>
      </c>
      <c r="J68" s="5">
        <v>1</v>
      </c>
      <c r="K68" s="5">
        <v>1</v>
      </c>
      <c r="L68" s="5">
        <v>31</v>
      </c>
      <c r="M68" s="5">
        <v>19</v>
      </c>
      <c r="N68" s="5">
        <v>15</v>
      </c>
      <c r="O68" s="5">
        <v>26.511800000000001</v>
      </c>
      <c r="P68" s="5" t="s">
        <v>21</v>
      </c>
    </row>
    <row r="69" spans="1:16" ht="26.4" x14ac:dyDescent="0.25">
      <c r="A69" s="4">
        <v>30515</v>
      </c>
      <c r="B69" s="4" t="str">
        <f>HYPERLINK("http://genome-www4.stanford.edu/cgi-bin/SGD/locus.pl?locus=YCL059C","YCL059C")</f>
        <v>YCL059C</v>
      </c>
      <c r="C69" s="4" t="str">
        <f>HYPERLINK("http://genome-www4.stanford.edu/cgi-bin/SGD/locus.pl?locus=KRR1","KRR1")</f>
        <v>KRR1</v>
      </c>
      <c r="E69" s="2" t="s">
        <v>47</v>
      </c>
      <c r="F69" s="2" t="str">
        <f>HYPERLINK("http://godatabase.org/cgi-bin/go.cgi?view=details&amp;query=GO:0030515","snoRNA binding")</f>
        <v>snoRNA binding</v>
      </c>
      <c r="G69" s="5" t="s">
        <v>16</v>
      </c>
      <c r="H69" s="5">
        <v>28</v>
      </c>
      <c r="I69" s="5">
        <v>0.5</v>
      </c>
      <c r="J69" s="5">
        <v>1</v>
      </c>
      <c r="K69" s="5">
        <v>1</v>
      </c>
      <c r="L69" s="5">
        <v>31</v>
      </c>
      <c r="M69" s="5">
        <v>19</v>
      </c>
      <c r="N69" s="5">
        <v>14</v>
      </c>
      <c r="O69" s="5">
        <v>25.8627</v>
      </c>
      <c r="P69" s="5" t="s">
        <v>17</v>
      </c>
    </row>
    <row r="70" spans="1:16" x14ac:dyDescent="0.25">
      <c r="A70" s="4">
        <v>6270</v>
      </c>
      <c r="B70" s="4" t="str">
        <f>HYPERLINK("http://genome-www4.stanford.edu/cgi-bin/SGD/locus.pl?locus=YCR022C","YCR022C")</f>
        <v>YCR022C</v>
      </c>
      <c r="C70" s="4" t="str">
        <f>HYPERLINK("http://genome-www4.stanford.edu/cgi-bin/SGD/locus.pl?locus=YCR022C","YCR022C")</f>
        <v>YCR022C</v>
      </c>
      <c r="E70" s="2" t="s">
        <v>19</v>
      </c>
      <c r="F70" s="2" t="str">
        <f>HYPERLINK("http://godatabase.org/cgi-bin/go.cgi?view=details&amp;query=GO:0006270","DNA replication initiation")</f>
        <v>DNA replication initiation</v>
      </c>
      <c r="G70" s="5" t="s">
        <v>22</v>
      </c>
      <c r="H70" s="5">
        <v>22</v>
      </c>
      <c r="I70" s="5">
        <v>0.3</v>
      </c>
      <c r="J70" s="5">
        <v>0.39611000000000002</v>
      </c>
      <c r="K70" s="5">
        <v>0.39611000000000002</v>
      </c>
      <c r="L70" s="5">
        <v>1</v>
      </c>
      <c r="M70" s="5">
        <v>1</v>
      </c>
      <c r="N70" s="5">
        <v>1</v>
      </c>
      <c r="O70" s="5">
        <v>1</v>
      </c>
      <c r="P70" s="5" t="s">
        <v>17</v>
      </c>
    </row>
    <row r="71" spans="1:16" x14ac:dyDescent="0.25">
      <c r="A71" s="4">
        <v>171</v>
      </c>
      <c r="B71" s="4" t="str">
        <f>HYPERLINK("http://genome-www4.stanford.edu/cgi-bin/SGD/locus.pl?locus=YCR047C","YCR047C")</f>
        <v>YCR047C</v>
      </c>
      <c r="C71" s="4" t="str">
        <f>HYPERLINK("http://genome-www4.stanford.edu/cgi-bin/SGD/locus.pl?locus=BUD23","BUD23")</f>
        <v>BUD23</v>
      </c>
      <c r="E71" s="2" t="s">
        <v>48</v>
      </c>
      <c r="F71" s="2" t="str">
        <f>HYPERLINK("http://godatabase.org/cgi-bin/go.cgi?view=details&amp;query=GO:0000171","ribonuclease MRP")</f>
        <v>ribonuclease MRP</v>
      </c>
      <c r="G71" s="5" t="s">
        <v>16</v>
      </c>
      <c r="H71" s="5">
        <v>9</v>
      </c>
      <c r="I71" s="5">
        <v>0.1</v>
      </c>
      <c r="J71" s="5">
        <v>0.51161000000000001</v>
      </c>
      <c r="K71" s="5">
        <v>0.50524999999999998</v>
      </c>
      <c r="L71" s="5">
        <v>2</v>
      </c>
      <c r="M71" s="5">
        <v>1</v>
      </c>
      <c r="N71" s="5">
        <v>1</v>
      </c>
      <c r="O71" s="5">
        <v>1.0094000000000001</v>
      </c>
      <c r="P71" s="5" t="s">
        <v>17</v>
      </c>
    </row>
    <row r="72" spans="1:16" ht="26.4" x14ac:dyDescent="0.25">
      <c r="A72" s="4">
        <v>172</v>
      </c>
      <c r="B72" s="4" t="str">
        <f>HYPERLINK("http://genome-www4.stanford.edu/cgi-bin/SGD/locus.pl?locus=YCR047C","YCR047C")</f>
        <v>YCR047C</v>
      </c>
      <c r="C72" s="4" t="str">
        <f>HYPERLINK("http://genome-www4.stanford.edu/cgi-bin/SGD/locus.pl?locus=BUD23","BUD23")</f>
        <v>BUD23</v>
      </c>
      <c r="E72" s="2" t="s">
        <v>48</v>
      </c>
      <c r="F72" s="2" t="str">
        <f>HYPERLINK("http://godatabase.org/cgi-bin/go.cgi?view=details&amp;query=GO:0000172","ribonuclease mitochondrial RNA processing complex")</f>
        <v>ribonuclease mitochondrial RNA processing complex</v>
      </c>
      <c r="G72" s="5" t="s">
        <v>20</v>
      </c>
      <c r="H72" s="5">
        <v>9</v>
      </c>
      <c r="I72" s="5">
        <v>0.1</v>
      </c>
      <c r="J72" s="5">
        <v>0.52854000000000001</v>
      </c>
      <c r="K72" s="5">
        <v>0.52237999999999996</v>
      </c>
      <c r="L72" s="5">
        <v>2</v>
      </c>
      <c r="M72" s="5">
        <v>1</v>
      </c>
      <c r="N72" s="5">
        <v>1</v>
      </c>
      <c r="O72" s="5">
        <v>1.0105999999999999</v>
      </c>
      <c r="P72" s="5" t="s">
        <v>17</v>
      </c>
    </row>
    <row r="73" spans="1:16" x14ac:dyDescent="0.25">
      <c r="A73" s="4">
        <v>6270</v>
      </c>
      <c r="B73" s="4" t="str">
        <f>HYPERLINK("http://genome-www4.stanford.edu/cgi-bin/SGD/locus.pl?locus=YCR050C","YCR050C")</f>
        <v>YCR050C</v>
      </c>
      <c r="C73" s="4" t="str">
        <f>HYPERLINK("http://genome-www4.stanford.edu/cgi-bin/SGD/locus.pl?locus=YCR050C","YCR050C")</f>
        <v>YCR050C</v>
      </c>
      <c r="E73" s="2" t="s">
        <v>19</v>
      </c>
      <c r="F73" s="2" t="str">
        <f>HYPERLINK("http://godatabase.org/cgi-bin/go.cgi?view=details&amp;query=GO:0006270","DNA replication initiation")</f>
        <v>DNA replication initiation</v>
      </c>
      <c r="G73" s="5" t="s">
        <v>22</v>
      </c>
      <c r="H73" s="5">
        <v>22</v>
      </c>
      <c r="I73" s="5">
        <v>0.3</v>
      </c>
      <c r="J73" s="5">
        <v>0.39611000000000002</v>
      </c>
      <c r="K73" s="5">
        <v>0.39611000000000002</v>
      </c>
      <c r="L73" s="5">
        <v>1</v>
      </c>
      <c r="M73" s="5">
        <v>1</v>
      </c>
      <c r="N73" s="5">
        <v>1</v>
      </c>
      <c r="O73" s="5">
        <v>1</v>
      </c>
      <c r="P73" s="5" t="s">
        <v>17</v>
      </c>
    </row>
    <row r="74" spans="1:16" ht="26.4" x14ac:dyDescent="0.25">
      <c r="A74" s="4">
        <v>30529</v>
      </c>
      <c r="B74" s="4" t="str">
        <f>HYPERLINK("http://genome-www4.stanford.edu/cgi-bin/SGD/locus.pl?locus=YCR053W","YCR053W")</f>
        <v>YCR053W</v>
      </c>
      <c r="C74" s="4" t="str">
        <f>HYPERLINK("http://genome-www4.stanford.edu/cgi-bin/SGD/locus.pl?locus=THR4","THR4")</f>
        <v>THR4</v>
      </c>
      <c r="D74" s="2" t="s">
        <v>49</v>
      </c>
      <c r="E74" s="2" t="s">
        <v>50</v>
      </c>
      <c r="F74" s="2" t="str">
        <f>HYPERLINK("http://godatabase.org/cgi-bin/go.cgi?view=details&amp;query=GO:0030529","ribonucleoprotein complex")</f>
        <v>ribonucleoprotein complex</v>
      </c>
      <c r="G74" s="5" t="s">
        <v>20</v>
      </c>
      <c r="H74" s="5">
        <v>165</v>
      </c>
      <c r="I74" s="5">
        <v>0.9</v>
      </c>
      <c r="J74" s="5">
        <v>0.90071000000000001</v>
      </c>
      <c r="K74" s="5">
        <v>0.90071000000000001</v>
      </c>
      <c r="L74" s="5">
        <v>5</v>
      </c>
      <c r="M74" s="5">
        <v>5</v>
      </c>
      <c r="N74" s="5">
        <v>3</v>
      </c>
      <c r="O74" s="5">
        <v>3</v>
      </c>
      <c r="P74" s="5" t="s">
        <v>17</v>
      </c>
    </row>
    <row r="75" spans="1:16" ht="26.4" x14ac:dyDescent="0.25">
      <c r="A75" s="4">
        <v>3735</v>
      </c>
      <c r="B75" s="4" t="str">
        <f>HYPERLINK("http://genome-www4.stanford.edu/cgi-bin/SGD/locus.pl?locus=YCR071C","YCR071C")</f>
        <v>YCR071C</v>
      </c>
      <c r="C75" s="4" t="str">
        <f>HYPERLINK("http://genome-www4.stanford.edu/cgi-bin/SGD/locus.pl?locus=IMG2","IMG2")</f>
        <v>IMG2</v>
      </c>
      <c r="E75" s="2" t="s">
        <v>19</v>
      </c>
      <c r="F75" s="2" t="str">
        <f>HYPERLINK("http://godatabase.org/cgi-bin/go.cgi?view=details&amp;query=GO:0003735","structural constituent of ribosome")</f>
        <v>structural constituent of ribosome</v>
      </c>
      <c r="G75" s="5" t="s">
        <v>16</v>
      </c>
      <c r="H75" s="5">
        <v>128</v>
      </c>
      <c r="I75" s="5">
        <v>0.6</v>
      </c>
      <c r="J75" s="5">
        <v>0.97682999999999998</v>
      </c>
      <c r="K75" s="5">
        <v>0.97682999999999998</v>
      </c>
      <c r="L75" s="5">
        <v>2</v>
      </c>
      <c r="M75" s="5">
        <v>2</v>
      </c>
      <c r="N75" s="5">
        <v>2</v>
      </c>
      <c r="O75" s="5">
        <v>2</v>
      </c>
      <c r="P75" s="5" t="s">
        <v>17</v>
      </c>
    </row>
    <row r="76" spans="1:16" ht="26.4" x14ac:dyDescent="0.25">
      <c r="A76" s="4">
        <v>5762</v>
      </c>
      <c r="B76" s="4" t="str">
        <f>HYPERLINK("http://genome-www4.stanford.edu/cgi-bin/SGD/locus.pl?locus=YCR071C","YCR071C")</f>
        <v>YCR071C</v>
      </c>
      <c r="C76" s="4" t="str">
        <f>HYPERLINK("http://genome-www4.stanford.edu/cgi-bin/SGD/locus.pl?locus=IMG2","IMG2")</f>
        <v>IMG2</v>
      </c>
      <c r="E76" s="2" t="s">
        <v>19</v>
      </c>
      <c r="F76" s="2" t="str">
        <f>HYPERLINK("http://godatabase.org/cgi-bin/go.cgi?view=details&amp;query=GO:0005762","mitochondrial large ribosomal subunit")</f>
        <v>mitochondrial large ribosomal subunit</v>
      </c>
      <c r="G76" s="5" t="s">
        <v>20</v>
      </c>
      <c r="H76" s="5">
        <v>35</v>
      </c>
      <c r="I76" s="5">
        <v>0.8</v>
      </c>
      <c r="J76" s="5">
        <v>0.99339</v>
      </c>
      <c r="K76" s="5">
        <v>0.99339</v>
      </c>
      <c r="L76" s="5">
        <v>2</v>
      </c>
      <c r="M76" s="5">
        <v>2</v>
      </c>
      <c r="N76" s="5">
        <v>2</v>
      </c>
      <c r="O76" s="5">
        <v>2</v>
      </c>
      <c r="P76" s="5" t="s">
        <v>17</v>
      </c>
    </row>
    <row r="77" spans="1:16" x14ac:dyDescent="0.25">
      <c r="A77" s="4">
        <v>3723</v>
      </c>
      <c r="B77" s="4" t="str">
        <f>HYPERLINK("http://genome-www4.stanford.edu/cgi-bin/SGD/locus.pl?locus=YCR072C","YCR072C")</f>
        <v>YCR072C</v>
      </c>
      <c r="C77" s="4" t="str">
        <f>HYPERLINK("http://genome-www4.stanford.edu/cgi-bin/SGD/locus.pl?locus=YCR072C","YCR072C")</f>
        <v>YCR072C</v>
      </c>
      <c r="E77" s="2" t="s">
        <v>19</v>
      </c>
      <c r="F77" s="2" t="str">
        <f>HYPERLINK("http://godatabase.org/cgi-bin/go.cgi?view=details&amp;query=GO:0003723","RNA binding")</f>
        <v>RNA binding</v>
      </c>
      <c r="G77" s="5" t="s">
        <v>16</v>
      </c>
      <c r="H77" s="5">
        <v>230</v>
      </c>
      <c r="I77" s="5">
        <v>0.7</v>
      </c>
      <c r="J77" s="5">
        <v>2.2242E-3</v>
      </c>
      <c r="K77" s="5">
        <v>0.99814000000000003</v>
      </c>
      <c r="L77" s="5">
        <v>9</v>
      </c>
      <c r="M77" s="5">
        <v>2</v>
      </c>
      <c r="N77" s="5">
        <v>0</v>
      </c>
      <c r="O77" s="5">
        <v>5.9953000000000003</v>
      </c>
      <c r="P77" s="5" t="s">
        <v>17</v>
      </c>
    </row>
    <row r="78" spans="1:16" x14ac:dyDescent="0.25">
      <c r="A78" s="4">
        <v>5524</v>
      </c>
      <c r="B78" s="4" t="str">
        <f>HYPERLINK("http://genome-www4.stanford.edu/cgi-bin/SGD/locus.pl?locus=YDL002C","YDL002C")</f>
        <v>YDL002C</v>
      </c>
      <c r="C78" s="4" t="str">
        <f>HYPERLINK("http://genome-www4.stanford.edu/cgi-bin/SGD/locus.pl?locus=NHP10","NHP10")</f>
        <v>NHP10</v>
      </c>
      <c r="D78" s="2" t="s">
        <v>51</v>
      </c>
      <c r="E78" s="2" t="s">
        <v>19</v>
      </c>
      <c r="F78" s="2" t="str">
        <f>HYPERLINK("http://godatabase.org/cgi-bin/go.cgi?view=details&amp;query=GO:0005524","ATP binding")</f>
        <v>ATP binding</v>
      </c>
      <c r="G78" s="5" t="s">
        <v>16</v>
      </c>
      <c r="H78" s="5">
        <v>140</v>
      </c>
      <c r="I78" s="5">
        <v>0.9</v>
      </c>
      <c r="J78" s="5">
        <v>0.70896999999999999</v>
      </c>
      <c r="K78" s="5">
        <v>0.98414000000000001</v>
      </c>
      <c r="L78" s="5">
        <v>15</v>
      </c>
      <c r="M78" s="5">
        <v>7</v>
      </c>
      <c r="N78" s="5">
        <v>4</v>
      </c>
      <c r="O78" s="5">
        <v>6.9066000000000001</v>
      </c>
      <c r="P78" s="5" t="s">
        <v>21</v>
      </c>
    </row>
    <row r="79" spans="1:16" ht="26.4" x14ac:dyDescent="0.25">
      <c r="A79" s="4">
        <v>6997</v>
      </c>
      <c r="B79" s="4" t="str">
        <f>HYPERLINK("http://genome-www4.stanford.edu/cgi-bin/SGD/locus.pl?locus=YDL002C","YDL002C")</f>
        <v>YDL002C</v>
      </c>
      <c r="C79" s="4" t="str">
        <f>HYPERLINK("http://genome-www4.stanford.edu/cgi-bin/SGD/locus.pl?locus=NHP10","NHP10")</f>
        <v>NHP10</v>
      </c>
      <c r="D79" s="2" t="s">
        <v>51</v>
      </c>
      <c r="E79" s="2" t="s">
        <v>19</v>
      </c>
      <c r="F79" s="2" t="str">
        <f>HYPERLINK("http://godatabase.org/cgi-bin/go.cgi?view=details&amp;query=GO:0006997","nuclear organization and biogenesis")</f>
        <v>nuclear organization and biogenesis</v>
      </c>
      <c r="G79" s="5" t="s">
        <v>22</v>
      </c>
      <c r="H79" s="5">
        <v>187</v>
      </c>
      <c r="I79" s="5">
        <v>0.9</v>
      </c>
      <c r="J79" s="5">
        <v>0.99524000000000001</v>
      </c>
      <c r="K79" s="5">
        <v>0.99990000000000001</v>
      </c>
      <c r="L79" s="5">
        <v>15</v>
      </c>
      <c r="M79" s="5">
        <v>9</v>
      </c>
      <c r="N79" s="5">
        <v>7</v>
      </c>
      <c r="O79" s="5">
        <v>9.7236999999999991</v>
      </c>
      <c r="P79" s="5" t="s">
        <v>17</v>
      </c>
    </row>
    <row r="80" spans="1:16" x14ac:dyDescent="0.25">
      <c r="A80" s="4">
        <v>16887</v>
      </c>
      <c r="B80" s="4" t="str">
        <f>HYPERLINK("http://genome-www4.stanford.edu/cgi-bin/SGD/locus.pl?locus=YDL002C","YDL002C")</f>
        <v>YDL002C</v>
      </c>
      <c r="C80" s="4" t="str">
        <f>HYPERLINK("http://genome-www4.stanford.edu/cgi-bin/SGD/locus.pl?locus=NHP10","NHP10")</f>
        <v>NHP10</v>
      </c>
      <c r="D80" s="2" t="s">
        <v>51</v>
      </c>
      <c r="E80" s="2" t="s">
        <v>19</v>
      </c>
      <c r="F80" s="2" t="str">
        <f>HYPERLINK("http://godatabase.org/cgi-bin/go.cgi?view=details&amp;query=GO:0016887","ATPase")</f>
        <v>ATPase</v>
      </c>
      <c r="G80" s="5" t="s">
        <v>16</v>
      </c>
      <c r="H80" s="5">
        <v>135</v>
      </c>
      <c r="I80" s="5">
        <v>0.9</v>
      </c>
      <c r="J80" s="5">
        <v>0.71875</v>
      </c>
      <c r="K80" s="5">
        <v>0.98697999999999997</v>
      </c>
      <c r="L80" s="5">
        <v>15</v>
      </c>
      <c r="M80" s="5">
        <v>7</v>
      </c>
      <c r="N80" s="5">
        <v>4</v>
      </c>
      <c r="O80" s="5">
        <v>6.9298000000000002</v>
      </c>
      <c r="P80" s="5" t="s">
        <v>17</v>
      </c>
    </row>
    <row r="81" spans="1:16" x14ac:dyDescent="0.25">
      <c r="A81" s="4">
        <v>30554</v>
      </c>
      <c r="B81" s="4" t="str">
        <f>HYPERLINK("http://genome-www4.stanford.edu/cgi-bin/SGD/locus.pl?locus=YDL002C","YDL002C")</f>
        <v>YDL002C</v>
      </c>
      <c r="C81" s="4" t="str">
        <f>HYPERLINK("http://genome-www4.stanford.edu/cgi-bin/SGD/locus.pl?locus=NHP10","NHP10")</f>
        <v>NHP10</v>
      </c>
      <c r="D81" s="2" t="s">
        <v>51</v>
      </c>
      <c r="E81" s="2" t="s">
        <v>19</v>
      </c>
      <c r="F81" s="2" t="str">
        <f>HYPERLINK("http://godatabase.org/cgi-bin/go.cgi?view=details&amp;query=GO:0030554","adenyl nucleotide binding")</f>
        <v>adenyl nucleotide binding</v>
      </c>
      <c r="G81" s="5" t="s">
        <v>16</v>
      </c>
      <c r="H81" s="5">
        <v>140</v>
      </c>
      <c r="I81" s="5">
        <v>0.9</v>
      </c>
      <c r="J81" s="5">
        <v>0.70896999999999999</v>
      </c>
      <c r="K81" s="5">
        <v>0.98414000000000001</v>
      </c>
      <c r="L81" s="5">
        <v>15</v>
      </c>
      <c r="M81" s="5">
        <v>7</v>
      </c>
      <c r="N81" s="5">
        <v>4</v>
      </c>
      <c r="O81" s="5">
        <v>6.9066000000000001</v>
      </c>
      <c r="P81" s="5" t="s">
        <v>21</v>
      </c>
    </row>
    <row r="82" spans="1:16" ht="26.4" x14ac:dyDescent="0.25">
      <c r="A82" s="4">
        <v>3723</v>
      </c>
      <c r="B82" s="4" t="str">
        <f>HYPERLINK("http://genome-www4.stanford.edu/cgi-bin/SGD/locus.pl?locus=YDL060W","YDL060W")</f>
        <v>YDL060W</v>
      </c>
      <c r="C82" s="4" t="str">
        <f>HYPERLINK("http://genome-www4.stanford.edu/cgi-bin/SGD/locus.pl?locus=TSR1","TSR1")</f>
        <v>TSR1</v>
      </c>
      <c r="E82" s="2" t="s">
        <v>52</v>
      </c>
      <c r="F82" s="2" t="str">
        <f>HYPERLINK("http://godatabase.org/cgi-bin/go.cgi?view=details&amp;query=GO:0003723","RNA binding")</f>
        <v>RNA binding</v>
      </c>
      <c r="G82" s="5" t="s">
        <v>16</v>
      </c>
      <c r="H82" s="5">
        <v>230</v>
      </c>
      <c r="I82" s="5">
        <v>0.7</v>
      </c>
      <c r="J82" s="5">
        <v>5.6893999999999998E-3</v>
      </c>
      <c r="K82" s="5">
        <v>0.99997999999999998</v>
      </c>
      <c r="L82" s="5">
        <v>16</v>
      </c>
      <c r="M82" s="5">
        <v>7</v>
      </c>
      <c r="N82" s="5">
        <v>2</v>
      </c>
      <c r="O82" s="5">
        <v>9.7544000000000004</v>
      </c>
      <c r="P82" s="5" t="s">
        <v>21</v>
      </c>
    </row>
    <row r="83" spans="1:16" ht="26.4" x14ac:dyDescent="0.25">
      <c r="A83" s="4">
        <v>30515</v>
      </c>
      <c r="B83" s="4" t="str">
        <f>HYPERLINK("http://genome-www4.stanford.edu/cgi-bin/SGD/locus.pl?locus=YDL060W","YDL060W")</f>
        <v>YDL060W</v>
      </c>
      <c r="C83" s="4" t="str">
        <f>HYPERLINK("http://genome-www4.stanford.edu/cgi-bin/SGD/locus.pl?locus=TSR1","TSR1")</f>
        <v>TSR1</v>
      </c>
      <c r="E83" s="2" t="s">
        <v>52</v>
      </c>
      <c r="F83" s="2" t="str">
        <f>HYPERLINK("http://godatabase.org/cgi-bin/go.cgi?view=details&amp;query=GO:0030515","snoRNA binding")</f>
        <v>snoRNA binding</v>
      </c>
      <c r="G83" s="5" t="s">
        <v>16</v>
      </c>
      <c r="H83" s="5">
        <v>28</v>
      </c>
      <c r="I83" s="5">
        <v>0.5</v>
      </c>
      <c r="J83" s="6">
        <v>6.3367000000000005E-5</v>
      </c>
      <c r="K83" s="5">
        <v>1</v>
      </c>
      <c r="L83" s="5">
        <v>16</v>
      </c>
      <c r="M83" s="5">
        <v>7</v>
      </c>
      <c r="N83" s="5">
        <v>0</v>
      </c>
      <c r="O83" s="5">
        <v>7.8112000000000004</v>
      </c>
      <c r="P83" s="5" t="s">
        <v>17</v>
      </c>
    </row>
    <row r="84" spans="1:16" x14ac:dyDescent="0.25">
      <c r="A84" s="4">
        <v>5667</v>
      </c>
      <c r="B84" s="4" t="str">
        <f>HYPERLINK("http://genome-www4.stanford.edu/cgi-bin/SGD/locus.pl?locus=YDL076C","YDL076C")</f>
        <v>YDL076C</v>
      </c>
      <c r="C84" s="4" t="str">
        <f>HYPERLINK("http://genome-www4.stanford.edu/cgi-bin/SGD/locus.pl?locus=RXT3","RXT3")</f>
        <v>RXT3</v>
      </c>
      <c r="E84" s="2" t="s">
        <v>19</v>
      </c>
      <c r="F84" s="2" t="str">
        <f>HYPERLINK("http://godatabase.org/cgi-bin/go.cgi?view=details&amp;query=GO:0005667","transcription factor complex")</f>
        <v>transcription factor complex</v>
      </c>
      <c r="G84" s="5" t="s">
        <v>20</v>
      </c>
      <c r="H84" s="5">
        <v>91</v>
      </c>
      <c r="I84" s="5">
        <v>0.4</v>
      </c>
      <c r="J84" s="5">
        <v>0.98889000000000005</v>
      </c>
      <c r="K84" s="5">
        <v>0.99987999999999999</v>
      </c>
      <c r="L84" s="5">
        <v>11</v>
      </c>
      <c r="M84" s="5">
        <v>8</v>
      </c>
      <c r="N84" s="5">
        <v>4</v>
      </c>
      <c r="O84" s="5">
        <v>5.4256000000000002</v>
      </c>
      <c r="P84" s="5" t="s">
        <v>17</v>
      </c>
    </row>
    <row r="85" spans="1:16" ht="26.4" x14ac:dyDescent="0.25">
      <c r="A85" s="4">
        <v>6348</v>
      </c>
      <c r="B85" s="4" t="str">
        <f>HYPERLINK("http://genome-www4.stanford.edu/cgi-bin/SGD/locus.pl?locus=YDL076C","YDL076C")</f>
        <v>YDL076C</v>
      </c>
      <c r="C85" s="4" t="str">
        <f>HYPERLINK("http://genome-www4.stanford.edu/cgi-bin/SGD/locus.pl?locus=RXT3","RXT3")</f>
        <v>RXT3</v>
      </c>
      <c r="E85" s="2" t="s">
        <v>19</v>
      </c>
      <c r="F85" s="2" t="str">
        <f>HYPERLINK("http://godatabase.org/cgi-bin/go.cgi?view=details&amp;query=GO:0006348","chromatin silencing at telomere")</f>
        <v>chromatin silencing at telomere</v>
      </c>
      <c r="G85" s="5" t="s">
        <v>22</v>
      </c>
      <c r="H85" s="5">
        <v>25</v>
      </c>
      <c r="I85" s="5">
        <v>0.9</v>
      </c>
      <c r="J85" s="5">
        <v>0.98728000000000005</v>
      </c>
      <c r="K85" s="5">
        <v>0.99887999999999999</v>
      </c>
      <c r="L85" s="5">
        <v>11</v>
      </c>
      <c r="M85" s="5">
        <v>9</v>
      </c>
      <c r="N85" s="5">
        <v>4</v>
      </c>
      <c r="O85" s="5">
        <v>4.9465000000000003</v>
      </c>
      <c r="P85" s="5" t="s">
        <v>17</v>
      </c>
    </row>
    <row r="86" spans="1:16" ht="26.4" x14ac:dyDescent="0.25">
      <c r="A86" s="4">
        <v>6997</v>
      </c>
      <c r="B86" s="4" t="str">
        <f>HYPERLINK("http://genome-www4.stanford.edu/cgi-bin/SGD/locus.pl?locus=YDL076C","YDL076C")</f>
        <v>YDL076C</v>
      </c>
      <c r="C86" s="4" t="str">
        <f>HYPERLINK("http://genome-www4.stanford.edu/cgi-bin/SGD/locus.pl?locus=RXT3","RXT3")</f>
        <v>RXT3</v>
      </c>
      <c r="E86" s="2" t="s">
        <v>19</v>
      </c>
      <c r="F86" s="2" t="str">
        <f>HYPERLINK("http://godatabase.org/cgi-bin/go.cgi?view=details&amp;query=GO:0006997","nuclear organization and biogenesis")</f>
        <v>nuclear organization and biogenesis</v>
      </c>
      <c r="G86" s="5" t="s">
        <v>22</v>
      </c>
      <c r="H86" s="5">
        <v>187</v>
      </c>
      <c r="I86" s="5">
        <v>0.9</v>
      </c>
      <c r="J86" s="5">
        <v>0.93844000000000005</v>
      </c>
      <c r="K86" s="5">
        <v>0.99568000000000001</v>
      </c>
      <c r="L86" s="5">
        <v>11</v>
      </c>
      <c r="M86" s="5">
        <v>9</v>
      </c>
      <c r="N86" s="5">
        <v>5</v>
      </c>
      <c r="O86" s="5">
        <v>6.7565999999999997</v>
      </c>
      <c r="P86" s="5" t="s">
        <v>21</v>
      </c>
    </row>
    <row r="87" spans="1:16" x14ac:dyDescent="0.25">
      <c r="A87" s="4">
        <v>30528</v>
      </c>
      <c r="B87" s="4" t="str">
        <f>HYPERLINK("http://genome-www4.stanford.edu/cgi-bin/SGD/locus.pl?locus=YDL076C","YDL076C")</f>
        <v>YDL076C</v>
      </c>
      <c r="C87" s="4" t="str">
        <f>HYPERLINK("http://genome-www4.stanford.edu/cgi-bin/SGD/locus.pl?locus=RXT3","RXT3")</f>
        <v>RXT3</v>
      </c>
      <c r="E87" s="2" t="s">
        <v>19</v>
      </c>
      <c r="F87" s="2" t="str">
        <f>HYPERLINK("http://godatabase.org/cgi-bin/go.cgi?view=details&amp;query=GO:0030528","transcription regulator")</f>
        <v>transcription regulator</v>
      </c>
      <c r="G87" s="5" t="s">
        <v>16</v>
      </c>
      <c r="H87" s="5">
        <v>245</v>
      </c>
      <c r="I87" s="5">
        <v>0.6</v>
      </c>
      <c r="J87" s="5">
        <v>0.93791999999999998</v>
      </c>
      <c r="K87" s="5">
        <v>0.98756999999999995</v>
      </c>
      <c r="L87" s="5">
        <v>11</v>
      </c>
      <c r="M87" s="5">
        <v>8</v>
      </c>
      <c r="N87" s="5">
        <v>4</v>
      </c>
      <c r="O87" s="5">
        <v>4.9591000000000003</v>
      </c>
      <c r="P87" s="5" t="s">
        <v>17</v>
      </c>
    </row>
    <row r="88" spans="1:16" x14ac:dyDescent="0.25">
      <c r="A88" s="4">
        <v>6628</v>
      </c>
      <c r="B88" s="4" t="str">
        <f>HYPERLINK("http://genome-www4.stanford.edu/cgi-bin/SGD/locus.pl?locus=YDL091C","YDL091C")</f>
        <v>YDL091C</v>
      </c>
      <c r="C88" s="4" t="str">
        <f>HYPERLINK("http://genome-www4.stanford.edu/cgi-bin/SGD/locus.pl?locus=YDL091C","YDL091C")</f>
        <v>YDL091C</v>
      </c>
      <c r="E88" s="2" t="s">
        <v>19</v>
      </c>
      <c r="F88" s="2" t="str">
        <f>HYPERLINK("http://godatabase.org/cgi-bin/go.cgi?view=details&amp;query=GO:0006628","mitochondrial translocation")</f>
        <v>mitochondrial translocation</v>
      </c>
      <c r="G88" s="5" t="s">
        <v>22</v>
      </c>
      <c r="H88" s="5">
        <v>20</v>
      </c>
      <c r="I88" s="5">
        <v>0.4</v>
      </c>
      <c r="J88" s="5">
        <v>0.53829000000000005</v>
      </c>
      <c r="K88" s="5">
        <v>0.53829000000000005</v>
      </c>
      <c r="L88" s="5">
        <v>1</v>
      </c>
      <c r="M88" s="5">
        <v>1</v>
      </c>
      <c r="N88" s="5">
        <v>1</v>
      </c>
      <c r="O88" s="5">
        <v>1</v>
      </c>
      <c r="P88" s="5" t="s">
        <v>17</v>
      </c>
    </row>
    <row r="89" spans="1:16" ht="26.4" x14ac:dyDescent="0.25">
      <c r="A89" s="4">
        <v>30515</v>
      </c>
      <c r="B89" s="4" t="str">
        <f>HYPERLINK("http://genome-www4.stanford.edu/cgi-bin/SGD/locus.pl?locus=YDL166C","YDL166C")</f>
        <v>YDL166C</v>
      </c>
      <c r="C89" s="4" t="str">
        <f>HYPERLINK("http://genome-www4.stanford.edu/cgi-bin/SGD/locus.pl?locus=FAP7","FAP7")</f>
        <v>FAP7</v>
      </c>
      <c r="E89" s="2" t="s">
        <v>53</v>
      </c>
      <c r="F89" s="2" t="str">
        <f>HYPERLINK("http://godatabase.org/cgi-bin/go.cgi?view=details&amp;query=GO:0030515","snoRNA binding")</f>
        <v>snoRNA binding</v>
      </c>
      <c r="G89" s="5" t="s">
        <v>16</v>
      </c>
      <c r="H89" s="5">
        <v>28</v>
      </c>
      <c r="I89" s="5">
        <v>0.5</v>
      </c>
      <c r="J89" s="5">
        <v>0.14585000000000001</v>
      </c>
      <c r="K89" s="5">
        <v>0.86495</v>
      </c>
      <c r="L89" s="5">
        <v>3</v>
      </c>
      <c r="M89" s="5">
        <v>1</v>
      </c>
      <c r="N89" s="5">
        <v>1</v>
      </c>
      <c r="O89" s="5">
        <v>2.0063</v>
      </c>
      <c r="P89" s="5" t="s">
        <v>17</v>
      </c>
    </row>
    <row r="90" spans="1:16" ht="26.4" x14ac:dyDescent="0.25">
      <c r="A90" s="4">
        <v>6885</v>
      </c>
      <c r="B90" s="4" t="str">
        <f>HYPERLINK("http://genome-www4.stanford.edu/cgi-bin/SGD/locus.pl?locus=YDL193W","YDL193W")</f>
        <v>YDL193W</v>
      </c>
      <c r="C90" s="4" t="str">
        <f>HYPERLINK("http://genome-www4.stanford.edu/cgi-bin/SGD/locus.pl?locus=YDL193W","YDL193W")</f>
        <v>YDL193W</v>
      </c>
      <c r="E90" s="2" t="s">
        <v>54</v>
      </c>
      <c r="F90" s="2" t="str">
        <f>HYPERLINK("http://godatabase.org/cgi-bin/go.cgi?view=details&amp;query=GO:0006885","regulation of pH")</f>
        <v>regulation of pH</v>
      </c>
      <c r="G90" s="5" t="s">
        <v>22</v>
      </c>
      <c r="H90" s="5">
        <v>21</v>
      </c>
      <c r="I90" s="5">
        <v>0.2</v>
      </c>
      <c r="J90" s="5">
        <v>0.56742000000000004</v>
      </c>
      <c r="K90" s="5">
        <v>0.56742000000000004</v>
      </c>
      <c r="L90" s="5">
        <v>8</v>
      </c>
      <c r="M90" s="5">
        <v>8</v>
      </c>
      <c r="N90" s="5">
        <v>2</v>
      </c>
      <c r="O90" s="5">
        <v>2</v>
      </c>
      <c r="P90" s="5" t="s">
        <v>17</v>
      </c>
    </row>
    <row r="91" spans="1:16" ht="26.4" x14ac:dyDescent="0.25">
      <c r="A91" s="4">
        <v>30641</v>
      </c>
      <c r="B91" s="4" t="str">
        <f>HYPERLINK("http://genome-www4.stanford.edu/cgi-bin/SGD/locus.pl?locus=YDL193W","YDL193W")</f>
        <v>YDL193W</v>
      </c>
      <c r="C91" s="4" t="str">
        <f>HYPERLINK("http://genome-www4.stanford.edu/cgi-bin/SGD/locus.pl?locus=YDL193W","YDL193W")</f>
        <v>YDL193W</v>
      </c>
      <c r="E91" s="2" t="s">
        <v>54</v>
      </c>
      <c r="F91" s="2" t="str">
        <f>HYPERLINK("http://godatabase.org/cgi-bin/go.cgi?view=details&amp;query=GO:0030641","hydrogen ion homeostasis")</f>
        <v>hydrogen ion homeostasis</v>
      </c>
      <c r="G91" s="5" t="s">
        <v>22</v>
      </c>
      <c r="H91" s="5">
        <v>21</v>
      </c>
      <c r="I91" s="5">
        <v>0.2</v>
      </c>
      <c r="J91" s="5">
        <v>0.56742000000000004</v>
      </c>
      <c r="K91" s="5">
        <v>0.56742000000000004</v>
      </c>
      <c r="L91" s="5">
        <v>8</v>
      </c>
      <c r="M91" s="5">
        <v>8</v>
      </c>
      <c r="N91" s="5">
        <v>2</v>
      </c>
      <c r="O91" s="5">
        <v>2</v>
      </c>
      <c r="P91" s="5" t="s">
        <v>21</v>
      </c>
    </row>
    <row r="92" spans="1:16" ht="39.6" x14ac:dyDescent="0.25">
      <c r="A92" s="4">
        <v>5198</v>
      </c>
      <c r="B92" s="4" t="str">
        <f>HYPERLINK("http://genome-www4.stanford.edu/cgi-bin/SGD/locus.pl?locus=YDL207W","YDL207W")</f>
        <v>YDL207W</v>
      </c>
      <c r="C92" s="4" t="str">
        <f>HYPERLINK("http://genome-www4.stanford.edu/cgi-bin/SGD/locus.pl?locus=GLE1","GLE1")</f>
        <v>GLE1</v>
      </c>
      <c r="D92" s="2" t="s">
        <v>55</v>
      </c>
      <c r="E92" s="2" t="s">
        <v>56</v>
      </c>
      <c r="F92" s="2" t="str">
        <f>HYPERLINK("http://godatabase.org/cgi-bin/go.cgi?view=details&amp;query=GO:0005198","structural molecule")</f>
        <v>structural molecule</v>
      </c>
      <c r="G92" s="5" t="s">
        <v>16</v>
      </c>
      <c r="H92" s="5">
        <v>224</v>
      </c>
      <c r="I92" s="5">
        <v>0.9</v>
      </c>
      <c r="J92" s="5">
        <v>0.99826000000000004</v>
      </c>
      <c r="K92" s="5">
        <v>0.99900999999999995</v>
      </c>
      <c r="L92" s="5">
        <v>7</v>
      </c>
      <c r="M92" s="5">
        <v>6</v>
      </c>
      <c r="N92" s="5">
        <v>5</v>
      </c>
      <c r="O92" s="5">
        <v>5.3383000000000003</v>
      </c>
      <c r="P92" s="5" t="s">
        <v>17</v>
      </c>
    </row>
    <row r="93" spans="1:16" ht="26.4" x14ac:dyDescent="0.25">
      <c r="A93" s="4">
        <v>3723</v>
      </c>
      <c r="B93" s="4" t="str">
        <f>HYPERLINK("http://genome-www4.stanford.edu/cgi-bin/SGD/locus.pl?locus=YDL209C","YDL209C")</f>
        <v>YDL209C</v>
      </c>
      <c r="C93" s="4" t="str">
        <f>HYPERLINK("http://genome-www4.stanford.edu/cgi-bin/SGD/locus.pl?locus=CWC2","CWC2")</f>
        <v>CWC2</v>
      </c>
      <c r="E93" s="2" t="s">
        <v>34</v>
      </c>
      <c r="F93" s="2" t="str">
        <f>HYPERLINK("http://godatabase.org/cgi-bin/go.cgi?view=details&amp;query=GO:0003723","RNA binding")</f>
        <v>RNA binding</v>
      </c>
      <c r="G93" s="5" t="s">
        <v>16</v>
      </c>
      <c r="H93" s="5">
        <v>230</v>
      </c>
      <c r="I93" s="5">
        <v>0.7</v>
      </c>
      <c r="J93" s="5">
        <v>0.36257</v>
      </c>
      <c r="K93" s="5">
        <v>0.97719</v>
      </c>
      <c r="L93" s="5">
        <v>6</v>
      </c>
      <c r="M93" s="5">
        <v>3</v>
      </c>
      <c r="N93" s="5">
        <v>2</v>
      </c>
      <c r="O93" s="5">
        <v>4.1417000000000002</v>
      </c>
      <c r="P93" s="5" t="s">
        <v>17</v>
      </c>
    </row>
    <row r="94" spans="1:16" ht="26.4" x14ac:dyDescent="0.25">
      <c r="A94" s="4">
        <v>16563</v>
      </c>
      <c r="B94" s="4" t="str">
        <f>HYPERLINK("http://genome-www4.stanford.edu/cgi-bin/SGD/locus.pl?locus=YDL209C","YDL209C")</f>
        <v>YDL209C</v>
      </c>
      <c r="C94" s="4" t="str">
        <f>HYPERLINK("http://genome-www4.stanford.edu/cgi-bin/SGD/locus.pl?locus=CWC2","CWC2")</f>
        <v>CWC2</v>
      </c>
      <c r="E94" s="2" t="s">
        <v>34</v>
      </c>
      <c r="F94" s="2" t="str">
        <f>HYPERLINK("http://godatabase.org/cgi-bin/go.cgi?view=details&amp;query=GO:0016563","transcriptional activator")</f>
        <v>transcriptional activator</v>
      </c>
      <c r="G94" s="5" t="s">
        <v>16</v>
      </c>
      <c r="H94" s="5">
        <v>26</v>
      </c>
      <c r="I94" s="5">
        <v>0.6</v>
      </c>
      <c r="J94" s="5">
        <v>0.13496</v>
      </c>
      <c r="K94" s="5">
        <v>0.99780000000000002</v>
      </c>
      <c r="L94" s="5">
        <v>6</v>
      </c>
      <c r="M94" s="5">
        <v>3</v>
      </c>
      <c r="N94" s="5">
        <v>1</v>
      </c>
      <c r="O94" s="5">
        <v>3.1924999999999999</v>
      </c>
      <c r="P94" s="5" t="s">
        <v>17</v>
      </c>
    </row>
    <row r="95" spans="1:16" x14ac:dyDescent="0.25">
      <c r="A95" s="4">
        <v>3723</v>
      </c>
      <c r="B95" s="4" t="str">
        <f t="shared" ref="B95:C98" si="5">HYPERLINK("http://genome-www4.stanford.edu/cgi-bin/SGD/locus.pl?locus=YDL213C","YDL213C")</f>
        <v>YDL213C</v>
      </c>
      <c r="C95" s="4" t="str">
        <f t="shared" si="5"/>
        <v>YDL213C</v>
      </c>
      <c r="E95" s="2" t="s">
        <v>19</v>
      </c>
      <c r="F95" s="2" t="str">
        <f>HYPERLINK("http://godatabase.org/cgi-bin/go.cgi?view=details&amp;query=GO:0003723","RNA binding")</f>
        <v>RNA binding</v>
      </c>
      <c r="G95" s="5" t="s">
        <v>16</v>
      </c>
      <c r="H95" s="5">
        <v>230</v>
      </c>
      <c r="I95" s="5">
        <v>0.7</v>
      </c>
      <c r="J95" s="5">
        <v>0.99856</v>
      </c>
      <c r="K95" s="5">
        <v>1</v>
      </c>
      <c r="L95" s="5">
        <v>57</v>
      </c>
      <c r="M95" s="5">
        <v>32</v>
      </c>
      <c r="N95" s="5">
        <v>16</v>
      </c>
      <c r="O95" s="5">
        <v>33.972999999999999</v>
      </c>
      <c r="P95" s="5" t="s">
        <v>21</v>
      </c>
    </row>
    <row r="96" spans="1:16" x14ac:dyDescent="0.25">
      <c r="A96" s="4">
        <v>16070</v>
      </c>
      <c r="B96" s="4" t="str">
        <f t="shared" si="5"/>
        <v>YDL213C</v>
      </c>
      <c r="C96" s="4" t="str">
        <f t="shared" si="5"/>
        <v>YDL213C</v>
      </c>
      <c r="E96" s="2" t="s">
        <v>19</v>
      </c>
      <c r="F96" s="2" t="str">
        <f>HYPERLINK("http://godatabase.org/cgi-bin/go.cgi?view=details&amp;query=GO:0016070","RNA metabolism")</f>
        <v>RNA metabolism</v>
      </c>
      <c r="G96" s="5" t="s">
        <v>22</v>
      </c>
      <c r="H96" s="5">
        <v>256</v>
      </c>
      <c r="I96" s="5">
        <v>0.9</v>
      </c>
      <c r="J96" s="5">
        <v>0.98118000000000005</v>
      </c>
      <c r="K96" s="5">
        <v>1</v>
      </c>
      <c r="L96" s="5">
        <v>57</v>
      </c>
      <c r="M96" s="5">
        <v>39</v>
      </c>
      <c r="N96" s="5">
        <v>15</v>
      </c>
      <c r="O96" s="5">
        <v>24.6355</v>
      </c>
      <c r="P96" s="5" t="s">
        <v>17</v>
      </c>
    </row>
    <row r="97" spans="1:16" x14ac:dyDescent="0.25">
      <c r="A97" s="4">
        <v>30515</v>
      </c>
      <c r="B97" s="4" t="str">
        <f t="shared" si="5"/>
        <v>YDL213C</v>
      </c>
      <c r="C97" s="4" t="str">
        <f t="shared" si="5"/>
        <v>YDL213C</v>
      </c>
      <c r="E97" s="2" t="s">
        <v>19</v>
      </c>
      <c r="F97" s="2" t="str">
        <f>HYPERLINK("http://godatabase.org/cgi-bin/go.cgi?view=details&amp;query=GO:0030515","snoRNA binding")</f>
        <v>snoRNA binding</v>
      </c>
      <c r="G97" s="5" t="s">
        <v>16</v>
      </c>
      <c r="H97" s="5">
        <v>28</v>
      </c>
      <c r="I97" s="5">
        <v>0.5</v>
      </c>
      <c r="J97" s="5">
        <v>2.0751999999999999E-4</v>
      </c>
      <c r="K97" s="5">
        <v>1</v>
      </c>
      <c r="L97" s="5">
        <v>57</v>
      </c>
      <c r="M97" s="5">
        <v>32</v>
      </c>
      <c r="N97" s="5">
        <v>4</v>
      </c>
      <c r="O97" s="5">
        <v>13.771699999999999</v>
      </c>
      <c r="P97" s="5" t="s">
        <v>17</v>
      </c>
    </row>
    <row r="98" spans="1:16" x14ac:dyDescent="0.25">
      <c r="A98" s="4">
        <v>30529</v>
      </c>
      <c r="B98" s="4" t="str">
        <f t="shared" si="5"/>
        <v>YDL213C</v>
      </c>
      <c r="C98" s="4" t="str">
        <f t="shared" si="5"/>
        <v>YDL213C</v>
      </c>
      <c r="E98" s="2" t="s">
        <v>19</v>
      </c>
      <c r="F98" s="2" t="str">
        <f>HYPERLINK("http://godatabase.org/cgi-bin/go.cgi?view=details&amp;query=GO:0030529","ribonucleoprotein complex")</f>
        <v>ribonucleoprotein complex</v>
      </c>
      <c r="G98" s="5" t="s">
        <v>20</v>
      </c>
      <c r="H98" s="5">
        <v>165</v>
      </c>
      <c r="I98" s="5">
        <v>0.9</v>
      </c>
      <c r="J98" s="5">
        <v>3.1947999999999998E-3</v>
      </c>
      <c r="K98" s="5">
        <v>0.99977000000000005</v>
      </c>
      <c r="L98" s="5">
        <v>57</v>
      </c>
      <c r="M98" s="5">
        <v>43</v>
      </c>
      <c r="N98" s="5">
        <v>11</v>
      </c>
      <c r="O98" s="5">
        <v>17.2102</v>
      </c>
      <c r="P98" s="5" t="s">
        <v>17</v>
      </c>
    </row>
    <row r="99" spans="1:16" ht="26.4" x14ac:dyDescent="0.25">
      <c r="A99" s="4">
        <v>314</v>
      </c>
      <c r="B99" s="4" t="str">
        <f t="shared" ref="B99:C103" si="6">HYPERLINK("http://genome-www4.stanford.edu/cgi-bin/SGD/locus.pl?locus=YDR036C","YDR036C")</f>
        <v>YDR036C</v>
      </c>
      <c r="C99" s="4" t="str">
        <f t="shared" si="6"/>
        <v>YDR036C</v>
      </c>
      <c r="E99" s="2" t="s">
        <v>57</v>
      </c>
      <c r="F99" s="2" t="str">
        <f>HYPERLINK("http://godatabase.org/cgi-bin/go.cgi?view=details&amp;query=GO:0000314","organellar small ribosomal subunit")</f>
        <v>organellar small ribosomal subunit</v>
      </c>
      <c r="G99" s="5" t="s">
        <v>20</v>
      </c>
      <c r="H99" s="5">
        <v>24</v>
      </c>
      <c r="I99" s="5">
        <v>0.3</v>
      </c>
      <c r="J99" s="5">
        <v>1</v>
      </c>
      <c r="K99" s="5">
        <v>1</v>
      </c>
      <c r="L99" s="5">
        <v>18</v>
      </c>
      <c r="M99" s="5">
        <v>18</v>
      </c>
      <c r="N99" s="5">
        <v>16</v>
      </c>
      <c r="O99" s="5">
        <v>16</v>
      </c>
      <c r="P99" s="5" t="s">
        <v>21</v>
      </c>
    </row>
    <row r="100" spans="1:16" ht="26.4" x14ac:dyDescent="0.25">
      <c r="A100" s="4">
        <v>3735</v>
      </c>
      <c r="B100" s="4" t="str">
        <f t="shared" si="6"/>
        <v>YDR036C</v>
      </c>
      <c r="C100" s="4" t="str">
        <f t="shared" si="6"/>
        <v>YDR036C</v>
      </c>
      <c r="E100" s="2" t="s">
        <v>57</v>
      </c>
      <c r="F100" s="2" t="str">
        <f>HYPERLINK("http://godatabase.org/cgi-bin/go.cgi?view=details&amp;query=GO:0003735","structural constituent of ribosome")</f>
        <v>structural constituent of ribosome</v>
      </c>
      <c r="G100" s="5" t="s">
        <v>16</v>
      </c>
      <c r="H100" s="5">
        <v>128</v>
      </c>
      <c r="I100" s="5">
        <v>0.6</v>
      </c>
      <c r="J100" s="5">
        <v>1</v>
      </c>
      <c r="K100" s="5">
        <v>1</v>
      </c>
      <c r="L100" s="5">
        <v>18</v>
      </c>
      <c r="M100" s="5">
        <v>17</v>
      </c>
      <c r="N100" s="5">
        <v>16</v>
      </c>
      <c r="O100" s="5">
        <v>16</v>
      </c>
      <c r="P100" s="5" t="s">
        <v>17</v>
      </c>
    </row>
    <row r="101" spans="1:16" x14ac:dyDescent="0.25">
      <c r="A101" s="4">
        <v>5198</v>
      </c>
      <c r="B101" s="4" t="str">
        <f t="shared" si="6"/>
        <v>YDR036C</v>
      </c>
      <c r="C101" s="4" t="str">
        <f t="shared" si="6"/>
        <v>YDR036C</v>
      </c>
      <c r="E101" s="2" t="s">
        <v>57</v>
      </c>
      <c r="F101" s="2" t="str">
        <f>HYPERLINK("http://godatabase.org/cgi-bin/go.cgi?view=details&amp;query=GO:0005198","structural molecule")</f>
        <v>structural molecule</v>
      </c>
      <c r="G101" s="5" t="s">
        <v>16</v>
      </c>
      <c r="H101" s="5">
        <v>224</v>
      </c>
      <c r="I101" s="5">
        <v>0.9</v>
      </c>
      <c r="J101" s="5">
        <v>1</v>
      </c>
      <c r="K101" s="5">
        <v>1</v>
      </c>
      <c r="L101" s="5">
        <v>18</v>
      </c>
      <c r="M101" s="5">
        <v>17</v>
      </c>
      <c r="N101" s="5">
        <v>16</v>
      </c>
      <c r="O101" s="5">
        <v>16</v>
      </c>
      <c r="P101" s="5" t="s">
        <v>21</v>
      </c>
    </row>
    <row r="102" spans="1:16" ht="26.4" x14ac:dyDescent="0.25">
      <c r="A102" s="4">
        <v>5763</v>
      </c>
      <c r="B102" s="4" t="str">
        <f t="shared" si="6"/>
        <v>YDR036C</v>
      </c>
      <c r="C102" s="4" t="str">
        <f t="shared" si="6"/>
        <v>YDR036C</v>
      </c>
      <c r="E102" s="2" t="s">
        <v>57</v>
      </c>
      <c r="F102" s="2" t="str">
        <f>HYPERLINK("http://godatabase.org/cgi-bin/go.cgi?view=details&amp;query=GO:0005763","mitochondrial small ribosomal subunit")</f>
        <v>mitochondrial small ribosomal subunit</v>
      </c>
      <c r="G102" s="5" t="s">
        <v>20</v>
      </c>
      <c r="H102" s="5">
        <v>24</v>
      </c>
      <c r="I102" s="5">
        <v>0.3</v>
      </c>
      <c r="J102" s="5">
        <v>1</v>
      </c>
      <c r="K102" s="5">
        <v>1</v>
      </c>
      <c r="L102" s="5">
        <v>18</v>
      </c>
      <c r="M102" s="5">
        <v>18</v>
      </c>
      <c r="N102" s="5">
        <v>16</v>
      </c>
      <c r="O102" s="5">
        <v>16</v>
      </c>
      <c r="P102" s="5" t="s">
        <v>17</v>
      </c>
    </row>
    <row r="103" spans="1:16" x14ac:dyDescent="0.25">
      <c r="A103" s="4">
        <v>15935</v>
      </c>
      <c r="B103" s="4" t="str">
        <f t="shared" si="6"/>
        <v>YDR036C</v>
      </c>
      <c r="C103" s="4" t="str">
        <f t="shared" si="6"/>
        <v>YDR036C</v>
      </c>
      <c r="E103" s="2" t="s">
        <v>57</v>
      </c>
      <c r="F103" s="2" t="str">
        <f>HYPERLINK("http://godatabase.org/cgi-bin/go.cgi?view=details&amp;query=GO:0015935","small ribosomal subunit")</f>
        <v>small ribosomal subunit</v>
      </c>
      <c r="G103" s="5" t="s">
        <v>20</v>
      </c>
      <c r="H103" s="5">
        <v>56</v>
      </c>
      <c r="I103" s="5">
        <v>0.5</v>
      </c>
      <c r="J103" s="5">
        <v>1</v>
      </c>
      <c r="K103" s="5">
        <v>1</v>
      </c>
      <c r="L103" s="5">
        <v>18</v>
      </c>
      <c r="M103" s="5">
        <v>18</v>
      </c>
      <c r="N103" s="5">
        <v>16</v>
      </c>
      <c r="O103" s="5">
        <v>16</v>
      </c>
      <c r="P103" s="5" t="s">
        <v>21</v>
      </c>
    </row>
    <row r="104" spans="1:16" x14ac:dyDescent="0.25">
      <c r="A104" s="4">
        <v>6508</v>
      </c>
      <c r="B104" s="4" t="str">
        <f t="shared" ref="B104:C106" si="7">HYPERLINK("http://genome-www4.stanford.edu/cgi-bin/SGD/locus.pl?locus=YDR049W","YDR049W")</f>
        <v>YDR049W</v>
      </c>
      <c r="C104" s="4" t="str">
        <f t="shared" si="7"/>
        <v>YDR049W</v>
      </c>
      <c r="E104" s="2" t="s">
        <v>19</v>
      </c>
      <c r="F104" s="2" t="str">
        <f>HYPERLINK("http://godatabase.org/cgi-bin/go.cgi?view=details&amp;query=GO:0006508","proteolysis and peptidolysis")</f>
        <v>proteolysis and peptidolysis</v>
      </c>
      <c r="G104" s="5" t="s">
        <v>22</v>
      </c>
      <c r="H104" s="5">
        <v>101</v>
      </c>
      <c r="I104" s="5">
        <v>0.5</v>
      </c>
      <c r="J104" s="5">
        <v>0.88534999999999997</v>
      </c>
      <c r="K104" s="5">
        <v>0.88534999999999997</v>
      </c>
      <c r="L104" s="5">
        <v>2</v>
      </c>
      <c r="M104" s="5">
        <v>2</v>
      </c>
      <c r="N104" s="5">
        <v>2</v>
      </c>
      <c r="O104" s="5">
        <v>2</v>
      </c>
      <c r="P104" s="5" t="s">
        <v>21</v>
      </c>
    </row>
    <row r="105" spans="1:16" ht="26.4" x14ac:dyDescent="0.25">
      <c r="A105" s="4">
        <v>19941</v>
      </c>
      <c r="B105" s="4" t="str">
        <f t="shared" si="7"/>
        <v>YDR049W</v>
      </c>
      <c r="C105" s="4" t="str">
        <f t="shared" si="7"/>
        <v>YDR049W</v>
      </c>
      <c r="E105" s="2" t="s">
        <v>19</v>
      </c>
      <c r="F105" s="2" t="str">
        <f>HYPERLINK("http://godatabase.org/cgi-bin/go.cgi?view=details&amp;query=GO:0019941","protein-ligand dependent protein catabolism")</f>
        <v>protein-ligand dependent protein catabolism</v>
      </c>
      <c r="G105" s="5" t="s">
        <v>22</v>
      </c>
      <c r="H105" s="5">
        <v>82</v>
      </c>
      <c r="I105" s="5">
        <v>0.6</v>
      </c>
      <c r="J105" s="5">
        <v>0.89251999999999998</v>
      </c>
      <c r="K105" s="5">
        <v>0.89251999999999998</v>
      </c>
      <c r="L105" s="5">
        <v>2</v>
      </c>
      <c r="M105" s="5">
        <v>2</v>
      </c>
      <c r="N105" s="5">
        <v>2</v>
      </c>
      <c r="O105" s="5">
        <v>2</v>
      </c>
      <c r="P105" s="5" t="s">
        <v>17</v>
      </c>
    </row>
    <row r="106" spans="1:16" x14ac:dyDescent="0.25">
      <c r="A106" s="4">
        <v>30163</v>
      </c>
      <c r="B106" s="4" t="str">
        <f t="shared" si="7"/>
        <v>YDR049W</v>
      </c>
      <c r="C106" s="4" t="str">
        <f t="shared" si="7"/>
        <v>YDR049W</v>
      </c>
      <c r="E106" s="2" t="s">
        <v>19</v>
      </c>
      <c r="F106" s="2" t="str">
        <f>HYPERLINK("http://godatabase.org/cgi-bin/go.cgi?view=details&amp;query=GO:0030163","protein catabolism")</f>
        <v>protein catabolism</v>
      </c>
      <c r="G106" s="5" t="s">
        <v>22</v>
      </c>
      <c r="H106" s="5">
        <v>112</v>
      </c>
      <c r="I106" s="5">
        <v>0.6</v>
      </c>
      <c r="J106" s="5">
        <v>0.83469000000000004</v>
      </c>
      <c r="K106" s="5">
        <v>0.83469000000000004</v>
      </c>
      <c r="L106" s="5">
        <v>2</v>
      </c>
      <c r="M106" s="5">
        <v>2</v>
      </c>
      <c r="N106" s="5">
        <v>2</v>
      </c>
      <c r="O106" s="5">
        <v>2</v>
      </c>
      <c r="P106" s="5" t="s">
        <v>21</v>
      </c>
    </row>
    <row r="107" spans="1:16" ht="39.6" x14ac:dyDescent="0.25">
      <c r="A107" s="4">
        <v>3723</v>
      </c>
      <c r="B107" s="4" t="str">
        <f>HYPERLINK("http://genome-www4.stanford.edu/cgi-bin/SGD/locus.pl?locus=YDR060W","YDR060W")</f>
        <v>YDR060W</v>
      </c>
      <c r="C107" s="4" t="str">
        <f>HYPERLINK("http://genome-www4.stanford.edu/cgi-bin/SGD/locus.pl?locus=MAK21","MAK21")</f>
        <v>MAK21</v>
      </c>
      <c r="E107" s="2" t="s">
        <v>58</v>
      </c>
      <c r="F107" s="2" t="str">
        <f>HYPERLINK("http://godatabase.org/cgi-bin/go.cgi?view=details&amp;query=GO:0003723","RNA binding")</f>
        <v>RNA binding</v>
      </c>
      <c r="G107" s="5" t="s">
        <v>16</v>
      </c>
      <c r="H107" s="5">
        <v>230</v>
      </c>
      <c r="I107" s="5">
        <v>0.7</v>
      </c>
      <c r="J107" s="5">
        <v>0.99997000000000003</v>
      </c>
      <c r="K107" s="5">
        <v>1</v>
      </c>
      <c r="L107" s="5">
        <v>30</v>
      </c>
      <c r="M107" s="5">
        <v>17</v>
      </c>
      <c r="N107" s="5">
        <v>12</v>
      </c>
      <c r="O107" s="5">
        <v>24.023599999999998</v>
      </c>
      <c r="P107" s="5" t="s">
        <v>21</v>
      </c>
    </row>
    <row r="108" spans="1:16" ht="39.6" x14ac:dyDescent="0.25">
      <c r="A108" s="4">
        <v>30515</v>
      </c>
      <c r="B108" s="4" t="str">
        <f>HYPERLINK("http://genome-www4.stanford.edu/cgi-bin/SGD/locus.pl?locus=YDR060W","YDR060W")</f>
        <v>YDR060W</v>
      </c>
      <c r="C108" s="4" t="str">
        <f>HYPERLINK("http://genome-www4.stanford.edu/cgi-bin/SGD/locus.pl?locus=MAK21","MAK21")</f>
        <v>MAK21</v>
      </c>
      <c r="E108" s="2" t="s">
        <v>58</v>
      </c>
      <c r="F108" s="2" t="str">
        <f>HYPERLINK("http://godatabase.org/cgi-bin/go.cgi?view=details&amp;query=GO:0030515","snoRNA binding")</f>
        <v>snoRNA binding</v>
      </c>
      <c r="G108" s="5" t="s">
        <v>16</v>
      </c>
      <c r="H108" s="5">
        <v>28</v>
      </c>
      <c r="I108" s="5">
        <v>0.5</v>
      </c>
      <c r="J108" s="5">
        <v>3.5476000000000001E-2</v>
      </c>
      <c r="K108" s="5">
        <v>0.99999000000000005</v>
      </c>
      <c r="L108" s="5">
        <v>30</v>
      </c>
      <c r="M108" s="5">
        <v>17</v>
      </c>
      <c r="N108" s="5">
        <v>3</v>
      </c>
      <c r="O108" s="5">
        <v>7.4916</v>
      </c>
      <c r="P108" s="5" t="s">
        <v>17</v>
      </c>
    </row>
    <row r="109" spans="1:16" x14ac:dyDescent="0.25">
      <c r="A109" s="4">
        <v>8080</v>
      </c>
      <c r="B109" s="4" t="str">
        <f>HYPERLINK("http://genome-www4.stanford.edu/cgi-bin/SGD/locus.pl?locus=YDR070C","YDR070C")</f>
        <v>YDR070C</v>
      </c>
      <c r="C109" s="4" t="str">
        <f>HYPERLINK("http://genome-www4.stanford.edu/cgi-bin/SGD/locus.pl?locus=YDR070C","YDR070C")</f>
        <v>YDR070C</v>
      </c>
      <c r="E109" s="2" t="s">
        <v>19</v>
      </c>
      <c r="F109" s="2" t="str">
        <f>HYPERLINK("http://godatabase.org/cgi-bin/go.cgi?view=details&amp;query=GO:0008080","N-acetyltransferase")</f>
        <v>N-acetyltransferase</v>
      </c>
      <c r="G109" s="5" t="s">
        <v>16</v>
      </c>
      <c r="H109" s="5">
        <v>8</v>
      </c>
      <c r="I109" s="5">
        <v>0.3</v>
      </c>
      <c r="J109" s="5">
        <v>0.31295000000000001</v>
      </c>
      <c r="K109" s="5">
        <v>0.31295000000000001</v>
      </c>
      <c r="L109" s="5">
        <v>2</v>
      </c>
      <c r="M109" s="5">
        <v>2</v>
      </c>
      <c r="N109" s="5">
        <v>1</v>
      </c>
      <c r="O109" s="5">
        <v>1</v>
      </c>
      <c r="P109" s="5" t="s">
        <v>17</v>
      </c>
    </row>
    <row r="110" spans="1:16" x14ac:dyDescent="0.25">
      <c r="A110" s="4">
        <v>16410</v>
      </c>
      <c r="B110" s="4" t="str">
        <f>HYPERLINK("http://genome-www4.stanford.edu/cgi-bin/SGD/locus.pl?locus=YDR070C","YDR070C")</f>
        <v>YDR070C</v>
      </c>
      <c r="C110" s="4" t="str">
        <f>HYPERLINK("http://genome-www4.stanford.edu/cgi-bin/SGD/locus.pl?locus=YDR070C","YDR070C")</f>
        <v>YDR070C</v>
      </c>
      <c r="E110" s="2" t="s">
        <v>19</v>
      </c>
      <c r="F110" s="2" t="str">
        <f>HYPERLINK("http://godatabase.org/cgi-bin/go.cgi?view=details&amp;query=GO:0016410","N-acyltransferase")</f>
        <v>N-acyltransferase</v>
      </c>
      <c r="G110" s="5" t="s">
        <v>16</v>
      </c>
      <c r="H110" s="5">
        <v>9</v>
      </c>
      <c r="I110" s="5">
        <v>0.3</v>
      </c>
      <c r="J110" s="5">
        <v>0.31967000000000001</v>
      </c>
      <c r="K110" s="5">
        <v>0.31967000000000001</v>
      </c>
      <c r="L110" s="5">
        <v>2</v>
      </c>
      <c r="M110" s="5">
        <v>2</v>
      </c>
      <c r="N110" s="5">
        <v>1</v>
      </c>
      <c r="O110" s="5">
        <v>1</v>
      </c>
      <c r="P110" s="5" t="s">
        <v>21</v>
      </c>
    </row>
    <row r="111" spans="1:16" x14ac:dyDescent="0.25">
      <c r="A111" s="4">
        <v>16311</v>
      </c>
      <c r="B111" s="4" t="str">
        <f>HYPERLINK("http://genome-www4.stanford.edu/cgi-bin/SGD/locus.pl?locus=YDR071C","YDR071C")</f>
        <v>YDR071C</v>
      </c>
      <c r="C111" s="4" t="str">
        <f>HYPERLINK("http://genome-www4.stanford.edu/cgi-bin/SGD/locus.pl?locus=YDR071C","YDR071C")</f>
        <v>YDR071C</v>
      </c>
      <c r="E111" s="2" t="s">
        <v>19</v>
      </c>
      <c r="F111" s="2" t="str">
        <f>HYPERLINK("http://godatabase.org/cgi-bin/go.cgi?view=details&amp;query=GO:0016311","dephosphorylation")</f>
        <v>dephosphorylation</v>
      </c>
      <c r="G111" s="5" t="s">
        <v>22</v>
      </c>
      <c r="H111" s="5">
        <v>18</v>
      </c>
      <c r="I111" s="5">
        <v>0.1</v>
      </c>
      <c r="J111" s="5">
        <v>0.53212999999999999</v>
      </c>
      <c r="K111" s="5">
        <v>0.52864</v>
      </c>
      <c r="L111" s="5">
        <v>7</v>
      </c>
      <c r="M111" s="5">
        <v>5</v>
      </c>
      <c r="N111" s="5">
        <v>2</v>
      </c>
      <c r="O111" s="5">
        <v>2.0314999999999999</v>
      </c>
      <c r="P111" s="5" t="s">
        <v>17</v>
      </c>
    </row>
    <row r="112" spans="1:16" ht="26.4" x14ac:dyDescent="0.25">
      <c r="A112" s="4">
        <v>16788</v>
      </c>
      <c r="B112" s="4" t="str">
        <f>HYPERLINK("http://genome-www4.stanford.edu/cgi-bin/SGD/locus.pl?locus=YDR071C","YDR071C")</f>
        <v>YDR071C</v>
      </c>
      <c r="C112" s="4" t="str">
        <f>HYPERLINK("http://genome-www4.stanford.edu/cgi-bin/SGD/locus.pl?locus=YDR071C","YDR071C")</f>
        <v>YDR071C</v>
      </c>
      <c r="E112" s="2" t="s">
        <v>19</v>
      </c>
      <c r="F112" s="2" t="str">
        <f>HYPERLINK("http://godatabase.org/cgi-bin/go.cgi?view=details&amp;query=GO:0016788","hydrolase, acting on ester bonds")</f>
        <v>hydrolase, acting on ester bonds</v>
      </c>
      <c r="G112" s="5" t="s">
        <v>16</v>
      </c>
      <c r="H112" s="5">
        <v>157</v>
      </c>
      <c r="I112" s="5">
        <v>0.7</v>
      </c>
      <c r="J112" s="5">
        <v>0.78088999999999997</v>
      </c>
      <c r="K112" s="5">
        <v>0.85002</v>
      </c>
      <c r="L112" s="5">
        <v>7</v>
      </c>
      <c r="M112" s="5">
        <v>6</v>
      </c>
      <c r="N112" s="5">
        <v>3</v>
      </c>
      <c r="O112" s="5">
        <v>3.254</v>
      </c>
      <c r="P112" s="5" t="s">
        <v>17</v>
      </c>
    </row>
    <row r="113" spans="1:16" ht="39.6" x14ac:dyDescent="0.25">
      <c r="A113" s="4">
        <v>3743</v>
      </c>
      <c r="B113" s="4" t="str">
        <f>HYPERLINK("http://genome-www4.stanford.edu/cgi-bin/SGD/locus.pl?locus=YDR091C","YDR091C")</f>
        <v>YDR091C</v>
      </c>
      <c r="C113" s="4" t="str">
        <f>HYPERLINK("http://genome-www4.stanford.edu/cgi-bin/SGD/locus.pl?locus=RLI1","RLI1")</f>
        <v>RLI1</v>
      </c>
      <c r="D113" s="2" t="s">
        <v>59</v>
      </c>
      <c r="E113" s="2" t="s">
        <v>19</v>
      </c>
      <c r="F113" s="2" t="str">
        <f>HYPERLINK("http://godatabase.org/cgi-bin/go.cgi?view=details&amp;query=GO:0003743","translation initiation factor")</f>
        <v>translation initiation factor</v>
      </c>
      <c r="G113" s="5" t="s">
        <v>16</v>
      </c>
      <c r="H113" s="5">
        <v>27</v>
      </c>
      <c r="I113" s="5">
        <v>0.8</v>
      </c>
      <c r="J113" s="5">
        <v>0.90107000000000004</v>
      </c>
      <c r="K113" s="5">
        <v>0.91430999999999996</v>
      </c>
      <c r="L113" s="5">
        <v>7</v>
      </c>
      <c r="M113" s="5">
        <v>5</v>
      </c>
      <c r="N113" s="5">
        <v>3</v>
      </c>
      <c r="O113" s="5">
        <v>3.0577000000000001</v>
      </c>
      <c r="P113" s="5" t="s">
        <v>17</v>
      </c>
    </row>
    <row r="114" spans="1:16" ht="39.6" x14ac:dyDescent="0.25">
      <c r="A114" s="4">
        <v>8135</v>
      </c>
      <c r="B114" s="4" t="str">
        <f>HYPERLINK("http://genome-www4.stanford.edu/cgi-bin/SGD/locus.pl?locus=YDR091C","YDR091C")</f>
        <v>YDR091C</v>
      </c>
      <c r="C114" s="4" t="str">
        <f>HYPERLINK("http://genome-www4.stanford.edu/cgi-bin/SGD/locus.pl?locus=RLI1","RLI1")</f>
        <v>RLI1</v>
      </c>
      <c r="D114" s="2" t="s">
        <v>59</v>
      </c>
      <c r="E114" s="2" t="s">
        <v>19</v>
      </c>
      <c r="F114" s="2" t="str">
        <f>HYPERLINK("http://godatabase.org/cgi-bin/go.cgi?view=details&amp;query=GO:0008135","translation factor, nucleic acid binding")</f>
        <v>translation factor, nucleic acid binding</v>
      </c>
      <c r="G114" s="5" t="s">
        <v>16</v>
      </c>
      <c r="H114" s="5">
        <v>43</v>
      </c>
      <c r="I114" s="5">
        <v>0.7</v>
      </c>
      <c r="J114" s="5">
        <v>0.88007000000000002</v>
      </c>
      <c r="K114" s="5">
        <v>0.89593999999999996</v>
      </c>
      <c r="L114" s="5">
        <v>7</v>
      </c>
      <c r="M114" s="5">
        <v>5</v>
      </c>
      <c r="N114" s="5">
        <v>3</v>
      </c>
      <c r="O114" s="5">
        <v>3.0707</v>
      </c>
      <c r="P114" s="5" t="s">
        <v>21</v>
      </c>
    </row>
    <row r="115" spans="1:16" ht="39.6" x14ac:dyDescent="0.25">
      <c r="A115" s="4">
        <v>45182</v>
      </c>
      <c r="B115" s="4" t="str">
        <f>HYPERLINK("http://genome-www4.stanford.edu/cgi-bin/SGD/locus.pl?locus=YDR091C","YDR091C")</f>
        <v>YDR091C</v>
      </c>
      <c r="C115" s="4" t="str">
        <f>HYPERLINK("http://genome-www4.stanford.edu/cgi-bin/SGD/locus.pl?locus=RLI1","RLI1")</f>
        <v>RLI1</v>
      </c>
      <c r="D115" s="2" t="s">
        <v>59</v>
      </c>
      <c r="E115" s="2" t="s">
        <v>19</v>
      </c>
      <c r="F115" s="2" t="str">
        <f>HYPERLINK("http://godatabase.org/cgi-bin/go.cgi?view=details&amp;query=GO:0045182","translation regulator")</f>
        <v>translation regulator</v>
      </c>
      <c r="G115" s="5" t="s">
        <v>16</v>
      </c>
      <c r="H115" s="5">
        <v>48</v>
      </c>
      <c r="I115" s="5">
        <v>0.7</v>
      </c>
      <c r="J115" s="5">
        <v>0.87607999999999997</v>
      </c>
      <c r="K115" s="5">
        <v>0.89241999999999999</v>
      </c>
      <c r="L115" s="5">
        <v>7</v>
      </c>
      <c r="M115" s="5">
        <v>5</v>
      </c>
      <c r="N115" s="5">
        <v>3</v>
      </c>
      <c r="O115" s="5">
        <v>3.0747</v>
      </c>
      <c r="P115" s="5" t="s">
        <v>21</v>
      </c>
    </row>
    <row r="116" spans="1:16" x14ac:dyDescent="0.25">
      <c r="A116" s="4">
        <v>5478</v>
      </c>
      <c r="B116" s="4" t="str">
        <f t="shared" ref="B116:C119" si="8">HYPERLINK("http://genome-www4.stanford.edu/cgi-bin/SGD/locus.pl?locus=YDR100W","YDR100W")</f>
        <v>YDR100W</v>
      </c>
      <c r="C116" s="4" t="str">
        <f t="shared" si="8"/>
        <v>YDR100W</v>
      </c>
      <c r="E116" s="2" t="s">
        <v>19</v>
      </c>
      <c r="F116" s="2" t="str">
        <f>HYPERLINK("http://godatabase.org/cgi-bin/go.cgi?view=details&amp;query=GO:0005478","intracellular transporter")</f>
        <v>intracellular transporter</v>
      </c>
      <c r="G116" s="5" t="s">
        <v>16</v>
      </c>
      <c r="H116" s="5">
        <v>25</v>
      </c>
      <c r="I116" s="5">
        <v>0.6</v>
      </c>
      <c r="J116" s="5">
        <v>0.86765999999999999</v>
      </c>
      <c r="K116" s="5">
        <v>1</v>
      </c>
      <c r="L116" s="5">
        <v>6</v>
      </c>
      <c r="M116" s="5">
        <v>4</v>
      </c>
      <c r="N116" s="5">
        <v>2</v>
      </c>
      <c r="O116" s="5">
        <v>4</v>
      </c>
      <c r="P116" s="5" t="s">
        <v>21</v>
      </c>
    </row>
    <row r="117" spans="1:16" x14ac:dyDescent="0.25">
      <c r="A117" s="4">
        <v>5484</v>
      </c>
      <c r="B117" s="4" t="str">
        <f t="shared" si="8"/>
        <v>YDR100W</v>
      </c>
      <c r="C117" s="4" t="str">
        <f t="shared" si="8"/>
        <v>YDR100W</v>
      </c>
      <c r="E117" s="2" t="s">
        <v>19</v>
      </c>
      <c r="F117" s="2" t="str">
        <f>HYPERLINK("http://godatabase.org/cgi-bin/go.cgi?view=details&amp;query=GO:0005484","SNAP receptor")</f>
        <v>SNAP receptor</v>
      </c>
      <c r="G117" s="5" t="s">
        <v>16</v>
      </c>
      <c r="H117" s="5">
        <v>22</v>
      </c>
      <c r="I117" s="5">
        <v>0.9</v>
      </c>
      <c r="J117" s="5">
        <v>0.87222</v>
      </c>
      <c r="K117" s="5">
        <v>0.99999000000000005</v>
      </c>
      <c r="L117" s="5">
        <v>6</v>
      </c>
      <c r="M117" s="5">
        <v>4</v>
      </c>
      <c r="N117" s="5">
        <v>2</v>
      </c>
      <c r="O117" s="5">
        <v>4</v>
      </c>
      <c r="P117" s="5" t="s">
        <v>17</v>
      </c>
    </row>
    <row r="118" spans="1:16" x14ac:dyDescent="0.25">
      <c r="A118" s="4">
        <v>6886</v>
      </c>
      <c r="B118" s="4" t="str">
        <f t="shared" si="8"/>
        <v>YDR100W</v>
      </c>
      <c r="C118" s="4" t="str">
        <f t="shared" si="8"/>
        <v>YDR100W</v>
      </c>
      <c r="E118" s="2" t="s">
        <v>19</v>
      </c>
      <c r="F118" s="2" t="str">
        <f>HYPERLINK("http://godatabase.org/cgi-bin/go.cgi?view=details&amp;query=GO:0006886","intracellular protein transport")</f>
        <v>intracellular protein transport</v>
      </c>
      <c r="G118" s="5" t="s">
        <v>22</v>
      </c>
      <c r="H118" s="5">
        <v>253</v>
      </c>
      <c r="I118" s="5">
        <v>0.8</v>
      </c>
      <c r="J118" s="5">
        <v>0.47520000000000001</v>
      </c>
      <c r="K118" s="5">
        <v>0.97985</v>
      </c>
      <c r="L118" s="5">
        <v>6</v>
      </c>
      <c r="M118" s="5">
        <v>4</v>
      </c>
      <c r="N118" s="5">
        <v>2</v>
      </c>
      <c r="O118" s="5">
        <v>3.8948</v>
      </c>
      <c r="P118" s="5" t="s">
        <v>17</v>
      </c>
    </row>
    <row r="119" spans="1:16" x14ac:dyDescent="0.25">
      <c r="A119" s="4">
        <v>16192</v>
      </c>
      <c r="B119" s="4" t="str">
        <f t="shared" si="8"/>
        <v>YDR100W</v>
      </c>
      <c r="C119" s="4" t="str">
        <f t="shared" si="8"/>
        <v>YDR100W</v>
      </c>
      <c r="E119" s="2" t="s">
        <v>19</v>
      </c>
      <c r="F119" s="2" t="str">
        <f>HYPERLINK("http://godatabase.org/cgi-bin/go.cgi?view=details&amp;query=GO:0016192","vesicle-mediated transport")</f>
        <v>vesicle-mediated transport</v>
      </c>
      <c r="G119" s="5" t="s">
        <v>22</v>
      </c>
      <c r="H119" s="5">
        <v>191</v>
      </c>
      <c r="I119" s="5">
        <v>0.9</v>
      </c>
      <c r="J119" s="5">
        <v>0.52651999999999999</v>
      </c>
      <c r="K119" s="5">
        <v>0.995</v>
      </c>
      <c r="L119" s="5">
        <v>6</v>
      </c>
      <c r="M119" s="5">
        <v>4</v>
      </c>
      <c r="N119" s="5">
        <v>2</v>
      </c>
      <c r="O119" s="5">
        <v>3.9969999999999999</v>
      </c>
      <c r="P119" s="5" t="s">
        <v>17</v>
      </c>
    </row>
    <row r="120" spans="1:16" x14ac:dyDescent="0.25">
      <c r="A120" s="4">
        <v>3723</v>
      </c>
      <c r="B120" s="4" t="str">
        <f>HYPERLINK("http://genome-www4.stanford.edu/cgi-bin/SGD/locus.pl?locus=YDR101C","YDR101C")</f>
        <v>YDR101C</v>
      </c>
      <c r="C120" s="4" t="str">
        <f>HYPERLINK("http://genome-www4.stanford.edu/cgi-bin/SGD/locus.pl?locus=ARX1","ARX1")</f>
        <v>ARX1</v>
      </c>
      <c r="E120" s="2" t="s">
        <v>19</v>
      </c>
      <c r="F120" s="2" t="str">
        <f>HYPERLINK("http://godatabase.org/cgi-bin/go.cgi?view=details&amp;query=GO:0003723","RNA binding")</f>
        <v>RNA binding</v>
      </c>
      <c r="G120" s="5" t="s">
        <v>16</v>
      </c>
      <c r="H120" s="5">
        <v>230</v>
      </c>
      <c r="I120" s="5">
        <v>0.7</v>
      </c>
      <c r="J120" s="5">
        <v>2.6573E-3</v>
      </c>
      <c r="K120" s="5">
        <v>0.99997000000000003</v>
      </c>
      <c r="L120" s="5">
        <v>13</v>
      </c>
      <c r="M120" s="5">
        <v>5</v>
      </c>
      <c r="N120" s="5">
        <v>1</v>
      </c>
      <c r="O120" s="5">
        <v>8.8207000000000004</v>
      </c>
      <c r="P120" s="5" t="s">
        <v>17</v>
      </c>
    </row>
    <row r="121" spans="1:16" ht="26.4" x14ac:dyDescent="0.25">
      <c r="A121" s="4">
        <v>5478</v>
      </c>
      <c r="B121" s="4" t="str">
        <f>HYPERLINK("http://genome-www4.stanford.edu/cgi-bin/SGD/locus.pl?locus=YDR108W","YDR108W")</f>
        <v>YDR108W</v>
      </c>
      <c r="C121" s="4" t="str">
        <f>HYPERLINK("http://genome-www4.stanford.edu/cgi-bin/SGD/locus.pl?locus=GSG1","GSG1")</f>
        <v>GSG1</v>
      </c>
      <c r="E121" s="2" t="s">
        <v>60</v>
      </c>
      <c r="F121" s="2" t="str">
        <f>HYPERLINK("http://godatabase.org/cgi-bin/go.cgi?view=details&amp;query=GO:0005478","intracellular transporter")</f>
        <v>intracellular transporter</v>
      </c>
      <c r="G121" s="5" t="s">
        <v>16</v>
      </c>
      <c r="H121" s="5">
        <v>25</v>
      </c>
      <c r="I121" s="5">
        <v>0.6</v>
      </c>
      <c r="J121" s="6">
        <v>6.9989E-6</v>
      </c>
      <c r="K121" s="5">
        <v>1</v>
      </c>
      <c r="L121" s="5">
        <v>11</v>
      </c>
      <c r="M121" s="5">
        <v>0</v>
      </c>
      <c r="N121" s="5">
        <v>0</v>
      </c>
      <c r="O121" s="5">
        <v>9.1960999999999995</v>
      </c>
      <c r="P121" s="5" t="s">
        <v>21</v>
      </c>
    </row>
    <row r="122" spans="1:16" ht="26.4" x14ac:dyDescent="0.25">
      <c r="A122" s="4">
        <v>5484</v>
      </c>
      <c r="B122" s="4" t="str">
        <f>HYPERLINK("http://genome-www4.stanford.edu/cgi-bin/SGD/locus.pl?locus=YDR108W","YDR108W")</f>
        <v>YDR108W</v>
      </c>
      <c r="C122" s="4" t="str">
        <f>HYPERLINK("http://genome-www4.stanford.edu/cgi-bin/SGD/locus.pl?locus=GSG1","GSG1")</f>
        <v>GSG1</v>
      </c>
      <c r="E122" s="2" t="s">
        <v>60</v>
      </c>
      <c r="F122" s="2" t="str">
        <f>HYPERLINK("http://godatabase.org/cgi-bin/go.cgi?view=details&amp;query=GO:0005484","SNAP receptor")</f>
        <v>SNAP receptor</v>
      </c>
      <c r="G122" s="5" t="s">
        <v>16</v>
      </c>
      <c r="H122" s="5">
        <v>22</v>
      </c>
      <c r="I122" s="5">
        <v>0.9</v>
      </c>
      <c r="J122" s="6">
        <v>3.1946000000000002E-5</v>
      </c>
      <c r="K122" s="5">
        <v>1</v>
      </c>
      <c r="L122" s="5">
        <v>11</v>
      </c>
      <c r="M122" s="5">
        <v>0</v>
      </c>
      <c r="N122" s="5">
        <v>0</v>
      </c>
      <c r="O122" s="5">
        <v>9.1927000000000003</v>
      </c>
      <c r="P122" s="5" t="s">
        <v>17</v>
      </c>
    </row>
    <row r="123" spans="1:16" ht="26.4" x14ac:dyDescent="0.25">
      <c r="A123" s="4">
        <v>151</v>
      </c>
      <c r="B123" s="4" t="str">
        <f>HYPERLINK("http://genome-www4.stanford.edu/cgi-bin/SGD/locus.pl?locus=YDR139C","YDR139C")</f>
        <v>YDR139C</v>
      </c>
      <c r="C123" s="4" t="str">
        <f>HYPERLINK("http://genome-www4.stanford.edu/cgi-bin/SGD/locus.pl?locus=RUB1","RUB1")</f>
        <v>RUB1</v>
      </c>
      <c r="D123" s="2" t="s">
        <v>61</v>
      </c>
      <c r="E123" s="2" t="s">
        <v>62</v>
      </c>
      <c r="F123" s="2" t="str">
        <f>HYPERLINK("http://godatabase.org/cgi-bin/go.cgi?view=details&amp;query=GO:0000151","ubiquitin ligase complex")</f>
        <v>ubiquitin ligase complex</v>
      </c>
      <c r="G123" s="5" t="s">
        <v>20</v>
      </c>
      <c r="H123" s="5">
        <v>21</v>
      </c>
      <c r="I123" s="5">
        <v>0.4</v>
      </c>
      <c r="J123" s="5">
        <v>0.99939999999999996</v>
      </c>
      <c r="K123" s="5">
        <v>1</v>
      </c>
      <c r="L123" s="5">
        <v>4</v>
      </c>
      <c r="M123" s="5">
        <v>3</v>
      </c>
      <c r="N123" s="5">
        <v>3</v>
      </c>
      <c r="O123" s="5">
        <v>3.9994000000000001</v>
      </c>
      <c r="P123" s="5" t="s">
        <v>21</v>
      </c>
    </row>
    <row r="124" spans="1:16" ht="26.4" x14ac:dyDescent="0.25">
      <c r="A124" s="4">
        <v>152</v>
      </c>
      <c r="B124" s="4" t="str">
        <f>HYPERLINK("http://genome-www4.stanford.edu/cgi-bin/SGD/locus.pl?locus=YDR139C","YDR139C")</f>
        <v>YDR139C</v>
      </c>
      <c r="C124" s="4" t="str">
        <f>HYPERLINK("http://genome-www4.stanford.edu/cgi-bin/SGD/locus.pl?locus=RUB1","RUB1")</f>
        <v>RUB1</v>
      </c>
      <c r="D124" s="2" t="s">
        <v>61</v>
      </c>
      <c r="E124" s="2" t="s">
        <v>62</v>
      </c>
      <c r="F124" s="2" t="str">
        <f>HYPERLINK("http://godatabase.org/cgi-bin/go.cgi?view=details&amp;query=GO:0000152","nuclear ubiquitin ligase complex")</f>
        <v>nuclear ubiquitin ligase complex</v>
      </c>
      <c r="G124" s="5" t="s">
        <v>20</v>
      </c>
      <c r="H124" s="5">
        <v>19</v>
      </c>
      <c r="I124" s="5">
        <v>0.7</v>
      </c>
      <c r="J124" s="5">
        <v>0.99927999999999995</v>
      </c>
      <c r="K124" s="5">
        <v>1</v>
      </c>
      <c r="L124" s="5">
        <v>4</v>
      </c>
      <c r="M124" s="5">
        <v>3</v>
      </c>
      <c r="N124" s="5">
        <v>3</v>
      </c>
      <c r="O124" s="5">
        <v>3.9992000000000001</v>
      </c>
      <c r="P124" s="5" t="s">
        <v>17</v>
      </c>
    </row>
    <row r="125" spans="1:16" x14ac:dyDescent="0.25">
      <c r="A125" s="4">
        <v>5198</v>
      </c>
      <c r="B125" s="4" t="str">
        <f>HYPERLINK("http://genome-www4.stanford.edu/cgi-bin/SGD/locus.pl?locus=YDR162C","YDR162C")</f>
        <v>YDR162C</v>
      </c>
      <c r="C125" s="4" t="str">
        <f>HYPERLINK("http://genome-www4.stanford.edu/cgi-bin/SGD/locus.pl?locus=NBP2","NBP2")</f>
        <v>NBP2</v>
      </c>
      <c r="E125" s="2" t="s">
        <v>19</v>
      </c>
      <c r="F125" s="2" t="str">
        <f>HYPERLINK("http://godatabase.org/cgi-bin/go.cgi?view=details&amp;query=GO:0005198","structural molecule")</f>
        <v>structural molecule</v>
      </c>
      <c r="G125" s="5" t="s">
        <v>16</v>
      </c>
      <c r="H125" s="5">
        <v>224</v>
      </c>
      <c r="I125" s="5">
        <v>0.9</v>
      </c>
      <c r="J125" s="5">
        <v>5.2645999999999998E-2</v>
      </c>
      <c r="K125" s="5">
        <v>0.99956999999999996</v>
      </c>
      <c r="L125" s="5">
        <v>28</v>
      </c>
      <c r="M125" s="5">
        <v>18</v>
      </c>
      <c r="N125" s="5">
        <v>4</v>
      </c>
      <c r="O125" s="5">
        <v>9.5533000000000001</v>
      </c>
      <c r="P125" s="5" t="s">
        <v>17</v>
      </c>
    </row>
    <row r="126" spans="1:16" ht="26.4" x14ac:dyDescent="0.25">
      <c r="A126" s="4">
        <v>8233</v>
      </c>
      <c r="B126" s="4" t="str">
        <f>HYPERLINK("http://genome-www4.stanford.edu/cgi-bin/SGD/locus.pl?locus=YDR179C","YDR179C")</f>
        <v>YDR179C</v>
      </c>
      <c r="C126" s="4" t="str">
        <f>HYPERLINK("http://genome-www4.stanford.edu/cgi-bin/SGD/locus.pl?locus=CSN9","CSN9")</f>
        <v>CSN9</v>
      </c>
      <c r="D126" s="2" t="s">
        <v>63</v>
      </c>
      <c r="E126" s="2" t="s">
        <v>64</v>
      </c>
      <c r="F126" s="2" t="str">
        <f>HYPERLINK("http://godatabase.org/cgi-bin/go.cgi?view=details&amp;query=GO:0008233","peptidase")</f>
        <v>peptidase</v>
      </c>
      <c r="G126" s="5" t="s">
        <v>16</v>
      </c>
      <c r="H126" s="5">
        <v>81</v>
      </c>
      <c r="I126" s="5">
        <v>0.5</v>
      </c>
      <c r="J126" s="5">
        <v>0.63507999999999998</v>
      </c>
      <c r="K126" s="5">
        <v>0.95916999999999997</v>
      </c>
      <c r="L126" s="5">
        <v>6</v>
      </c>
      <c r="M126" s="5">
        <v>3</v>
      </c>
      <c r="N126" s="5">
        <v>2</v>
      </c>
      <c r="O126" s="5">
        <v>2.7814999999999999</v>
      </c>
      <c r="P126" s="5" t="s">
        <v>17</v>
      </c>
    </row>
    <row r="127" spans="1:16" x14ac:dyDescent="0.25">
      <c r="A127" s="4">
        <v>6886</v>
      </c>
      <c r="B127" s="4" t="str">
        <f>HYPERLINK("http://genome-www4.stanford.edu/cgi-bin/SGD/locus.pl?locus=YDR229W","YDR229W")</f>
        <v>YDR229W</v>
      </c>
      <c r="C127" s="4" t="str">
        <f>HYPERLINK("http://genome-www4.stanford.edu/cgi-bin/SGD/locus.pl?locus=YDR229W","YDR229W")</f>
        <v>YDR229W</v>
      </c>
      <c r="E127" s="2" t="s">
        <v>19</v>
      </c>
      <c r="F127" s="2" t="str">
        <f>HYPERLINK("http://godatabase.org/cgi-bin/go.cgi?view=details&amp;query=GO:0006886","intracellular protein transport")</f>
        <v>intracellular protein transport</v>
      </c>
      <c r="G127" s="5" t="s">
        <v>22</v>
      </c>
      <c r="H127" s="5">
        <v>253</v>
      </c>
      <c r="I127" s="5">
        <v>0.8</v>
      </c>
      <c r="J127" s="5">
        <v>0.85219999999999996</v>
      </c>
      <c r="K127" s="5">
        <v>0.88929999999999998</v>
      </c>
      <c r="L127" s="5">
        <v>7</v>
      </c>
      <c r="M127" s="5">
        <v>5</v>
      </c>
      <c r="N127" s="5">
        <v>3</v>
      </c>
      <c r="O127" s="5">
        <v>3.3098999999999998</v>
      </c>
      <c r="P127" s="5" t="s">
        <v>17</v>
      </c>
    </row>
    <row r="128" spans="1:16" ht="26.4" x14ac:dyDescent="0.25">
      <c r="A128" s="4">
        <v>5478</v>
      </c>
      <c r="B128" s="4" t="str">
        <f>HYPERLINK("http://genome-www4.stanford.edu/cgi-bin/SGD/locus.pl?locus=YDR246W","YDR246W")</f>
        <v>YDR246W</v>
      </c>
      <c r="C128" s="4" t="str">
        <f>HYPERLINK("http://genome-www4.stanford.edu/cgi-bin/SGD/locus.pl?locus=TRS23","TRS23")</f>
        <v>TRS23</v>
      </c>
      <c r="E128" s="2" t="s">
        <v>40</v>
      </c>
      <c r="F128" s="2" t="str">
        <f>HYPERLINK("http://godatabase.org/cgi-bin/go.cgi?view=details&amp;query=GO:0005478","intracellular transporter")</f>
        <v>intracellular transporter</v>
      </c>
      <c r="G128" s="5" t="s">
        <v>16</v>
      </c>
      <c r="H128" s="5">
        <v>25</v>
      </c>
      <c r="I128" s="5">
        <v>0.6</v>
      </c>
      <c r="J128" s="6">
        <v>2.6210000000000001E-5</v>
      </c>
      <c r="K128" s="5">
        <v>1</v>
      </c>
      <c r="L128" s="5">
        <v>9</v>
      </c>
      <c r="M128" s="5">
        <v>0</v>
      </c>
      <c r="N128" s="5">
        <v>0</v>
      </c>
      <c r="O128" s="5">
        <v>9</v>
      </c>
      <c r="P128" s="5" t="s">
        <v>21</v>
      </c>
    </row>
    <row r="129" spans="1:16" ht="26.4" x14ac:dyDescent="0.25">
      <c r="A129" s="4">
        <v>5484</v>
      </c>
      <c r="B129" s="4" t="str">
        <f>HYPERLINK("http://genome-www4.stanford.edu/cgi-bin/SGD/locus.pl?locus=YDR246W","YDR246W")</f>
        <v>YDR246W</v>
      </c>
      <c r="C129" s="4" t="str">
        <f>HYPERLINK("http://genome-www4.stanford.edu/cgi-bin/SGD/locus.pl?locus=TRS23","TRS23")</f>
        <v>TRS23</v>
      </c>
      <c r="E129" s="2" t="s">
        <v>40</v>
      </c>
      <c r="F129" s="2" t="str">
        <f>HYPERLINK("http://godatabase.org/cgi-bin/go.cgi?view=details&amp;query=GO:0005484","SNAP receptor")</f>
        <v>SNAP receptor</v>
      </c>
      <c r="G129" s="5" t="s">
        <v>16</v>
      </c>
      <c r="H129" s="5">
        <v>22</v>
      </c>
      <c r="I129" s="5">
        <v>0.9</v>
      </c>
      <c r="J129" s="6">
        <v>8.8665999999999994E-5</v>
      </c>
      <c r="K129" s="5">
        <v>1</v>
      </c>
      <c r="L129" s="5">
        <v>9</v>
      </c>
      <c r="M129" s="5">
        <v>0</v>
      </c>
      <c r="N129" s="5">
        <v>0</v>
      </c>
      <c r="O129" s="5">
        <v>9</v>
      </c>
      <c r="P129" s="5" t="s">
        <v>17</v>
      </c>
    </row>
    <row r="130" spans="1:16" ht="26.4" x14ac:dyDescent="0.25">
      <c r="A130" s="4">
        <v>4129</v>
      </c>
      <c r="B130" s="4" t="str">
        <f>HYPERLINK("http://genome-www4.stanford.edu/cgi-bin/SGD/locus.pl?locus=YDR254W","YDR254W")</f>
        <v>YDR254W</v>
      </c>
      <c r="C130" s="4" t="str">
        <f>HYPERLINK("http://genome-www4.stanford.edu/cgi-bin/SGD/locus.pl?locus=CHL4","CHL4")</f>
        <v>CHL4</v>
      </c>
      <c r="E130" s="2" t="s">
        <v>65</v>
      </c>
      <c r="F130" s="2" t="str">
        <f>HYPERLINK("http://godatabase.org/cgi-bin/go.cgi?view=details&amp;query=GO:0004129","cytochrome c oxidase")</f>
        <v>cytochrome c oxidase</v>
      </c>
      <c r="G130" s="5" t="s">
        <v>16</v>
      </c>
      <c r="H130" s="5">
        <v>7</v>
      </c>
      <c r="I130" s="5">
        <v>0.1</v>
      </c>
      <c r="J130" s="5">
        <v>0.23949000000000001</v>
      </c>
      <c r="K130" s="5">
        <v>0.23418</v>
      </c>
      <c r="L130" s="5">
        <v>4</v>
      </c>
      <c r="M130" s="5">
        <v>2</v>
      </c>
      <c r="N130" s="5">
        <v>1</v>
      </c>
      <c r="O130" s="5">
        <v>1.0052000000000001</v>
      </c>
      <c r="P130" s="5" t="s">
        <v>17</v>
      </c>
    </row>
    <row r="131" spans="1:16" ht="26.4" x14ac:dyDescent="0.25">
      <c r="A131" s="4">
        <v>15002</v>
      </c>
      <c r="B131" s="4" t="str">
        <f>HYPERLINK("http://genome-www4.stanford.edu/cgi-bin/SGD/locus.pl?locus=YDR254W","YDR254W")</f>
        <v>YDR254W</v>
      </c>
      <c r="C131" s="4" t="str">
        <f>HYPERLINK("http://genome-www4.stanford.edu/cgi-bin/SGD/locus.pl?locus=CHL4","CHL4")</f>
        <v>CHL4</v>
      </c>
      <c r="E131" s="2" t="s">
        <v>65</v>
      </c>
      <c r="F131" s="2" t="str">
        <f>HYPERLINK("http://godatabase.org/cgi-bin/go.cgi?view=details&amp;query=GO:0015002","heme-copper terminal oxidase")</f>
        <v>heme-copper terminal oxidase</v>
      </c>
      <c r="G131" s="5" t="s">
        <v>16</v>
      </c>
      <c r="H131" s="5">
        <v>7</v>
      </c>
      <c r="I131" s="5">
        <v>0.1</v>
      </c>
      <c r="J131" s="5">
        <v>0.23949000000000001</v>
      </c>
      <c r="K131" s="5">
        <v>0.23418</v>
      </c>
      <c r="L131" s="5">
        <v>4</v>
      </c>
      <c r="M131" s="5">
        <v>2</v>
      </c>
      <c r="N131" s="5">
        <v>1</v>
      </c>
      <c r="O131" s="5">
        <v>1.0052000000000001</v>
      </c>
      <c r="P131" s="5" t="s">
        <v>21</v>
      </c>
    </row>
    <row r="132" spans="1:16" ht="39.6" x14ac:dyDescent="0.25">
      <c r="A132" s="4">
        <v>16676</v>
      </c>
      <c r="B132" s="4" t="str">
        <f>HYPERLINK("http://genome-www4.stanford.edu/cgi-bin/SGD/locus.pl?locus=YDR254W","YDR254W")</f>
        <v>YDR254W</v>
      </c>
      <c r="C132" s="4" t="str">
        <f>HYPERLINK("http://genome-www4.stanford.edu/cgi-bin/SGD/locus.pl?locus=CHL4","CHL4")</f>
        <v>CHL4</v>
      </c>
      <c r="E132" s="2" t="s">
        <v>65</v>
      </c>
      <c r="F132" s="2" t="str">
        <f>HYPERLINK("http://godatabase.org/cgi-bin/go.cgi?view=details&amp;query=GO:0016676","oxidoreductase, acting on heme group of donors, oxygen as acceptor")</f>
        <v>oxidoreductase, acting on heme group of donors, oxygen as acceptor</v>
      </c>
      <c r="G132" s="5" t="s">
        <v>16</v>
      </c>
      <c r="H132" s="5">
        <v>7</v>
      </c>
      <c r="I132" s="5">
        <v>0.1</v>
      </c>
      <c r="J132" s="5">
        <v>0.23949000000000001</v>
      </c>
      <c r="K132" s="5">
        <v>0.23418</v>
      </c>
      <c r="L132" s="5">
        <v>4</v>
      </c>
      <c r="M132" s="5">
        <v>2</v>
      </c>
      <c r="N132" s="5">
        <v>1</v>
      </c>
      <c r="O132" s="5">
        <v>1.0052000000000001</v>
      </c>
      <c r="P132" s="5" t="s">
        <v>21</v>
      </c>
    </row>
    <row r="133" spans="1:16" x14ac:dyDescent="0.25">
      <c r="A133" s="4">
        <v>3723</v>
      </c>
      <c r="B133" s="4" t="str">
        <f>HYPERLINK("http://genome-www4.stanford.edu/cgi-bin/SGD/locus.pl?locus=YDR269C","YDR269C")</f>
        <v>YDR269C</v>
      </c>
      <c r="C133" s="4" t="str">
        <f>HYPERLINK("http://genome-www4.stanford.edu/cgi-bin/SGD/locus.pl?locus=YDR269C","YDR269C")</f>
        <v>YDR269C</v>
      </c>
      <c r="E133" s="2" t="s">
        <v>19</v>
      </c>
      <c r="F133" s="2" t="str">
        <f>HYPERLINK("http://godatabase.org/cgi-bin/go.cgi?view=details&amp;query=GO:0003723","RNA binding")</f>
        <v>RNA binding</v>
      </c>
      <c r="G133" s="5" t="s">
        <v>16</v>
      </c>
      <c r="H133" s="5">
        <v>230</v>
      </c>
      <c r="I133" s="5">
        <v>0.7</v>
      </c>
      <c r="J133" s="5">
        <v>0.75939999999999996</v>
      </c>
      <c r="K133" s="5">
        <v>0.75939999999999996</v>
      </c>
      <c r="L133" s="5">
        <v>2</v>
      </c>
      <c r="M133" s="5">
        <v>2</v>
      </c>
      <c r="N133" s="5">
        <v>2</v>
      </c>
      <c r="O133" s="5">
        <v>2</v>
      </c>
      <c r="P133" s="5" t="s">
        <v>17</v>
      </c>
    </row>
    <row r="134" spans="1:16" ht="26.4" x14ac:dyDescent="0.25">
      <c r="A134" s="4">
        <v>3700</v>
      </c>
      <c r="B134" s="4" t="str">
        <f>HYPERLINK("http://genome-www4.stanford.edu/cgi-bin/SGD/locus.pl?locus=YDR277C","YDR277C")</f>
        <v>YDR277C</v>
      </c>
      <c r="C134" s="4" t="str">
        <f>HYPERLINK("http://genome-www4.stanford.edu/cgi-bin/SGD/locus.pl?locus=MTH1","MTH1")</f>
        <v>MTH1</v>
      </c>
      <c r="D134" s="2" t="s">
        <v>66</v>
      </c>
      <c r="E134" s="2" t="s">
        <v>67</v>
      </c>
      <c r="F134" s="2" t="str">
        <f>HYPERLINK("http://godatabase.org/cgi-bin/go.cgi?view=details&amp;query=GO:0003700","transcription factor")</f>
        <v>transcription factor</v>
      </c>
      <c r="G134" s="5" t="s">
        <v>16</v>
      </c>
      <c r="H134" s="5">
        <v>213</v>
      </c>
      <c r="I134" s="5">
        <v>0.7</v>
      </c>
      <c r="J134" s="5">
        <v>0.84791000000000005</v>
      </c>
      <c r="K134" s="5">
        <v>0.82982</v>
      </c>
      <c r="L134" s="5">
        <v>8</v>
      </c>
      <c r="M134" s="5">
        <v>5</v>
      </c>
      <c r="N134" s="5">
        <v>3</v>
      </c>
      <c r="O134" s="5">
        <v>3.1779000000000002</v>
      </c>
      <c r="P134" s="5" t="s">
        <v>21</v>
      </c>
    </row>
    <row r="135" spans="1:16" ht="26.4" x14ac:dyDescent="0.25">
      <c r="A135" s="4">
        <v>16563</v>
      </c>
      <c r="B135" s="4" t="str">
        <f>HYPERLINK("http://genome-www4.stanford.edu/cgi-bin/SGD/locus.pl?locus=YDR277C","YDR277C")</f>
        <v>YDR277C</v>
      </c>
      <c r="C135" s="4" t="str">
        <f>HYPERLINK("http://genome-www4.stanford.edu/cgi-bin/SGD/locus.pl?locus=MTH1","MTH1")</f>
        <v>MTH1</v>
      </c>
      <c r="D135" s="2" t="s">
        <v>66</v>
      </c>
      <c r="E135" s="2" t="s">
        <v>67</v>
      </c>
      <c r="F135" s="2" t="str">
        <f>HYPERLINK("http://godatabase.org/cgi-bin/go.cgi?view=details&amp;query=GO:0016563","transcriptional activator")</f>
        <v>transcriptional activator</v>
      </c>
      <c r="G135" s="5" t="s">
        <v>16</v>
      </c>
      <c r="H135" s="5">
        <v>26</v>
      </c>
      <c r="I135" s="5">
        <v>0.6</v>
      </c>
      <c r="J135" s="5">
        <v>0.81247999999999998</v>
      </c>
      <c r="K135" s="5">
        <v>0.99648999999999999</v>
      </c>
      <c r="L135" s="5">
        <v>8</v>
      </c>
      <c r="M135" s="5">
        <v>5</v>
      </c>
      <c r="N135" s="5">
        <v>2</v>
      </c>
      <c r="O135" s="5">
        <v>3.1661999999999999</v>
      </c>
      <c r="P135" s="5" t="s">
        <v>17</v>
      </c>
    </row>
    <row r="136" spans="1:16" ht="26.4" x14ac:dyDescent="0.25">
      <c r="A136" s="4">
        <v>30528</v>
      </c>
      <c r="B136" s="4" t="str">
        <f>HYPERLINK("http://genome-www4.stanford.edu/cgi-bin/SGD/locus.pl?locus=YDR277C","YDR277C")</f>
        <v>YDR277C</v>
      </c>
      <c r="C136" s="4" t="str">
        <f>HYPERLINK("http://genome-www4.stanford.edu/cgi-bin/SGD/locus.pl?locus=MTH1","MTH1")</f>
        <v>MTH1</v>
      </c>
      <c r="D136" s="2" t="s">
        <v>66</v>
      </c>
      <c r="E136" s="2" t="s">
        <v>67</v>
      </c>
      <c r="F136" s="2" t="str">
        <f>HYPERLINK("http://godatabase.org/cgi-bin/go.cgi?view=details&amp;query=GO:0030528","transcription regulator")</f>
        <v>transcription regulator</v>
      </c>
      <c r="G136" s="5" t="s">
        <v>16</v>
      </c>
      <c r="H136" s="5">
        <v>245</v>
      </c>
      <c r="I136" s="5">
        <v>0.6</v>
      </c>
      <c r="J136" s="5">
        <v>0.85665999999999998</v>
      </c>
      <c r="K136" s="5">
        <v>0.78664999999999996</v>
      </c>
      <c r="L136" s="5">
        <v>8</v>
      </c>
      <c r="M136" s="5">
        <v>5</v>
      </c>
      <c r="N136" s="5">
        <v>3</v>
      </c>
      <c r="O136" s="5">
        <v>3.0979999999999999</v>
      </c>
      <c r="P136" s="5" t="s">
        <v>21</v>
      </c>
    </row>
    <row r="137" spans="1:16" ht="26.4" x14ac:dyDescent="0.25">
      <c r="A137" s="4">
        <v>3723</v>
      </c>
      <c r="B137" s="4" t="str">
        <f>HYPERLINK("http://genome-www4.stanford.edu/cgi-bin/SGD/locus.pl?locus=YDR299W","YDR299W")</f>
        <v>YDR299W</v>
      </c>
      <c r="C137" s="4" t="str">
        <f>HYPERLINK("http://genome-www4.stanford.edu/cgi-bin/SGD/locus.pl?locus=BFR2","BFR2")</f>
        <v>BFR2</v>
      </c>
      <c r="E137" s="2" t="s">
        <v>68</v>
      </c>
      <c r="F137" s="2" t="str">
        <f>HYPERLINK("http://godatabase.org/cgi-bin/go.cgi?view=details&amp;query=GO:0003723","RNA binding")</f>
        <v>RNA binding</v>
      </c>
      <c r="G137" s="5" t="s">
        <v>16</v>
      </c>
      <c r="H137" s="5">
        <v>230</v>
      </c>
      <c r="I137" s="5">
        <v>0.7</v>
      </c>
      <c r="J137" s="5">
        <v>6.3088000000000005E-2</v>
      </c>
      <c r="K137" s="5">
        <v>0.96763999999999994</v>
      </c>
      <c r="L137" s="5">
        <v>10</v>
      </c>
      <c r="M137" s="5">
        <v>6</v>
      </c>
      <c r="N137" s="5">
        <v>2</v>
      </c>
      <c r="O137" s="5">
        <v>5</v>
      </c>
      <c r="P137" s="5" t="s">
        <v>21</v>
      </c>
    </row>
    <row r="138" spans="1:16" ht="26.4" x14ac:dyDescent="0.25">
      <c r="A138" s="4">
        <v>30120</v>
      </c>
      <c r="B138" s="4" t="str">
        <f>HYPERLINK("http://genome-www4.stanford.edu/cgi-bin/SGD/locus.pl?locus=YDR299W","YDR299W")</f>
        <v>YDR299W</v>
      </c>
      <c r="C138" s="4" t="str">
        <f>HYPERLINK("http://genome-www4.stanford.edu/cgi-bin/SGD/locus.pl?locus=BFR2","BFR2")</f>
        <v>BFR2</v>
      </c>
      <c r="E138" s="2" t="s">
        <v>68</v>
      </c>
      <c r="F138" s="2" t="str">
        <f>HYPERLINK("http://godatabase.org/cgi-bin/go.cgi?view=details&amp;query=GO:0030120","vesicle coat")</f>
        <v>vesicle coat</v>
      </c>
      <c r="G138" s="5" t="s">
        <v>20</v>
      </c>
      <c r="H138" s="5">
        <v>19</v>
      </c>
      <c r="I138" s="5">
        <v>0.9</v>
      </c>
      <c r="J138" s="5">
        <v>0.96218999999999999</v>
      </c>
      <c r="K138" s="5">
        <v>0.96192999999999995</v>
      </c>
      <c r="L138" s="5">
        <v>10</v>
      </c>
      <c r="M138" s="5">
        <v>8</v>
      </c>
      <c r="N138" s="5">
        <v>3</v>
      </c>
      <c r="O138" s="5">
        <v>3.0106999999999999</v>
      </c>
      <c r="P138" s="5" t="s">
        <v>17</v>
      </c>
    </row>
    <row r="139" spans="1:16" ht="26.4" x14ac:dyDescent="0.25">
      <c r="A139" s="4">
        <v>30515</v>
      </c>
      <c r="B139" s="4" t="str">
        <f>HYPERLINK("http://genome-www4.stanford.edu/cgi-bin/SGD/locus.pl?locus=YDR299W","YDR299W")</f>
        <v>YDR299W</v>
      </c>
      <c r="C139" s="4" t="str">
        <f>HYPERLINK("http://genome-www4.stanford.edu/cgi-bin/SGD/locus.pl?locus=BFR2","BFR2")</f>
        <v>BFR2</v>
      </c>
      <c r="E139" s="2" t="s">
        <v>68</v>
      </c>
      <c r="F139" s="2" t="str">
        <f>HYPERLINK("http://godatabase.org/cgi-bin/go.cgi?view=details&amp;query=GO:0030515","snoRNA binding")</f>
        <v>snoRNA binding</v>
      </c>
      <c r="G139" s="5" t="s">
        <v>16</v>
      </c>
      <c r="H139" s="5">
        <v>28</v>
      </c>
      <c r="I139" s="5">
        <v>0.5</v>
      </c>
      <c r="J139" s="5">
        <v>1.6145E-2</v>
      </c>
      <c r="K139" s="5">
        <v>0.99888999999999994</v>
      </c>
      <c r="L139" s="5">
        <v>10</v>
      </c>
      <c r="M139" s="5">
        <v>6</v>
      </c>
      <c r="N139" s="5">
        <v>1</v>
      </c>
      <c r="O139" s="5">
        <v>4.0063000000000004</v>
      </c>
      <c r="P139" s="5" t="s">
        <v>17</v>
      </c>
    </row>
    <row r="140" spans="1:16" ht="26.4" x14ac:dyDescent="0.25">
      <c r="A140" s="4">
        <v>314</v>
      </c>
      <c r="B140" s="4" t="str">
        <f>HYPERLINK("http://genome-www4.stanford.edu/cgi-bin/SGD/locus.pl?locus=YDR333C","YDR333C")</f>
        <v>YDR333C</v>
      </c>
      <c r="C140" s="4" t="str">
        <f>HYPERLINK("http://genome-www4.stanford.edu/cgi-bin/SGD/locus.pl?locus=YDR333C","YDR333C")</f>
        <v>YDR333C</v>
      </c>
      <c r="E140" s="2" t="s">
        <v>19</v>
      </c>
      <c r="F140" s="2" t="str">
        <f>HYPERLINK("http://godatabase.org/cgi-bin/go.cgi?view=details&amp;query=GO:0000314","organellar small ribosomal subunit")</f>
        <v>organellar small ribosomal subunit</v>
      </c>
      <c r="G140" s="5" t="s">
        <v>20</v>
      </c>
      <c r="H140" s="5">
        <v>24</v>
      </c>
      <c r="I140" s="5">
        <v>0.3</v>
      </c>
      <c r="J140" s="5">
        <v>0.61238000000000004</v>
      </c>
      <c r="K140" s="5">
        <v>0.61238000000000004</v>
      </c>
      <c r="L140" s="5">
        <v>1</v>
      </c>
      <c r="M140" s="5">
        <v>1</v>
      </c>
      <c r="N140" s="5">
        <v>1</v>
      </c>
      <c r="O140" s="5">
        <v>1</v>
      </c>
      <c r="P140" s="5" t="s">
        <v>21</v>
      </c>
    </row>
    <row r="141" spans="1:16" ht="26.4" x14ac:dyDescent="0.25">
      <c r="A141" s="4">
        <v>5763</v>
      </c>
      <c r="B141" s="4" t="str">
        <f>HYPERLINK("http://genome-www4.stanford.edu/cgi-bin/SGD/locus.pl?locus=YDR333C","YDR333C")</f>
        <v>YDR333C</v>
      </c>
      <c r="C141" s="4" t="str">
        <f>HYPERLINK("http://genome-www4.stanford.edu/cgi-bin/SGD/locus.pl?locus=YDR333C","YDR333C")</f>
        <v>YDR333C</v>
      </c>
      <c r="E141" s="2" t="s">
        <v>19</v>
      </c>
      <c r="F141" s="2" t="str">
        <f>HYPERLINK("http://godatabase.org/cgi-bin/go.cgi?view=details&amp;query=GO:0005763","mitochondrial small ribosomal subunit")</f>
        <v>mitochondrial small ribosomal subunit</v>
      </c>
      <c r="G141" s="5" t="s">
        <v>20</v>
      </c>
      <c r="H141" s="5">
        <v>24</v>
      </c>
      <c r="I141" s="5">
        <v>0.3</v>
      </c>
      <c r="J141" s="5">
        <v>0.61238000000000004</v>
      </c>
      <c r="K141" s="5">
        <v>0.61238000000000004</v>
      </c>
      <c r="L141" s="5">
        <v>1</v>
      </c>
      <c r="M141" s="5">
        <v>1</v>
      </c>
      <c r="N141" s="5">
        <v>1</v>
      </c>
      <c r="O141" s="5">
        <v>1</v>
      </c>
      <c r="P141" s="5" t="s">
        <v>17</v>
      </c>
    </row>
    <row r="142" spans="1:16" x14ac:dyDescent="0.25">
      <c r="A142" s="4">
        <v>8324</v>
      </c>
      <c r="B142" s="4" t="str">
        <f>HYPERLINK("http://genome-www4.stanford.edu/cgi-bin/SGD/locus.pl?locus=YDR339C","YDR339C")</f>
        <v>YDR339C</v>
      </c>
      <c r="C142" s="4" t="str">
        <f>HYPERLINK("http://genome-www4.stanford.edu/cgi-bin/SGD/locus.pl?locus=YDR339C","YDR339C")</f>
        <v>YDR339C</v>
      </c>
      <c r="E142" s="2" t="s">
        <v>19</v>
      </c>
      <c r="F142" s="2" t="str">
        <f>HYPERLINK("http://godatabase.org/cgi-bin/go.cgi?view=details&amp;query=GO:0008324","cation transporter")</f>
        <v>cation transporter</v>
      </c>
      <c r="G142" s="5" t="s">
        <v>16</v>
      </c>
      <c r="H142" s="5">
        <v>50</v>
      </c>
      <c r="I142" s="5">
        <v>0.6</v>
      </c>
      <c r="J142" s="5">
        <v>0.60945000000000005</v>
      </c>
      <c r="K142" s="5">
        <v>0.60945000000000005</v>
      </c>
      <c r="L142" s="5">
        <v>2</v>
      </c>
      <c r="M142" s="5">
        <v>2</v>
      </c>
      <c r="N142" s="5">
        <v>2</v>
      </c>
      <c r="O142" s="5">
        <v>2</v>
      </c>
      <c r="P142" s="5" t="s">
        <v>17</v>
      </c>
    </row>
    <row r="143" spans="1:16" x14ac:dyDescent="0.25">
      <c r="A143" s="4">
        <v>15399</v>
      </c>
      <c r="B143" s="4" t="str">
        <f>HYPERLINK("http://genome-www4.stanford.edu/cgi-bin/SGD/locus.pl?locus=YDR339C","YDR339C")</f>
        <v>YDR339C</v>
      </c>
      <c r="C143" s="4" t="str">
        <f>HYPERLINK("http://genome-www4.stanford.edu/cgi-bin/SGD/locus.pl?locus=YDR339C","YDR339C")</f>
        <v>YDR339C</v>
      </c>
      <c r="E143" s="2" t="s">
        <v>19</v>
      </c>
      <c r="F143" s="2" t="str">
        <f>HYPERLINK("http://godatabase.org/cgi-bin/go.cgi?view=details&amp;query=GO:0015399","primary active transporter")</f>
        <v>primary active transporter</v>
      </c>
      <c r="G143" s="5" t="s">
        <v>16</v>
      </c>
      <c r="H143" s="5">
        <v>62</v>
      </c>
      <c r="I143" s="5">
        <v>0.6</v>
      </c>
      <c r="J143" s="5">
        <v>0.61428000000000005</v>
      </c>
      <c r="K143" s="5">
        <v>0.61428000000000005</v>
      </c>
      <c r="L143" s="5">
        <v>2</v>
      </c>
      <c r="M143" s="5">
        <v>2</v>
      </c>
      <c r="N143" s="5">
        <v>2</v>
      </c>
      <c r="O143" s="5">
        <v>2</v>
      </c>
      <c r="P143" s="5" t="s">
        <v>17</v>
      </c>
    </row>
    <row r="144" spans="1:16" ht="26.4" x14ac:dyDescent="0.25">
      <c r="A144" s="4">
        <v>123</v>
      </c>
      <c r="B144" s="4" t="str">
        <f>HYPERLINK("http://genome-www4.stanford.edu/cgi-bin/SGD/locus.pl?locus=YDR359C","YDR359C")</f>
        <v>YDR359C</v>
      </c>
      <c r="C144" s="4" t="str">
        <f>HYPERLINK("http://genome-www4.stanford.edu/cgi-bin/SGD/locus.pl?locus=VID21","VID21")</f>
        <v>VID21</v>
      </c>
      <c r="E144" s="2" t="s">
        <v>19</v>
      </c>
      <c r="F144" s="2" t="str">
        <f>HYPERLINK("http://godatabase.org/cgi-bin/go.cgi?view=details&amp;query=GO:0000123","histone acetyltransferase complex")</f>
        <v>histone acetyltransferase complex</v>
      </c>
      <c r="G144" s="5" t="s">
        <v>20</v>
      </c>
      <c r="H144" s="5">
        <v>41</v>
      </c>
      <c r="I144" s="5">
        <v>0.5</v>
      </c>
      <c r="J144" s="5">
        <v>0.87931999999999999</v>
      </c>
      <c r="K144" s="5">
        <v>0.87931999999999999</v>
      </c>
      <c r="L144" s="5">
        <v>4</v>
      </c>
      <c r="M144" s="5">
        <v>4</v>
      </c>
      <c r="N144" s="5">
        <v>2</v>
      </c>
      <c r="O144" s="5">
        <v>2</v>
      </c>
      <c r="P144" s="5" t="s">
        <v>17</v>
      </c>
    </row>
    <row r="145" spans="1:16" x14ac:dyDescent="0.25">
      <c r="A145" s="4">
        <v>5667</v>
      </c>
      <c r="B145" s="4" t="str">
        <f>HYPERLINK("http://genome-www4.stanford.edu/cgi-bin/SGD/locus.pl?locus=YDR359C","YDR359C")</f>
        <v>YDR359C</v>
      </c>
      <c r="C145" s="4" t="str">
        <f>HYPERLINK("http://genome-www4.stanford.edu/cgi-bin/SGD/locus.pl?locus=VID21","VID21")</f>
        <v>VID21</v>
      </c>
      <c r="E145" s="2" t="s">
        <v>19</v>
      </c>
      <c r="F145" s="2" t="str">
        <f>HYPERLINK("http://godatabase.org/cgi-bin/go.cgi?view=details&amp;query=GO:0005667","transcription factor complex")</f>
        <v>transcription factor complex</v>
      </c>
      <c r="G145" s="5" t="s">
        <v>20</v>
      </c>
      <c r="H145" s="5">
        <v>91</v>
      </c>
      <c r="I145" s="5">
        <v>0.4</v>
      </c>
      <c r="J145" s="5">
        <v>0.77849000000000002</v>
      </c>
      <c r="K145" s="5">
        <v>0.77849000000000002</v>
      </c>
      <c r="L145" s="5">
        <v>4</v>
      </c>
      <c r="M145" s="5">
        <v>4</v>
      </c>
      <c r="N145" s="5">
        <v>2</v>
      </c>
      <c r="O145" s="5">
        <v>2</v>
      </c>
      <c r="P145" s="5" t="s">
        <v>21</v>
      </c>
    </row>
    <row r="146" spans="1:16" ht="26.4" x14ac:dyDescent="0.25">
      <c r="A146" s="4">
        <v>3735</v>
      </c>
      <c r="B146" s="4" t="str">
        <f>HYPERLINK("http://genome-www4.stanford.edu/cgi-bin/SGD/locus.pl?locus=YDR361C","YDR361C")</f>
        <v>YDR361C</v>
      </c>
      <c r="C146" s="4" t="str">
        <f>HYPERLINK("http://genome-www4.stanford.edu/cgi-bin/SGD/locus.pl?locus=BCP1","BCP1")</f>
        <v>BCP1</v>
      </c>
      <c r="E146" s="2" t="s">
        <v>19</v>
      </c>
      <c r="F146" s="2" t="str">
        <f>HYPERLINK("http://godatabase.org/cgi-bin/go.cgi?view=details&amp;query=GO:0003735","structural constituent of ribosome")</f>
        <v>structural constituent of ribosome</v>
      </c>
      <c r="G146" s="5" t="s">
        <v>16</v>
      </c>
      <c r="H146" s="5">
        <v>128</v>
      </c>
      <c r="I146" s="5">
        <v>0.6</v>
      </c>
      <c r="J146" s="5">
        <v>0.95847000000000004</v>
      </c>
      <c r="K146" s="5">
        <v>0.95847000000000004</v>
      </c>
      <c r="L146" s="5">
        <v>3</v>
      </c>
      <c r="M146" s="5">
        <v>3</v>
      </c>
      <c r="N146" s="5">
        <v>2</v>
      </c>
      <c r="O146" s="5">
        <v>2</v>
      </c>
      <c r="P146" s="5" t="s">
        <v>17</v>
      </c>
    </row>
    <row r="147" spans="1:16" x14ac:dyDescent="0.25">
      <c r="A147" s="4">
        <v>3723</v>
      </c>
      <c r="B147" s="4" t="str">
        <f>HYPERLINK("http://genome-www4.stanford.edu/cgi-bin/SGD/locus.pl?locus=YDR365C","YDR365C")</f>
        <v>YDR365C</v>
      </c>
      <c r="C147" s="4" t="str">
        <f>HYPERLINK("http://genome-www4.stanford.edu/cgi-bin/SGD/locus.pl?locus=YDR365C","YDR365C")</f>
        <v>YDR365C</v>
      </c>
      <c r="E147" s="2" t="s">
        <v>19</v>
      </c>
      <c r="F147" s="2" t="str">
        <f>HYPERLINK("http://godatabase.org/cgi-bin/go.cgi?view=details&amp;query=GO:0003723","RNA binding")</f>
        <v>RNA binding</v>
      </c>
      <c r="G147" s="5" t="s">
        <v>16</v>
      </c>
      <c r="H147" s="5">
        <v>230</v>
      </c>
      <c r="I147" s="5">
        <v>0.7</v>
      </c>
      <c r="J147" s="5">
        <v>0.44046999999999997</v>
      </c>
      <c r="K147" s="5">
        <v>0.99407000000000001</v>
      </c>
      <c r="L147" s="5">
        <v>18</v>
      </c>
      <c r="M147" s="5">
        <v>13</v>
      </c>
      <c r="N147" s="5">
        <v>5</v>
      </c>
      <c r="O147" s="5">
        <v>7.7731000000000003</v>
      </c>
      <c r="P147" s="5" t="s">
        <v>17</v>
      </c>
    </row>
    <row r="148" spans="1:16" ht="39.6" x14ac:dyDescent="0.25">
      <c r="A148" s="4">
        <v>8180</v>
      </c>
      <c r="B148" s="4" t="str">
        <f>HYPERLINK("http://genome-www4.stanford.edu/cgi-bin/SGD/locus.pl?locus=YDR400W","YDR400W")</f>
        <v>YDR400W</v>
      </c>
      <c r="C148" s="4" t="str">
        <f>HYPERLINK("http://genome-www4.stanford.edu/cgi-bin/SGD/locus.pl?locus=URH1","URH1")</f>
        <v>URH1</v>
      </c>
      <c r="D148" s="2" t="s">
        <v>69</v>
      </c>
      <c r="E148" s="2" t="s">
        <v>70</v>
      </c>
      <c r="F148" s="2" t="str">
        <f>HYPERLINK("http://godatabase.org/cgi-bin/go.cgi?view=details&amp;query=GO:0008180","signalosome complex")</f>
        <v>signalosome complex</v>
      </c>
      <c r="G148" s="5" t="s">
        <v>20</v>
      </c>
      <c r="H148" s="5">
        <v>5</v>
      </c>
      <c r="I148" s="5">
        <v>0.1</v>
      </c>
      <c r="J148" s="5">
        <v>0.37036000000000002</v>
      </c>
      <c r="K148" s="5">
        <v>0.36757000000000001</v>
      </c>
      <c r="L148" s="5">
        <v>2</v>
      </c>
      <c r="M148" s="5">
        <v>1</v>
      </c>
      <c r="N148" s="5">
        <v>1</v>
      </c>
      <c r="O148" s="5">
        <v>1.0408999999999999</v>
      </c>
      <c r="P148" s="5" t="s">
        <v>17</v>
      </c>
    </row>
    <row r="149" spans="1:16" ht="26.4" x14ac:dyDescent="0.25">
      <c r="A149" s="4">
        <v>5478</v>
      </c>
      <c r="B149" s="4" t="str">
        <f>HYPERLINK("http://genome-www4.stanford.edu/cgi-bin/SGD/locus.pl?locus=YDR407C","YDR407C")</f>
        <v>YDR407C</v>
      </c>
      <c r="C149" s="4" t="str">
        <f>HYPERLINK("http://genome-www4.stanford.edu/cgi-bin/SGD/locus.pl?locus=TRS120","TRS120")</f>
        <v>TRS120</v>
      </c>
      <c r="E149" s="2" t="s">
        <v>40</v>
      </c>
      <c r="F149" s="2" t="str">
        <f>HYPERLINK("http://godatabase.org/cgi-bin/go.cgi?view=details&amp;query=GO:0005478","intracellular transporter")</f>
        <v>intracellular transporter</v>
      </c>
      <c r="G149" s="5" t="s">
        <v>16</v>
      </c>
      <c r="H149" s="5">
        <v>25</v>
      </c>
      <c r="I149" s="5">
        <v>0.6</v>
      </c>
      <c r="J149" s="6">
        <v>1.2849E-5</v>
      </c>
      <c r="K149" s="5">
        <v>1</v>
      </c>
      <c r="L149" s="5">
        <v>10</v>
      </c>
      <c r="M149" s="5">
        <v>1</v>
      </c>
      <c r="N149" s="5">
        <v>0</v>
      </c>
      <c r="O149" s="5">
        <v>9</v>
      </c>
      <c r="P149" s="5" t="s">
        <v>21</v>
      </c>
    </row>
    <row r="150" spans="1:16" ht="26.4" x14ac:dyDescent="0.25">
      <c r="A150" s="4">
        <v>5484</v>
      </c>
      <c r="B150" s="4" t="str">
        <f>HYPERLINK("http://genome-www4.stanford.edu/cgi-bin/SGD/locus.pl?locus=YDR407C","YDR407C")</f>
        <v>YDR407C</v>
      </c>
      <c r="C150" s="4" t="str">
        <f>HYPERLINK("http://genome-www4.stanford.edu/cgi-bin/SGD/locus.pl?locus=TRS120","TRS120")</f>
        <v>TRS120</v>
      </c>
      <c r="E150" s="2" t="s">
        <v>40</v>
      </c>
      <c r="F150" s="2" t="str">
        <f>HYPERLINK("http://godatabase.org/cgi-bin/go.cgi?view=details&amp;query=GO:0005484","SNAP receptor")</f>
        <v>SNAP receptor</v>
      </c>
      <c r="G150" s="5" t="s">
        <v>16</v>
      </c>
      <c r="H150" s="5">
        <v>22</v>
      </c>
      <c r="I150" s="5">
        <v>0.9</v>
      </c>
      <c r="J150" s="6">
        <v>5.0983000000000003E-5</v>
      </c>
      <c r="K150" s="5">
        <v>1</v>
      </c>
      <c r="L150" s="5">
        <v>10</v>
      </c>
      <c r="M150" s="5">
        <v>1</v>
      </c>
      <c r="N150" s="5">
        <v>0</v>
      </c>
      <c r="O150" s="5">
        <v>9</v>
      </c>
      <c r="P150" s="5" t="s">
        <v>17</v>
      </c>
    </row>
    <row r="151" spans="1:16" x14ac:dyDescent="0.25">
      <c r="A151" s="4">
        <v>16563</v>
      </c>
      <c r="B151" s="4" t="str">
        <f>HYPERLINK("http://genome-www4.stanford.edu/cgi-bin/SGD/locus.pl?locus=YDR412W","YDR412W")</f>
        <v>YDR412W</v>
      </c>
      <c r="C151" s="4" t="str">
        <f>HYPERLINK("http://genome-www4.stanford.edu/cgi-bin/SGD/locus.pl?locus=YDR412W","YDR412W")</f>
        <v>YDR412W</v>
      </c>
      <c r="E151" s="2" t="s">
        <v>30</v>
      </c>
      <c r="F151" s="2" t="str">
        <f>HYPERLINK("http://godatabase.org/cgi-bin/go.cgi?view=details&amp;query=GO:0016563","transcriptional activator")</f>
        <v>transcriptional activator</v>
      </c>
      <c r="G151" s="5" t="s">
        <v>16</v>
      </c>
      <c r="H151" s="5">
        <v>26</v>
      </c>
      <c r="I151" s="5">
        <v>0.6</v>
      </c>
      <c r="J151" s="5">
        <v>5.5446000000000002E-2</v>
      </c>
      <c r="K151" s="5">
        <v>0.71794000000000002</v>
      </c>
      <c r="L151" s="5">
        <v>12</v>
      </c>
      <c r="M151" s="5">
        <v>6</v>
      </c>
      <c r="N151" s="5">
        <v>1</v>
      </c>
      <c r="O151" s="5">
        <v>2.1044999999999998</v>
      </c>
      <c r="P151" s="5" t="s">
        <v>17</v>
      </c>
    </row>
    <row r="152" spans="1:16" ht="26.4" x14ac:dyDescent="0.25">
      <c r="A152" s="4">
        <v>3723</v>
      </c>
      <c r="B152" s="4" t="str">
        <f>HYPERLINK("http://genome-www4.stanford.edu/cgi-bin/SGD/locus.pl?locus=YDR416W","YDR416W")</f>
        <v>YDR416W</v>
      </c>
      <c r="C152" s="4" t="str">
        <f>HYPERLINK("http://genome-www4.stanford.edu/cgi-bin/SGD/locus.pl?locus=SYF1","SYF1")</f>
        <v>SYF1</v>
      </c>
      <c r="E152" s="2" t="s">
        <v>71</v>
      </c>
      <c r="F152" s="2" t="str">
        <f>HYPERLINK("http://godatabase.org/cgi-bin/go.cgi?view=details&amp;query=GO:0003723","RNA binding")</f>
        <v>RNA binding</v>
      </c>
      <c r="G152" s="5" t="s">
        <v>16</v>
      </c>
      <c r="H152" s="5">
        <v>230</v>
      </c>
      <c r="I152" s="5">
        <v>0.7</v>
      </c>
      <c r="J152" s="5">
        <v>3.2766000000000002E-3</v>
      </c>
      <c r="K152" s="5">
        <v>0.97658999999999996</v>
      </c>
      <c r="L152" s="5">
        <v>13</v>
      </c>
      <c r="M152" s="5">
        <v>4</v>
      </c>
      <c r="N152" s="5">
        <v>1</v>
      </c>
      <c r="O152" s="5">
        <v>5.9039999999999999</v>
      </c>
      <c r="P152" s="5" t="s">
        <v>17</v>
      </c>
    </row>
    <row r="153" spans="1:16" ht="26.4" x14ac:dyDescent="0.25">
      <c r="A153" s="4">
        <v>16563</v>
      </c>
      <c r="B153" s="4" t="str">
        <f>HYPERLINK("http://genome-www4.stanford.edu/cgi-bin/SGD/locus.pl?locus=YDR416W","YDR416W")</f>
        <v>YDR416W</v>
      </c>
      <c r="C153" s="4" t="str">
        <f>HYPERLINK("http://genome-www4.stanford.edu/cgi-bin/SGD/locus.pl?locus=SYF1","SYF1")</f>
        <v>SYF1</v>
      </c>
      <c r="E153" s="2" t="s">
        <v>71</v>
      </c>
      <c r="F153" s="2" t="str">
        <f>HYPERLINK("http://godatabase.org/cgi-bin/go.cgi?view=details&amp;query=GO:0016563","transcriptional activator")</f>
        <v>transcriptional activator</v>
      </c>
      <c r="G153" s="5" t="s">
        <v>16</v>
      </c>
      <c r="H153" s="5">
        <v>26</v>
      </c>
      <c r="I153" s="5">
        <v>0.6</v>
      </c>
      <c r="J153" s="5">
        <v>5.1979999999999998E-2</v>
      </c>
      <c r="K153" s="5">
        <v>1</v>
      </c>
      <c r="L153" s="5">
        <v>13</v>
      </c>
      <c r="M153" s="5">
        <v>4</v>
      </c>
      <c r="N153" s="5">
        <v>1</v>
      </c>
      <c r="O153" s="5">
        <v>6.3368000000000002</v>
      </c>
      <c r="P153" s="5" t="s">
        <v>17</v>
      </c>
    </row>
    <row r="154" spans="1:16" x14ac:dyDescent="0.25">
      <c r="A154" s="4">
        <v>5478</v>
      </c>
      <c r="B154" s="4" t="str">
        <f>HYPERLINK("http://genome-www4.stanford.edu/cgi-bin/SGD/locus.pl?locus=YDR425W","YDR425W")</f>
        <v>YDR425W</v>
      </c>
      <c r="C154" s="4" t="str">
        <f>HYPERLINK("http://genome-www4.stanford.edu/cgi-bin/SGD/locus.pl?locus=SNX41","SNX41")</f>
        <v>SNX41</v>
      </c>
      <c r="E154" s="2" t="s">
        <v>19</v>
      </c>
      <c r="F154" s="2" t="str">
        <f>HYPERLINK("http://godatabase.org/cgi-bin/go.cgi?view=details&amp;query=GO:0005478","intracellular transporter")</f>
        <v>intracellular transporter</v>
      </c>
      <c r="G154" s="5" t="s">
        <v>16</v>
      </c>
      <c r="H154" s="5">
        <v>25</v>
      </c>
      <c r="I154" s="5">
        <v>0.6</v>
      </c>
      <c r="J154" s="6">
        <v>8.3807999999999994E-5</v>
      </c>
      <c r="K154" s="5">
        <v>0.99973999999999996</v>
      </c>
      <c r="L154" s="5">
        <v>7</v>
      </c>
      <c r="M154" s="5">
        <v>3</v>
      </c>
      <c r="N154" s="5">
        <v>0</v>
      </c>
      <c r="O154" s="5">
        <v>3.3477999999999999</v>
      </c>
      <c r="P154" s="5" t="s">
        <v>21</v>
      </c>
    </row>
    <row r="155" spans="1:16" x14ac:dyDescent="0.25">
      <c r="A155" s="4">
        <v>5484</v>
      </c>
      <c r="B155" s="4" t="str">
        <f>HYPERLINK("http://genome-www4.stanford.edu/cgi-bin/SGD/locus.pl?locus=YDR425W","YDR425W")</f>
        <v>YDR425W</v>
      </c>
      <c r="C155" s="4" t="str">
        <f>HYPERLINK("http://genome-www4.stanford.edu/cgi-bin/SGD/locus.pl?locus=SNX41","SNX41")</f>
        <v>SNX41</v>
      </c>
      <c r="E155" s="2" t="s">
        <v>19</v>
      </c>
      <c r="F155" s="2" t="str">
        <f>HYPERLINK("http://godatabase.org/cgi-bin/go.cgi?view=details&amp;query=GO:0005484","SNAP receptor")</f>
        <v>SNAP receptor</v>
      </c>
      <c r="G155" s="5" t="s">
        <v>16</v>
      </c>
      <c r="H155" s="5">
        <v>22</v>
      </c>
      <c r="I155" s="5">
        <v>0.9</v>
      </c>
      <c r="J155" s="5">
        <v>2.163E-4</v>
      </c>
      <c r="K155" s="5">
        <v>0.99956</v>
      </c>
      <c r="L155" s="5">
        <v>7</v>
      </c>
      <c r="M155" s="5">
        <v>3</v>
      </c>
      <c r="N155" s="5">
        <v>0</v>
      </c>
      <c r="O155" s="5">
        <v>3.3024</v>
      </c>
      <c r="P155" s="5" t="s">
        <v>17</v>
      </c>
    </row>
    <row r="156" spans="1:16" x14ac:dyDescent="0.25">
      <c r="A156" s="4">
        <v>6886</v>
      </c>
      <c r="B156" s="4" t="str">
        <f>HYPERLINK("http://genome-www4.stanford.edu/cgi-bin/SGD/locus.pl?locus=YDR425W","YDR425W")</f>
        <v>YDR425W</v>
      </c>
      <c r="C156" s="4" t="str">
        <f>HYPERLINK("http://genome-www4.stanford.edu/cgi-bin/SGD/locus.pl?locus=SNX41","SNX41")</f>
        <v>SNX41</v>
      </c>
      <c r="E156" s="2" t="s">
        <v>19</v>
      </c>
      <c r="F156" s="2" t="str">
        <f>HYPERLINK("http://godatabase.org/cgi-bin/go.cgi?view=details&amp;query=GO:0006886","intracellular protein transport")</f>
        <v>intracellular protein transport</v>
      </c>
      <c r="G156" s="5" t="s">
        <v>22</v>
      </c>
      <c r="H156" s="5">
        <v>253</v>
      </c>
      <c r="I156" s="5">
        <v>0.8</v>
      </c>
      <c r="J156" s="5">
        <v>7.8788999999999998E-2</v>
      </c>
      <c r="K156" s="5">
        <v>0.91756000000000004</v>
      </c>
      <c r="L156" s="5">
        <v>7</v>
      </c>
      <c r="M156" s="5">
        <v>3</v>
      </c>
      <c r="N156" s="5">
        <v>1</v>
      </c>
      <c r="O156" s="5">
        <v>3.3652000000000002</v>
      </c>
      <c r="P156" s="5" t="s">
        <v>17</v>
      </c>
    </row>
    <row r="157" spans="1:16" x14ac:dyDescent="0.25">
      <c r="A157" s="4">
        <v>16192</v>
      </c>
      <c r="B157" s="4" t="str">
        <f>HYPERLINK("http://genome-www4.stanford.edu/cgi-bin/SGD/locus.pl?locus=YDR425W","YDR425W")</f>
        <v>YDR425W</v>
      </c>
      <c r="C157" s="4" t="str">
        <f>HYPERLINK("http://genome-www4.stanford.edu/cgi-bin/SGD/locus.pl?locus=SNX41","SNX41")</f>
        <v>SNX41</v>
      </c>
      <c r="E157" s="2" t="s">
        <v>19</v>
      </c>
      <c r="F157" s="2" t="str">
        <f>HYPERLINK("http://godatabase.org/cgi-bin/go.cgi?view=details&amp;query=GO:0016192","vesicle-mediated transport")</f>
        <v>vesicle-mediated transport</v>
      </c>
      <c r="G157" s="5" t="s">
        <v>22</v>
      </c>
      <c r="H157" s="5">
        <v>191</v>
      </c>
      <c r="I157" s="5">
        <v>0.9</v>
      </c>
      <c r="J157" s="5">
        <v>0.48505999999999999</v>
      </c>
      <c r="K157" s="5">
        <v>0.99778999999999995</v>
      </c>
      <c r="L157" s="5">
        <v>7</v>
      </c>
      <c r="M157" s="5">
        <v>3</v>
      </c>
      <c r="N157" s="5">
        <v>2</v>
      </c>
      <c r="O157" s="5">
        <v>4.4756999999999998</v>
      </c>
      <c r="P157" s="5" t="s">
        <v>17</v>
      </c>
    </row>
    <row r="158" spans="1:16" x14ac:dyDescent="0.25">
      <c r="A158" s="4">
        <v>6090</v>
      </c>
      <c r="B158" s="4" t="str">
        <f>HYPERLINK("http://genome-www4.stanford.edu/cgi-bin/SGD/locus.pl?locus=YDR430C","YDR430C")</f>
        <v>YDR430C</v>
      </c>
      <c r="C158" s="4" t="str">
        <f>HYPERLINK("http://genome-www4.stanford.edu/cgi-bin/SGD/locus.pl?locus=CYM1","CYM1")</f>
        <v>CYM1</v>
      </c>
      <c r="D158" s="2" t="s">
        <v>72</v>
      </c>
      <c r="E158" s="2" t="s">
        <v>19</v>
      </c>
      <c r="F158" s="2" t="str">
        <f>HYPERLINK("http://godatabase.org/cgi-bin/go.cgi?view=details&amp;query=GO:0006090","pyruvate metabolism")</f>
        <v>pyruvate metabolism</v>
      </c>
      <c r="G158" s="5" t="s">
        <v>22</v>
      </c>
      <c r="H158" s="5">
        <v>9</v>
      </c>
      <c r="I158" s="5">
        <v>0.3</v>
      </c>
      <c r="J158" s="5">
        <v>0.99999000000000005</v>
      </c>
      <c r="K158" s="5">
        <v>0.99999000000000005</v>
      </c>
      <c r="L158" s="5">
        <v>6</v>
      </c>
      <c r="M158" s="5">
        <v>6</v>
      </c>
      <c r="N158" s="5">
        <v>5</v>
      </c>
      <c r="O158" s="5">
        <v>5</v>
      </c>
      <c r="P158" s="5" t="s">
        <v>17</v>
      </c>
    </row>
    <row r="159" spans="1:16" ht="26.4" x14ac:dyDescent="0.25">
      <c r="A159" s="4">
        <v>45254</v>
      </c>
      <c r="B159" s="4" t="str">
        <f>HYPERLINK("http://genome-www4.stanford.edu/cgi-bin/SGD/locus.pl?locus=YDR430C","YDR430C")</f>
        <v>YDR430C</v>
      </c>
      <c r="C159" s="4" t="str">
        <f>HYPERLINK("http://genome-www4.stanford.edu/cgi-bin/SGD/locus.pl?locus=CYM1","CYM1")</f>
        <v>CYM1</v>
      </c>
      <c r="D159" s="2" t="s">
        <v>72</v>
      </c>
      <c r="E159" s="2" t="s">
        <v>19</v>
      </c>
      <c r="F159" s="2" t="str">
        <f>HYPERLINK("http://godatabase.org/cgi-bin/go.cgi?view=details&amp;query=GO:0045254","pyruvate dehydrogenase complex")</f>
        <v>pyruvate dehydrogenase complex</v>
      </c>
      <c r="G159" s="5" t="s">
        <v>20</v>
      </c>
      <c r="H159" s="5">
        <v>4</v>
      </c>
      <c r="I159" s="5">
        <v>0.1</v>
      </c>
      <c r="J159" s="5">
        <v>0.99995999999999996</v>
      </c>
      <c r="K159" s="5">
        <v>0.99995999999999996</v>
      </c>
      <c r="L159" s="5">
        <v>6</v>
      </c>
      <c r="M159" s="5">
        <v>6</v>
      </c>
      <c r="N159" s="5">
        <v>4</v>
      </c>
      <c r="O159" s="5">
        <v>4</v>
      </c>
      <c r="P159" s="5" t="s">
        <v>17</v>
      </c>
    </row>
    <row r="160" spans="1:16" ht="26.4" x14ac:dyDescent="0.25">
      <c r="A160" s="4">
        <v>5478</v>
      </c>
      <c r="B160" s="4" t="str">
        <f>HYPERLINK("http://genome-www4.stanford.edu/cgi-bin/SGD/locus.pl?locus=YDR472W","YDR472W")</f>
        <v>YDR472W</v>
      </c>
      <c r="C160" s="4" t="str">
        <f>HYPERLINK("http://genome-www4.stanford.edu/cgi-bin/SGD/locus.pl?locus=TRS31","TRS31")</f>
        <v>TRS31</v>
      </c>
      <c r="E160" s="2" t="s">
        <v>40</v>
      </c>
      <c r="F160" s="2" t="str">
        <f>HYPERLINK("http://godatabase.org/cgi-bin/go.cgi?view=details&amp;query=GO:0005478","intracellular transporter")</f>
        <v>intracellular transporter</v>
      </c>
      <c r="G160" s="5" t="s">
        <v>16</v>
      </c>
      <c r="H160" s="5">
        <v>25</v>
      </c>
      <c r="I160" s="5">
        <v>0.6</v>
      </c>
      <c r="J160" s="6">
        <v>2.6210000000000001E-5</v>
      </c>
      <c r="K160" s="5">
        <v>1</v>
      </c>
      <c r="L160" s="5">
        <v>9</v>
      </c>
      <c r="M160" s="5">
        <v>0</v>
      </c>
      <c r="N160" s="5">
        <v>0</v>
      </c>
      <c r="O160" s="5">
        <v>9</v>
      </c>
      <c r="P160" s="5" t="s">
        <v>21</v>
      </c>
    </row>
    <row r="161" spans="1:16" ht="26.4" x14ac:dyDescent="0.25">
      <c r="A161" s="4">
        <v>5484</v>
      </c>
      <c r="B161" s="4" t="str">
        <f>HYPERLINK("http://genome-www4.stanford.edu/cgi-bin/SGD/locus.pl?locus=YDR472W","YDR472W")</f>
        <v>YDR472W</v>
      </c>
      <c r="C161" s="4" t="str">
        <f>HYPERLINK("http://genome-www4.stanford.edu/cgi-bin/SGD/locus.pl?locus=TRS31","TRS31")</f>
        <v>TRS31</v>
      </c>
      <c r="E161" s="2" t="s">
        <v>40</v>
      </c>
      <c r="F161" s="2" t="str">
        <f>HYPERLINK("http://godatabase.org/cgi-bin/go.cgi?view=details&amp;query=GO:0005484","SNAP receptor")</f>
        <v>SNAP receptor</v>
      </c>
      <c r="G161" s="5" t="s">
        <v>16</v>
      </c>
      <c r="H161" s="5">
        <v>22</v>
      </c>
      <c r="I161" s="5">
        <v>0.9</v>
      </c>
      <c r="J161" s="6">
        <v>8.8665999999999994E-5</v>
      </c>
      <c r="K161" s="5">
        <v>1</v>
      </c>
      <c r="L161" s="5">
        <v>9</v>
      </c>
      <c r="M161" s="5">
        <v>0</v>
      </c>
      <c r="N161" s="5">
        <v>0</v>
      </c>
      <c r="O161" s="5">
        <v>9</v>
      </c>
      <c r="P161" s="5" t="s">
        <v>17</v>
      </c>
    </row>
    <row r="162" spans="1:16" x14ac:dyDescent="0.25">
      <c r="A162" s="4">
        <v>3723</v>
      </c>
      <c r="B162" s="4" t="str">
        <f>HYPERLINK("http://genome-www4.stanford.edu/cgi-bin/SGD/locus.pl?locus=YDR496C","YDR496C")</f>
        <v>YDR496C</v>
      </c>
      <c r="C162" s="4" t="str">
        <f>HYPERLINK("http://genome-www4.stanford.edu/cgi-bin/SGD/locus.pl?locus=PUF6","PUF6")</f>
        <v>PUF6</v>
      </c>
      <c r="E162" s="2" t="s">
        <v>19</v>
      </c>
      <c r="F162" s="2" t="str">
        <f>HYPERLINK("http://godatabase.org/cgi-bin/go.cgi?view=details&amp;query=GO:0003723","RNA binding")</f>
        <v>RNA binding</v>
      </c>
      <c r="G162" s="5" t="s">
        <v>16</v>
      </c>
      <c r="H162" s="5">
        <v>230</v>
      </c>
      <c r="I162" s="5">
        <v>0.7</v>
      </c>
      <c r="J162" s="5">
        <v>7.2328000000000003E-2</v>
      </c>
      <c r="K162" s="5">
        <v>0.99965000000000004</v>
      </c>
      <c r="L162" s="5">
        <v>18</v>
      </c>
      <c r="M162" s="5">
        <v>13</v>
      </c>
      <c r="N162" s="5">
        <v>4</v>
      </c>
      <c r="O162" s="5">
        <v>9</v>
      </c>
      <c r="P162" s="5" t="s">
        <v>17</v>
      </c>
    </row>
    <row r="163" spans="1:16" x14ac:dyDescent="0.25">
      <c r="A163" s="4">
        <v>16070</v>
      </c>
      <c r="B163" s="4" t="str">
        <f>HYPERLINK("http://genome-www4.stanford.edu/cgi-bin/SGD/locus.pl?locus=YDR496C","YDR496C")</f>
        <v>YDR496C</v>
      </c>
      <c r="C163" s="4" t="str">
        <f>HYPERLINK("http://genome-www4.stanford.edu/cgi-bin/SGD/locus.pl?locus=PUF6","PUF6")</f>
        <v>PUF6</v>
      </c>
      <c r="E163" s="2" t="s">
        <v>19</v>
      </c>
      <c r="F163" s="2" t="str">
        <f>HYPERLINK("http://godatabase.org/cgi-bin/go.cgi?view=details&amp;query=GO:0016070","RNA metabolism")</f>
        <v>RNA metabolism</v>
      </c>
      <c r="G163" s="5" t="s">
        <v>22</v>
      </c>
      <c r="H163" s="5">
        <v>256</v>
      </c>
      <c r="I163" s="5">
        <v>0.9</v>
      </c>
      <c r="J163" s="5">
        <v>0.8448</v>
      </c>
      <c r="K163" s="5">
        <v>0.99661999999999995</v>
      </c>
      <c r="L163" s="5">
        <v>18</v>
      </c>
      <c r="M163" s="5">
        <v>16</v>
      </c>
      <c r="N163" s="5">
        <v>6</v>
      </c>
      <c r="O163" s="5">
        <v>7.9974999999999996</v>
      </c>
      <c r="P163" s="5" t="s">
        <v>17</v>
      </c>
    </row>
    <row r="164" spans="1:16" x14ac:dyDescent="0.25">
      <c r="A164" s="4">
        <v>3723</v>
      </c>
      <c r="B164" s="4" t="str">
        <f>HYPERLINK("http://genome-www4.stanford.edu/cgi-bin/SGD/locus.pl?locus=YDR505C","YDR505C")</f>
        <v>YDR505C</v>
      </c>
      <c r="C164" s="4" t="str">
        <f>HYPERLINK("http://genome-www4.stanford.edu/cgi-bin/SGD/locus.pl?locus=PSP1","PSP1")</f>
        <v>PSP1</v>
      </c>
      <c r="E164" s="2" t="s">
        <v>19</v>
      </c>
      <c r="F164" s="2" t="str">
        <f>HYPERLINK("http://godatabase.org/cgi-bin/go.cgi?view=details&amp;query=GO:0003723","RNA binding")</f>
        <v>RNA binding</v>
      </c>
      <c r="G164" s="5" t="s">
        <v>16</v>
      </c>
      <c r="H164" s="5">
        <v>230</v>
      </c>
      <c r="I164" s="5">
        <v>0.7</v>
      </c>
      <c r="J164" s="5">
        <v>0.75939999999999996</v>
      </c>
      <c r="K164" s="5">
        <v>0.75939999999999996</v>
      </c>
      <c r="L164" s="5">
        <v>2</v>
      </c>
      <c r="M164" s="5">
        <v>2</v>
      </c>
      <c r="N164" s="5">
        <v>2</v>
      </c>
      <c r="O164" s="5">
        <v>2</v>
      </c>
      <c r="P164" s="5" t="s">
        <v>17</v>
      </c>
    </row>
    <row r="165" spans="1:16" x14ac:dyDescent="0.25">
      <c r="A165" s="4">
        <v>6886</v>
      </c>
      <c r="B165" s="4" t="str">
        <f>HYPERLINK("http://genome-www4.stanford.edu/cgi-bin/SGD/locus.pl?locus=YEL005C","YEL005C")</f>
        <v>YEL005C</v>
      </c>
      <c r="C165" s="4" t="str">
        <f>HYPERLINK("http://genome-www4.stanford.edu/cgi-bin/SGD/locus.pl?locus=VAB2","VAB2")</f>
        <v>VAB2</v>
      </c>
      <c r="E165" s="2" t="s">
        <v>73</v>
      </c>
      <c r="F165" s="2" t="str">
        <f>HYPERLINK("http://godatabase.org/cgi-bin/go.cgi?view=details&amp;query=GO:0006886","intracellular protein transport")</f>
        <v>intracellular protein transport</v>
      </c>
      <c r="G165" s="5" t="s">
        <v>22</v>
      </c>
      <c r="H165" s="5">
        <v>253</v>
      </c>
      <c r="I165" s="5">
        <v>0.8</v>
      </c>
      <c r="J165" s="5">
        <v>0.52266999999999997</v>
      </c>
      <c r="K165" s="5">
        <v>0.95311000000000001</v>
      </c>
      <c r="L165" s="5">
        <v>6</v>
      </c>
      <c r="M165" s="5">
        <v>3</v>
      </c>
      <c r="N165" s="5">
        <v>2</v>
      </c>
      <c r="O165" s="5">
        <v>3.5205000000000002</v>
      </c>
      <c r="P165" s="5" t="s">
        <v>17</v>
      </c>
    </row>
    <row r="166" spans="1:16" x14ac:dyDescent="0.25">
      <c r="A166" s="4">
        <v>15935</v>
      </c>
      <c r="B166" s="4" t="str">
        <f>HYPERLINK("http://genome-www4.stanford.edu/cgi-bin/SGD/locus.pl?locus=YEL015W","YEL015W")</f>
        <v>YEL015W</v>
      </c>
      <c r="C166" s="4" t="str">
        <f>HYPERLINK("http://genome-www4.stanford.edu/cgi-bin/SGD/locus.pl?locus=YEL015W","YEL015W")</f>
        <v>YEL015W</v>
      </c>
      <c r="E166" s="2" t="s">
        <v>19</v>
      </c>
      <c r="F166" s="2" t="str">
        <f>HYPERLINK("http://godatabase.org/cgi-bin/go.cgi?view=details&amp;query=GO:0015935","small ribosomal subunit")</f>
        <v>small ribosomal subunit</v>
      </c>
      <c r="G166" s="5" t="s">
        <v>20</v>
      </c>
      <c r="H166" s="5">
        <v>56</v>
      </c>
      <c r="I166" s="5">
        <v>0.5</v>
      </c>
      <c r="J166" s="5">
        <v>0.27112999999999998</v>
      </c>
      <c r="K166" s="5">
        <v>0.99794000000000005</v>
      </c>
      <c r="L166" s="5">
        <v>13</v>
      </c>
      <c r="M166" s="5">
        <v>11</v>
      </c>
      <c r="N166" s="5">
        <v>2</v>
      </c>
      <c r="O166" s="5">
        <v>3.7978000000000001</v>
      </c>
      <c r="P166" s="5" t="s">
        <v>17</v>
      </c>
    </row>
    <row r="167" spans="1:16" ht="39.6" x14ac:dyDescent="0.25">
      <c r="A167" s="4">
        <v>3723</v>
      </c>
      <c r="B167" s="4" t="str">
        <f>HYPERLINK("http://genome-www4.stanford.edu/cgi-bin/SGD/locus.pl?locus=YER002W","YER002W")</f>
        <v>YER002W</v>
      </c>
      <c r="C167" s="4" t="str">
        <f>HYPERLINK("http://genome-www4.stanford.edu/cgi-bin/SGD/locus.pl?locus=NOP16","NOP16")</f>
        <v>NOP16</v>
      </c>
      <c r="D167" s="2" t="s">
        <v>74</v>
      </c>
      <c r="E167" s="2" t="s">
        <v>75</v>
      </c>
      <c r="F167" s="2" t="str">
        <f>HYPERLINK("http://godatabase.org/cgi-bin/go.cgi?view=details&amp;query=GO:0003723","RNA binding")</f>
        <v>RNA binding</v>
      </c>
      <c r="G167" s="5" t="s">
        <v>16</v>
      </c>
      <c r="H167" s="5">
        <v>230</v>
      </c>
      <c r="I167" s="5">
        <v>0.7</v>
      </c>
      <c r="J167" s="5">
        <v>2.1742000000000001E-2</v>
      </c>
      <c r="K167" s="5">
        <v>0.99007000000000001</v>
      </c>
      <c r="L167" s="5">
        <v>4</v>
      </c>
      <c r="M167" s="5">
        <v>0</v>
      </c>
      <c r="N167" s="5">
        <v>0</v>
      </c>
      <c r="O167" s="5">
        <v>4</v>
      </c>
      <c r="P167" s="5" t="s">
        <v>17</v>
      </c>
    </row>
    <row r="168" spans="1:16" ht="26.4" x14ac:dyDescent="0.25">
      <c r="A168" s="4">
        <v>3723</v>
      </c>
      <c r="B168" s="4" t="str">
        <f>HYPERLINK("http://genome-www4.stanford.edu/cgi-bin/SGD/locus.pl?locus=YER006W","YER006W")</f>
        <v>YER006W</v>
      </c>
      <c r="C168" s="4" t="str">
        <f>HYPERLINK("http://genome-www4.stanford.edu/cgi-bin/SGD/locus.pl?locus=NUG1","NUG1")</f>
        <v>NUG1</v>
      </c>
      <c r="D168" s="2" t="s">
        <v>76</v>
      </c>
      <c r="E168" s="2" t="s">
        <v>77</v>
      </c>
      <c r="F168" s="2" t="str">
        <f>HYPERLINK("http://godatabase.org/cgi-bin/go.cgi?view=details&amp;query=GO:0003723","RNA binding")</f>
        <v>RNA binding</v>
      </c>
      <c r="G168" s="5" t="s">
        <v>16</v>
      </c>
      <c r="H168" s="5">
        <v>230</v>
      </c>
      <c r="I168" s="5">
        <v>0.7</v>
      </c>
      <c r="J168" s="5">
        <v>1.4773E-4</v>
      </c>
      <c r="K168" s="5">
        <v>1</v>
      </c>
      <c r="L168" s="5">
        <v>33</v>
      </c>
      <c r="M168" s="5">
        <v>16</v>
      </c>
      <c r="N168" s="5">
        <v>4</v>
      </c>
      <c r="O168" s="5">
        <v>19.493300000000001</v>
      </c>
      <c r="P168" s="5" t="s">
        <v>17</v>
      </c>
    </row>
    <row r="169" spans="1:16" ht="26.4" x14ac:dyDescent="0.25">
      <c r="A169" s="4">
        <v>16070</v>
      </c>
      <c r="B169" s="4" t="str">
        <f>HYPERLINK("http://genome-www4.stanford.edu/cgi-bin/SGD/locus.pl?locus=YER006W","YER006W")</f>
        <v>YER006W</v>
      </c>
      <c r="C169" s="4" t="str">
        <f>HYPERLINK("http://genome-www4.stanford.edu/cgi-bin/SGD/locus.pl?locus=NUG1","NUG1")</f>
        <v>NUG1</v>
      </c>
      <c r="D169" s="2" t="s">
        <v>76</v>
      </c>
      <c r="E169" s="2" t="s">
        <v>77</v>
      </c>
      <c r="F169" s="2" t="str">
        <f>HYPERLINK("http://godatabase.org/cgi-bin/go.cgi?view=details&amp;query=GO:0016070","RNA metabolism")</f>
        <v>RNA metabolism</v>
      </c>
      <c r="G169" s="5" t="s">
        <v>22</v>
      </c>
      <c r="H169" s="5">
        <v>256</v>
      </c>
      <c r="I169" s="5">
        <v>0.9</v>
      </c>
      <c r="J169" s="5">
        <v>7.7993999999999994E-2</v>
      </c>
      <c r="K169" s="5">
        <v>0.99761</v>
      </c>
      <c r="L169" s="5">
        <v>33</v>
      </c>
      <c r="M169" s="5">
        <v>23</v>
      </c>
      <c r="N169" s="5">
        <v>7</v>
      </c>
      <c r="O169" s="5">
        <v>11.728400000000001</v>
      </c>
      <c r="P169" s="5" t="s">
        <v>17</v>
      </c>
    </row>
    <row r="170" spans="1:16" ht="52.8" x14ac:dyDescent="0.25">
      <c r="A170" s="4">
        <v>6280</v>
      </c>
      <c r="B170" s="4" t="str">
        <f>HYPERLINK("http://genome-www4.stanford.edu/cgi-bin/SGD/locus.pl?locus=YER041W","YER041W")</f>
        <v>YER041W</v>
      </c>
      <c r="C170" s="4" t="str">
        <f>HYPERLINK("http://genome-www4.stanford.edu/cgi-bin/SGD/locus.pl?locus=YEN1","YEN1")</f>
        <v>YEN1</v>
      </c>
      <c r="E170" s="2" t="s">
        <v>78</v>
      </c>
      <c r="F170" s="2" t="str">
        <f>HYPERLINK("http://godatabase.org/cgi-bin/go.cgi?view=details&amp;query=GO:0006280","mutagenesis")</f>
        <v>mutagenesis</v>
      </c>
      <c r="G170" s="5" t="s">
        <v>22</v>
      </c>
      <c r="H170" s="5">
        <v>5</v>
      </c>
      <c r="I170" s="5">
        <v>0.1</v>
      </c>
      <c r="J170" s="5">
        <v>0.2155</v>
      </c>
      <c r="K170" s="5">
        <v>0.21379000000000001</v>
      </c>
      <c r="L170" s="5">
        <v>3</v>
      </c>
      <c r="M170" s="5">
        <v>2</v>
      </c>
      <c r="N170" s="5">
        <v>1</v>
      </c>
      <c r="O170" s="5">
        <v>1.0001</v>
      </c>
      <c r="P170" s="5" t="s">
        <v>17</v>
      </c>
    </row>
    <row r="171" spans="1:16" ht="52.8" x14ac:dyDescent="0.25">
      <c r="A171" s="4">
        <v>6284</v>
      </c>
      <c r="B171" s="4" t="str">
        <f>HYPERLINK("http://genome-www4.stanford.edu/cgi-bin/SGD/locus.pl?locus=YER041W","YER041W")</f>
        <v>YER041W</v>
      </c>
      <c r="C171" s="4" t="str">
        <f>HYPERLINK("http://genome-www4.stanford.edu/cgi-bin/SGD/locus.pl?locus=YEN1","YEN1")</f>
        <v>YEN1</v>
      </c>
      <c r="E171" s="2" t="s">
        <v>78</v>
      </c>
      <c r="F171" s="2" t="str">
        <f>HYPERLINK("http://godatabase.org/cgi-bin/go.cgi?view=details&amp;query=GO:0006284","base-excision repair")</f>
        <v>base-excision repair</v>
      </c>
      <c r="G171" s="5" t="s">
        <v>22</v>
      </c>
      <c r="H171" s="5">
        <v>5</v>
      </c>
      <c r="I171" s="5">
        <v>0.1</v>
      </c>
      <c r="J171" s="5">
        <v>0.19322</v>
      </c>
      <c r="K171" s="5">
        <v>0.19164999999999999</v>
      </c>
      <c r="L171" s="5">
        <v>3</v>
      </c>
      <c r="M171" s="5">
        <v>2</v>
      </c>
      <c r="N171" s="5">
        <v>1</v>
      </c>
      <c r="O171" s="5">
        <v>1.0001</v>
      </c>
      <c r="P171" s="5" t="s">
        <v>17</v>
      </c>
    </row>
    <row r="172" spans="1:16" ht="39.6" x14ac:dyDescent="0.25">
      <c r="A172" s="4">
        <v>5977</v>
      </c>
      <c r="B172" s="4" t="str">
        <f>HYPERLINK("http://genome-www4.stanford.edu/cgi-bin/SGD/locus.pl?locus=YER054C","YER054C")</f>
        <v>YER054C</v>
      </c>
      <c r="C172" s="4" t="str">
        <f>HYPERLINK("http://genome-www4.stanford.edu/cgi-bin/SGD/locus.pl?locus=GIP2","GIP2")</f>
        <v>GIP2</v>
      </c>
      <c r="E172" s="2" t="s">
        <v>79</v>
      </c>
      <c r="F172" s="2" t="str">
        <f>HYPERLINK("http://godatabase.org/cgi-bin/go.cgi?view=details&amp;query=GO:0005977","glycogen metabolism")</f>
        <v>glycogen metabolism</v>
      </c>
      <c r="G172" s="5" t="s">
        <v>22</v>
      </c>
      <c r="H172" s="5">
        <v>19</v>
      </c>
      <c r="I172" s="5">
        <v>0.7</v>
      </c>
      <c r="J172" s="5">
        <v>0.99363000000000001</v>
      </c>
      <c r="K172" s="5">
        <v>0.99363000000000001</v>
      </c>
      <c r="L172" s="5">
        <v>6</v>
      </c>
      <c r="M172" s="5">
        <v>6</v>
      </c>
      <c r="N172" s="5">
        <v>4</v>
      </c>
      <c r="O172" s="5">
        <v>4</v>
      </c>
      <c r="P172" s="5" t="s">
        <v>17</v>
      </c>
    </row>
    <row r="173" spans="1:16" ht="39.6" x14ac:dyDescent="0.25">
      <c r="A173" s="4">
        <v>6073</v>
      </c>
      <c r="B173" s="4" t="str">
        <f>HYPERLINK("http://genome-www4.stanford.edu/cgi-bin/SGD/locus.pl?locus=YER054C","YER054C")</f>
        <v>YER054C</v>
      </c>
      <c r="C173" s="4" t="str">
        <f>HYPERLINK("http://genome-www4.stanford.edu/cgi-bin/SGD/locus.pl?locus=GIP2","GIP2")</f>
        <v>GIP2</v>
      </c>
      <c r="E173" s="2" t="s">
        <v>79</v>
      </c>
      <c r="F173" s="2" t="str">
        <f>HYPERLINK("http://godatabase.org/cgi-bin/go.cgi?view=details&amp;query=GO:0006073","glucan metabolism")</f>
        <v>glucan metabolism</v>
      </c>
      <c r="G173" s="5" t="s">
        <v>22</v>
      </c>
      <c r="H173" s="5">
        <v>28</v>
      </c>
      <c r="I173" s="5">
        <v>0.8</v>
      </c>
      <c r="J173" s="5">
        <v>0.99009000000000003</v>
      </c>
      <c r="K173" s="5">
        <v>0.99009000000000003</v>
      </c>
      <c r="L173" s="5">
        <v>6</v>
      </c>
      <c r="M173" s="5">
        <v>6</v>
      </c>
      <c r="N173" s="5">
        <v>4</v>
      </c>
      <c r="O173" s="5">
        <v>4</v>
      </c>
      <c r="P173" s="5" t="s">
        <v>21</v>
      </c>
    </row>
    <row r="174" spans="1:16" ht="39.6" x14ac:dyDescent="0.25">
      <c r="A174" s="4">
        <v>6112</v>
      </c>
      <c r="B174" s="4" t="str">
        <f>HYPERLINK("http://genome-www4.stanford.edu/cgi-bin/SGD/locus.pl?locus=YER054C","YER054C")</f>
        <v>YER054C</v>
      </c>
      <c r="C174" s="4" t="str">
        <f>HYPERLINK("http://genome-www4.stanford.edu/cgi-bin/SGD/locus.pl?locus=GIP2","GIP2")</f>
        <v>GIP2</v>
      </c>
      <c r="E174" s="2" t="s">
        <v>79</v>
      </c>
      <c r="F174" s="2" t="str">
        <f>HYPERLINK("http://godatabase.org/cgi-bin/go.cgi?view=details&amp;query=GO:0006112","energy reserve metabolism")</f>
        <v>energy reserve metabolism</v>
      </c>
      <c r="G174" s="5" t="s">
        <v>22</v>
      </c>
      <c r="H174" s="5">
        <v>23</v>
      </c>
      <c r="I174" s="5">
        <v>0.7</v>
      </c>
      <c r="J174" s="5">
        <v>0.99780999999999997</v>
      </c>
      <c r="K174" s="5">
        <v>0.99780999999999997</v>
      </c>
      <c r="L174" s="5">
        <v>6</v>
      </c>
      <c r="M174" s="5">
        <v>6</v>
      </c>
      <c r="N174" s="5">
        <v>4</v>
      </c>
      <c r="O174" s="5">
        <v>4</v>
      </c>
      <c r="P174" s="5" t="s">
        <v>21</v>
      </c>
    </row>
    <row r="175" spans="1:16" ht="26.4" x14ac:dyDescent="0.25">
      <c r="A175" s="4">
        <v>3723</v>
      </c>
      <c r="B175" s="4" t="str">
        <f>HYPERLINK("http://genome-www4.stanford.edu/cgi-bin/SGD/locus.pl?locus=YER126C","YER126C")</f>
        <v>YER126C</v>
      </c>
      <c r="C175" s="4" t="str">
        <f>HYPERLINK("http://genome-www4.stanford.edu/cgi-bin/SGD/locus.pl?locus=NSA2","NSA2")</f>
        <v>NSA2</v>
      </c>
      <c r="D175" s="2" t="s">
        <v>74</v>
      </c>
      <c r="E175" s="2" t="s">
        <v>80</v>
      </c>
      <c r="F175" s="2" t="str">
        <f>HYPERLINK("http://godatabase.org/cgi-bin/go.cgi?view=details&amp;query=GO:0003723","RNA binding")</f>
        <v>RNA binding</v>
      </c>
      <c r="G175" s="5" t="s">
        <v>16</v>
      </c>
      <c r="H175" s="5">
        <v>230</v>
      </c>
      <c r="I175" s="5">
        <v>0.7</v>
      </c>
      <c r="J175" s="5">
        <v>2.8126000000000002E-3</v>
      </c>
      <c r="K175" s="5">
        <v>1</v>
      </c>
      <c r="L175" s="5">
        <v>19</v>
      </c>
      <c r="M175" s="5">
        <v>5</v>
      </c>
      <c r="N175" s="5">
        <v>2</v>
      </c>
      <c r="O175" s="5">
        <v>15.025700000000001</v>
      </c>
      <c r="P175" s="5" t="s">
        <v>17</v>
      </c>
    </row>
    <row r="176" spans="1:16" x14ac:dyDescent="0.25">
      <c r="A176" s="4">
        <v>338</v>
      </c>
      <c r="B176" s="4" t="str">
        <f>HYPERLINK("http://genome-www4.stanford.edu/cgi-bin/SGD/locus.pl?locus=YER137C","YER137C")</f>
        <v>YER137C</v>
      </c>
      <c r="C176" s="4" t="str">
        <f>HYPERLINK("http://genome-www4.stanford.edu/cgi-bin/SGD/locus.pl?locus=YER137C","YER137C")</f>
        <v>YER137C</v>
      </c>
      <c r="E176" s="2" t="s">
        <v>19</v>
      </c>
      <c r="F176" s="2" t="str">
        <f>HYPERLINK("http://godatabase.org/cgi-bin/go.cgi?view=details&amp;query=GO:0000338","protein deneddylation")</f>
        <v>protein deneddylation</v>
      </c>
      <c r="G176" s="5" t="s">
        <v>22</v>
      </c>
      <c r="H176" s="5">
        <v>5</v>
      </c>
      <c r="I176" s="5">
        <v>0.1</v>
      </c>
      <c r="J176" s="5">
        <v>0.47278999999999999</v>
      </c>
      <c r="K176" s="5">
        <v>0.47278999999999999</v>
      </c>
      <c r="L176" s="5">
        <v>1</v>
      </c>
      <c r="M176" s="5">
        <v>1</v>
      </c>
      <c r="N176" s="5">
        <v>1</v>
      </c>
      <c r="O176" s="5">
        <v>1</v>
      </c>
      <c r="P176" s="5" t="s">
        <v>17</v>
      </c>
    </row>
    <row r="177" spans="1:16" x14ac:dyDescent="0.25">
      <c r="A177" s="4">
        <v>8180</v>
      </c>
      <c r="B177" s="4" t="str">
        <f>HYPERLINK("http://genome-www4.stanford.edu/cgi-bin/SGD/locus.pl?locus=YER137C","YER137C")</f>
        <v>YER137C</v>
      </c>
      <c r="C177" s="4" t="str">
        <f>HYPERLINK("http://genome-www4.stanford.edu/cgi-bin/SGD/locus.pl?locus=YER137C","YER137C")</f>
        <v>YER137C</v>
      </c>
      <c r="E177" s="2" t="s">
        <v>19</v>
      </c>
      <c r="F177" s="2" t="str">
        <f>HYPERLINK("http://godatabase.org/cgi-bin/go.cgi?view=details&amp;query=GO:0008180","signalosome complex")</f>
        <v>signalosome complex</v>
      </c>
      <c r="G177" s="5" t="s">
        <v>20</v>
      </c>
      <c r="H177" s="5">
        <v>5</v>
      </c>
      <c r="I177" s="5">
        <v>0.1</v>
      </c>
      <c r="J177" s="5">
        <v>0.54896999999999996</v>
      </c>
      <c r="K177" s="5">
        <v>0.54896999999999996</v>
      </c>
      <c r="L177" s="5">
        <v>1</v>
      </c>
      <c r="M177" s="5">
        <v>1</v>
      </c>
      <c r="N177" s="5">
        <v>1</v>
      </c>
      <c r="O177" s="5">
        <v>1</v>
      </c>
      <c r="P177" s="5" t="s">
        <v>17</v>
      </c>
    </row>
    <row r="178" spans="1:16" ht="26.4" x14ac:dyDescent="0.25">
      <c r="A178" s="4">
        <v>4749</v>
      </c>
      <c r="B178" s="4" t="str">
        <f>HYPERLINK("http://genome-www4.stanford.edu/cgi-bin/SGD/locus.pl?locus=YER163C","YER163C")</f>
        <v>YER163C</v>
      </c>
      <c r="C178" s="4" t="str">
        <f>HYPERLINK("http://genome-www4.stanford.edu/cgi-bin/SGD/locus.pl?locus=YER163C","YER163C")</f>
        <v>YER163C</v>
      </c>
      <c r="E178" s="2" t="s">
        <v>19</v>
      </c>
      <c r="F178" s="2" t="str">
        <f>HYPERLINK("http://godatabase.org/cgi-bin/go.cgi?view=details&amp;query=GO:0004749","ribose-phosphate pyrophosphokinase")</f>
        <v>ribose-phosphate pyrophosphokinase</v>
      </c>
      <c r="G178" s="5" t="s">
        <v>16</v>
      </c>
      <c r="H178" s="5">
        <v>5</v>
      </c>
      <c r="I178" s="5">
        <v>0.4</v>
      </c>
      <c r="J178" s="5">
        <v>0.43158000000000002</v>
      </c>
      <c r="K178" s="5">
        <v>0.43158000000000002</v>
      </c>
      <c r="L178" s="5">
        <v>1</v>
      </c>
      <c r="M178" s="5">
        <v>1</v>
      </c>
      <c r="N178" s="5">
        <v>1</v>
      </c>
      <c r="O178" s="5">
        <v>1</v>
      </c>
      <c r="P178" s="5" t="s">
        <v>17</v>
      </c>
    </row>
    <row r="179" spans="1:16" x14ac:dyDescent="0.25">
      <c r="A179" s="4">
        <v>16778</v>
      </c>
      <c r="B179" s="4" t="str">
        <f>HYPERLINK("http://genome-www4.stanford.edu/cgi-bin/SGD/locus.pl?locus=YER163C","YER163C")</f>
        <v>YER163C</v>
      </c>
      <c r="C179" s="4" t="str">
        <f>HYPERLINK("http://genome-www4.stanford.edu/cgi-bin/SGD/locus.pl?locus=YER163C","YER163C")</f>
        <v>YER163C</v>
      </c>
      <c r="E179" s="2" t="s">
        <v>19</v>
      </c>
      <c r="F179" s="2" t="str">
        <f>HYPERLINK("http://godatabase.org/cgi-bin/go.cgi?view=details&amp;query=GO:0016778","diphosphotransferase")</f>
        <v>diphosphotransferase</v>
      </c>
      <c r="G179" s="5" t="s">
        <v>16</v>
      </c>
      <c r="H179" s="5">
        <v>6</v>
      </c>
      <c r="I179" s="5">
        <v>0.4</v>
      </c>
      <c r="J179" s="5">
        <v>0.44369999999999998</v>
      </c>
      <c r="K179" s="5">
        <v>0.44369999999999998</v>
      </c>
      <c r="L179" s="5">
        <v>1</v>
      </c>
      <c r="M179" s="5">
        <v>1</v>
      </c>
      <c r="N179" s="5">
        <v>1</v>
      </c>
      <c r="O179" s="5">
        <v>1</v>
      </c>
      <c r="P179" s="5" t="s">
        <v>21</v>
      </c>
    </row>
    <row r="180" spans="1:16" ht="52.8" x14ac:dyDescent="0.25">
      <c r="A180" s="4">
        <v>3689</v>
      </c>
      <c r="B180" s="4" t="str">
        <f>HYPERLINK("http://genome-www4.stanford.edu/cgi-bin/SGD/locus.pl?locus=YER173W","YER173W")</f>
        <v>YER173W</v>
      </c>
      <c r="C180" s="4" t="str">
        <f>HYPERLINK("http://genome-www4.stanford.edu/cgi-bin/SGD/locus.pl?locus=RAD24","RAD24")</f>
        <v>RAD24</v>
      </c>
      <c r="D180" s="2" t="s">
        <v>81</v>
      </c>
      <c r="E180" s="2" t="s">
        <v>82</v>
      </c>
      <c r="F180" s="2" t="str">
        <f>HYPERLINK("http://godatabase.org/cgi-bin/go.cgi?view=details&amp;query=GO:0003689","DNA clamp loader")</f>
        <v>DNA clamp loader</v>
      </c>
      <c r="G180" s="5" t="s">
        <v>16</v>
      </c>
      <c r="H180" s="5">
        <v>6</v>
      </c>
      <c r="I180" s="5">
        <v>0.8</v>
      </c>
      <c r="J180" s="5">
        <v>0.99980000000000002</v>
      </c>
      <c r="K180" s="5">
        <v>0.99995000000000001</v>
      </c>
      <c r="L180" s="5">
        <v>14</v>
      </c>
      <c r="M180" s="5">
        <v>11</v>
      </c>
      <c r="N180" s="5">
        <v>4</v>
      </c>
      <c r="O180" s="5">
        <v>4.2906000000000004</v>
      </c>
      <c r="P180" s="5" t="s">
        <v>17</v>
      </c>
    </row>
    <row r="181" spans="1:16" ht="52.8" x14ac:dyDescent="0.25">
      <c r="A181" s="4">
        <v>3887</v>
      </c>
      <c r="B181" s="4" t="str">
        <f>HYPERLINK("http://genome-www4.stanford.edu/cgi-bin/SGD/locus.pl?locus=YER173W","YER173W")</f>
        <v>YER173W</v>
      </c>
      <c r="C181" s="4" t="str">
        <f>HYPERLINK("http://genome-www4.stanford.edu/cgi-bin/SGD/locus.pl?locus=RAD24","RAD24")</f>
        <v>RAD24</v>
      </c>
      <c r="D181" s="2" t="s">
        <v>81</v>
      </c>
      <c r="E181" s="2" t="s">
        <v>82</v>
      </c>
      <c r="F181" s="2" t="str">
        <f>HYPERLINK("http://godatabase.org/cgi-bin/go.cgi?view=details&amp;query=GO:0003887","DNA-directed DNA polymerase")</f>
        <v>DNA-directed DNA polymerase</v>
      </c>
      <c r="G181" s="5" t="s">
        <v>16</v>
      </c>
      <c r="H181" s="5">
        <v>20</v>
      </c>
      <c r="I181" s="5">
        <v>0.3</v>
      </c>
      <c r="J181" s="5">
        <v>0.33922999999999998</v>
      </c>
      <c r="K181" s="5">
        <v>0.3266</v>
      </c>
      <c r="L181" s="5">
        <v>14</v>
      </c>
      <c r="M181" s="5">
        <v>11</v>
      </c>
      <c r="N181" s="5">
        <v>2</v>
      </c>
      <c r="O181" s="5">
        <v>2.0105</v>
      </c>
      <c r="P181" s="5" t="s">
        <v>17</v>
      </c>
    </row>
    <row r="182" spans="1:16" ht="26.4" x14ac:dyDescent="0.25">
      <c r="A182" s="4">
        <v>4298</v>
      </c>
      <c r="B182" s="4" t="str">
        <f t="shared" ref="B182:B187" si="9">HYPERLINK("http://genome-www4.stanford.edu/cgi-bin/SGD/locus.pl?locus=YFL007W","YFL007W")</f>
        <v>YFL007W</v>
      </c>
      <c r="C182" s="4" t="str">
        <f t="shared" ref="C182:C187" si="10">HYPERLINK("http://genome-www4.stanford.edu/cgi-bin/SGD/locus.pl?locus=BLM3","BLM3")</f>
        <v>BLM3</v>
      </c>
      <c r="D182" s="2" t="s">
        <v>83</v>
      </c>
      <c r="E182" s="2" t="s">
        <v>84</v>
      </c>
      <c r="F182" s="2" t="str">
        <f>HYPERLINK("http://godatabase.org/cgi-bin/go.cgi?view=details&amp;query=GO:0004298","threonine endopeptidase")</f>
        <v>threonine endopeptidase</v>
      </c>
      <c r="G182" s="5" t="s">
        <v>16</v>
      </c>
      <c r="H182" s="5">
        <v>30</v>
      </c>
      <c r="I182" s="5">
        <v>0.2</v>
      </c>
      <c r="J182" s="5">
        <v>0.79320000000000002</v>
      </c>
      <c r="K182" s="5">
        <v>0.79139000000000004</v>
      </c>
      <c r="L182" s="5">
        <v>4</v>
      </c>
      <c r="M182" s="5">
        <v>3</v>
      </c>
      <c r="N182" s="5">
        <v>2</v>
      </c>
      <c r="O182" s="5">
        <v>2.0095999999999998</v>
      </c>
      <c r="P182" s="5" t="s">
        <v>21</v>
      </c>
    </row>
    <row r="183" spans="1:16" ht="26.4" x14ac:dyDescent="0.25">
      <c r="A183" s="4">
        <v>4299</v>
      </c>
      <c r="B183" s="4" t="str">
        <f t="shared" si="9"/>
        <v>YFL007W</v>
      </c>
      <c r="C183" s="4" t="str">
        <f t="shared" si="10"/>
        <v>BLM3</v>
      </c>
      <c r="D183" s="2" t="s">
        <v>83</v>
      </c>
      <c r="E183" s="2" t="s">
        <v>84</v>
      </c>
      <c r="F183" s="2" t="str">
        <f>HYPERLINK("http://godatabase.org/cgi-bin/go.cgi?view=details&amp;query=GO:0004299","proteasome endopeptidase")</f>
        <v>proteasome endopeptidase</v>
      </c>
      <c r="G183" s="5" t="s">
        <v>16</v>
      </c>
      <c r="H183" s="5">
        <v>30</v>
      </c>
      <c r="I183" s="5">
        <v>0.2</v>
      </c>
      <c r="J183" s="5">
        <v>0.79320000000000002</v>
      </c>
      <c r="K183" s="5">
        <v>0.79139000000000004</v>
      </c>
      <c r="L183" s="5">
        <v>4</v>
      </c>
      <c r="M183" s="5">
        <v>3</v>
      </c>
      <c r="N183" s="5">
        <v>2</v>
      </c>
      <c r="O183" s="5">
        <v>2.0095999999999998</v>
      </c>
      <c r="P183" s="5" t="s">
        <v>17</v>
      </c>
    </row>
    <row r="184" spans="1:16" ht="26.4" x14ac:dyDescent="0.25">
      <c r="A184" s="4">
        <v>6508</v>
      </c>
      <c r="B184" s="4" t="str">
        <f t="shared" si="9"/>
        <v>YFL007W</v>
      </c>
      <c r="C184" s="4" t="str">
        <f t="shared" si="10"/>
        <v>BLM3</v>
      </c>
      <c r="D184" s="2" t="s">
        <v>83</v>
      </c>
      <c r="E184" s="2" t="s">
        <v>84</v>
      </c>
      <c r="F184" s="2" t="str">
        <f>HYPERLINK("http://godatabase.org/cgi-bin/go.cgi?view=details&amp;query=GO:0006508","proteolysis and peptidolysis")</f>
        <v>proteolysis and peptidolysis</v>
      </c>
      <c r="G184" s="5" t="s">
        <v>22</v>
      </c>
      <c r="H184" s="5">
        <v>101</v>
      </c>
      <c r="I184" s="5">
        <v>0.5</v>
      </c>
      <c r="J184" s="5">
        <v>0.70847000000000004</v>
      </c>
      <c r="K184" s="5">
        <v>0.70847000000000004</v>
      </c>
      <c r="L184" s="5">
        <v>4</v>
      </c>
      <c r="M184" s="5">
        <v>4</v>
      </c>
      <c r="N184" s="5">
        <v>2</v>
      </c>
      <c r="O184" s="5">
        <v>2</v>
      </c>
      <c r="P184" s="5" t="s">
        <v>21</v>
      </c>
    </row>
    <row r="185" spans="1:16" ht="26.4" x14ac:dyDescent="0.25">
      <c r="A185" s="4">
        <v>8233</v>
      </c>
      <c r="B185" s="4" t="str">
        <f t="shared" si="9"/>
        <v>YFL007W</v>
      </c>
      <c r="C185" s="4" t="str">
        <f t="shared" si="10"/>
        <v>BLM3</v>
      </c>
      <c r="D185" s="2" t="s">
        <v>83</v>
      </c>
      <c r="E185" s="2" t="s">
        <v>84</v>
      </c>
      <c r="F185" s="2" t="str">
        <f>HYPERLINK("http://godatabase.org/cgi-bin/go.cgi?view=details&amp;query=GO:0008233","peptidase")</f>
        <v>peptidase</v>
      </c>
      <c r="G185" s="5" t="s">
        <v>16</v>
      </c>
      <c r="H185" s="5">
        <v>81</v>
      </c>
      <c r="I185" s="5">
        <v>0.5</v>
      </c>
      <c r="J185" s="5">
        <v>0.80564000000000002</v>
      </c>
      <c r="K185" s="5">
        <v>0.81184999999999996</v>
      </c>
      <c r="L185" s="5">
        <v>4</v>
      </c>
      <c r="M185" s="5">
        <v>3</v>
      </c>
      <c r="N185" s="5">
        <v>2</v>
      </c>
      <c r="O185" s="5">
        <v>2.0411000000000001</v>
      </c>
      <c r="P185" s="5" t="s">
        <v>21</v>
      </c>
    </row>
    <row r="186" spans="1:16" ht="26.4" x14ac:dyDescent="0.25">
      <c r="A186" s="4">
        <v>19941</v>
      </c>
      <c r="B186" s="4" t="str">
        <f t="shared" si="9"/>
        <v>YFL007W</v>
      </c>
      <c r="C186" s="4" t="str">
        <f t="shared" si="10"/>
        <v>BLM3</v>
      </c>
      <c r="D186" s="2" t="s">
        <v>83</v>
      </c>
      <c r="E186" s="2" t="s">
        <v>84</v>
      </c>
      <c r="F186" s="2" t="str">
        <f>HYPERLINK("http://godatabase.org/cgi-bin/go.cgi?view=details&amp;query=GO:0019941","protein-ligand dependent protein catabolism")</f>
        <v>protein-ligand dependent protein catabolism</v>
      </c>
      <c r="G186" s="5" t="s">
        <v>22</v>
      </c>
      <c r="H186" s="5">
        <v>82</v>
      </c>
      <c r="I186" s="5">
        <v>0.6</v>
      </c>
      <c r="J186" s="5">
        <v>0.70860000000000001</v>
      </c>
      <c r="K186" s="5">
        <v>0.70860000000000001</v>
      </c>
      <c r="L186" s="5">
        <v>4</v>
      </c>
      <c r="M186" s="5">
        <v>4</v>
      </c>
      <c r="N186" s="5">
        <v>2</v>
      </c>
      <c r="O186" s="5">
        <v>2</v>
      </c>
      <c r="P186" s="5" t="s">
        <v>17</v>
      </c>
    </row>
    <row r="187" spans="1:16" ht="26.4" x14ac:dyDescent="0.25">
      <c r="A187" s="4">
        <v>30163</v>
      </c>
      <c r="B187" s="4" t="str">
        <f t="shared" si="9"/>
        <v>YFL007W</v>
      </c>
      <c r="C187" s="4" t="str">
        <f t="shared" si="10"/>
        <v>BLM3</v>
      </c>
      <c r="D187" s="2" t="s">
        <v>83</v>
      </c>
      <c r="E187" s="2" t="s">
        <v>84</v>
      </c>
      <c r="F187" s="2" t="str">
        <f>HYPERLINK("http://godatabase.org/cgi-bin/go.cgi?view=details&amp;query=GO:0030163","protein catabolism")</f>
        <v>protein catabolism</v>
      </c>
      <c r="G187" s="5" t="s">
        <v>22</v>
      </c>
      <c r="H187" s="5">
        <v>112</v>
      </c>
      <c r="I187" s="5">
        <v>0.6</v>
      </c>
      <c r="J187" s="5">
        <v>0.64880000000000004</v>
      </c>
      <c r="K187" s="5">
        <v>0.64880000000000004</v>
      </c>
      <c r="L187" s="5">
        <v>4</v>
      </c>
      <c r="M187" s="5">
        <v>4</v>
      </c>
      <c r="N187" s="5">
        <v>2</v>
      </c>
      <c r="O187" s="5">
        <v>2</v>
      </c>
      <c r="P187" s="5" t="s">
        <v>21</v>
      </c>
    </row>
    <row r="188" spans="1:16" ht="26.4" x14ac:dyDescent="0.25">
      <c r="A188" s="4">
        <v>5857</v>
      </c>
      <c r="B188" s="4" t="str">
        <f>HYPERLINK("http://genome-www4.stanford.edu/cgi-bin/SGD/locus.pl?locus=YFR016C","YFR016C")</f>
        <v>YFR016C</v>
      </c>
      <c r="C188" s="4" t="str">
        <f>HYPERLINK("http://genome-www4.stanford.edu/cgi-bin/SGD/locus.pl?locus=YFR016C","YFR016C")</f>
        <v>YFR016C</v>
      </c>
      <c r="E188" s="2" t="s">
        <v>19</v>
      </c>
      <c r="F188" s="2" t="str">
        <f>HYPERLINK("http://godatabase.org/cgi-bin/go.cgi?view=details&amp;query=GO:0005857","actin cortical patch (sensu Saccharomyces)")</f>
        <v>actin cortical patch (sensu Saccharomyces)</v>
      </c>
      <c r="G188" s="5" t="s">
        <v>20</v>
      </c>
      <c r="H188" s="5">
        <v>31</v>
      </c>
      <c r="I188" s="5">
        <v>0.9</v>
      </c>
      <c r="J188" s="5">
        <v>0.96802999999999995</v>
      </c>
      <c r="K188" s="5">
        <v>0.96802999999999995</v>
      </c>
      <c r="L188" s="5">
        <v>5</v>
      </c>
      <c r="M188" s="5">
        <v>5</v>
      </c>
      <c r="N188" s="5">
        <v>3</v>
      </c>
      <c r="O188" s="5">
        <v>3</v>
      </c>
      <c r="P188" s="5" t="s">
        <v>17</v>
      </c>
    </row>
    <row r="189" spans="1:16" x14ac:dyDescent="0.25">
      <c r="A189" s="4">
        <v>16192</v>
      </c>
      <c r="B189" s="4" t="str">
        <f>HYPERLINK("http://genome-www4.stanford.edu/cgi-bin/SGD/locus.pl?locus=YFR016C","YFR016C")</f>
        <v>YFR016C</v>
      </c>
      <c r="C189" s="4" t="str">
        <f>HYPERLINK("http://genome-www4.stanford.edu/cgi-bin/SGD/locus.pl?locus=YFR016C","YFR016C")</f>
        <v>YFR016C</v>
      </c>
      <c r="E189" s="2" t="s">
        <v>19</v>
      </c>
      <c r="F189" s="2" t="str">
        <f>HYPERLINK("http://godatabase.org/cgi-bin/go.cgi?view=details&amp;query=GO:0016192","vesicle-mediated transport")</f>
        <v>vesicle-mediated transport</v>
      </c>
      <c r="G189" s="5" t="s">
        <v>22</v>
      </c>
      <c r="H189" s="5">
        <v>191</v>
      </c>
      <c r="I189" s="5">
        <v>0.9</v>
      </c>
      <c r="J189" s="5">
        <v>0.95447000000000004</v>
      </c>
      <c r="K189" s="5">
        <v>0.95447000000000004</v>
      </c>
      <c r="L189" s="5">
        <v>5</v>
      </c>
      <c r="M189" s="5">
        <v>5</v>
      </c>
      <c r="N189" s="5">
        <v>3</v>
      </c>
      <c r="O189" s="5">
        <v>3</v>
      </c>
      <c r="P189" s="5" t="s">
        <v>17</v>
      </c>
    </row>
    <row r="190" spans="1:16" ht="66" x14ac:dyDescent="0.25">
      <c r="A190" s="4">
        <v>16788</v>
      </c>
      <c r="B190" s="4" t="str">
        <f>HYPERLINK("http://genome-www4.stanford.edu/cgi-bin/SGD/locus.pl?locus=YFR021W","YFR021W")</f>
        <v>YFR021W</v>
      </c>
      <c r="C190" s="4" t="str">
        <f>HYPERLINK("http://genome-www4.stanford.edu/cgi-bin/SGD/locus.pl?locus=AUT10","AUT10")</f>
        <v>AUT10</v>
      </c>
      <c r="E190" s="2" t="s">
        <v>85</v>
      </c>
      <c r="F190" s="2" t="str">
        <f>HYPERLINK("http://godatabase.org/cgi-bin/go.cgi?view=details&amp;query=GO:0016788","hydrolase, acting on ester bonds")</f>
        <v>hydrolase, acting on ester bonds</v>
      </c>
      <c r="G190" s="5" t="s">
        <v>16</v>
      </c>
      <c r="H190" s="5">
        <v>157</v>
      </c>
      <c r="I190" s="5">
        <v>0.7</v>
      </c>
      <c r="J190" s="5">
        <v>0.73651999999999995</v>
      </c>
      <c r="K190" s="5">
        <v>0.77647999999999995</v>
      </c>
      <c r="L190" s="5">
        <v>8</v>
      </c>
      <c r="M190" s="5">
        <v>7</v>
      </c>
      <c r="N190" s="5">
        <v>3</v>
      </c>
      <c r="O190" s="5">
        <v>3.1798999999999999</v>
      </c>
      <c r="P190" s="5" t="s">
        <v>17</v>
      </c>
    </row>
    <row r="191" spans="1:16" ht="39.6" x14ac:dyDescent="0.25">
      <c r="A191" s="4">
        <v>5524</v>
      </c>
      <c r="B191" s="4" t="str">
        <f>HYPERLINK("http://genome-www4.stanford.edu/cgi-bin/SGD/locus.pl?locus=YFR037C","YFR037C")</f>
        <v>YFR037C</v>
      </c>
      <c r="C191" s="4" t="str">
        <f>HYPERLINK("http://genome-www4.stanford.edu/cgi-bin/SGD/locus.pl?locus=RSC8","RSC8")</f>
        <v>RSC8</v>
      </c>
      <c r="E191" s="2" t="s">
        <v>86</v>
      </c>
      <c r="F191" s="2" t="str">
        <f>HYPERLINK("http://godatabase.org/cgi-bin/go.cgi?view=details&amp;query=GO:0005524","ATP binding")</f>
        <v>ATP binding</v>
      </c>
      <c r="G191" s="5" t="s">
        <v>16</v>
      </c>
      <c r="H191" s="5">
        <v>140</v>
      </c>
      <c r="I191" s="5">
        <v>0.9</v>
      </c>
      <c r="J191" s="5">
        <v>0.62953000000000003</v>
      </c>
      <c r="K191" s="5">
        <v>0.98094000000000003</v>
      </c>
      <c r="L191" s="5">
        <v>16</v>
      </c>
      <c r="M191" s="5">
        <v>11</v>
      </c>
      <c r="N191" s="5">
        <v>4</v>
      </c>
      <c r="O191" s="5">
        <v>6.8663999999999996</v>
      </c>
      <c r="P191" s="5" t="s">
        <v>21</v>
      </c>
    </row>
    <row r="192" spans="1:16" ht="39.6" x14ac:dyDescent="0.25">
      <c r="A192" s="4">
        <v>16887</v>
      </c>
      <c r="B192" s="4" t="str">
        <f>HYPERLINK("http://genome-www4.stanford.edu/cgi-bin/SGD/locus.pl?locus=YFR037C","YFR037C")</f>
        <v>YFR037C</v>
      </c>
      <c r="C192" s="4" t="str">
        <f>HYPERLINK("http://genome-www4.stanford.edu/cgi-bin/SGD/locus.pl?locus=RSC8","RSC8")</f>
        <v>RSC8</v>
      </c>
      <c r="E192" s="2" t="s">
        <v>86</v>
      </c>
      <c r="F192" s="2" t="str">
        <f>HYPERLINK("http://godatabase.org/cgi-bin/go.cgi?view=details&amp;query=GO:0016887","ATPase")</f>
        <v>ATPase</v>
      </c>
      <c r="G192" s="5" t="s">
        <v>16</v>
      </c>
      <c r="H192" s="5">
        <v>135</v>
      </c>
      <c r="I192" s="5">
        <v>0.9</v>
      </c>
      <c r="J192" s="5">
        <v>0.63990000000000002</v>
      </c>
      <c r="K192" s="5">
        <v>0.98414999999999997</v>
      </c>
      <c r="L192" s="5">
        <v>16</v>
      </c>
      <c r="M192" s="5">
        <v>11</v>
      </c>
      <c r="N192" s="5">
        <v>4</v>
      </c>
      <c r="O192" s="5">
        <v>6.8879999999999999</v>
      </c>
      <c r="P192" s="5" t="s">
        <v>17</v>
      </c>
    </row>
    <row r="193" spans="1:16" ht="39.6" x14ac:dyDescent="0.25">
      <c r="A193" s="4">
        <v>30554</v>
      </c>
      <c r="B193" s="4" t="str">
        <f>HYPERLINK("http://genome-www4.stanford.edu/cgi-bin/SGD/locus.pl?locus=YFR037C","YFR037C")</f>
        <v>YFR037C</v>
      </c>
      <c r="C193" s="4" t="str">
        <f>HYPERLINK("http://genome-www4.stanford.edu/cgi-bin/SGD/locus.pl?locus=RSC8","RSC8")</f>
        <v>RSC8</v>
      </c>
      <c r="E193" s="2" t="s">
        <v>86</v>
      </c>
      <c r="F193" s="2" t="str">
        <f>HYPERLINK("http://godatabase.org/cgi-bin/go.cgi?view=details&amp;query=GO:0030554","adenyl nucleotide binding")</f>
        <v>adenyl nucleotide binding</v>
      </c>
      <c r="G193" s="5" t="s">
        <v>16</v>
      </c>
      <c r="H193" s="5">
        <v>140</v>
      </c>
      <c r="I193" s="5">
        <v>0.9</v>
      </c>
      <c r="J193" s="5">
        <v>0.62953000000000003</v>
      </c>
      <c r="K193" s="5">
        <v>0.98094000000000003</v>
      </c>
      <c r="L193" s="5">
        <v>16</v>
      </c>
      <c r="M193" s="5">
        <v>11</v>
      </c>
      <c r="N193" s="5">
        <v>4</v>
      </c>
      <c r="O193" s="5">
        <v>6.8663999999999996</v>
      </c>
      <c r="P193" s="5" t="s">
        <v>21</v>
      </c>
    </row>
    <row r="194" spans="1:16" ht="52.8" x14ac:dyDescent="0.25">
      <c r="A194" s="4">
        <v>4298</v>
      </c>
      <c r="B194" s="4" t="str">
        <f t="shared" ref="B194:B199" si="11">HYPERLINK("http://genome-www4.stanford.edu/cgi-bin/SGD/locus.pl?locus=YFR052W","YFR052W")</f>
        <v>YFR052W</v>
      </c>
      <c r="C194" s="4" t="str">
        <f t="shared" ref="C194:C199" si="12">HYPERLINK("http://genome-www4.stanford.edu/cgi-bin/SGD/locus.pl?locus=RPN12","RPN12")</f>
        <v>RPN12</v>
      </c>
      <c r="D194" s="2" t="s">
        <v>87</v>
      </c>
      <c r="E194" s="2" t="s">
        <v>88</v>
      </c>
      <c r="F194" s="2" t="str">
        <f>HYPERLINK("http://godatabase.org/cgi-bin/go.cgi?view=details&amp;query=GO:0004298","threonine endopeptidase")</f>
        <v>threonine endopeptidase</v>
      </c>
      <c r="G194" s="5" t="s">
        <v>16</v>
      </c>
      <c r="H194" s="5">
        <v>30</v>
      </c>
      <c r="I194" s="5">
        <v>0.2</v>
      </c>
      <c r="J194" s="5">
        <v>1</v>
      </c>
      <c r="K194" s="5">
        <v>1</v>
      </c>
      <c r="L194" s="5">
        <v>28</v>
      </c>
      <c r="M194" s="5">
        <v>24</v>
      </c>
      <c r="N194" s="5">
        <v>17</v>
      </c>
      <c r="O194" s="5">
        <v>19.1965</v>
      </c>
      <c r="P194" s="5" t="s">
        <v>21</v>
      </c>
    </row>
    <row r="195" spans="1:16" ht="52.8" x14ac:dyDescent="0.25">
      <c r="A195" s="4">
        <v>4299</v>
      </c>
      <c r="B195" s="4" t="str">
        <f t="shared" si="11"/>
        <v>YFR052W</v>
      </c>
      <c r="C195" s="4" t="str">
        <f t="shared" si="12"/>
        <v>RPN12</v>
      </c>
      <c r="D195" s="2" t="s">
        <v>87</v>
      </c>
      <c r="E195" s="2" t="s">
        <v>88</v>
      </c>
      <c r="F195" s="2" t="str">
        <f>HYPERLINK("http://godatabase.org/cgi-bin/go.cgi?view=details&amp;query=GO:0004299","proteasome endopeptidase")</f>
        <v>proteasome endopeptidase</v>
      </c>
      <c r="G195" s="5" t="s">
        <v>16</v>
      </c>
      <c r="H195" s="5">
        <v>30</v>
      </c>
      <c r="I195" s="5">
        <v>0.2</v>
      </c>
      <c r="J195" s="5">
        <v>1</v>
      </c>
      <c r="K195" s="5">
        <v>1</v>
      </c>
      <c r="L195" s="5">
        <v>28</v>
      </c>
      <c r="M195" s="5">
        <v>24</v>
      </c>
      <c r="N195" s="5">
        <v>17</v>
      </c>
      <c r="O195" s="5">
        <v>19.1965</v>
      </c>
      <c r="P195" s="5" t="s">
        <v>17</v>
      </c>
    </row>
    <row r="196" spans="1:16" ht="52.8" x14ac:dyDescent="0.25">
      <c r="A196" s="4">
        <v>5524</v>
      </c>
      <c r="B196" s="4" t="str">
        <f t="shared" si="11"/>
        <v>YFR052W</v>
      </c>
      <c r="C196" s="4" t="str">
        <f t="shared" si="12"/>
        <v>RPN12</v>
      </c>
      <c r="D196" s="2" t="s">
        <v>87</v>
      </c>
      <c r="E196" s="2" t="s">
        <v>88</v>
      </c>
      <c r="F196" s="2" t="str">
        <f>HYPERLINK("http://godatabase.org/cgi-bin/go.cgi?view=details&amp;query=GO:0005524","ATP binding")</f>
        <v>ATP binding</v>
      </c>
      <c r="G196" s="5" t="s">
        <v>16</v>
      </c>
      <c r="H196" s="5">
        <v>140</v>
      </c>
      <c r="I196" s="5">
        <v>0.9</v>
      </c>
      <c r="J196" s="5">
        <v>0.80103999999999997</v>
      </c>
      <c r="K196" s="5">
        <v>0.94938</v>
      </c>
      <c r="L196" s="5">
        <v>28</v>
      </c>
      <c r="M196" s="5">
        <v>24</v>
      </c>
      <c r="N196" s="5">
        <v>6</v>
      </c>
      <c r="O196" s="5">
        <v>7.3884999999999996</v>
      </c>
      <c r="P196" s="5" t="s">
        <v>21</v>
      </c>
    </row>
    <row r="197" spans="1:16" ht="52.8" x14ac:dyDescent="0.25">
      <c r="A197" s="4">
        <v>8233</v>
      </c>
      <c r="B197" s="4" t="str">
        <f t="shared" si="11"/>
        <v>YFR052W</v>
      </c>
      <c r="C197" s="4" t="str">
        <f t="shared" si="12"/>
        <v>RPN12</v>
      </c>
      <c r="D197" s="2" t="s">
        <v>87</v>
      </c>
      <c r="E197" s="2" t="s">
        <v>88</v>
      </c>
      <c r="F197" s="2" t="str">
        <f>HYPERLINK("http://godatabase.org/cgi-bin/go.cgi?view=details&amp;query=GO:0008233","peptidase")</f>
        <v>peptidase</v>
      </c>
      <c r="G197" s="5" t="s">
        <v>16</v>
      </c>
      <c r="H197" s="5">
        <v>81</v>
      </c>
      <c r="I197" s="5">
        <v>0.5</v>
      </c>
      <c r="J197" s="5">
        <v>1</v>
      </c>
      <c r="K197" s="5">
        <v>1</v>
      </c>
      <c r="L197" s="5">
        <v>28</v>
      </c>
      <c r="M197" s="5">
        <v>24</v>
      </c>
      <c r="N197" s="5">
        <v>17</v>
      </c>
      <c r="O197" s="5">
        <v>19.323499999999999</v>
      </c>
      <c r="P197" s="5" t="s">
        <v>21</v>
      </c>
    </row>
    <row r="198" spans="1:16" ht="52.8" x14ac:dyDescent="0.25">
      <c r="A198" s="4">
        <v>16887</v>
      </c>
      <c r="B198" s="4" t="str">
        <f t="shared" si="11"/>
        <v>YFR052W</v>
      </c>
      <c r="C198" s="4" t="str">
        <f t="shared" si="12"/>
        <v>RPN12</v>
      </c>
      <c r="D198" s="2" t="s">
        <v>87</v>
      </c>
      <c r="E198" s="2" t="s">
        <v>88</v>
      </c>
      <c r="F198" s="2" t="str">
        <f>HYPERLINK("http://godatabase.org/cgi-bin/go.cgi?view=details&amp;query=GO:0016887","ATPase")</f>
        <v>ATPase</v>
      </c>
      <c r="G198" s="5" t="s">
        <v>16</v>
      </c>
      <c r="H198" s="5">
        <v>135</v>
      </c>
      <c r="I198" s="5">
        <v>0.9</v>
      </c>
      <c r="J198" s="5">
        <v>0.81189999999999996</v>
      </c>
      <c r="K198" s="5">
        <v>0.95572999999999997</v>
      </c>
      <c r="L198" s="5">
        <v>28</v>
      </c>
      <c r="M198" s="5">
        <v>24</v>
      </c>
      <c r="N198" s="5">
        <v>6</v>
      </c>
      <c r="O198" s="5">
        <v>7.3989000000000003</v>
      </c>
      <c r="P198" s="5" t="s">
        <v>17</v>
      </c>
    </row>
    <row r="199" spans="1:16" ht="52.8" x14ac:dyDescent="0.25">
      <c r="A199" s="4">
        <v>30554</v>
      </c>
      <c r="B199" s="4" t="str">
        <f t="shared" si="11"/>
        <v>YFR052W</v>
      </c>
      <c r="C199" s="4" t="str">
        <f t="shared" si="12"/>
        <v>RPN12</v>
      </c>
      <c r="D199" s="2" t="s">
        <v>87</v>
      </c>
      <c r="E199" s="2" t="s">
        <v>88</v>
      </c>
      <c r="F199" s="2" t="str">
        <f>HYPERLINK("http://godatabase.org/cgi-bin/go.cgi?view=details&amp;query=GO:0030554","adenyl nucleotide binding")</f>
        <v>adenyl nucleotide binding</v>
      </c>
      <c r="G199" s="5" t="s">
        <v>16</v>
      </c>
      <c r="H199" s="5">
        <v>140</v>
      </c>
      <c r="I199" s="5">
        <v>0.9</v>
      </c>
      <c r="J199" s="5">
        <v>0.80103999999999997</v>
      </c>
      <c r="K199" s="5">
        <v>0.94938</v>
      </c>
      <c r="L199" s="5">
        <v>28</v>
      </c>
      <c r="M199" s="5">
        <v>24</v>
      </c>
      <c r="N199" s="5">
        <v>6</v>
      </c>
      <c r="O199" s="5">
        <v>7.3884999999999996</v>
      </c>
      <c r="P199" s="5" t="s">
        <v>21</v>
      </c>
    </row>
    <row r="200" spans="1:16" x14ac:dyDescent="0.25">
      <c r="A200" s="4">
        <v>6270</v>
      </c>
      <c r="B200" s="4" t="str">
        <f>HYPERLINK("http://genome-www4.stanford.edu/cgi-bin/SGD/locus.pl?locus=YFR057W","YFR057W")</f>
        <v>YFR057W</v>
      </c>
      <c r="C200" s="4" t="str">
        <f>HYPERLINK("http://genome-www4.stanford.edu/cgi-bin/SGD/locus.pl?locus=YFR057W","YFR057W")</f>
        <v>YFR057W</v>
      </c>
      <c r="E200" s="2" t="s">
        <v>19</v>
      </c>
      <c r="F200" s="2" t="str">
        <f>HYPERLINK("http://godatabase.org/cgi-bin/go.cgi?view=details&amp;query=GO:0006270","DNA replication initiation")</f>
        <v>DNA replication initiation</v>
      </c>
      <c r="G200" s="5" t="s">
        <v>22</v>
      </c>
      <c r="H200" s="5">
        <v>22</v>
      </c>
      <c r="I200" s="5">
        <v>0.3</v>
      </c>
      <c r="J200" s="5">
        <v>0.39611000000000002</v>
      </c>
      <c r="K200" s="5">
        <v>0.39611000000000002</v>
      </c>
      <c r="L200" s="5">
        <v>1</v>
      </c>
      <c r="M200" s="5">
        <v>1</v>
      </c>
      <c r="N200" s="5">
        <v>1</v>
      </c>
      <c r="O200" s="5">
        <v>1</v>
      </c>
      <c r="P200" s="5" t="s">
        <v>17</v>
      </c>
    </row>
    <row r="201" spans="1:16" x14ac:dyDescent="0.25">
      <c r="A201" s="4">
        <v>4298</v>
      </c>
      <c r="B201" s="4" t="str">
        <f t="shared" ref="B201:C212" si="13">HYPERLINK("http://genome-www4.stanford.edu/cgi-bin/SGD/locus.pl?locus=YGL004C","YGL004C")</f>
        <v>YGL004C</v>
      </c>
      <c r="C201" s="4" t="str">
        <f t="shared" si="13"/>
        <v>YGL004C</v>
      </c>
      <c r="E201" s="2" t="s">
        <v>19</v>
      </c>
      <c r="F201" s="2" t="str">
        <f>HYPERLINK("http://godatabase.org/cgi-bin/go.cgi?view=details&amp;query=GO:0004298","threonine endopeptidase")</f>
        <v>threonine endopeptidase</v>
      </c>
      <c r="G201" s="5" t="s">
        <v>16</v>
      </c>
      <c r="H201" s="5">
        <v>30</v>
      </c>
      <c r="I201" s="5">
        <v>0.2</v>
      </c>
      <c r="J201" s="5">
        <v>1</v>
      </c>
      <c r="K201" s="5">
        <v>1</v>
      </c>
      <c r="L201" s="5">
        <v>18</v>
      </c>
      <c r="M201" s="5">
        <v>15</v>
      </c>
      <c r="N201" s="5">
        <v>14</v>
      </c>
      <c r="O201" s="5">
        <v>16.984400000000001</v>
      </c>
      <c r="P201" s="5" t="s">
        <v>21</v>
      </c>
    </row>
    <row r="202" spans="1:16" x14ac:dyDescent="0.25">
      <c r="A202" s="4">
        <v>4299</v>
      </c>
      <c r="B202" s="4" t="str">
        <f t="shared" si="13"/>
        <v>YGL004C</v>
      </c>
      <c r="C202" s="4" t="str">
        <f t="shared" si="13"/>
        <v>YGL004C</v>
      </c>
      <c r="E202" s="2" t="s">
        <v>19</v>
      </c>
      <c r="F202" s="2" t="str">
        <f>HYPERLINK("http://godatabase.org/cgi-bin/go.cgi?view=details&amp;query=GO:0004299","proteasome endopeptidase")</f>
        <v>proteasome endopeptidase</v>
      </c>
      <c r="G202" s="5" t="s">
        <v>16</v>
      </c>
      <c r="H202" s="5">
        <v>30</v>
      </c>
      <c r="I202" s="5">
        <v>0.2</v>
      </c>
      <c r="J202" s="5">
        <v>1</v>
      </c>
      <c r="K202" s="5">
        <v>1</v>
      </c>
      <c r="L202" s="5">
        <v>18</v>
      </c>
      <c r="M202" s="5">
        <v>15</v>
      </c>
      <c r="N202" s="5">
        <v>14</v>
      </c>
      <c r="O202" s="5">
        <v>16.984400000000001</v>
      </c>
      <c r="P202" s="5" t="s">
        <v>17</v>
      </c>
    </row>
    <row r="203" spans="1:16" x14ac:dyDescent="0.25">
      <c r="A203" s="4">
        <v>5524</v>
      </c>
      <c r="B203" s="4" t="str">
        <f t="shared" si="13"/>
        <v>YGL004C</v>
      </c>
      <c r="C203" s="4" t="str">
        <f t="shared" si="13"/>
        <v>YGL004C</v>
      </c>
      <c r="E203" s="2" t="s">
        <v>19</v>
      </c>
      <c r="F203" s="2" t="str">
        <f>HYPERLINK("http://godatabase.org/cgi-bin/go.cgi?view=details&amp;query=GO:0005524","ATP binding")</f>
        <v>ATP binding</v>
      </c>
      <c r="G203" s="5" t="s">
        <v>16</v>
      </c>
      <c r="H203" s="5">
        <v>140</v>
      </c>
      <c r="I203" s="5">
        <v>0.9</v>
      </c>
      <c r="J203" s="5">
        <v>0.93911</v>
      </c>
      <c r="K203" s="5">
        <v>0.98568999999999996</v>
      </c>
      <c r="L203" s="5">
        <v>18</v>
      </c>
      <c r="M203" s="5">
        <v>15</v>
      </c>
      <c r="N203" s="5">
        <v>6</v>
      </c>
      <c r="O203" s="5">
        <v>7.3019999999999996</v>
      </c>
      <c r="P203" s="5" t="s">
        <v>21</v>
      </c>
    </row>
    <row r="204" spans="1:16" ht="26.4" x14ac:dyDescent="0.25">
      <c r="A204" s="4">
        <v>5838</v>
      </c>
      <c r="B204" s="4" t="str">
        <f t="shared" si="13"/>
        <v>YGL004C</v>
      </c>
      <c r="C204" s="4" t="str">
        <f t="shared" si="13"/>
        <v>YGL004C</v>
      </c>
      <c r="E204" s="2" t="s">
        <v>19</v>
      </c>
      <c r="F204" s="2" t="str">
        <f>HYPERLINK("http://godatabase.org/cgi-bin/go.cgi?view=details&amp;query=GO:0005838","19S proteasome regulatory particle")</f>
        <v>19S proteasome regulatory particle</v>
      </c>
      <c r="G204" s="5" t="s">
        <v>20</v>
      </c>
      <c r="H204" s="5">
        <v>21</v>
      </c>
      <c r="I204" s="5">
        <v>0.7</v>
      </c>
      <c r="J204" s="5">
        <v>1</v>
      </c>
      <c r="K204" s="5">
        <v>1</v>
      </c>
      <c r="L204" s="5">
        <v>18</v>
      </c>
      <c r="M204" s="5">
        <v>17</v>
      </c>
      <c r="N204" s="5">
        <v>16</v>
      </c>
      <c r="O204" s="5">
        <v>17</v>
      </c>
      <c r="P204" s="5" t="s">
        <v>17</v>
      </c>
    </row>
    <row r="205" spans="1:16" x14ac:dyDescent="0.25">
      <c r="A205" s="4">
        <v>6508</v>
      </c>
      <c r="B205" s="4" t="str">
        <f t="shared" si="13"/>
        <v>YGL004C</v>
      </c>
      <c r="C205" s="4" t="str">
        <f t="shared" si="13"/>
        <v>YGL004C</v>
      </c>
      <c r="E205" s="2" t="s">
        <v>19</v>
      </c>
      <c r="F205" s="2" t="str">
        <f>HYPERLINK("http://godatabase.org/cgi-bin/go.cgi?view=details&amp;query=GO:0006508","proteolysis and peptidolysis")</f>
        <v>proteolysis and peptidolysis</v>
      </c>
      <c r="G205" s="5" t="s">
        <v>22</v>
      </c>
      <c r="H205" s="5">
        <v>101</v>
      </c>
      <c r="I205" s="5">
        <v>0.5</v>
      </c>
      <c r="J205" s="5">
        <v>1</v>
      </c>
      <c r="K205" s="5">
        <v>1</v>
      </c>
      <c r="L205" s="5">
        <v>18</v>
      </c>
      <c r="M205" s="5">
        <v>18</v>
      </c>
      <c r="N205" s="5">
        <v>16</v>
      </c>
      <c r="O205" s="5">
        <v>16</v>
      </c>
      <c r="P205" s="5" t="s">
        <v>21</v>
      </c>
    </row>
    <row r="206" spans="1:16" x14ac:dyDescent="0.25">
      <c r="A206" s="4">
        <v>8233</v>
      </c>
      <c r="B206" s="4" t="str">
        <f t="shared" si="13"/>
        <v>YGL004C</v>
      </c>
      <c r="C206" s="4" t="str">
        <f t="shared" si="13"/>
        <v>YGL004C</v>
      </c>
      <c r="E206" s="2" t="s">
        <v>19</v>
      </c>
      <c r="F206" s="2" t="str">
        <f>HYPERLINK("http://godatabase.org/cgi-bin/go.cgi?view=details&amp;query=GO:0008233","peptidase")</f>
        <v>peptidase</v>
      </c>
      <c r="G206" s="5" t="s">
        <v>16</v>
      </c>
      <c r="H206" s="5">
        <v>81</v>
      </c>
      <c r="I206" s="5">
        <v>0.5</v>
      </c>
      <c r="J206" s="5">
        <v>1</v>
      </c>
      <c r="K206" s="5">
        <v>1</v>
      </c>
      <c r="L206" s="5">
        <v>18</v>
      </c>
      <c r="M206" s="5">
        <v>15</v>
      </c>
      <c r="N206" s="5">
        <v>14</v>
      </c>
      <c r="O206" s="5">
        <v>16.974799999999998</v>
      </c>
      <c r="P206" s="5" t="s">
        <v>21</v>
      </c>
    </row>
    <row r="207" spans="1:16" x14ac:dyDescent="0.25">
      <c r="A207" s="4">
        <v>9056</v>
      </c>
      <c r="B207" s="4" t="str">
        <f t="shared" si="13"/>
        <v>YGL004C</v>
      </c>
      <c r="C207" s="4" t="str">
        <f t="shared" si="13"/>
        <v>YGL004C</v>
      </c>
      <c r="E207" s="2" t="s">
        <v>19</v>
      </c>
      <c r="F207" s="2" t="str">
        <f>HYPERLINK("http://godatabase.org/cgi-bin/go.cgi?view=details&amp;query=GO:0009056","catabolism")</f>
        <v>catabolism</v>
      </c>
      <c r="G207" s="5" t="s">
        <v>22</v>
      </c>
      <c r="H207" s="5">
        <v>211</v>
      </c>
      <c r="I207" s="5">
        <v>0.9</v>
      </c>
      <c r="J207" s="5">
        <v>1</v>
      </c>
      <c r="K207" s="5">
        <v>1</v>
      </c>
      <c r="L207" s="5">
        <v>18</v>
      </c>
      <c r="M207" s="5">
        <v>18</v>
      </c>
      <c r="N207" s="5">
        <v>16</v>
      </c>
      <c r="O207" s="5">
        <v>16</v>
      </c>
      <c r="P207" s="5" t="s">
        <v>21</v>
      </c>
    </row>
    <row r="208" spans="1:16" x14ac:dyDescent="0.25">
      <c r="A208" s="4">
        <v>9057</v>
      </c>
      <c r="B208" s="4" t="str">
        <f t="shared" si="13"/>
        <v>YGL004C</v>
      </c>
      <c r="C208" s="4" t="str">
        <f t="shared" si="13"/>
        <v>YGL004C</v>
      </c>
      <c r="E208" s="2" t="s">
        <v>19</v>
      </c>
      <c r="F208" s="2" t="str">
        <f>HYPERLINK("http://godatabase.org/cgi-bin/go.cgi?view=details&amp;query=GO:0009057","macromolecule catabolism")</f>
        <v>macromolecule catabolism</v>
      </c>
      <c r="G208" s="5" t="s">
        <v>22</v>
      </c>
      <c r="H208" s="5">
        <v>144</v>
      </c>
      <c r="I208" s="5">
        <v>0.8</v>
      </c>
      <c r="J208" s="5">
        <v>1</v>
      </c>
      <c r="K208" s="5">
        <v>1</v>
      </c>
      <c r="L208" s="5">
        <v>18</v>
      </c>
      <c r="M208" s="5">
        <v>18</v>
      </c>
      <c r="N208" s="5">
        <v>16</v>
      </c>
      <c r="O208" s="5">
        <v>16</v>
      </c>
      <c r="P208" s="5" t="s">
        <v>21</v>
      </c>
    </row>
    <row r="209" spans="1:16" x14ac:dyDescent="0.25">
      <c r="A209" s="4">
        <v>16887</v>
      </c>
      <c r="B209" s="4" t="str">
        <f t="shared" si="13"/>
        <v>YGL004C</v>
      </c>
      <c r="C209" s="4" t="str">
        <f t="shared" si="13"/>
        <v>YGL004C</v>
      </c>
      <c r="E209" s="2" t="s">
        <v>19</v>
      </c>
      <c r="F209" s="2" t="str">
        <f>HYPERLINK("http://godatabase.org/cgi-bin/go.cgi?view=details&amp;query=GO:0016887","ATPase")</f>
        <v>ATPase</v>
      </c>
      <c r="G209" s="5" t="s">
        <v>16</v>
      </c>
      <c r="H209" s="5">
        <v>135</v>
      </c>
      <c r="I209" s="5">
        <v>0.9</v>
      </c>
      <c r="J209" s="5">
        <v>0.94542000000000004</v>
      </c>
      <c r="K209" s="5">
        <v>0.98804000000000003</v>
      </c>
      <c r="L209" s="5">
        <v>18</v>
      </c>
      <c r="M209" s="5">
        <v>15</v>
      </c>
      <c r="N209" s="5">
        <v>6</v>
      </c>
      <c r="O209" s="5">
        <v>7.3112000000000004</v>
      </c>
      <c r="P209" s="5" t="s">
        <v>17</v>
      </c>
    </row>
    <row r="210" spans="1:16" ht="26.4" x14ac:dyDescent="0.25">
      <c r="A210" s="4">
        <v>19941</v>
      </c>
      <c r="B210" s="4" t="str">
        <f t="shared" si="13"/>
        <v>YGL004C</v>
      </c>
      <c r="C210" s="4" t="str">
        <f t="shared" si="13"/>
        <v>YGL004C</v>
      </c>
      <c r="E210" s="2" t="s">
        <v>19</v>
      </c>
      <c r="F210" s="2" t="str">
        <f>HYPERLINK("http://godatabase.org/cgi-bin/go.cgi?view=details&amp;query=GO:0019941","protein-ligand dependent protein catabolism")</f>
        <v>protein-ligand dependent protein catabolism</v>
      </c>
      <c r="G210" s="5" t="s">
        <v>22</v>
      </c>
      <c r="H210" s="5">
        <v>82</v>
      </c>
      <c r="I210" s="5">
        <v>0.6</v>
      </c>
      <c r="J210" s="5">
        <v>1</v>
      </c>
      <c r="K210" s="5">
        <v>1</v>
      </c>
      <c r="L210" s="5">
        <v>18</v>
      </c>
      <c r="M210" s="5">
        <v>18</v>
      </c>
      <c r="N210" s="5">
        <v>14</v>
      </c>
      <c r="O210" s="5">
        <v>14</v>
      </c>
      <c r="P210" s="5" t="s">
        <v>17</v>
      </c>
    </row>
    <row r="211" spans="1:16" x14ac:dyDescent="0.25">
      <c r="A211" s="4">
        <v>30163</v>
      </c>
      <c r="B211" s="4" t="str">
        <f t="shared" si="13"/>
        <v>YGL004C</v>
      </c>
      <c r="C211" s="4" t="str">
        <f t="shared" si="13"/>
        <v>YGL004C</v>
      </c>
      <c r="E211" s="2" t="s">
        <v>19</v>
      </c>
      <c r="F211" s="2" t="str">
        <f>HYPERLINK("http://godatabase.org/cgi-bin/go.cgi?view=details&amp;query=GO:0030163","protein catabolism")</f>
        <v>protein catabolism</v>
      </c>
      <c r="G211" s="5" t="s">
        <v>22</v>
      </c>
      <c r="H211" s="5">
        <v>112</v>
      </c>
      <c r="I211" s="5">
        <v>0.6</v>
      </c>
      <c r="J211" s="5">
        <v>1</v>
      </c>
      <c r="K211" s="5">
        <v>1</v>
      </c>
      <c r="L211" s="5">
        <v>18</v>
      </c>
      <c r="M211" s="5">
        <v>18</v>
      </c>
      <c r="N211" s="5">
        <v>16</v>
      </c>
      <c r="O211" s="5">
        <v>16</v>
      </c>
      <c r="P211" s="5" t="s">
        <v>21</v>
      </c>
    </row>
    <row r="212" spans="1:16" x14ac:dyDescent="0.25">
      <c r="A212" s="4">
        <v>30554</v>
      </c>
      <c r="B212" s="4" t="str">
        <f t="shared" si="13"/>
        <v>YGL004C</v>
      </c>
      <c r="C212" s="4" t="str">
        <f t="shared" si="13"/>
        <v>YGL004C</v>
      </c>
      <c r="E212" s="2" t="s">
        <v>19</v>
      </c>
      <c r="F212" s="2" t="str">
        <f>HYPERLINK("http://godatabase.org/cgi-bin/go.cgi?view=details&amp;query=GO:0030554","adenyl nucleotide binding")</f>
        <v>adenyl nucleotide binding</v>
      </c>
      <c r="G212" s="5" t="s">
        <v>16</v>
      </c>
      <c r="H212" s="5">
        <v>140</v>
      </c>
      <c r="I212" s="5">
        <v>0.9</v>
      </c>
      <c r="J212" s="5">
        <v>0.93911</v>
      </c>
      <c r="K212" s="5">
        <v>0.98568999999999996</v>
      </c>
      <c r="L212" s="5">
        <v>18</v>
      </c>
      <c r="M212" s="5">
        <v>15</v>
      </c>
      <c r="N212" s="5">
        <v>6</v>
      </c>
      <c r="O212" s="5">
        <v>7.3019999999999996</v>
      </c>
      <c r="P212" s="5" t="s">
        <v>21</v>
      </c>
    </row>
    <row r="213" spans="1:16" ht="39.6" x14ac:dyDescent="0.25">
      <c r="A213" s="4">
        <v>30528</v>
      </c>
      <c r="B213" s="4" t="str">
        <f>HYPERLINK("http://genome-www4.stanford.edu/cgi-bin/SGD/locus.pl?locus=YGL066W","YGL066W")</f>
        <v>YGL066W</v>
      </c>
      <c r="C213" s="4" t="str">
        <f>HYPERLINK("http://genome-www4.stanford.edu/cgi-bin/SGD/locus.pl?locus=SGF73","SGF73")</f>
        <v>SGF73</v>
      </c>
      <c r="D213" s="2" t="s">
        <v>89</v>
      </c>
      <c r="E213" s="2" t="s">
        <v>44</v>
      </c>
      <c r="F213" s="2" t="str">
        <f>HYPERLINK("http://godatabase.org/cgi-bin/go.cgi?view=details&amp;query=GO:0030528","transcription regulator")</f>
        <v>transcription regulator</v>
      </c>
      <c r="G213" s="5" t="s">
        <v>16</v>
      </c>
      <c r="H213" s="5">
        <v>245</v>
      </c>
      <c r="I213" s="5">
        <v>0.6</v>
      </c>
      <c r="J213" s="5">
        <v>0.80476999999999999</v>
      </c>
      <c r="K213" s="5">
        <v>0.77322999999999997</v>
      </c>
      <c r="L213" s="5">
        <v>3</v>
      </c>
      <c r="M213" s="5">
        <v>2</v>
      </c>
      <c r="N213" s="5">
        <v>2</v>
      </c>
      <c r="O213" s="5">
        <v>2.0203000000000002</v>
      </c>
      <c r="P213" s="5" t="s">
        <v>17</v>
      </c>
    </row>
    <row r="214" spans="1:16" x14ac:dyDescent="0.25">
      <c r="A214" s="4">
        <v>4298</v>
      </c>
      <c r="B214" s="4" t="str">
        <f>HYPERLINK("http://genome-www4.stanford.edu/cgi-bin/SGD/locus.pl?locus=YGL074C","YGL074C")</f>
        <v>YGL074C</v>
      </c>
      <c r="C214" s="4" t="str">
        <f>HYPERLINK("http://genome-www4.stanford.edu/cgi-bin/SGD/locus.pl?locus=YGL074C","YGL074C")</f>
        <v>YGL074C</v>
      </c>
      <c r="E214" s="2" t="s">
        <v>19</v>
      </c>
      <c r="F214" s="2" t="str">
        <f>HYPERLINK("http://godatabase.org/cgi-bin/go.cgi?view=details&amp;query=GO:0004298","threonine endopeptidase")</f>
        <v>threonine endopeptidase</v>
      </c>
      <c r="G214" s="5" t="s">
        <v>16</v>
      </c>
      <c r="H214" s="5">
        <v>30</v>
      </c>
      <c r="I214" s="5">
        <v>0.2</v>
      </c>
      <c r="J214" s="5">
        <v>0.30048000000000002</v>
      </c>
      <c r="K214" s="5">
        <v>0.30048000000000002</v>
      </c>
      <c r="L214" s="5">
        <v>1</v>
      </c>
      <c r="M214" s="5">
        <v>1</v>
      </c>
      <c r="N214" s="5">
        <v>1</v>
      </c>
      <c r="O214" s="5">
        <v>1</v>
      </c>
      <c r="P214" s="5" t="s">
        <v>21</v>
      </c>
    </row>
    <row r="215" spans="1:16" x14ac:dyDescent="0.25">
      <c r="A215" s="4">
        <v>4299</v>
      </c>
      <c r="B215" s="4" t="str">
        <f>HYPERLINK("http://genome-www4.stanford.edu/cgi-bin/SGD/locus.pl?locus=YGL074C","YGL074C")</f>
        <v>YGL074C</v>
      </c>
      <c r="C215" s="4" t="str">
        <f>HYPERLINK("http://genome-www4.stanford.edu/cgi-bin/SGD/locus.pl?locus=YGL074C","YGL074C")</f>
        <v>YGL074C</v>
      </c>
      <c r="E215" s="2" t="s">
        <v>19</v>
      </c>
      <c r="F215" s="2" t="str">
        <f>HYPERLINK("http://godatabase.org/cgi-bin/go.cgi?view=details&amp;query=GO:0004299","proteasome endopeptidase")</f>
        <v>proteasome endopeptidase</v>
      </c>
      <c r="G215" s="5" t="s">
        <v>16</v>
      </c>
      <c r="H215" s="5">
        <v>30</v>
      </c>
      <c r="I215" s="5">
        <v>0.2</v>
      </c>
      <c r="J215" s="5">
        <v>0.30048000000000002</v>
      </c>
      <c r="K215" s="5">
        <v>0.30048000000000002</v>
      </c>
      <c r="L215" s="5">
        <v>1</v>
      </c>
      <c r="M215" s="5">
        <v>1</v>
      </c>
      <c r="N215" s="5">
        <v>1</v>
      </c>
      <c r="O215" s="5">
        <v>1</v>
      </c>
      <c r="P215" s="5" t="s">
        <v>17</v>
      </c>
    </row>
    <row r="216" spans="1:16" ht="26.4" x14ac:dyDescent="0.25">
      <c r="A216" s="4">
        <v>3723</v>
      </c>
      <c r="B216" s="4" t="str">
        <f>HYPERLINK("http://genome-www4.stanford.edu/cgi-bin/SGD/locus.pl?locus=YGL111W","YGL111W")</f>
        <v>YGL111W</v>
      </c>
      <c r="C216" s="4" t="str">
        <f>HYPERLINK("http://genome-www4.stanford.edu/cgi-bin/SGD/locus.pl?locus=NSA1","NSA1")</f>
        <v>NSA1</v>
      </c>
      <c r="D216" s="2" t="s">
        <v>74</v>
      </c>
      <c r="E216" s="2" t="s">
        <v>90</v>
      </c>
      <c r="F216" s="2" t="str">
        <f>HYPERLINK("http://godatabase.org/cgi-bin/go.cgi?view=details&amp;query=GO:0003723","RNA binding")</f>
        <v>RNA binding</v>
      </c>
      <c r="G216" s="5" t="s">
        <v>16</v>
      </c>
      <c r="H216" s="5">
        <v>230</v>
      </c>
      <c r="I216" s="5">
        <v>0.7</v>
      </c>
      <c r="J216" s="5">
        <v>5.6185999999999996E-3</v>
      </c>
      <c r="K216" s="5">
        <v>0.99941000000000002</v>
      </c>
      <c r="L216" s="5">
        <v>11</v>
      </c>
      <c r="M216" s="5">
        <v>5</v>
      </c>
      <c r="N216" s="5">
        <v>1</v>
      </c>
      <c r="O216" s="5">
        <v>6.9999000000000002</v>
      </c>
      <c r="P216" s="5" t="s">
        <v>17</v>
      </c>
    </row>
    <row r="217" spans="1:16" ht="39.6" x14ac:dyDescent="0.25">
      <c r="A217" s="4">
        <v>3700</v>
      </c>
      <c r="B217" s="4" t="str">
        <f>HYPERLINK("http://genome-www4.stanford.edu/cgi-bin/SGD/locus.pl?locus=YGL127C","YGL127C")</f>
        <v>YGL127C</v>
      </c>
      <c r="C217" s="4" t="str">
        <f>HYPERLINK("http://genome-www4.stanford.edu/cgi-bin/SGD/locus.pl?locus=SOH1","SOH1")</f>
        <v>SOH1</v>
      </c>
      <c r="E217" s="2" t="s">
        <v>91</v>
      </c>
      <c r="F217" s="2" t="str">
        <f>HYPERLINK("http://godatabase.org/cgi-bin/go.cgi?view=details&amp;query=GO:0003700","transcription factor")</f>
        <v>transcription factor</v>
      </c>
      <c r="G217" s="5" t="s">
        <v>16</v>
      </c>
      <c r="H217" s="5">
        <v>213</v>
      </c>
      <c r="I217" s="5">
        <v>0.7</v>
      </c>
      <c r="J217" s="5">
        <v>0.33169999999999999</v>
      </c>
      <c r="K217" s="5">
        <v>1</v>
      </c>
      <c r="L217" s="5">
        <v>68</v>
      </c>
      <c r="M217" s="5">
        <v>38</v>
      </c>
      <c r="N217" s="5">
        <v>11</v>
      </c>
      <c r="O217" s="5">
        <v>19.7698</v>
      </c>
      <c r="P217" s="5" t="s">
        <v>17</v>
      </c>
    </row>
    <row r="218" spans="1:16" x14ac:dyDescent="0.25">
      <c r="A218" s="4">
        <v>3723</v>
      </c>
      <c r="B218" s="4" t="str">
        <f>HYPERLINK("http://genome-www4.stanford.edu/cgi-bin/SGD/locus.pl?locus=YGL128C","YGL128C")</f>
        <v>YGL128C</v>
      </c>
      <c r="C218" s="4" t="str">
        <f>HYPERLINK("http://genome-www4.stanford.edu/cgi-bin/SGD/locus.pl?locus=CWC23","CWC23")</f>
        <v>CWC23</v>
      </c>
      <c r="E218" s="2" t="s">
        <v>19</v>
      </c>
      <c r="F218" s="2" t="str">
        <f>HYPERLINK("http://godatabase.org/cgi-bin/go.cgi?view=details&amp;query=GO:0003723","RNA binding")</f>
        <v>RNA binding</v>
      </c>
      <c r="G218" s="5" t="s">
        <v>16</v>
      </c>
      <c r="H218" s="5">
        <v>230</v>
      </c>
      <c r="I218" s="5">
        <v>0.7</v>
      </c>
      <c r="J218" s="5">
        <v>0.54674999999999996</v>
      </c>
      <c r="K218" s="5">
        <v>0.90802000000000005</v>
      </c>
      <c r="L218" s="5">
        <v>4</v>
      </c>
      <c r="M218" s="5">
        <v>3</v>
      </c>
      <c r="N218" s="5">
        <v>2</v>
      </c>
      <c r="O218" s="5">
        <v>3</v>
      </c>
      <c r="P218" s="5" t="s">
        <v>17</v>
      </c>
    </row>
    <row r="219" spans="1:16" x14ac:dyDescent="0.25">
      <c r="A219" s="4">
        <v>16563</v>
      </c>
      <c r="B219" s="4" t="str">
        <f>HYPERLINK("http://genome-www4.stanford.edu/cgi-bin/SGD/locus.pl?locus=YGL128C","YGL128C")</f>
        <v>YGL128C</v>
      </c>
      <c r="C219" s="4" t="str">
        <f>HYPERLINK("http://genome-www4.stanford.edu/cgi-bin/SGD/locus.pl?locus=CWC23","CWC23")</f>
        <v>CWC23</v>
      </c>
      <c r="E219" s="2" t="s">
        <v>19</v>
      </c>
      <c r="F219" s="2" t="str">
        <f>HYPERLINK("http://godatabase.org/cgi-bin/go.cgi?view=details&amp;query=GO:0016563","transcriptional activator")</f>
        <v>transcriptional activator</v>
      </c>
      <c r="G219" s="5" t="s">
        <v>16</v>
      </c>
      <c r="H219" s="5">
        <v>26</v>
      </c>
      <c r="I219" s="5">
        <v>0.6</v>
      </c>
      <c r="J219" s="5">
        <v>0.17224</v>
      </c>
      <c r="K219" s="5">
        <v>0.88895000000000002</v>
      </c>
      <c r="L219" s="5">
        <v>4</v>
      </c>
      <c r="M219" s="5">
        <v>3</v>
      </c>
      <c r="N219" s="5">
        <v>1</v>
      </c>
      <c r="O219" s="5">
        <v>2</v>
      </c>
      <c r="P219" s="5" t="s">
        <v>17</v>
      </c>
    </row>
    <row r="220" spans="1:16" x14ac:dyDescent="0.25">
      <c r="A220" s="4">
        <v>30529</v>
      </c>
      <c r="B220" s="4" t="str">
        <f>HYPERLINK("http://genome-www4.stanford.edu/cgi-bin/SGD/locus.pl?locus=YGL128C","YGL128C")</f>
        <v>YGL128C</v>
      </c>
      <c r="C220" s="4" t="str">
        <f>HYPERLINK("http://genome-www4.stanford.edu/cgi-bin/SGD/locus.pl?locus=CWC23","CWC23")</f>
        <v>CWC23</v>
      </c>
      <c r="E220" s="2" t="s">
        <v>19</v>
      </c>
      <c r="F220" s="2" t="str">
        <f>HYPERLINK("http://godatabase.org/cgi-bin/go.cgi?view=details&amp;query=GO:0030529","ribonucleoprotein complex")</f>
        <v>ribonucleoprotein complex</v>
      </c>
      <c r="G220" s="5" t="s">
        <v>20</v>
      </c>
      <c r="H220" s="5">
        <v>165</v>
      </c>
      <c r="I220" s="5">
        <v>0.9</v>
      </c>
      <c r="J220" s="5">
        <v>0.94318999999999997</v>
      </c>
      <c r="K220" s="5">
        <v>0.94318999999999997</v>
      </c>
      <c r="L220" s="5">
        <v>4</v>
      </c>
      <c r="M220" s="5">
        <v>4</v>
      </c>
      <c r="N220" s="5">
        <v>3</v>
      </c>
      <c r="O220" s="5">
        <v>3</v>
      </c>
      <c r="P220" s="5" t="s">
        <v>17</v>
      </c>
    </row>
    <row r="221" spans="1:16" ht="26.4" x14ac:dyDescent="0.25">
      <c r="A221" s="4">
        <v>6997</v>
      </c>
      <c r="B221" s="4" t="str">
        <f>HYPERLINK("http://genome-www4.stanford.edu/cgi-bin/SGD/locus.pl?locus=YGL133W","YGL133W")</f>
        <v>YGL133W</v>
      </c>
      <c r="C221" s="4" t="str">
        <f>HYPERLINK("http://genome-www4.stanford.edu/cgi-bin/SGD/locus.pl?locus=ITC1","ITC1")</f>
        <v>ITC1</v>
      </c>
      <c r="E221" s="2" t="s">
        <v>92</v>
      </c>
      <c r="F221" s="2" t="str">
        <f>HYPERLINK("http://godatabase.org/cgi-bin/go.cgi?view=details&amp;query=GO:0006997","nuclear organization and biogenesis")</f>
        <v>nuclear organization and biogenesis</v>
      </c>
      <c r="G221" s="5" t="s">
        <v>22</v>
      </c>
      <c r="H221" s="5">
        <v>187</v>
      </c>
      <c r="I221" s="5">
        <v>0.9</v>
      </c>
      <c r="J221" s="5">
        <v>0.68788000000000005</v>
      </c>
      <c r="K221" s="5">
        <v>0.98024</v>
      </c>
      <c r="L221" s="5">
        <v>6</v>
      </c>
      <c r="M221" s="5">
        <v>4</v>
      </c>
      <c r="N221" s="5">
        <v>3</v>
      </c>
      <c r="O221" s="5">
        <v>4.9969000000000001</v>
      </c>
      <c r="P221" s="5" t="s">
        <v>17</v>
      </c>
    </row>
    <row r="222" spans="1:16" ht="66" x14ac:dyDescent="0.25">
      <c r="A222" s="4">
        <v>5478</v>
      </c>
      <c r="B222" s="4" t="str">
        <f>HYPERLINK("http://genome-www4.stanford.edu/cgi-bin/SGD/locus.pl?locus=YGL145W","YGL145W")</f>
        <v>YGL145W</v>
      </c>
      <c r="C222" s="4" t="str">
        <f>HYPERLINK("http://genome-www4.stanford.edu/cgi-bin/SGD/locus.pl?locus=TIP20","TIP20")</f>
        <v>TIP20</v>
      </c>
      <c r="D222" s="2" t="s">
        <v>93</v>
      </c>
      <c r="E222" s="2" t="s">
        <v>94</v>
      </c>
      <c r="F222" s="2" t="str">
        <f>HYPERLINK("http://godatabase.org/cgi-bin/go.cgi?view=details&amp;query=GO:0005478","intracellular transporter")</f>
        <v>intracellular transporter</v>
      </c>
      <c r="G222" s="5" t="s">
        <v>16</v>
      </c>
      <c r="H222" s="5">
        <v>25</v>
      </c>
      <c r="I222" s="5">
        <v>0.6</v>
      </c>
      <c r="J222" s="5">
        <v>0.99856999999999996</v>
      </c>
      <c r="K222" s="5">
        <v>0.99844999999999995</v>
      </c>
      <c r="L222" s="5">
        <v>7</v>
      </c>
      <c r="M222" s="5">
        <v>4</v>
      </c>
      <c r="N222" s="5">
        <v>3</v>
      </c>
      <c r="O222" s="5">
        <v>3.0146999999999999</v>
      </c>
      <c r="P222" s="5" t="s">
        <v>21</v>
      </c>
    </row>
    <row r="223" spans="1:16" ht="66" x14ac:dyDescent="0.25">
      <c r="A223" s="4">
        <v>5484</v>
      </c>
      <c r="B223" s="4" t="str">
        <f>HYPERLINK("http://genome-www4.stanford.edu/cgi-bin/SGD/locus.pl?locus=YGL145W","YGL145W")</f>
        <v>YGL145W</v>
      </c>
      <c r="C223" s="4" t="str">
        <f>HYPERLINK("http://genome-www4.stanford.edu/cgi-bin/SGD/locus.pl?locus=TIP20","TIP20")</f>
        <v>TIP20</v>
      </c>
      <c r="D223" s="2" t="s">
        <v>93</v>
      </c>
      <c r="E223" s="2" t="s">
        <v>94</v>
      </c>
      <c r="F223" s="2" t="str">
        <f>HYPERLINK("http://godatabase.org/cgi-bin/go.cgi?view=details&amp;query=GO:0005484","SNAP receptor")</f>
        <v>SNAP receptor</v>
      </c>
      <c r="G223" s="5" t="s">
        <v>16</v>
      </c>
      <c r="H223" s="5">
        <v>22</v>
      </c>
      <c r="I223" s="5">
        <v>0.9</v>
      </c>
      <c r="J223" s="5">
        <v>0.99826999999999999</v>
      </c>
      <c r="K223" s="5">
        <v>0.99827999999999995</v>
      </c>
      <c r="L223" s="5">
        <v>7</v>
      </c>
      <c r="M223" s="5">
        <v>4</v>
      </c>
      <c r="N223" s="5">
        <v>3</v>
      </c>
      <c r="O223" s="5">
        <v>3.028</v>
      </c>
      <c r="P223" s="5" t="s">
        <v>17</v>
      </c>
    </row>
    <row r="224" spans="1:16" ht="39.6" x14ac:dyDescent="0.25">
      <c r="A224" s="4">
        <v>3700</v>
      </c>
      <c r="B224" s="4" t="str">
        <f>HYPERLINK("http://genome-www4.stanford.edu/cgi-bin/SGD/locus.pl?locus=YGL151W","YGL151W")</f>
        <v>YGL151W</v>
      </c>
      <c r="C224" s="4" t="str">
        <f>HYPERLINK("http://genome-www4.stanford.edu/cgi-bin/SGD/locus.pl?locus=NUT1","NUT1")</f>
        <v>NUT1</v>
      </c>
      <c r="E224" s="2" t="s">
        <v>95</v>
      </c>
      <c r="F224" s="2" t="str">
        <f>HYPERLINK("http://godatabase.org/cgi-bin/go.cgi?view=details&amp;query=GO:0003700","transcription factor")</f>
        <v>transcription factor</v>
      </c>
      <c r="G224" s="5" t="s">
        <v>16</v>
      </c>
      <c r="H224" s="5">
        <v>213</v>
      </c>
      <c r="I224" s="5">
        <v>0.7</v>
      </c>
      <c r="J224" s="5">
        <v>0.99982000000000004</v>
      </c>
      <c r="K224" s="5">
        <v>0.99982000000000004</v>
      </c>
      <c r="L224" s="5">
        <v>7</v>
      </c>
      <c r="M224" s="5">
        <v>7</v>
      </c>
      <c r="N224" s="5">
        <v>6</v>
      </c>
      <c r="O224" s="5">
        <v>6</v>
      </c>
      <c r="P224" s="5" t="s">
        <v>21</v>
      </c>
    </row>
    <row r="225" spans="1:16" ht="39.6" x14ac:dyDescent="0.25">
      <c r="A225" s="4">
        <v>3702</v>
      </c>
      <c r="B225" s="4" t="str">
        <f>HYPERLINK("http://genome-www4.stanford.edu/cgi-bin/SGD/locus.pl?locus=YGL151W","YGL151W")</f>
        <v>YGL151W</v>
      </c>
      <c r="C225" s="4" t="str">
        <f>HYPERLINK("http://genome-www4.stanford.edu/cgi-bin/SGD/locus.pl?locus=NUT1","NUT1")</f>
        <v>NUT1</v>
      </c>
      <c r="E225" s="2" t="s">
        <v>95</v>
      </c>
      <c r="F225" s="2" t="str">
        <f>HYPERLINK("http://godatabase.org/cgi-bin/go.cgi?view=details&amp;query=GO:0003702","RNA polymerase II transcription factor")</f>
        <v>RNA polymerase II transcription factor</v>
      </c>
      <c r="G225" s="5" t="s">
        <v>16</v>
      </c>
      <c r="H225" s="5">
        <v>96</v>
      </c>
      <c r="I225" s="5">
        <v>0.4</v>
      </c>
      <c r="J225" s="5">
        <v>0.99999000000000005</v>
      </c>
      <c r="K225" s="5">
        <v>0.99999000000000005</v>
      </c>
      <c r="L225" s="5">
        <v>7</v>
      </c>
      <c r="M225" s="5">
        <v>7</v>
      </c>
      <c r="N225" s="5">
        <v>6</v>
      </c>
      <c r="O225" s="5">
        <v>6</v>
      </c>
      <c r="P225" s="5" t="s">
        <v>21</v>
      </c>
    </row>
    <row r="226" spans="1:16" ht="39.6" x14ac:dyDescent="0.25">
      <c r="A226" s="4">
        <v>16251</v>
      </c>
      <c r="B226" s="4" t="str">
        <f>HYPERLINK("http://genome-www4.stanford.edu/cgi-bin/SGD/locus.pl?locus=YGL151W","YGL151W")</f>
        <v>YGL151W</v>
      </c>
      <c r="C226" s="4" t="str">
        <f>HYPERLINK("http://genome-www4.stanford.edu/cgi-bin/SGD/locus.pl?locus=NUT1","NUT1")</f>
        <v>NUT1</v>
      </c>
      <c r="E226" s="2" t="s">
        <v>95</v>
      </c>
      <c r="F226" s="2" t="str">
        <f>HYPERLINK("http://godatabase.org/cgi-bin/go.cgi?view=details&amp;query=GO:0016251","general RNA polymerase II transcription factor")</f>
        <v>general RNA polymerase II transcription factor</v>
      </c>
      <c r="G226" s="5" t="s">
        <v>16</v>
      </c>
      <c r="H226" s="5">
        <v>60</v>
      </c>
      <c r="I226" s="5">
        <v>0.4</v>
      </c>
      <c r="J226" s="5">
        <v>1</v>
      </c>
      <c r="K226" s="5">
        <v>1</v>
      </c>
      <c r="L226" s="5">
        <v>7</v>
      </c>
      <c r="M226" s="5">
        <v>7</v>
      </c>
      <c r="N226" s="5">
        <v>6</v>
      </c>
      <c r="O226" s="5">
        <v>6</v>
      </c>
      <c r="P226" s="5" t="s">
        <v>17</v>
      </c>
    </row>
    <row r="227" spans="1:16" ht="39.6" x14ac:dyDescent="0.25">
      <c r="A227" s="4">
        <v>30528</v>
      </c>
      <c r="B227" s="4" t="str">
        <f>HYPERLINK("http://genome-www4.stanford.edu/cgi-bin/SGD/locus.pl?locus=YGL151W","YGL151W")</f>
        <v>YGL151W</v>
      </c>
      <c r="C227" s="4" t="str">
        <f>HYPERLINK("http://genome-www4.stanford.edu/cgi-bin/SGD/locus.pl?locus=NUT1","NUT1")</f>
        <v>NUT1</v>
      </c>
      <c r="E227" s="2" t="s">
        <v>95</v>
      </c>
      <c r="F227" s="2" t="str">
        <f>HYPERLINK("http://godatabase.org/cgi-bin/go.cgi?view=details&amp;query=GO:0030528","transcription regulator")</f>
        <v>transcription regulator</v>
      </c>
      <c r="G227" s="5" t="s">
        <v>16</v>
      </c>
      <c r="H227" s="5">
        <v>245</v>
      </c>
      <c r="I227" s="5">
        <v>0.6</v>
      </c>
      <c r="J227" s="5">
        <v>0.99987999999999999</v>
      </c>
      <c r="K227" s="5">
        <v>0.99987999999999999</v>
      </c>
      <c r="L227" s="5">
        <v>7</v>
      </c>
      <c r="M227" s="5">
        <v>7</v>
      </c>
      <c r="N227" s="5">
        <v>6</v>
      </c>
      <c r="O227" s="5">
        <v>6</v>
      </c>
      <c r="P227" s="5" t="s">
        <v>21</v>
      </c>
    </row>
    <row r="228" spans="1:16" x14ac:dyDescent="0.25">
      <c r="A228" s="4">
        <v>5478</v>
      </c>
      <c r="B228" s="4" t="str">
        <f t="shared" ref="B228:C231" si="14">HYPERLINK("http://genome-www4.stanford.edu/cgi-bin/SGD/locus.pl?locus=YGL161C","YGL161C")</f>
        <v>YGL161C</v>
      </c>
      <c r="C228" s="4" t="str">
        <f t="shared" si="14"/>
        <v>YGL161C</v>
      </c>
      <c r="E228" s="2" t="s">
        <v>19</v>
      </c>
      <c r="F228" s="2" t="str">
        <f>HYPERLINK("http://godatabase.org/cgi-bin/go.cgi?view=details&amp;query=GO:0005478","intracellular transporter")</f>
        <v>intracellular transporter</v>
      </c>
      <c r="G228" s="5" t="s">
        <v>16</v>
      </c>
      <c r="H228" s="5">
        <v>25</v>
      </c>
      <c r="I228" s="5">
        <v>0.6</v>
      </c>
      <c r="J228" s="5">
        <v>0.3301</v>
      </c>
      <c r="K228" s="5">
        <v>1</v>
      </c>
      <c r="L228" s="5">
        <v>10</v>
      </c>
      <c r="M228" s="5">
        <v>3</v>
      </c>
      <c r="N228" s="5">
        <v>2</v>
      </c>
      <c r="O228" s="5">
        <v>8.5048999999999992</v>
      </c>
      <c r="P228" s="5" t="s">
        <v>21</v>
      </c>
    </row>
    <row r="229" spans="1:16" x14ac:dyDescent="0.25">
      <c r="A229" s="4">
        <v>5484</v>
      </c>
      <c r="B229" s="4" t="str">
        <f t="shared" si="14"/>
        <v>YGL161C</v>
      </c>
      <c r="C229" s="4" t="str">
        <f t="shared" si="14"/>
        <v>YGL161C</v>
      </c>
      <c r="E229" s="2" t="s">
        <v>19</v>
      </c>
      <c r="F229" s="2" t="str">
        <f>HYPERLINK("http://godatabase.org/cgi-bin/go.cgi?view=details&amp;query=GO:0005484","SNAP receptor")</f>
        <v>SNAP receptor</v>
      </c>
      <c r="G229" s="5" t="s">
        <v>16</v>
      </c>
      <c r="H229" s="5">
        <v>22</v>
      </c>
      <c r="I229" s="5">
        <v>0.9</v>
      </c>
      <c r="J229" s="5">
        <v>0.48049999999999998</v>
      </c>
      <c r="K229" s="5">
        <v>1</v>
      </c>
      <c r="L229" s="5">
        <v>10</v>
      </c>
      <c r="M229" s="5">
        <v>3</v>
      </c>
      <c r="N229" s="5">
        <v>2</v>
      </c>
      <c r="O229" s="5">
        <v>8.7523</v>
      </c>
      <c r="P229" s="5" t="s">
        <v>17</v>
      </c>
    </row>
    <row r="230" spans="1:16" x14ac:dyDescent="0.25">
      <c r="A230" s="4">
        <v>6886</v>
      </c>
      <c r="B230" s="4" t="str">
        <f t="shared" si="14"/>
        <v>YGL161C</v>
      </c>
      <c r="C230" s="4" t="str">
        <f t="shared" si="14"/>
        <v>YGL161C</v>
      </c>
      <c r="E230" s="2" t="s">
        <v>19</v>
      </c>
      <c r="F230" s="2" t="str">
        <f>HYPERLINK("http://godatabase.org/cgi-bin/go.cgi?view=details&amp;query=GO:0006886","intracellular protein transport")</f>
        <v>intracellular protein transport</v>
      </c>
      <c r="G230" s="5" t="s">
        <v>22</v>
      </c>
      <c r="H230" s="5">
        <v>253</v>
      </c>
      <c r="I230" s="5">
        <v>0.8</v>
      </c>
      <c r="J230" s="5">
        <v>0.76485999999999998</v>
      </c>
      <c r="K230" s="5">
        <v>0.99999000000000005</v>
      </c>
      <c r="L230" s="5">
        <v>10</v>
      </c>
      <c r="M230" s="5">
        <v>4</v>
      </c>
      <c r="N230" s="5">
        <v>3</v>
      </c>
      <c r="O230" s="5">
        <v>7.9021999999999997</v>
      </c>
      <c r="P230" s="5" t="s">
        <v>17</v>
      </c>
    </row>
    <row r="231" spans="1:16" x14ac:dyDescent="0.25">
      <c r="A231" s="4">
        <v>16192</v>
      </c>
      <c r="B231" s="4" t="str">
        <f t="shared" si="14"/>
        <v>YGL161C</v>
      </c>
      <c r="C231" s="4" t="str">
        <f t="shared" si="14"/>
        <v>YGL161C</v>
      </c>
      <c r="E231" s="2" t="s">
        <v>19</v>
      </c>
      <c r="F231" s="2" t="str">
        <f>HYPERLINK("http://godatabase.org/cgi-bin/go.cgi?view=details&amp;query=GO:0016192","vesicle-mediated transport")</f>
        <v>vesicle-mediated transport</v>
      </c>
      <c r="G231" s="5" t="s">
        <v>22</v>
      </c>
      <c r="H231" s="5">
        <v>191</v>
      </c>
      <c r="I231" s="5">
        <v>0.9</v>
      </c>
      <c r="J231" s="5">
        <v>0.98650000000000004</v>
      </c>
      <c r="K231" s="5">
        <v>1</v>
      </c>
      <c r="L231" s="5">
        <v>10</v>
      </c>
      <c r="M231" s="5">
        <v>4</v>
      </c>
      <c r="N231" s="5">
        <v>4</v>
      </c>
      <c r="O231" s="5">
        <v>9.1539999999999999</v>
      </c>
      <c r="P231" s="5" t="s">
        <v>17</v>
      </c>
    </row>
    <row r="232" spans="1:16" ht="26.4" x14ac:dyDescent="0.25">
      <c r="A232" s="4">
        <v>5198</v>
      </c>
      <c r="B232" s="4" t="str">
        <f>HYPERLINK("http://genome-www4.stanford.edu/cgi-bin/SGD/locus.pl?locus=YGL170C","YGL170C")</f>
        <v>YGL170C</v>
      </c>
      <c r="C232" s="4" t="str">
        <f>HYPERLINK("http://genome-www4.stanford.edu/cgi-bin/SGD/locus.pl?locus=SPO74","SPO74")</f>
        <v>SPO74</v>
      </c>
      <c r="E232" s="2" t="s">
        <v>96</v>
      </c>
      <c r="F232" s="2" t="str">
        <f>HYPERLINK("http://godatabase.org/cgi-bin/go.cgi?view=details&amp;query=GO:0005198","structural molecule")</f>
        <v>structural molecule</v>
      </c>
      <c r="G232" s="5" t="s">
        <v>16</v>
      </c>
      <c r="H232" s="5">
        <v>224</v>
      </c>
      <c r="I232" s="5">
        <v>0.9</v>
      </c>
      <c r="J232" s="5">
        <v>0.93239000000000005</v>
      </c>
      <c r="K232" s="5">
        <v>0.95831999999999995</v>
      </c>
      <c r="L232" s="5">
        <v>5</v>
      </c>
      <c r="M232" s="5">
        <v>4</v>
      </c>
      <c r="N232" s="5">
        <v>3</v>
      </c>
      <c r="O232" s="5">
        <v>3.3126000000000002</v>
      </c>
      <c r="P232" s="5" t="s">
        <v>17</v>
      </c>
    </row>
    <row r="233" spans="1:16" ht="26.4" x14ac:dyDescent="0.25">
      <c r="A233" s="4">
        <v>5643</v>
      </c>
      <c r="B233" s="4" t="str">
        <f>HYPERLINK("http://genome-www4.stanford.edu/cgi-bin/SGD/locus.pl?locus=YGL170C","YGL170C")</f>
        <v>YGL170C</v>
      </c>
      <c r="C233" s="4" t="str">
        <f>HYPERLINK("http://genome-www4.stanford.edu/cgi-bin/SGD/locus.pl?locus=SPO74","SPO74")</f>
        <v>SPO74</v>
      </c>
      <c r="E233" s="2" t="s">
        <v>96</v>
      </c>
      <c r="F233" s="2" t="str">
        <f>HYPERLINK("http://godatabase.org/cgi-bin/go.cgi?view=details&amp;query=GO:0005643","nuclear pore")</f>
        <v>nuclear pore</v>
      </c>
      <c r="G233" s="5" t="s">
        <v>20</v>
      </c>
      <c r="H233" s="5">
        <v>42</v>
      </c>
      <c r="I233" s="5">
        <v>0.7</v>
      </c>
      <c r="J233" s="5">
        <v>0.98273999999999995</v>
      </c>
      <c r="K233" s="5">
        <v>0.98273999999999995</v>
      </c>
      <c r="L233" s="5">
        <v>5</v>
      </c>
      <c r="M233" s="5">
        <v>5</v>
      </c>
      <c r="N233" s="5">
        <v>3</v>
      </c>
      <c r="O233" s="5">
        <v>3</v>
      </c>
      <c r="P233" s="5" t="s">
        <v>17</v>
      </c>
    </row>
    <row r="234" spans="1:16" x14ac:dyDescent="0.25">
      <c r="A234" s="4">
        <v>6628</v>
      </c>
      <c r="B234" s="4" t="str">
        <f>HYPERLINK("http://genome-www4.stanford.edu/cgi-bin/SGD/locus.pl?locus=YGL177W","YGL177W")</f>
        <v>YGL177W</v>
      </c>
      <c r="C234" s="4" t="str">
        <f>HYPERLINK("http://genome-www4.stanford.edu/cgi-bin/SGD/locus.pl?locus=YGL177W","YGL177W")</f>
        <v>YGL177W</v>
      </c>
      <c r="E234" s="2" t="s">
        <v>19</v>
      </c>
      <c r="F234" s="2" t="str">
        <f>HYPERLINK("http://godatabase.org/cgi-bin/go.cgi?view=details&amp;query=GO:0006628","mitochondrial translocation")</f>
        <v>mitochondrial translocation</v>
      </c>
      <c r="G234" s="5" t="s">
        <v>22</v>
      </c>
      <c r="H234" s="5">
        <v>20</v>
      </c>
      <c r="I234" s="5">
        <v>0.4</v>
      </c>
      <c r="J234" s="5">
        <v>0.53829000000000005</v>
      </c>
      <c r="K234" s="5">
        <v>0.53829000000000005</v>
      </c>
      <c r="L234" s="5">
        <v>1</v>
      </c>
      <c r="M234" s="5">
        <v>1</v>
      </c>
      <c r="N234" s="5">
        <v>1</v>
      </c>
      <c r="O234" s="5">
        <v>1</v>
      </c>
      <c r="P234" s="5" t="s">
        <v>17</v>
      </c>
    </row>
    <row r="235" spans="1:16" x14ac:dyDescent="0.25">
      <c r="A235" s="4">
        <v>5478</v>
      </c>
      <c r="B235" s="4" t="str">
        <f t="shared" ref="B235:C238" si="15">HYPERLINK("http://genome-www4.stanford.edu/cgi-bin/SGD/locus.pl?locus=YGL198W","YGL198W")</f>
        <v>YGL198W</v>
      </c>
      <c r="C235" s="4" t="str">
        <f t="shared" si="15"/>
        <v>YGL198W</v>
      </c>
      <c r="E235" s="2" t="s">
        <v>19</v>
      </c>
      <c r="F235" s="2" t="str">
        <f>HYPERLINK("http://godatabase.org/cgi-bin/go.cgi?view=details&amp;query=GO:0005478","intracellular transporter")</f>
        <v>intracellular transporter</v>
      </c>
      <c r="G235" s="5" t="s">
        <v>16</v>
      </c>
      <c r="H235" s="5">
        <v>25</v>
      </c>
      <c r="I235" s="5">
        <v>0.6</v>
      </c>
      <c r="J235" s="6">
        <v>1.0971999999999999E-5</v>
      </c>
      <c r="K235" s="5">
        <v>1</v>
      </c>
      <c r="L235" s="5">
        <v>10</v>
      </c>
      <c r="M235" s="5">
        <v>4</v>
      </c>
      <c r="N235" s="5">
        <v>0</v>
      </c>
      <c r="O235" s="5">
        <v>5.0076000000000001</v>
      </c>
      <c r="P235" s="5" t="s">
        <v>21</v>
      </c>
    </row>
    <row r="236" spans="1:16" x14ac:dyDescent="0.25">
      <c r="A236" s="4">
        <v>5484</v>
      </c>
      <c r="B236" s="4" t="str">
        <f t="shared" si="15"/>
        <v>YGL198W</v>
      </c>
      <c r="C236" s="4" t="str">
        <f t="shared" si="15"/>
        <v>YGL198W</v>
      </c>
      <c r="E236" s="2" t="s">
        <v>19</v>
      </c>
      <c r="F236" s="2" t="str">
        <f>HYPERLINK("http://godatabase.org/cgi-bin/go.cgi?view=details&amp;query=GO:0005484","SNAP receptor")</f>
        <v>SNAP receptor</v>
      </c>
      <c r="G236" s="5" t="s">
        <v>16</v>
      </c>
      <c r="H236" s="5">
        <v>22</v>
      </c>
      <c r="I236" s="5">
        <v>0.9</v>
      </c>
      <c r="J236" s="6">
        <v>4.4814000000000002E-5</v>
      </c>
      <c r="K236" s="5">
        <v>1</v>
      </c>
      <c r="L236" s="5">
        <v>10</v>
      </c>
      <c r="M236" s="5">
        <v>4</v>
      </c>
      <c r="N236" s="5">
        <v>0</v>
      </c>
      <c r="O236" s="5">
        <v>5.1676000000000002</v>
      </c>
      <c r="P236" s="5" t="s">
        <v>17</v>
      </c>
    </row>
    <row r="237" spans="1:16" x14ac:dyDescent="0.25">
      <c r="A237" s="4">
        <v>6886</v>
      </c>
      <c r="B237" s="4" t="str">
        <f t="shared" si="15"/>
        <v>YGL198W</v>
      </c>
      <c r="C237" s="4" t="str">
        <f t="shared" si="15"/>
        <v>YGL198W</v>
      </c>
      <c r="E237" s="2" t="s">
        <v>19</v>
      </c>
      <c r="F237" s="2" t="str">
        <f>HYPERLINK("http://godatabase.org/cgi-bin/go.cgi?view=details&amp;query=GO:0006886","intracellular protein transport")</f>
        <v>intracellular protein transport</v>
      </c>
      <c r="G237" s="5" t="s">
        <v>22</v>
      </c>
      <c r="H237" s="5">
        <v>253</v>
      </c>
      <c r="I237" s="5">
        <v>0.8</v>
      </c>
      <c r="J237" s="5">
        <v>2.6557999999999998E-2</v>
      </c>
      <c r="K237" s="5">
        <v>0.95714999999999995</v>
      </c>
      <c r="L237" s="5">
        <v>10</v>
      </c>
      <c r="M237" s="5">
        <v>5</v>
      </c>
      <c r="N237" s="5">
        <v>1</v>
      </c>
      <c r="O237" s="5">
        <v>4.3234000000000004</v>
      </c>
      <c r="P237" s="5" t="s">
        <v>17</v>
      </c>
    </row>
    <row r="238" spans="1:16" x14ac:dyDescent="0.25">
      <c r="A238" s="4">
        <v>16192</v>
      </c>
      <c r="B238" s="4" t="str">
        <f t="shared" si="15"/>
        <v>YGL198W</v>
      </c>
      <c r="C238" s="4" t="str">
        <f t="shared" si="15"/>
        <v>YGL198W</v>
      </c>
      <c r="E238" s="2" t="s">
        <v>19</v>
      </c>
      <c r="F238" s="2" t="str">
        <f>HYPERLINK("http://godatabase.org/cgi-bin/go.cgi?view=details&amp;query=GO:0016192","vesicle-mediated transport")</f>
        <v>vesicle-mediated transport</v>
      </c>
      <c r="G238" s="5" t="s">
        <v>22</v>
      </c>
      <c r="H238" s="5">
        <v>191</v>
      </c>
      <c r="I238" s="5">
        <v>0.9</v>
      </c>
      <c r="J238" s="5">
        <v>0.19413</v>
      </c>
      <c r="K238" s="5">
        <v>0.99946999999999997</v>
      </c>
      <c r="L238" s="5">
        <v>10</v>
      </c>
      <c r="M238" s="5">
        <v>5</v>
      </c>
      <c r="N238" s="5">
        <v>2</v>
      </c>
      <c r="O238" s="5">
        <v>5.5507999999999997</v>
      </c>
      <c r="P238" s="5" t="s">
        <v>17</v>
      </c>
    </row>
    <row r="239" spans="1:16" x14ac:dyDescent="0.25">
      <c r="A239" s="4">
        <v>3700</v>
      </c>
      <c r="B239" s="4" t="str">
        <f>HYPERLINK("http://genome-www4.stanford.edu/cgi-bin/SGD/locus.pl?locus=YGR017W","YGR017W")</f>
        <v>YGR017W</v>
      </c>
      <c r="C239" s="4" t="str">
        <f>HYPERLINK("http://genome-www4.stanford.edu/cgi-bin/SGD/locus.pl?locus=YGR017W","YGR017W")</f>
        <v>YGR017W</v>
      </c>
      <c r="E239" s="2" t="s">
        <v>19</v>
      </c>
      <c r="F239" s="2" t="str">
        <f>HYPERLINK("http://godatabase.org/cgi-bin/go.cgi?view=details&amp;query=GO:0003700","transcription factor")</f>
        <v>transcription factor</v>
      </c>
      <c r="G239" s="5" t="s">
        <v>16</v>
      </c>
      <c r="H239" s="5">
        <v>213</v>
      </c>
      <c r="I239" s="5">
        <v>0.7</v>
      </c>
      <c r="J239" s="5">
        <v>0.76592000000000005</v>
      </c>
      <c r="K239" s="5">
        <v>0.81637999999999999</v>
      </c>
      <c r="L239" s="5">
        <v>3</v>
      </c>
      <c r="M239" s="5">
        <v>2</v>
      </c>
      <c r="N239" s="5">
        <v>2</v>
      </c>
      <c r="O239" s="5">
        <v>2.2039</v>
      </c>
      <c r="P239" s="5" t="s">
        <v>17</v>
      </c>
    </row>
    <row r="240" spans="1:16" x14ac:dyDescent="0.25">
      <c r="A240" s="4">
        <v>30528</v>
      </c>
      <c r="B240" s="4" t="str">
        <f>HYPERLINK("http://genome-www4.stanford.edu/cgi-bin/SGD/locus.pl?locus=YGR017W","YGR017W")</f>
        <v>YGR017W</v>
      </c>
      <c r="C240" s="4" t="str">
        <f>HYPERLINK("http://genome-www4.stanford.edu/cgi-bin/SGD/locus.pl?locus=YGR017W","YGR017W")</f>
        <v>YGR017W</v>
      </c>
      <c r="E240" s="2" t="s">
        <v>19</v>
      </c>
      <c r="F240" s="2" t="str">
        <f>HYPERLINK("http://godatabase.org/cgi-bin/go.cgi?view=details&amp;query=GO:0030528","transcription regulator")</f>
        <v>transcription regulator</v>
      </c>
      <c r="G240" s="5" t="s">
        <v>16</v>
      </c>
      <c r="H240" s="5">
        <v>245</v>
      </c>
      <c r="I240" s="5">
        <v>0.6</v>
      </c>
      <c r="J240" s="5">
        <v>0.80476999999999999</v>
      </c>
      <c r="K240" s="5">
        <v>0.85787000000000002</v>
      </c>
      <c r="L240" s="5">
        <v>3</v>
      </c>
      <c r="M240" s="5">
        <v>2</v>
      </c>
      <c r="N240" s="5">
        <v>2</v>
      </c>
      <c r="O240" s="5">
        <v>2.2408999999999999</v>
      </c>
      <c r="P240" s="5" t="s">
        <v>21</v>
      </c>
    </row>
    <row r="241" spans="1:16" x14ac:dyDescent="0.25">
      <c r="A241" s="4">
        <v>30515</v>
      </c>
      <c r="B241" s="4" t="str">
        <f>HYPERLINK("http://genome-www4.stanford.edu/cgi-bin/SGD/locus.pl?locus=YGR081C","YGR081C")</f>
        <v>YGR081C</v>
      </c>
      <c r="C241" s="4" t="str">
        <f>HYPERLINK("http://genome-www4.stanford.edu/cgi-bin/SGD/locus.pl?locus=YGR081C","YGR081C")</f>
        <v>YGR081C</v>
      </c>
      <c r="E241" s="2" t="s">
        <v>19</v>
      </c>
      <c r="F241" s="2" t="str">
        <f>HYPERLINK("http://godatabase.org/cgi-bin/go.cgi?view=details&amp;query=GO:0030515","snoRNA binding")</f>
        <v>snoRNA binding</v>
      </c>
      <c r="G241" s="5" t="s">
        <v>16</v>
      </c>
      <c r="H241" s="5">
        <v>28</v>
      </c>
      <c r="I241" s="5">
        <v>0.5</v>
      </c>
      <c r="J241" s="5">
        <v>3.0287000000000001E-3</v>
      </c>
      <c r="K241" s="5">
        <v>0.81569999999999998</v>
      </c>
      <c r="L241" s="5">
        <v>4</v>
      </c>
      <c r="M241" s="5">
        <v>2</v>
      </c>
      <c r="N241" s="5">
        <v>0</v>
      </c>
      <c r="O241" s="5">
        <v>2</v>
      </c>
      <c r="P241" s="5" t="s">
        <v>17</v>
      </c>
    </row>
    <row r="242" spans="1:16" x14ac:dyDescent="0.25">
      <c r="A242" s="4">
        <v>3723</v>
      </c>
      <c r="B242" s="4" t="str">
        <f>HYPERLINK("http://genome-www4.stanford.edu/cgi-bin/SGD/locus.pl?locus=YGR090W","YGR090W")</f>
        <v>YGR090W</v>
      </c>
      <c r="C242" s="4" t="str">
        <f>HYPERLINK("http://genome-www4.stanford.edu/cgi-bin/SGD/locus.pl?locus=UTP22","UTP22")</f>
        <v>UTP22</v>
      </c>
      <c r="E242" s="2" t="s">
        <v>19</v>
      </c>
      <c r="F242" s="2" t="str">
        <f>HYPERLINK("http://godatabase.org/cgi-bin/go.cgi?view=details&amp;query=GO:0003723","RNA binding")</f>
        <v>RNA binding</v>
      </c>
      <c r="G242" s="5" t="s">
        <v>16</v>
      </c>
      <c r="H242" s="5">
        <v>230</v>
      </c>
      <c r="I242" s="5">
        <v>0.7</v>
      </c>
      <c r="J242" s="5">
        <v>0.99987000000000004</v>
      </c>
      <c r="K242" s="5">
        <v>1</v>
      </c>
      <c r="L242" s="5">
        <v>50</v>
      </c>
      <c r="M242" s="5">
        <v>33</v>
      </c>
      <c r="N242" s="5">
        <v>16</v>
      </c>
      <c r="O242" s="5">
        <v>31.180099999999999</v>
      </c>
      <c r="P242" s="5" t="s">
        <v>21</v>
      </c>
    </row>
    <row r="243" spans="1:16" x14ac:dyDescent="0.25">
      <c r="A243" s="4">
        <v>16070</v>
      </c>
      <c r="B243" s="4" t="str">
        <f>HYPERLINK("http://genome-www4.stanford.edu/cgi-bin/SGD/locus.pl?locus=YGR090W","YGR090W")</f>
        <v>YGR090W</v>
      </c>
      <c r="C243" s="4" t="str">
        <f>HYPERLINK("http://genome-www4.stanford.edu/cgi-bin/SGD/locus.pl?locus=UTP22","UTP22")</f>
        <v>UTP22</v>
      </c>
      <c r="E243" s="2" t="s">
        <v>19</v>
      </c>
      <c r="F243" s="2" t="str">
        <f>HYPERLINK("http://godatabase.org/cgi-bin/go.cgi?view=details&amp;query=GO:0016070","RNA metabolism")</f>
        <v>RNA metabolism</v>
      </c>
      <c r="G243" s="5" t="s">
        <v>22</v>
      </c>
      <c r="H243" s="5">
        <v>256</v>
      </c>
      <c r="I243" s="5">
        <v>0.9</v>
      </c>
      <c r="J243" s="5">
        <v>1</v>
      </c>
      <c r="K243" s="5">
        <v>1</v>
      </c>
      <c r="L243" s="5">
        <v>50</v>
      </c>
      <c r="M243" s="5">
        <v>37</v>
      </c>
      <c r="N243" s="5">
        <v>21</v>
      </c>
      <c r="O243" s="5">
        <v>28.1143</v>
      </c>
      <c r="P243" s="5" t="s">
        <v>17</v>
      </c>
    </row>
    <row r="244" spans="1:16" x14ac:dyDescent="0.25">
      <c r="A244" s="4">
        <v>30515</v>
      </c>
      <c r="B244" s="4" t="str">
        <f>HYPERLINK("http://genome-www4.stanford.edu/cgi-bin/SGD/locus.pl?locus=YGR090W","YGR090W")</f>
        <v>YGR090W</v>
      </c>
      <c r="C244" s="4" t="str">
        <f>HYPERLINK("http://genome-www4.stanford.edu/cgi-bin/SGD/locus.pl?locus=UTP22","UTP22")</f>
        <v>UTP22</v>
      </c>
      <c r="E244" s="2" t="s">
        <v>19</v>
      </c>
      <c r="F244" s="2" t="str">
        <f>HYPERLINK("http://godatabase.org/cgi-bin/go.cgi?view=details&amp;query=GO:0030515","snoRNA binding")</f>
        <v>snoRNA binding</v>
      </c>
      <c r="G244" s="5" t="s">
        <v>16</v>
      </c>
      <c r="H244" s="5">
        <v>28</v>
      </c>
      <c r="I244" s="5">
        <v>0.5</v>
      </c>
      <c r="J244" s="5">
        <v>1</v>
      </c>
      <c r="K244" s="5">
        <v>1</v>
      </c>
      <c r="L244" s="5">
        <v>50</v>
      </c>
      <c r="M244" s="5">
        <v>33</v>
      </c>
      <c r="N244" s="5">
        <v>12</v>
      </c>
      <c r="O244" s="5">
        <v>26.710999999999999</v>
      </c>
      <c r="P244" s="5" t="s">
        <v>17</v>
      </c>
    </row>
    <row r="245" spans="1:16" x14ac:dyDescent="0.25">
      <c r="A245" s="4">
        <v>30529</v>
      </c>
      <c r="B245" s="4" t="str">
        <f>HYPERLINK("http://genome-www4.stanford.edu/cgi-bin/SGD/locus.pl?locus=YGR090W","YGR090W")</f>
        <v>YGR090W</v>
      </c>
      <c r="C245" s="4" t="str">
        <f>HYPERLINK("http://genome-www4.stanford.edu/cgi-bin/SGD/locus.pl?locus=UTP22","UTP22")</f>
        <v>UTP22</v>
      </c>
      <c r="E245" s="2" t="s">
        <v>19</v>
      </c>
      <c r="F245" s="2" t="str">
        <f>HYPERLINK("http://godatabase.org/cgi-bin/go.cgi?view=details&amp;query=GO:0030529","ribonucleoprotein complex")</f>
        <v>ribonucleoprotein complex</v>
      </c>
      <c r="G245" s="5" t="s">
        <v>20</v>
      </c>
      <c r="H245" s="5">
        <v>165</v>
      </c>
      <c r="I245" s="5">
        <v>0.9</v>
      </c>
      <c r="J245" s="5">
        <v>0.96941999999999995</v>
      </c>
      <c r="K245" s="5">
        <v>1</v>
      </c>
      <c r="L245" s="5">
        <v>50</v>
      </c>
      <c r="M245" s="5">
        <v>38</v>
      </c>
      <c r="N245" s="5">
        <v>13</v>
      </c>
      <c r="O245" s="5">
        <v>20.104800000000001</v>
      </c>
      <c r="P245" s="5" t="s">
        <v>17</v>
      </c>
    </row>
    <row r="246" spans="1:16" ht="39.6" x14ac:dyDescent="0.25">
      <c r="A246" s="4">
        <v>3723</v>
      </c>
      <c r="B246" s="4" t="str">
        <f>HYPERLINK("http://genome-www4.stanford.edu/cgi-bin/SGD/locus.pl?locus=YGR103W","YGR103W")</f>
        <v>YGR103W</v>
      </c>
      <c r="C246" s="4" t="str">
        <f>HYPERLINK("http://genome-www4.stanford.edu/cgi-bin/SGD/locus.pl?locus=NOP7","NOP7")</f>
        <v>NOP7</v>
      </c>
      <c r="E246" s="2" t="s">
        <v>75</v>
      </c>
      <c r="F246" s="2" t="str">
        <f>HYPERLINK("http://godatabase.org/cgi-bin/go.cgi?view=details&amp;query=GO:0003723","RNA binding")</f>
        <v>RNA binding</v>
      </c>
      <c r="G246" s="5" t="s">
        <v>16</v>
      </c>
      <c r="H246" s="5">
        <v>230</v>
      </c>
      <c r="I246" s="5">
        <v>0.7</v>
      </c>
      <c r="J246" s="5">
        <v>9.3996999999999997E-2</v>
      </c>
      <c r="K246" s="5">
        <v>1</v>
      </c>
      <c r="L246" s="5">
        <v>48</v>
      </c>
      <c r="M246" s="5">
        <v>24</v>
      </c>
      <c r="N246" s="5">
        <v>10</v>
      </c>
      <c r="O246" s="5">
        <v>31.715699999999998</v>
      </c>
      <c r="P246" s="5" t="s">
        <v>17</v>
      </c>
    </row>
    <row r="247" spans="1:16" ht="26.4" x14ac:dyDescent="0.25">
      <c r="A247" s="4">
        <v>221</v>
      </c>
      <c r="B247" s="4" t="str">
        <f>HYPERLINK("http://genome-www4.stanford.edu/cgi-bin/SGD/locus.pl?locus=YGR117C","YGR117C")</f>
        <v>YGR117C</v>
      </c>
      <c r="C247" s="4" t="str">
        <f>HYPERLINK("http://genome-www4.stanford.edu/cgi-bin/SGD/locus.pl?locus=YGR117C","YGR117C")</f>
        <v>YGR117C</v>
      </c>
      <c r="E247" s="2" t="s">
        <v>19</v>
      </c>
      <c r="F247" s="2" t="str">
        <f>HYPERLINK("http://godatabase.org/cgi-bin/go.cgi?view=details&amp;query=GO:0000221","hydrogen-transporting ATPase V1 domain")</f>
        <v>hydrogen-transporting ATPase V1 domain</v>
      </c>
      <c r="G247" s="5" t="s">
        <v>20</v>
      </c>
      <c r="H247" s="5">
        <v>9</v>
      </c>
      <c r="I247" s="5">
        <v>0.1</v>
      </c>
      <c r="J247" s="5">
        <v>0.13164000000000001</v>
      </c>
      <c r="K247" s="5">
        <v>0.1305</v>
      </c>
      <c r="L247" s="5">
        <v>3</v>
      </c>
      <c r="M247" s="5">
        <v>2</v>
      </c>
      <c r="N247" s="5">
        <v>1</v>
      </c>
      <c r="O247" s="5">
        <v>1.0013000000000001</v>
      </c>
      <c r="P247" s="5" t="s">
        <v>17</v>
      </c>
    </row>
    <row r="248" spans="1:16" ht="52.8" x14ac:dyDescent="0.25">
      <c r="A248" s="4">
        <v>175</v>
      </c>
      <c r="B248" s="4" t="str">
        <f t="shared" ref="B248:B255" si="16">HYPERLINK("http://genome-www4.stanford.edu/cgi-bin/SGD/locus.pl?locus=YGR134W","YGR134W")</f>
        <v>YGR134W</v>
      </c>
      <c r="C248" s="4" t="str">
        <f t="shared" ref="C248:C255" si="17">HYPERLINK("http://genome-www4.stanford.edu/cgi-bin/SGD/locus.pl?locus=CAF130","CAF130")</f>
        <v>CAF130</v>
      </c>
      <c r="E248" s="2" t="s">
        <v>97</v>
      </c>
      <c r="F248" s="2" t="str">
        <f>HYPERLINK("http://godatabase.org/cgi-bin/go.cgi?view=details&amp;query=GO:0000175","3'-5' exoribonuclease")</f>
        <v>3'-5' exoribonuclease</v>
      </c>
      <c r="G248" s="5" t="s">
        <v>16</v>
      </c>
      <c r="H248" s="5">
        <v>18</v>
      </c>
      <c r="I248" s="5">
        <v>0.5</v>
      </c>
      <c r="J248" s="5">
        <v>0.99927999999999995</v>
      </c>
      <c r="K248" s="5">
        <v>0.99927999999999995</v>
      </c>
      <c r="L248" s="5">
        <v>5</v>
      </c>
      <c r="M248" s="5">
        <v>5</v>
      </c>
      <c r="N248" s="5">
        <v>3</v>
      </c>
      <c r="O248" s="5">
        <v>3</v>
      </c>
      <c r="P248" s="5" t="s">
        <v>17</v>
      </c>
    </row>
    <row r="249" spans="1:16" ht="52.8" x14ac:dyDescent="0.25">
      <c r="A249" s="4">
        <v>3723</v>
      </c>
      <c r="B249" s="4" t="str">
        <f t="shared" si="16"/>
        <v>YGR134W</v>
      </c>
      <c r="C249" s="4" t="str">
        <f t="shared" si="17"/>
        <v>CAF130</v>
      </c>
      <c r="E249" s="2" t="s">
        <v>97</v>
      </c>
      <c r="F249" s="2" t="str">
        <f>HYPERLINK("http://godatabase.org/cgi-bin/go.cgi?view=details&amp;query=GO:0003723","RNA binding")</f>
        <v>RNA binding</v>
      </c>
      <c r="G249" s="5" t="s">
        <v>16</v>
      </c>
      <c r="H249" s="5">
        <v>230</v>
      </c>
      <c r="I249" s="5">
        <v>0.7</v>
      </c>
      <c r="J249" s="5">
        <v>0.84601000000000004</v>
      </c>
      <c r="K249" s="5">
        <v>0.84601000000000004</v>
      </c>
      <c r="L249" s="5">
        <v>5</v>
      </c>
      <c r="M249" s="5">
        <v>5</v>
      </c>
      <c r="N249" s="5">
        <v>3</v>
      </c>
      <c r="O249" s="5">
        <v>3</v>
      </c>
      <c r="P249" s="5" t="s">
        <v>21</v>
      </c>
    </row>
    <row r="250" spans="1:16" ht="52.8" x14ac:dyDescent="0.25">
      <c r="A250" s="4">
        <v>4518</v>
      </c>
      <c r="B250" s="4" t="str">
        <f t="shared" si="16"/>
        <v>YGR134W</v>
      </c>
      <c r="C250" s="4" t="str">
        <f t="shared" si="17"/>
        <v>CAF130</v>
      </c>
      <c r="E250" s="2" t="s">
        <v>97</v>
      </c>
      <c r="F250" s="2" t="str">
        <f>HYPERLINK("http://godatabase.org/cgi-bin/go.cgi?view=details&amp;query=GO:0004518","nuclease")</f>
        <v>nuclease</v>
      </c>
      <c r="G250" s="5" t="s">
        <v>16</v>
      </c>
      <c r="H250" s="5">
        <v>68</v>
      </c>
      <c r="I250" s="5">
        <v>0.5</v>
      </c>
      <c r="J250" s="5">
        <v>0.97740000000000005</v>
      </c>
      <c r="K250" s="5">
        <v>0.97740000000000005</v>
      </c>
      <c r="L250" s="5">
        <v>5</v>
      </c>
      <c r="M250" s="5">
        <v>5</v>
      </c>
      <c r="N250" s="5">
        <v>3</v>
      </c>
      <c r="O250" s="5">
        <v>3</v>
      </c>
      <c r="P250" s="5" t="s">
        <v>21</v>
      </c>
    </row>
    <row r="251" spans="1:16" ht="52.8" x14ac:dyDescent="0.25">
      <c r="A251" s="4">
        <v>4527</v>
      </c>
      <c r="B251" s="4" t="str">
        <f t="shared" si="16"/>
        <v>YGR134W</v>
      </c>
      <c r="C251" s="4" t="str">
        <f t="shared" si="17"/>
        <v>CAF130</v>
      </c>
      <c r="E251" s="2" t="s">
        <v>97</v>
      </c>
      <c r="F251" s="2" t="str">
        <f>HYPERLINK("http://godatabase.org/cgi-bin/go.cgi?view=details&amp;query=GO:0004527","exonuclease")</f>
        <v>exonuclease</v>
      </c>
      <c r="G251" s="5" t="s">
        <v>16</v>
      </c>
      <c r="H251" s="5">
        <v>34</v>
      </c>
      <c r="I251" s="5">
        <v>0.4</v>
      </c>
      <c r="J251" s="5">
        <v>0.99705999999999995</v>
      </c>
      <c r="K251" s="5">
        <v>0.99705999999999995</v>
      </c>
      <c r="L251" s="5">
        <v>5</v>
      </c>
      <c r="M251" s="5">
        <v>5</v>
      </c>
      <c r="N251" s="5">
        <v>3</v>
      </c>
      <c r="O251" s="5">
        <v>3</v>
      </c>
      <c r="P251" s="5" t="s">
        <v>21</v>
      </c>
    </row>
    <row r="252" spans="1:16" ht="52.8" x14ac:dyDescent="0.25">
      <c r="A252" s="4">
        <v>4540</v>
      </c>
      <c r="B252" s="4" t="str">
        <f t="shared" si="16"/>
        <v>YGR134W</v>
      </c>
      <c r="C252" s="4" t="str">
        <f t="shared" si="17"/>
        <v>CAF130</v>
      </c>
      <c r="E252" s="2" t="s">
        <v>97</v>
      </c>
      <c r="F252" s="2" t="str">
        <f>HYPERLINK("http://godatabase.org/cgi-bin/go.cgi?view=details&amp;query=GO:0004540","ribonuclease")</f>
        <v>ribonuclease</v>
      </c>
      <c r="G252" s="5" t="s">
        <v>16</v>
      </c>
      <c r="H252" s="5">
        <v>44</v>
      </c>
      <c r="I252" s="5">
        <v>0.3</v>
      </c>
      <c r="J252" s="5">
        <v>0.99550000000000005</v>
      </c>
      <c r="K252" s="5">
        <v>0.99550000000000005</v>
      </c>
      <c r="L252" s="5">
        <v>5</v>
      </c>
      <c r="M252" s="5">
        <v>5</v>
      </c>
      <c r="N252" s="5">
        <v>3</v>
      </c>
      <c r="O252" s="5">
        <v>3</v>
      </c>
      <c r="P252" s="5" t="s">
        <v>21</v>
      </c>
    </row>
    <row r="253" spans="1:16" ht="52.8" x14ac:dyDescent="0.25">
      <c r="A253" s="4">
        <v>8408</v>
      </c>
      <c r="B253" s="4" t="str">
        <f t="shared" si="16"/>
        <v>YGR134W</v>
      </c>
      <c r="C253" s="4" t="str">
        <f t="shared" si="17"/>
        <v>CAF130</v>
      </c>
      <c r="E253" s="2" t="s">
        <v>97</v>
      </c>
      <c r="F253" s="2" t="str">
        <f>HYPERLINK("http://godatabase.org/cgi-bin/go.cgi?view=details&amp;query=GO:0008408","3'-5' exonuclease")</f>
        <v>3'-5' exonuclease</v>
      </c>
      <c r="G253" s="5" t="s">
        <v>16</v>
      </c>
      <c r="H253" s="5">
        <v>25</v>
      </c>
      <c r="I253" s="5">
        <v>0.5</v>
      </c>
      <c r="J253" s="5">
        <v>0.99902999999999997</v>
      </c>
      <c r="K253" s="5">
        <v>0.99902999999999997</v>
      </c>
      <c r="L253" s="5">
        <v>5</v>
      </c>
      <c r="M253" s="5">
        <v>5</v>
      </c>
      <c r="N253" s="5">
        <v>3</v>
      </c>
      <c r="O253" s="5">
        <v>3</v>
      </c>
      <c r="P253" s="5" t="s">
        <v>21</v>
      </c>
    </row>
    <row r="254" spans="1:16" ht="52.8" x14ac:dyDescent="0.25">
      <c r="A254" s="4">
        <v>16788</v>
      </c>
      <c r="B254" s="4" t="str">
        <f t="shared" si="16"/>
        <v>YGR134W</v>
      </c>
      <c r="C254" s="4" t="str">
        <f t="shared" si="17"/>
        <v>CAF130</v>
      </c>
      <c r="E254" s="2" t="s">
        <v>97</v>
      </c>
      <c r="F254" s="2" t="str">
        <f>HYPERLINK("http://godatabase.org/cgi-bin/go.cgi?view=details&amp;query=GO:0016788","hydrolase, acting on ester bonds")</f>
        <v>hydrolase, acting on ester bonds</v>
      </c>
      <c r="G254" s="5" t="s">
        <v>16</v>
      </c>
      <c r="H254" s="5">
        <v>157</v>
      </c>
      <c r="I254" s="5">
        <v>0.7</v>
      </c>
      <c r="J254" s="5">
        <v>0.83772999999999997</v>
      </c>
      <c r="K254" s="5">
        <v>0.83772999999999997</v>
      </c>
      <c r="L254" s="5">
        <v>5</v>
      </c>
      <c r="M254" s="5">
        <v>5</v>
      </c>
      <c r="N254" s="5">
        <v>3</v>
      </c>
      <c r="O254" s="5">
        <v>3</v>
      </c>
      <c r="P254" s="5" t="s">
        <v>21</v>
      </c>
    </row>
    <row r="255" spans="1:16" ht="52.8" x14ac:dyDescent="0.25">
      <c r="A255" s="4">
        <v>16896</v>
      </c>
      <c r="B255" s="4" t="str">
        <f t="shared" si="16"/>
        <v>YGR134W</v>
      </c>
      <c r="C255" s="4" t="str">
        <f t="shared" si="17"/>
        <v>CAF130</v>
      </c>
      <c r="E255" s="2" t="s">
        <v>97</v>
      </c>
      <c r="F255" s="2" t="str">
        <f>HYPERLINK("http://godatabase.org/cgi-bin/go.cgi?view=details&amp;query=GO:0016896","exoribonuclease, producing 5'-phosphomonoesters")</f>
        <v>exoribonuclease, producing 5'-phosphomonoesters</v>
      </c>
      <c r="G255" s="5" t="s">
        <v>16</v>
      </c>
      <c r="H255" s="5">
        <v>23</v>
      </c>
      <c r="I255" s="5">
        <v>0.5</v>
      </c>
      <c r="J255" s="5">
        <v>0.99875999999999998</v>
      </c>
      <c r="K255" s="5">
        <v>0.99875999999999998</v>
      </c>
      <c r="L255" s="5">
        <v>5</v>
      </c>
      <c r="M255" s="5">
        <v>5</v>
      </c>
      <c r="N255" s="5">
        <v>3</v>
      </c>
      <c r="O255" s="5">
        <v>3</v>
      </c>
      <c r="P255" s="5" t="s">
        <v>21</v>
      </c>
    </row>
    <row r="256" spans="1:16" x14ac:dyDescent="0.25">
      <c r="A256" s="4">
        <v>3723</v>
      </c>
      <c r="B256" s="4" t="str">
        <f>HYPERLINK("http://genome-www4.stanford.edu/cgi-bin/SGD/locus.pl?locus=YGR145W","YGR145W")</f>
        <v>YGR145W</v>
      </c>
      <c r="C256" s="4" t="str">
        <f>HYPERLINK("http://genome-www4.stanford.edu/cgi-bin/SGD/locus.pl?locus=ENP2","ENP2")</f>
        <v>ENP2</v>
      </c>
      <c r="E256" s="2" t="s">
        <v>19</v>
      </c>
      <c r="F256" s="2" t="str">
        <f>HYPERLINK("http://godatabase.org/cgi-bin/go.cgi?view=details&amp;query=GO:0003723","RNA binding")</f>
        <v>RNA binding</v>
      </c>
      <c r="G256" s="5" t="s">
        <v>16</v>
      </c>
      <c r="H256" s="5">
        <v>230</v>
      </c>
      <c r="I256" s="5">
        <v>0.7</v>
      </c>
      <c r="J256" s="5">
        <v>1.2371E-2</v>
      </c>
      <c r="K256" s="5">
        <v>0.99985000000000002</v>
      </c>
      <c r="L256" s="5">
        <v>10</v>
      </c>
      <c r="M256" s="5">
        <v>3</v>
      </c>
      <c r="N256" s="5">
        <v>1</v>
      </c>
      <c r="O256" s="5">
        <v>7.3258000000000001</v>
      </c>
      <c r="P256" s="5" t="s">
        <v>21</v>
      </c>
    </row>
    <row r="257" spans="1:16" x14ac:dyDescent="0.25">
      <c r="A257" s="4">
        <v>30515</v>
      </c>
      <c r="B257" s="4" t="str">
        <f>HYPERLINK("http://genome-www4.stanford.edu/cgi-bin/SGD/locus.pl?locus=YGR145W","YGR145W")</f>
        <v>YGR145W</v>
      </c>
      <c r="C257" s="4" t="str">
        <f>HYPERLINK("http://genome-www4.stanford.edu/cgi-bin/SGD/locus.pl?locus=ENP2","ENP2")</f>
        <v>ENP2</v>
      </c>
      <c r="E257" s="2" t="s">
        <v>19</v>
      </c>
      <c r="F257" s="2" t="str">
        <f>HYPERLINK("http://godatabase.org/cgi-bin/go.cgi?view=details&amp;query=GO:0030515","snoRNA binding")</f>
        <v>snoRNA binding</v>
      </c>
      <c r="G257" s="5" t="s">
        <v>16</v>
      </c>
      <c r="H257" s="5">
        <v>28</v>
      </c>
      <c r="I257" s="5">
        <v>0.5</v>
      </c>
      <c r="J257" s="5">
        <v>1.8206E-2</v>
      </c>
      <c r="K257" s="5">
        <v>1</v>
      </c>
      <c r="L257" s="5">
        <v>10</v>
      </c>
      <c r="M257" s="5">
        <v>3</v>
      </c>
      <c r="N257" s="5">
        <v>1</v>
      </c>
      <c r="O257" s="5">
        <v>7.2382</v>
      </c>
      <c r="P257" s="5" t="s">
        <v>17</v>
      </c>
    </row>
    <row r="258" spans="1:16" x14ac:dyDescent="0.25">
      <c r="A258" s="4">
        <v>30529</v>
      </c>
      <c r="B258" s="4" t="str">
        <f>HYPERLINK("http://genome-www4.stanford.edu/cgi-bin/SGD/locus.pl?locus=YGR145W","YGR145W")</f>
        <v>YGR145W</v>
      </c>
      <c r="C258" s="4" t="str">
        <f>HYPERLINK("http://genome-www4.stanford.edu/cgi-bin/SGD/locus.pl?locus=ENP2","ENP2")</f>
        <v>ENP2</v>
      </c>
      <c r="E258" s="2" t="s">
        <v>19</v>
      </c>
      <c r="F258" s="2" t="str">
        <f>HYPERLINK("http://godatabase.org/cgi-bin/go.cgi?view=details&amp;query=GO:0030529","ribonucleoprotein complex")</f>
        <v>ribonucleoprotein complex</v>
      </c>
      <c r="G258" s="5" t="s">
        <v>20</v>
      </c>
      <c r="H258" s="5">
        <v>165</v>
      </c>
      <c r="I258" s="5">
        <v>0.9</v>
      </c>
      <c r="J258" s="5">
        <v>5.0010000000000002E-3</v>
      </c>
      <c r="K258" s="5">
        <v>0.99324000000000001</v>
      </c>
      <c r="L258" s="5">
        <v>10</v>
      </c>
      <c r="M258" s="5">
        <v>5</v>
      </c>
      <c r="N258" s="5">
        <v>1</v>
      </c>
      <c r="O258" s="5">
        <v>5.1928000000000001</v>
      </c>
      <c r="P258" s="5" t="s">
        <v>17</v>
      </c>
    </row>
    <row r="259" spans="1:16" ht="26.4" x14ac:dyDescent="0.25">
      <c r="A259" s="4">
        <v>314</v>
      </c>
      <c r="B259" s="4" t="str">
        <f>HYPERLINK("http://genome-www4.stanford.edu/cgi-bin/SGD/locus.pl?locus=YGR150C","YGR150C")</f>
        <v>YGR150C</v>
      </c>
      <c r="C259" s="4" t="str">
        <f>HYPERLINK("http://genome-www4.stanford.edu/cgi-bin/SGD/locus.pl?locus=YGR150C","YGR150C")</f>
        <v>YGR150C</v>
      </c>
      <c r="E259" s="2" t="s">
        <v>19</v>
      </c>
      <c r="F259" s="2" t="str">
        <f>HYPERLINK("http://godatabase.org/cgi-bin/go.cgi?view=details&amp;query=GO:0000314","organellar small ribosomal subunit")</f>
        <v>organellar small ribosomal subunit</v>
      </c>
      <c r="G259" s="5" t="s">
        <v>20</v>
      </c>
      <c r="H259" s="5">
        <v>24</v>
      </c>
      <c r="I259" s="5">
        <v>0.3</v>
      </c>
      <c r="J259" s="5">
        <v>0.40634999999999999</v>
      </c>
      <c r="K259" s="5">
        <v>0.39327000000000001</v>
      </c>
      <c r="L259" s="5">
        <v>2</v>
      </c>
      <c r="M259" s="5">
        <v>1</v>
      </c>
      <c r="N259" s="5">
        <v>1</v>
      </c>
      <c r="O259" s="5">
        <v>1</v>
      </c>
      <c r="P259" s="5" t="s">
        <v>21</v>
      </c>
    </row>
    <row r="260" spans="1:16" ht="26.4" x14ac:dyDescent="0.25">
      <c r="A260" s="4">
        <v>5763</v>
      </c>
      <c r="B260" s="4" t="str">
        <f>HYPERLINK("http://genome-www4.stanford.edu/cgi-bin/SGD/locus.pl?locus=YGR150C","YGR150C")</f>
        <v>YGR150C</v>
      </c>
      <c r="C260" s="4" t="str">
        <f>HYPERLINK("http://genome-www4.stanford.edu/cgi-bin/SGD/locus.pl?locus=YGR150C","YGR150C")</f>
        <v>YGR150C</v>
      </c>
      <c r="E260" s="2" t="s">
        <v>19</v>
      </c>
      <c r="F260" s="2" t="str">
        <f>HYPERLINK("http://godatabase.org/cgi-bin/go.cgi?view=details&amp;query=GO:0005763","mitochondrial small ribosomal subunit")</f>
        <v>mitochondrial small ribosomal subunit</v>
      </c>
      <c r="G260" s="5" t="s">
        <v>20</v>
      </c>
      <c r="H260" s="5">
        <v>24</v>
      </c>
      <c r="I260" s="5">
        <v>0.3</v>
      </c>
      <c r="J260" s="5">
        <v>0.40634999999999999</v>
      </c>
      <c r="K260" s="5">
        <v>0.39327000000000001</v>
      </c>
      <c r="L260" s="5">
        <v>2</v>
      </c>
      <c r="M260" s="5">
        <v>1</v>
      </c>
      <c r="N260" s="5">
        <v>1</v>
      </c>
      <c r="O260" s="5">
        <v>1</v>
      </c>
      <c r="P260" s="5" t="s">
        <v>17</v>
      </c>
    </row>
    <row r="261" spans="1:16" x14ac:dyDescent="0.25">
      <c r="A261" s="4">
        <v>3723</v>
      </c>
      <c r="B261" s="4" t="str">
        <f>HYPERLINK("http://genome-www4.stanford.edu/cgi-bin/SGD/locus.pl?locus=YGR156W","YGR156W")</f>
        <v>YGR156W</v>
      </c>
      <c r="C261" s="4" t="str">
        <f>HYPERLINK("http://genome-www4.stanford.edu/cgi-bin/SGD/locus.pl?locus=PTI1","PTI1")</f>
        <v>PTI1</v>
      </c>
      <c r="E261" s="2" t="s">
        <v>19</v>
      </c>
      <c r="F261" s="2" t="str">
        <f>HYPERLINK("http://godatabase.org/cgi-bin/go.cgi?view=details&amp;query=GO:0003723","RNA binding")</f>
        <v>RNA binding</v>
      </c>
      <c r="G261" s="5" t="s">
        <v>16</v>
      </c>
      <c r="H261" s="5">
        <v>230</v>
      </c>
      <c r="I261" s="5">
        <v>0.7</v>
      </c>
      <c r="J261" s="5">
        <v>0.99992999999999999</v>
      </c>
      <c r="K261" s="5">
        <v>1</v>
      </c>
      <c r="L261" s="5">
        <v>12</v>
      </c>
      <c r="M261" s="5">
        <v>10</v>
      </c>
      <c r="N261" s="5">
        <v>8</v>
      </c>
      <c r="O261" s="5">
        <v>9.9079999999999995</v>
      </c>
      <c r="P261" s="5" t="s">
        <v>21</v>
      </c>
    </row>
    <row r="262" spans="1:16" x14ac:dyDescent="0.25">
      <c r="A262" s="4">
        <v>6378</v>
      </c>
      <c r="B262" s="4" t="str">
        <f>HYPERLINK("http://genome-www4.stanford.edu/cgi-bin/SGD/locus.pl?locus=YGR156W","YGR156W")</f>
        <v>YGR156W</v>
      </c>
      <c r="C262" s="4" t="str">
        <f>HYPERLINK("http://genome-www4.stanford.edu/cgi-bin/SGD/locus.pl?locus=PTI1","PTI1")</f>
        <v>PTI1</v>
      </c>
      <c r="E262" s="2" t="s">
        <v>19</v>
      </c>
      <c r="F262" s="2" t="str">
        <f>HYPERLINK("http://godatabase.org/cgi-bin/go.cgi?view=details&amp;query=GO:0006378","mRNA polyadenylation")</f>
        <v>mRNA polyadenylation</v>
      </c>
      <c r="G262" s="5" t="s">
        <v>22</v>
      </c>
      <c r="H262" s="5">
        <v>16</v>
      </c>
      <c r="I262" s="5">
        <v>0.8</v>
      </c>
      <c r="J262" s="5">
        <v>1</v>
      </c>
      <c r="K262" s="5">
        <v>1</v>
      </c>
      <c r="L262" s="5">
        <v>12</v>
      </c>
      <c r="M262" s="5">
        <v>11</v>
      </c>
      <c r="N262" s="5">
        <v>8</v>
      </c>
      <c r="O262" s="5">
        <v>8.9077999999999999</v>
      </c>
      <c r="P262" s="5" t="s">
        <v>17</v>
      </c>
    </row>
    <row r="263" spans="1:16" x14ac:dyDescent="0.25">
      <c r="A263" s="4">
        <v>16070</v>
      </c>
      <c r="B263" s="4" t="str">
        <f>HYPERLINK("http://genome-www4.stanford.edu/cgi-bin/SGD/locus.pl?locus=YGR156W","YGR156W")</f>
        <v>YGR156W</v>
      </c>
      <c r="C263" s="4" t="str">
        <f>HYPERLINK("http://genome-www4.stanford.edu/cgi-bin/SGD/locus.pl?locus=PTI1","PTI1")</f>
        <v>PTI1</v>
      </c>
      <c r="E263" s="2" t="s">
        <v>19</v>
      </c>
      <c r="F263" s="2" t="str">
        <f>HYPERLINK("http://godatabase.org/cgi-bin/go.cgi?view=details&amp;query=GO:0016070","RNA metabolism")</f>
        <v>RNA metabolism</v>
      </c>
      <c r="G263" s="5" t="s">
        <v>22</v>
      </c>
      <c r="H263" s="5">
        <v>256</v>
      </c>
      <c r="I263" s="5">
        <v>0.9</v>
      </c>
      <c r="J263" s="5">
        <v>1</v>
      </c>
      <c r="K263" s="5">
        <v>1</v>
      </c>
      <c r="L263" s="5">
        <v>12</v>
      </c>
      <c r="M263" s="5">
        <v>11</v>
      </c>
      <c r="N263" s="5">
        <v>10</v>
      </c>
      <c r="O263" s="5">
        <v>10.8881</v>
      </c>
      <c r="P263" s="5" t="s">
        <v>21</v>
      </c>
    </row>
    <row r="264" spans="1:16" x14ac:dyDescent="0.25">
      <c r="A264" s="4">
        <v>30363</v>
      </c>
      <c r="B264" s="4" t="str">
        <f>HYPERLINK("http://genome-www4.stanford.edu/cgi-bin/SGD/locus.pl?locus=YGR156W","YGR156W")</f>
        <v>YGR156W</v>
      </c>
      <c r="C264" s="4" t="str">
        <f>HYPERLINK("http://genome-www4.stanford.edu/cgi-bin/SGD/locus.pl?locus=PTI1","PTI1")</f>
        <v>PTI1</v>
      </c>
      <c r="E264" s="2" t="s">
        <v>19</v>
      </c>
      <c r="F264" s="2" t="str">
        <f>HYPERLINK("http://godatabase.org/cgi-bin/go.cgi?view=details&amp;query=GO:0030363","pre-mRNA cleavage factor")</f>
        <v>pre-mRNA cleavage factor</v>
      </c>
      <c r="G264" s="5" t="s">
        <v>16</v>
      </c>
      <c r="H264" s="5">
        <v>13</v>
      </c>
      <c r="I264" s="5">
        <v>0.4</v>
      </c>
      <c r="J264" s="5">
        <v>1</v>
      </c>
      <c r="K264" s="5">
        <v>1</v>
      </c>
      <c r="L264" s="5">
        <v>12</v>
      </c>
      <c r="M264" s="5">
        <v>10</v>
      </c>
      <c r="N264" s="5">
        <v>7</v>
      </c>
      <c r="O264" s="5">
        <v>8.9995999999999992</v>
      </c>
      <c r="P264" s="5" t="s">
        <v>21</v>
      </c>
    </row>
    <row r="265" spans="1:16" ht="26.4" x14ac:dyDescent="0.25">
      <c r="A265" s="4">
        <v>30364</v>
      </c>
      <c r="B265" s="4" t="str">
        <f>HYPERLINK("http://genome-www4.stanford.edu/cgi-bin/SGD/locus.pl?locus=YGR156W","YGR156W")</f>
        <v>YGR156W</v>
      </c>
      <c r="C265" s="4" t="str">
        <f>HYPERLINK("http://genome-www4.stanford.edu/cgi-bin/SGD/locus.pl?locus=PTI1","PTI1")</f>
        <v>PTI1</v>
      </c>
      <c r="E265" s="2" t="s">
        <v>19</v>
      </c>
      <c r="F265" s="2" t="str">
        <f>HYPERLINK("http://godatabase.org/cgi-bin/go.cgi?view=details&amp;query=GO:0030364","cleavage/polyadenylation specificity factor")</f>
        <v>cleavage/polyadenylation specificity factor</v>
      </c>
      <c r="G265" s="5" t="s">
        <v>16</v>
      </c>
      <c r="H265" s="5">
        <v>13</v>
      </c>
      <c r="I265" s="5">
        <v>0.4</v>
      </c>
      <c r="J265" s="5">
        <v>1</v>
      </c>
      <c r="K265" s="5">
        <v>1</v>
      </c>
      <c r="L265" s="5">
        <v>12</v>
      </c>
      <c r="M265" s="5">
        <v>10</v>
      </c>
      <c r="N265" s="5">
        <v>7</v>
      </c>
      <c r="O265" s="5">
        <v>8.9995999999999992</v>
      </c>
      <c r="P265" s="5" t="s">
        <v>17</v>
      </c>
    </row>
    <row r="266" spans="1:16" x14ac:dyDescent="0.25">
      <c r="A266" s="4">
        <v>74</v>
      </c>
      <c r="B266" s="4" t="str">
        <f>HYPERLINK("http://genome-www4.stanford.edu/cgi-bin/SGD/locus.pl?locus=YGR161C","YGR161C")</f>
        <v>YGR161C</v>
      </c>
      <c r="C266" s="4" t="str">
        <f>HYPERLINK("http://genome-www4.stanford.edu/cgi-bin/SGD/locus.pl?locus=YGR161C","YGR161C")</f>
        <v>YGR161C</v>
      </c>
      <c r="E266" s="2" t="s">
        <v>19</v>
      </c>
      <c r="F266" s="2" t="str">
        <f>HYPERLINK("http://godatabase.org/cgi-bin/go.cgi?view=details&amp;query=GO:0000074","regulation of cell cycle")</f>
        <v>regulation of cell cycle</v>
      </c>
      <c r="G266" s="5" t="s">
        <v>22</v>
      </c>
      <c r="H266" s="5">
        <v>99</v>
      </c>
      <c r="I266" s="5">
        <v>0.8</v>
      </c>
      <c r="J266" s="5">
        <v>0.85936999999999997</v>
      </c>
      <c r="K266" s="5">
        <v>0.85936999999999997</v>
      </c>
      <c r="L266" s="5">
        <v>3</v>
      </c>
      <c r="M266" s="5">
        <v>3</v>
      </c>
      <c r="N266" s="5">
        <v>3</v>
      </c>
      <c r="O266" s="5">
        <v>3</v>
      </c>
      <c r="P266" s="5" t="s">
        <v>17</v>
      </c>
    </row>
    <row r="267" spans="1:16" ht="26.4" x14ac:dyDescent="0.25">
      <c r="A267" s="4">
        <v>16788</v>
      </c>
      <c r="B267" s="4" t="str">
        <f>HYPERLINK("http://genome-www4.stanford.edu/cgi-bin/SGD/locus.pl?locus=YGR161C","YGR161C")</f>
        <v>YGR161C</v>
      </c>
      <c r="C267" s="4" t="str">
        <f>HYPERLINK("http://genome-www4.stanford.edu/cgi-bin/SGD/locus.pl?locus=YGR161C","YGR161C")</f>
        <v>YGR161C</v>
      </c>
      <c r="E267" s="2" t="s">
        <v>19</v>
      </c>
      <c r="F267" s="2" t="str">
        <f>HYPERLINK("http://godatabase.org/cgi-bin/go.cgi?view=details&amp;query=GO:0016788","hydrolase, acting on ester bonds")</f>
        <v>hydrolase, acting on ester bonds</v>
      </c>
      <c r="G267" s="5" t="s">
        <v>16</v>
      </c>
      <c r="H267" s="5">
        <v>157</v>
      </c>
      <c r="I267" s="5">
        <v>0.7</v>
      </c>
      <c r="J267" s="5">
        <v>0.89351999999999998</v>
      </c>
      <c r="K267" s="5">
        <v>0.89351999999999998</v>
      </c>
      <c r="L267" s="5">
        <v>3</v>
      </c>
      <c r="M267" s="5">
        <v>3</v>
      </c>
      <c r="N267" s="5">
        <v>3</v>
      </c>
      <c r="O267" s="5">
        <v>3</v>
      </c>
      <c r="P267" s="5" t="s">
        <v>17</v>
      </c>
    </row>
    <row r="268" spans="1:16" ht="26.4" x14ac:dyDescent="0.25">
      <c r="A268" s="4">
        <v>5478</v>
      </c>
      <c r="B268" s="4" t="str">
        <f>HYPERLINK("http://genome-www4.stanford.edu/cgi-bin/SGD/locus.pl?locus=YGR166W","YGR166W")</f>
        <v>YGR166W</v>
      </c>
      <c r="C268" s="4" t="str">
        <f>HYPERLINK("http://genome-www4.stanford.edu/cgi-bin/SGD/locus.pl?locus=KRE11","KRE11")</f>
        <v>KRE11</v>
      </c>
      <c r="E268" s="2" t="s">
        <v>40</v>
      </c>
      <c r="F268" s="2" t="str">
        <f>HYPERLINK("http://godatabase.org/cgi-bin/go.cgi?view=details&amp;query=GO:0005478","intracellular transporter")</f>
        <v>intracellular transporter</v>
      </c>
      <c r="G268" s="5" t="s">
        <v>16</v>
      </c>
      <c r="H268" s="5">
        <v>25</v>
      </c>
      <c r="I268" s="5">
        <v>0.6</v>
      </c>
      <c r="J268" s="6">
        <v>6.2994000000000002E-6</v>
      </c>
      <c r="K268" s="5">
        <v>1</v>
      </c>
      <c r="L268" s="5">
        <v>11</v>
      </c>
      <c r="M268" s="5">
        <v>2</v>
      </c>
      <c r="N268" s="5">
        <v>0</v>
      </c>
      <c r="O268" s="5">
        <v>9</v>
      </c>
      <c r="P268" s="5" t="s">
        <v>21</v>
      </c>
    </row>
    <row r="269" spans="1:16" ht="26.4" x14ac:dyDescent="0.25">
      <c r="A269" s="4">
        <v>5484</v>
      </c>
      <c r="B269" s="4" t="str">
        <f>HYPERLINK("http://genome-www4.stanford.edu/cgi-bin/SGD/locus.pl?locus=YGR166W","YGR166W")</f>
        <v>YGR166W</v>
      </c>
      <c r="C269" s="4" t="str">
        <f>HYPERLINK("http://genome-www4.stanford.edu/cgi-bin/SGD/locus.pl?locus=KRE11","KRE11")</f>
        <v>KRE11</v>
      </c>
      <c r="E269" s="2" t="s">
        <v>40</v>
      </c>
      <c r="F269" s="2" t="str">
        <f>HYPERLINK("http://godatabase.org/cgi-bin/go.cgi?view=details&amp;query=GO:0005484","SNAP receptor")</f>
        <v>SNAP receptor</v>
      </c>
      <c r="G269" s="5" t="s">
        <v>16</v>
      </c>
      <c r="H269" s="5">
        <v>22</v>
      </c>
      <c r="I269" s="5">
        <v>0.9</v>
      </c>
      <c r="J269" s="6">
        <v>2.9314000000000001E-5</v>
      </c>
      <c r="K269" s="5">
        <v>1</v>
      </c>
      <c r="L269" s="5">
        <v>11</v>
      </c>
      <c r="M269" s="5">
        <v>2</v>
      </c>
      <c r="N269" s="5">
        <v>0</v>
      </c>
      <c r="O269" s="5">
        <v>9</v>
      </c>
      <c r="P269" s="5" t="s">
        <v>17</v>
      </c>
    </row>
    <row r="270" spans="1:16" ht="39.6" x14ac:dyDescent="0.25">
      <c r="A270" s="4">
        <v>5478</v>
      </c>
      <c r="B270" s="4" t="str">
        <f>HYPERLINK("http://genome-www4.stanford.edu/cgi-bin/SGD/locus.pl?locus=YGR172C","YGR172C")</f>
        <v>YGR172C</v>
      </c>
      <c r="C270" s="4" t="str">
        <f>HYPERLINK("http://genome-www4.stanford.edu/cgi-bin/SGD/locus.pl?locus=YIP1","YIP1")</f>
        <v>YIP1</v>
      </c>
      <c r="E270" s="2" t="s">
        <v>98</v>
      </c>
      <c r="F270" s="2" t="str">
        <f>HYPERLINK("http://godatabase.org/cgi-bin/go.cgi?view=details&amp;query=GO:0005478","intracellular transporter")</f>
        <v>intracellular transporter</v>
      </c>
      <c r="G270" s="5" t="s">
        <v>16</v>
      </c>
      <c r="H270" s="5">
        <v>25</v>
      </c>
      <c r="I270" s="5">
        <v>0.6</v>
      </c>
      <c r="J270" s="6">
        <v>3.4934000000000001E-5</v>
      </c>
      <c r="K270" s="5">
        <v>1</v>
      </c>
      <c r="L270" s="5">
        <v>16</v>
      </c>
      <c r="M270" s="5">
        <v>8</v>
      </c>
      <c r="N270" s="5">
        <v>1</v>
      </c>
      <c r="O270" s="5">
        <v>6.9981999999999998</v>
      </c>
      <c r="P270" s="5" t="s">
        <v>21</v>
      </c>
    </row>
    <row r="271" spans="1:16" ht="39.6" x14ac:dyDescent="0.25">
      <c r="A271" s="4">
        <v>5484</v>
      </c>
      <c r="B271" s="4" t="str">
        <f>HYPERLINK("http://genome-www4.stanford.edu/cgi-bin/SGD/locus.pl?locus=YGR172C","YGR172C")</f>
        <v>YGR172C</v>
      </c>
      <c r="C271" s="4" t="str">
        <f>HYPERLINK("http://genome-www4.stanford.edu/cgi-bin/SGD/locus.pl?locus=YIP1","YIP1")</f>
        <v>YIP1</v>
      </c>
      <c r="E271" s="2" t="s">
        <v>98</v>
      </c>
      <c r="F271" s="2" t="str">
        <f>HYPERLINK("http://godatabase.org/cgi-bin/go.cgi?view=details&amp;query=GO:0005484","SNAP receptor")</f>
        <v>SNAP receptor</v>
      </c>
      <c r="G271" s="5" t="s">
        <v>16</v>
      </c>
      <c r="H271" s="5">
        <v>22</v>
      </c>
      <c r="I271" s="5">
        <v>0.9</v>
      </c>
      <c r="J271" s="5">
        <v>2.4805999999999998E-4</v>
      </c>
      <c r="K271" s="5">
        <v>1</v>
      </c>
      <c r="L271" s="5">
        <v>16</v>
      </c>
      <c r="M271" s="5">
        <v>8</v>
      </c>
      <c r="N271" s="5">
        <v>1</v>
      </c>
      <c r="O271" s="5">
        <v>7.0113000000000003</v>
      </c>
      <c r="P271" s="5" t="s">
        <v>17</v>
      </c>
    </row>
    <row r="272" spans="1:16" ht="39.6" x14ac:dyDescent="0.25">
      <c r="A272" s="4">
        <v>4298</v>
      </c>
      <c r="B272" s="4" t="str">
        <f>HYPERLINK("http://genome-www4.stanford.edu/cgi-bin/SGD/locus.pl?locus=YGR232W","YGR232W")</f>
        <v>YGR232W</v>
      </c>
      <c r="C272" s="4" t="str">
        <f>HYPERLINK("http://genome-www4.stanford.edu/cgi-bin/SGD/locus.pl?locus=NAS6","NAS6")</f>
        <v>NAS6</v>
      </c>
      <c r="D272" s="2" t="s">
        <v>99</v>
      </c>
      <c r="E272" s="2" t="s">
        <v>100</v>
      </c>
      <c r="F272" s="2" t="str">
        <f>HYPERLINK("http://godatabase.org/cgi-bin/go.cgi?view=details&amp;query=GO:0004298","threonine endopeptidase")</f>
        <v>threonine endopeptidase</v>
      </c>
      <c r="G272" s="5" t="s">
        <v>16</v>
      </c>
      <c r="H272" s="5">
        <v>30</v>
      </c>
      <c r="I272" s="5">
        <v>0.2</v>
      </c>
      <c r="J272" s="5">
        <v>0.47614000000000001</v>
      </c>
      <c r="K272" s="5">
        <v>0.98451</v>
      </c>
      <c r="L272" s="5">
        <v>6</v>
      </c>
      <c r="M272" s="5">
        <v>5</v>
      </c>
      <c r="N272" s="5">
        <v>2</v>
      </c>
      <c r="O272" s="5">
        <v>3</v>
      </c>
      <c r="P272" s="5" t="s">
        <v>21</v>
      </c>
    </row>
    <row r="273" spans="1:16" ht="39.6" x14ac:dyDescent="0.25">
      <c r="A273" s="4">
        <v>4299</v>
      </c>
      <c r="B273" s="4" t="str">
        <f>HYPERLINK("http://genome-www4.stanford.edu/cgi-bin/SGD/locus.pl?locus=YGR232W","YGR232W")</f>
        <v>YGR232W</v>
      </c>
      <c r="C273" s="4" t="str">
        <f>HYPERLINK("http://genome-www4.stanford.edu/cgi-bin/SGD/locus.pl?locus=NAS6","NAS6")</f>
        <v>NAS6</v>
      </c>
      <c r="D273" s="2" t="s">
        <v>99</v>
      </c>
      <c r="E273" s="2" t="s">
        <v>100</v>
      </c>
      <c r="F273" s="2" t="str">
        <f>HYPERLINK("http://godatabase.org/cgi-bin/go.cgi?view=details&amp;query=GO:0004299","proteasome endopeptidase")</f>
        <v>proteasome endopeptidase</v>
      </c>
      <c r="G273" s="5" t="s">
        <v>16</v>
      </c>
      <c r="H273" s="5">
        <v>30</v>
      </c>
      <c r="I273" s="5">
        <v>0.2</v>
      </c>
      <c r="J273" s="5">
        <v>0.47614000000000001</v>
      </c>
      <c r="K273" s="5">
        <v>0.98451</v>
      </c>
      <c r="L273" s="5">
        <v>6</v>
      </c>
      <c r="M273" s="5">
        <v>5</v>
      </c>
      <c r="N273" s="5">
        <v>2</v>
      </c>
      <c r="O273" s="5">
        <v>3</v>
      </c>
      <c r="P273" s="5" t="s">
        <v>17</v>
      </c>
    </row>
    <row r="274" spans="1:16" ht="39.6" x14ac:dyDescent="0.25">
      <c r="A274" s="4">
        <v>8233</v>
      </c>
      <c r="B274" s="4" t="str">
        <f>HYPERLINK("http://genome-www4.stanford.edu/cgi-bin/SGD/locus.pl?locus=YGR232W","YGR232W")</f>
        <v>YGR232W</v>
      </c>
      <c r="C274" s="4" t="str">
        <f>HYPERLINK("http://genome-www4.stanford.edu/cgi-bin/SGD/locus.pl?locus=NAS6","NAS6")</f>
        <v>NAS6</v>
      </c>
      <c r="D274" s="2" t="s">
        <v>99</v>
      </c>
      <c r="E274" s="2" t="s">
        <v>100</v>
      </c>
      <c r="F274" s="2" t="str">
        <f>HYPERLINK("http://godatabase.org/cgi-bin/go.cgi?view=details&amp;query=GO:0008233","peptidase")</f>
        <v>peptidase</v>
      </c>
      <c r="G274" s="5" t="s">
        <v>16</v>
      </c>
      <c r="H274" s="5">
        <v>81</v>
      </c>
      <c r="I274" s="5">
        <v>0.5</v>
      </c>
      <c r="J274" s="5">
        <v>0.58257000000000003</v>
      </c>
      <c r="K274" s="5">
        <v>0.97519999999999996</v>
      </c>
      <c r="L274" s="5">
        <v>6</v>
      </c>
      <c r="M274" s="5">
        <v>5</v>
      </c>
      <c r="N274" s="5">
        <v>2</v>
      </c>
      <c r="O274" s="5">
        <v>3</v>
      </c>
      <c r="P274" s="5" t="s">
        <v>21</v>
      </c>
    </row>
    <row r="275" spans="1:16" ht="52.8" x14ac:dyDescent="0.25">
      <c r="A275" s="4">
        <v>3723</v>
      </c>
      <c r="B275" s="4" t="str">
        <f>HYPERLINK("http://genome-www4.stanford.edu/cgi-bin/SGD/locus.pl?locus=YGR245C","YGR245C")</f>
        <v>YGR245C</v>
      </c>
      <c r="C275" s="4" t="str">
        <f>HYPERLINK("http://genome-www4.stanford.edu/cgi-bin/SGD/locus.pl?locus=SDA1","SDA1")</f>
        <v>SDA1</v>
      </c>
      <c r="E275" s="2" t="s">
        <v>101</v>
      </c>
      <c r="F275" s="2" t="str">
        <f>HYPERLINK("http://godatabase.org/cgi-bin/go.cgi?view=details&amp;query=GO:0003723","RNA binding")</f>
        <v>RNA binding</v>
      </c>
      <c r="G275" s="5" t="s">
        <v>16</v>
      </c>
      <c r="H275" s="5">
        <v>230</v>
      </c>
      <c r="I275" s="5">
        <v>0.7</v>
      </c>
      <c r="J275" s="5">
        <v>5.9206999999999999E-4</v>
      </c>
      <c r="K275" s="5">
        <v>1</v>
      </c>
      <c r="L275" s="5">
        <v>17</v>
      </c>
      <c r="M275" s="5">
        <v>5</v>
      </c>
      <c r="N275" s="5">
        <v>1</v>
      </c>
      <c r="O275" s="5">
        <v>12.004099999999999</v>
      </c>
      <c r="P275" s="5" t="s">
        <v>17</v>
      </c>
    </row>
    <row r="276" spans="1:16" ht="26.4" x14ac:dyDescent="0.25">
      <c r="A276" s="4">
        <v>314</v>
      </c>
      <c r="B276" s="4" t="str">
        <f>HYPERLINK("http://genome-www4.stanford.edu/cgi-bin/SGD/locus.pl?locus=YGR251W","YGR251W")</f>
        <v>YGR251W</v>
      </c>
      <c r="C276" s="4" t="str">
        <f>HYPERLINK("http://genome-www4.stanford.edu/cgi-bin/SGD/locus.pl?locus=YGR251W","YGR251W")</f>
        <v>YGR251W</v>
      </c>
      <c r="E276" s="2" t="s">
        <v>19</v>
      </c>
      <c r="F276" s="2" t="str">
        <f>HYPERLINK("http://godatabase.org/cgi-bin/go.cgi?view=details&amp;query=GO:0000314","organellar small ribosomal subunit")</f>
        <v>organellar small ribosomal subunit</v>
      </c>
      <c r="G276" s="5" t="s">
        <v>20</v>
      </c>
      <c r="H276" s="5">
        <v>24</v>
      </c>
      <c r="I276" s="5">
        <v>0.3</v>
      </c>
      <c r="J276" s="5">
        <v>0.61238000000000004</v>
      </c>
      <c r="K276" s="5">
        <v>0.61238000000000004</v>
      </c>
      <c r="L276" s="5">
        <v>1</v>
      </c>
      <c r="M276" s="5">
        <v>1</v>
      </c>
      <c r="N276" s="5">
        <v>1</v>
      </c>
      <c r="O276" s="5">
        <v>1</v>
      </c>
      <c r="P276" s="5" t="s">
        <v>21</v>
      </c>
    </row>
    <row r="277" spans="1:16" ht="26.4" x14ac:dyDescent="0.25">
      <c r="A277" s="4">
        <v>5763</v>
      </c>
      <c r="B277" s="4" t="str">
        <f>HYPERLINK("http://genome-www4.stanford.edu/cgi-bin/SGD/locus.pl?locus=YGR251W","YGR251W")</f>
        <v>YGR251W</v>
      </c>
      <c r="C277" s="4" t="str">
        <f>HYPERLINK("http://genome-www4.stanford.edu/cgi-bin/SGD/locus.pl?locus=YGR251W","YGR251W")</f>
        <v>YGR251W</v>
      </c>
      <c r="E277" s="2" t="s">
        <v>19</v>
      </c>
      <c r="F277" s="2" t="str">
        <f>HYPERLINK("http://godatabase.org/cgi-bin/go.cgi?view=details&amp;query=GO:0005763","mitochondrial small ribosomal subunit")</f>
        <v>mitochondrial small ribosomal subunit</v>
      </c>
      <c r="G277" s="5" t="s">
        <v>20</v>
      </c>
      <c r="H277" s="5">
        <v>24</v>
      </c>
      <c r="I277" s="5">
        <v>0.3</v>
      </c>
      <c r="J277" s="5">
        <v>0.61238000000000004</v>
      </c>
      <c r="K277" s="5">
        <v>0.61238000000000004</v>
      </c>
      <c r="L277" s="5">
        <v>1</v>
      </c>
      <c r="M277" s="5">
        <v>1</v>
      </c>
      <c r="N277" s="5">
        <v>1</v>
      </c>
      <c r="O277" s="5">
        <v>1</v>
      </c>
      <c r="P277" s="5" t="s">
        <v>17</v>
      </c>
    </row>
    <row r="278" spans="1:16" x14ac:dyDescent="0.25">
      <c r="A278" s="4">
        <v>3723</v>
      </c>
      <c r="B278" s="4" t="str">
        <f>HYPERLINK("http://genome-www4.stanford.edu/cgi-bin/SGD/locus.pl?locus=YGR278W","YGR278W")</f>
        <v>YGR278W</v>
      </c>
      <c r="C278" s="4" t="str">
        <f>HYPERLINK("http://genome-www4.stanford.edu/cgi-bin/SGD/locus.pl?locus=CWC22","CWC22")</f>
        <v>CWC22</v>
      </c>
      <c r="E278" s="2" t="s">
        <v>19</v>
      </c>
      <c r="F278" s="2" t="str">
        <f>HYPERLINK("http://godatabase.org/cgi-bin/go.cgi?view=details&amp;query=GO:0003723","RNA binding")</f>
        <v>RNA binding</v>
      </c>
      <c r="G278" s="5" t="s">
        <v>16</v>
      </c>
      <c r="H278" s="5">
        <v>230</v>
      </c>
      <c r="I278" s="5">
        <v>0.7</v>
      </c>
      <c r="J278" s="5">
        <v>9.1919000000000001E-2</v>
      </c>
      <c r="K278" s="5">
        <v>0.95789000000000002</v>
      </c>
      <c r="L278" s="5">
        <v>5</v>
      </c>
      <c r="M278" s="5">
        <v>2</v>
      </c>
      <c r="N278" s="5">
        <v>1</v>
      </c>
      <c r="O278" s="5">
        <v>3.6143999999999998</v>
      </c>
      <c r="P278" s="5" t="s">
        <v>17</v>
      </c>
    </row>
    <row r="279" spans="1:16" x14ac:dyDescent="0.25">
      <c r="A279" s="4">
        <v>8380</v>
      </c>
      <c r="B279" s="4" t="str">
        <f>HYPERLINK("http://genome-www4.stanford.edu/cgi-bin/SGD/locus.pl?locus=YGR278W","YGR278W")</f>
        <v>YGR278W</v>
      </c>
      <c r="C279" s="4" t="str">
        <f>HYPERLINK("http://genome-www4.stanford.edu/cgi-bin/SGD/locus.pl?locus=CWC22","CWC22")</f>
        <v>CWC22</v>
      </c>
      <c r="E279" s="2" t="s">
        <v>19</v>
      </c>
      <c r="F279" s="2" t="str">
        <f>HYPERLINK("http://godatabase.org/cgi-bin/go.cgi?view=details&amp;query=GO:0008380","RNA splicing")</f>
        <v>RNA splicing</v>
      </c>
      <c r="G279" s="5" t="s">
        <v>22</v>
      </c>
      <c r="H279" s="5">
        <v>86</v>
      </c>
      <c r="I279" s="5">
        <v>0.9</v>
      </c>
      <c r="J279" s="5">
        <v>0.48353000000000002</v>
      </c>
      <c r="K279" s="5">
        <v>0.94762999999999997</v>
      </c>
      <c r="L279" s="5">
        <v>5</v>
      </c>
      <c r="M279" s="5">
        <v>4</v>
      </c>
      <c r="N279" s="5">
        <v>2</v>
      </c>
      <c r="O279" s="5">
        <v>3</v>
      </c>
      <c r="P279" s="5" t="s">
        <v>17</v>
      </c>
    </row>
    <row r="280" spans="1:16" x14ac:dyDescent="0.25">
      <c r="A280" s="4">
        <v>16563</v>
      </c>
      <c r="B280" s="4" t="str">
        <f>HYPERLINK("http://genome-www4.stanford.edu/cgi-bin/SGD/locus.pl?locus=YGR278W","YGR278W")</f>
        <v>YGR278W</v>
      </c>
      <c r="C280" s="4" t="str">
        <f>HYPERLINK("http://genome-www4.stanford.edu/cgi-bin/SGD/locus.pl?locus=CWC22","CWC22")</f>
        <v>CWC22</v>
      </c>
      <c r="E280" s="2" t="s">
        <v>19</v>
      </c>
      <c r="F280" s="2" t="str">
        <f>HYPERLINK("http://godatabase.org/cgi-bin/go.cgi?view=details&amp;query=GO:0016563","transcriptional activator")</f>
        <v>transcriptional activator</v>
      </c>
      <c r="G280" s="5" t="s">
        <v>16</v>
      </c>
      <c r="H280" s="5">
        <v>26</v>
      </c>
      <c r="I280" s="5">
        <v>0.6</v>
      </c>
      <c r="J280" s="5">
        <v>0.15764</v>
      </c>
      <c r="K280" s="5">
        <v>0.99817</v>
      </c>
      <c r="L280" s="5">
        <v>5</v>
      </c>
      <c r="M280" s="5">
        <v>2</v>
      </c>
      <c r="N280" s="5">
        <v>1</v>
      </c>
      <c r="O280" s="5">
        <v>3.1926999999999999</v>
      </c>
      <c r="P280" s="5" t="s">
        <v>17</v>
      </c>
    </row>
    <row r="281" spans="1:16" x14ac:dyDescent="0.25">
      <c r="A281" s="4">
        <v>30529</v>
      </c>
      <c r="B281" s="4" t="str">
        <f>HYPERLINK("http://genome-www4.stanford.edu/cgi-bin/SGD/locus.pl?locus=YGR278W","YGR278W")</f>
        <v>YGR278W</v>
      </c>
      <c r="C281" s="4" t="str">
        <f>HYPERLINK("http://genome-www4.stanford.edu/cgi-bin/SGD/locus.pl?locus=CWC22","CWC22")</f>
        <v>CWC22</v>
      </c>
      <c r="E281" s="2" t="s">
        <v>19</v>
      </c>
      <c r="F281" s="2" t="str">
        <f>HYPERLINK("http://godatabase.org/cgi-bin/go.cgi?view=details&amp;query=GO:0030529","ribonucleoprotein complex")</f>
        <v>ribonucleoprotein complex</v>
      </c>
      <c r="G281" s="5" t="s">
        <v>20</v>
      </c>
      <c r="H281" s="5">
        <v>165</v>
      </c>
      <c r="I281" s="5">
        <v>0.9</v>
      </c>
      <c r="J281" s="5">
        <v>0.47131000000000001</v>
      </c>
      <c r="K281" s="5">
        <v>0.92401999999999995</v>
      </c>
      <c r="L281" s="5">
        <v>5</v>
      </c>
      <c r="M281" s="5">
        <v>3</v>
      </c>
      <c r="N281" s="5">
        <v>2</v>
      </c>
      <c r="O281" s="5">
        <v>3.1107</v>
      </c>
      <c r="P281" s="5" t="s">
        <v>17</v>
      </c>
    </row>
    <row r="282" spans="1:16" x14ac:dyDescent="0.25">
      <c r="A282" s="4">
        <v>3723</v>
      </c>
      <c r="B282" s="4" t="str">
        <f>HYPERLINK("http://genome-www4.stanford.edu/cgi-bin/SGD/locus.pl?locus=YGR290W","YGR290W")</f>
        <v>YGR290W</v>
      </c>
      <c r="C282" s="4" t="str">
        <f>HYPERLINK("http://genome-www4.stanford.edu/cgi-bin/SGD/locus.pl?locus=YGR290W","YGR290W")</f>
        <v>YGR290W</v>
      </c>
      <c r="E282" s="2" t="s">
        <v>19</v>
      </c>
      <c r="F282" s="2" t="str">
        <f>HYPERLINK("http://godatabase.org/cgi-bin/go.cgi?view=details&amp;query=GO:0003723","RNA binding")</f>
        <v>RNA binding</v>
      </c>
      <c r="G282" s="5" t="s">
        <v>16</v>
      </c>
      <c r="H282" s="5">
        <v>230</v>
      </c>
      <c r="I282" s="5">
        <v>0.7</v>
      </c>
      <c r="J282" s="5">
        <v>0.75939999999999996</v>
      </c>
      <c r="K282" s="5">
        <v>0.75939999999999996</v>
      </c>
      <c r="L282" s="5">
        <v>2</v>
      </c>
      <c r="M282" s="5">
        <v>2</v>
      </c>
      <c r="N282" s="5">
        <v>2</v>
      </c>
      <c r="O282" s="5">
        <v>2</v>
      </c>
      <c r="P282" s="5" t="s">
        <v>17</v>
      </c>
    </row>
    <row r="283" spans="1:16" x14ac:dyDescent="0.25">
      <c r="A283" s="4">
        <v>5667</v>
      </c>
      <c r="B283" s="4" t="str">
        <f>HYPERLINK("http://genome-www4.stanford.edu/cgi-bin/SGD/locus.pl?locus=YHL006C","YHL006C")</f>
        <v>YHL006C</v>
      </c>
      <c r="C283" s="4" t="str">
        <f>HYPERLINK("http://genome-www4.stanford.edu/cgi-bin/SGD/locus.pl?locus=SHU1","SHU1")</f>
        <v>SHU1</v>
      </c>
      <c r="E283" s="2" t="s">
        <v>19</v>
      </c>
      <c r="F283" s="2" t="str">
        <f>HYPERLINK("http://godatabase.org/cgi-bin/go.cgi?view=details&amp;query=GO:0005667","transcription factor complex")</f>
        <v>transcription factor complex</v>
      </c>
      <c r="G283" s="5" t="s">
        <v>20</v>
      </c>
      <c r="H283" s="5">
        <v>91</v>
      </c>
      <c r="I283" s="5">
        <v>0.4</v>
      </c>
      <c r="J283" s="5">
        <v>0.50190000000000001</v>
      </c>
      <c r="K283" s="5">
        <v>0.47092000000000001</v>
      </c>
      <c r="L283" s="5">
        <v>7</v>
      </c>
      <c r="M283" s="5">
        <v>3</v>
      </c>
      <c r="N283" s="5">
        <v>2</v>
      </c>
      <c r="O283" s="5">
        <v>2.1332</v>
      </c>
      <c r="P283" s="5" t="s">
        <v>17</v>
      </c>
    </row>
    <row r="284" spans="1:16" ht="26.4" x14ac:dyDescent="0.25">
      <c r="A284" s="4">
        <v>3899</v>
      </c>
      <c r="B284" s="4" t="str">
        <f>HYPERLINK("http://genome-www4.stanford.edu/cgi-bin/SGD/locus.pl?locus=YHL021C","YHL021C")</f>
        <v>YHL021C</v>
      </c>
      <c r="C284" s="4" t="str">
        <f>HYPERLINK("http://genome-www4.stanford.edu/cgi-bin/SGD/locus.pl?locus=YHL021C","YHL021C")</f>
        <v>YHL021C</v>
      </c>
      <c r="E284" s="2" t="s">
        <v>19</v>
      </c>
      <c r="F284" s="2" t="str">
        <f>HYPERLINK("http://godatabase.org/cgi-bin/go.cgi?view=details&amp;query=GO:0003899","DNA-directed RNA polymerase")</f>
        <v>DNA-directed RNA polymerase</v>
      </c>
      <c r="G284" s="5" t="s">
        <v>16</v>
      </c>
      <c r="H284" s="5">
        <v>31</v>
      </c>
      <c r="I284" s="5">
        <v>0.5</v>
      </c>
      <c r="J284" s="5">
        <v>0.76088</v>
      </c>
      <c r="K284" s="5">
        <v>0.88641999999999999</v>
      </c>
      <c r="L284" s="5">
        <v>5</v>
      </c>
      <c r="M284" s="5">
        <v>3</v>
      </c>
      <c r="N284" s="5">
        <v>2</v>
      </c>
      <c r="O284" s="5">
        <v>2.1116999999999999</v>
      </c>
      <c r="P284" s="5" t="s">
        <v>17</v>
      </c>
    </row>
    <row r="285" spans="1:16" x14ac:dyDescent="0.25">
      <c r="A285" s="4">
        <v>16779</v>
      </c>
      <c r="B285" s="4" t="str">
        <f>HYPERLINK("http://genome-www4.stanford.edu/cgi-bin/SGD/locus.pl?locus=YHL021C","YHL021C")</f>
        <v>YHL021C</v>
      </c>
      <c r="C285" s="4" t="str">
        <f>HYPERLINK("http://genome-www4.stanford.edu/cgi-bin/SGD/locus.pl?locus=YHL021C","YHL021C")</f>
        <v>YHL021C</v>
      </c>
      <c r="E285" s="2" t="s">
        <v>19</v>
      </c>
      <c r="F285" s="2" t="str">
        <f>HYPERLINK("http://godatabase.org/cgi-bin/go.cgi?view=details&amp;query=GO:0016779","nucleotidyltransferase")</f>
        <v>nucleotidyltransferase</v>
      </c>
      <c r="G285" s="5" t="s">
        <v>16</v>
      </c>
      <c r="H285" s="5">
        <v>63</v>
      </c>
      <c r="I285" s="5">
        <v>0.6</v>
      </c>
      <c r="J285" s="5">
        <v>0.72309000000000001</v>
      </c>
      <c r="K285" s="5">
        <v>0.75687000000000004</v>
      </c>
      <c r="L285" s="5">
        <v>5</v>
      </c>
      <c r="M285" s="5">
        <v>3</v>
      </c>
      <c r="N285" s="5">
        <v>2</v>
      </c>
      <c r="O285" s="5">
        <v>2.1259000000000001</v>
      </c>
      <c r="P285" s="5" t="s">
        <v>21</v>
      </c>
    </row>
    <row r="286" spans="1:16" ht="26.4" x14ac:dyDescent="0.25">
      <c r="A286" s="4">
        <v>4298</v>
      </c>
      <c r="B286" s="4" t="str">
        <f>HYPERLINK("http://genome-www4.stanford.edu/cgi-bin/SGD/locus.pl?locus=YHL030W","YHL030W")</f>
        <v>YHL030W</v>
      </c>
      <c r="C286" s="4" t="str">
        <f>HYPERLINK("http://genome-www4.stanford.edu/cgi-bin/SGD/locus.pl?locus=ECM29","ECM29")</f>
        <v>ECM29</v>
      </c>
      <c r="E286" s="2" t="s">
        <v>31</v>
      </c>
      <c r="F286" s="2" t="str">
        <f>HYPERLINK("http://godatabase.org/cgi-bin/go.cgi?view=details&amp;query=GO:0004298","threonine endopeptidase")</f>
        <v>threonine endopeptidase</v>
      </c>
      <c r="G286" s="5" t="s">
        <v>16</v>
      </c>
      <c r="H286" s="5">
        <v>30</v>
      </c>
      <c r="I286" s="5">
        <v>0.2</v>
      </c>
      <c r="J286" s="5">
        <v>0.99999000000000005</v>
      </c>
      <c r="K286" s="5">
        <v>1</v>
      </c>
      <c r="L286" s="5">
        <v>19</v>
      </c>
      <c r="M286" s="5">
        <v>17</v>
      </c>
      <c r="N286" s="5">
        <v>7</v>
      </c>
      <c r="O286" s="5">
        <v>8</v>
      </c>
      <c r="P286" s="5" t="s">
        <v>21</v>
      </c>
    </row>
    <row r="287" spans="1:16" ht="26.4" x14ac:dyDescent="0.25">
      <c r="A287" s="4">
        <v>4299</v>
      </c>
      <c r="B287" s="4" t="str">
        <f>HYPERLINK("http://genome-www4.stanford.edu/cgi-bin/SGD/locus.pl?locus=YHL030W","YHL030W")</f>
        <v>YHL030W</v>
      </c>
      <c r="C287" s="4" t="str">
        <f>HYPERLINK("http://genome-www4.stanford.edu/cgi-bin/SGD/locus.pl?locus=ECM29","ECM29")</f>
        <v>ECM29</v>
      </c>
      <c r="E287" s="2" t="s">
        <v>31</v>
      </c>
      <c r="F287" s="2" t="str">
        <f>HYPERLINK("http://godatabase.org/cgi-bin/go.cgi?view=details&amp;query=GO:0004299","proteasome endopeptidase")</f>
        <v>proteasome endopeptidase</v>
      </c>
      <c r="G287" s="5" t="s">
        <v>16</v>
      </c>
      <c r="H287" s="5">
        <v>30</v>
      </c>
      <c r="I287" s="5">
        <v>0.2</v>
      </c>
      <c r="J287" s="5">
        <v>0.99999000000000005</v>
      </c>
      <c r="K287" s="5">
        <v>1</v>
      </c>
      <c r="L287" s="5">
        <v>19</v>
      </c>
      <c r="M287" s="5">
        <v>17</v>
      </c>
      <c r="N287" s="5">
        <v>7</v>
      </c>
      <c r="O287" s="5">
        <v>8</v>
      </c>
      <c r="P287" s="5" t="s">
        <v>17</v>
      </c>
    </row>
    <row r="288" spans="1:16" ht="26.4" x14ac:dyDescent="0.25">
      <c r="A288" s="4">
        <v>5838</v>
      </c>
      <c r="B288" s="4" t="str">
        <f>HYPERLINK("http://genome-www4.stanford.edu/cgi-bin/SGD/locus.pl?locus=YHL030W","YHL030W")</f>
        <v>YHL030W</v>
      </c>
      <c r="C288" s="4" t="str">
        <f>HYPERLINK("http://genome-www4.stanford.edu/cgi-bin/SGD/locus.pl?locus=ECM29","ECM29")</f>
        <v>ECM29</v>
      </c>
      <c r="E288" s="2" t="s">
        <v>31</v>
      </c>
      <c r="F288" s="2" t="str">
        <f>HYPERLINK("http://godatabase.org/cgi-bin/go.cgi?view=details&amp;query=GO:0005838","19S proteasome regulatory particle")</f>
        <v>19S proteasome regulatory particle</v>
      </c>
      <c r="G288" s="5" t="s">
        <v>20</v>
      </c>
      <c r="H288" s="5">
        <v>21</v>
      </c>
      <c r="I288" s="5">
        <v>0.7</v>
      </c>
      <c r="J288" s="5">
        <v>1</v>
      </c>
      <c r="K288" s="5">
        <v>1</v>
      </c>
      <c r="L288" s="5">
        <v>19</v>
      </c>
      <c r="M288" s="5">
        <v>17</v>
      </c>
      <c r="N288" s="5">
        <v>8</v>
      </c>
      <c r="O288" s="5">
        <v>8</v>
      </c>
      <c r="P288" s="5" t="s">
        <v>17</v>
      </c>
    </row>
    <row r="289" spans="1:16" ht="26.4" x14ac:dyDescent="0.25">
      <c r="A289" s="4">
        <v>8233</v>
      </c>
      <c r="B289" s="4" t="str">
        <f>HYPERLINK("http://genome-www4.stanford.edu/cgi-bin/SGD/locus.pl?locus=YHL030W","YHL030W")</f>
        <v>YHL030W</v>
      </c>
      <c r="C289" s="4" t="str">
        <f>HYPERLINK("http://genome-www4.stanford.edu/cgi-bin/SGD/locus.pl?locus=ECM29","ECM29")</f>
        <v>ECM29</v>
      </c>
      <c r="E289" s="2" t="s">
        <v>31</v>
      </c>
      <c r="F289" s="2" t="str">
        <f>HYPERLINK("http://godatabase.org/cgi-bin/go.cgi?view=details&amp;query=GO:0008233","peptidase")</f>
        <v>peptidase</v>
      </c>
      <c r="G289" s="5" t="s">
        <v>16</v>
      </c>
      <c r="H289" s="5">
        <v>81</v>
      </c>
      <c r="I289" s="5">
        <v>0.5</v>
      </c>
      <c r="J289" s="5">
        <v>1</v>
      </c>
      <c r="K289" s="5">
        <v>1</v>
      </c>
      <c r="L289" s="5">
        <v>19</v>
      </c>
      <c r="M289" s="5">
        <v>17</v>
      </c>
      <c r="N289" s="5">
        <v>8</v>
      </c>
      <c r="O289" s="5">
        <v>9</v>
      </c>
      <c r="P289" s="5" t="s">
        <v>21</v>
      </c>
    </row>
    <row r="290" spans="1:16" x14ac:dyDescent="0.25">
      <c r="A290" s="4">
        <v>3700</v>
      </c>
      <c r="B290" s="4" t="str">
        <f t="shared" ref="B290:C293" si="18">HYPERLINK("http://genome-www4.stanford.edu/cgi-bin/SGD/locus.pl?locus=YHL044W","YHL044W")</f>
        <v>YHL044W</v>
      </c>
      <c r="C290" s="4" t="str">
        <f t="shared" si="18"/>
        <v>YHL044W</v>
      </c>
      <c r="E290" s="2" t="s">
        <v>19</v>
      </c>
      <c r="F290" s="2" t="str">
        <f>HYPERLINK("http://godatabase.org/cgi-bin/go.cgi?view=details&amp;query=GO:0003700","transcription factor")</f>
        <v>transcription factor</v>
      </c>
      <c r="G290" s="5" t="s">
        <v>16</v>
      </c>
      <c r="H290" s="5">
        <v>213</v>
      </c>
      <c r="I290" s="5">
        <v>0.7</v>
      </c>
      <c r="J290" s="5">
        <v>0.71918000000000004</v>
      </c>
      <c r="K290" s="5">
        <v>0.76043000000000005</v>
      </c>
      <c r="L290" s="5">
        <v>4</v>
      </c>
      <c r="M290" s="5">
        <v>2</v>
      </c>
      <c r="N290" s="5">
        <v>2</v>
      </c>
      <c r="O290" s="5">
        <v>2.2610000000000001</v>
      </c>
      <c r="P290" s="5" t="s">
        <v>21</v>
      </c>
    </row>
    <row r="291" spans="1:16" ht="26.4" x14ac:dyDescent="0.25">
      <c r="A291" s="4">
        <v>3702</v>
      </c>
      <c r="B291" s="4" t="str">
        <f t="shared" si="18"/>
        <v>YHL044W</v>
      </c>
      <c r="C291" s="4" t="str">
        <f t="shared" si="18"/>
        <v>YHL044W</v>
      </c>
      <c r="E291" s="2" t="s">
        <v>19</v>
      </c>
      <c r="F291" s="2" t="str">
        <f>HYPERLINK("http://godatabase.org/cgi-bin/go.cgi?view=details&amp;query=GO:0003702","RNA polymerase II transcription factor")</f>
        <v>RNA polymerase II transcription factor</v>
      </c>
      <c r="G291" s="5" t="s">
        <v>16</v>
      </c>
      <c r="H291" s="5">
        <v>96</v>
      </c>
      <c r="I291" s="5">
        <v>0.4</v>
      </c>
      <c r="J291" s="5">
        <v>0.76324000000000003</v>
      </c>
      <c r="K291" s="5">
        <v>0.89004000000000005</v>
      </c>
      <c r="L291" s="5">
        <v>4</v>
      </c>
      <c r="M291" s="5">
        <v>2</v>
      </c>
      <c r="N291" s="5">
        <v>2</v>
      </c>
      <c r="O291" s="5">
        <v>2.2562000000000002</v>
      </c>
      <c r="P291" s="5" t="s">
        <v>21</v>
      </c>
    </row>
    <row r="292" spans="1:16" ht="26.4" x14ac:dyDescent="0.25">
      <c r="A292" s="4">
        <v>16251</v>
      </c>
      <c r="B292" s="4" t="str">
        <f t="shared" si="18"/>
        <v>YHL044W</v>
      </c>
      <c r="C292" s="4" t="str">
        <f t="shared" si="18"/>
        <v>YHL044W</v>
      </c>
      <c r="E292" s="2" t="s">
        <v>19</v>
      </c>
      <c r="F292" s="2" t="str">
        <f>HYPERLINK("http://godatabase.org/cgi-bin/go.cgi?view=details&amp;query=GO:0016251","general RNA polymerase II transcription factor")</f>
        <v>general RNA polymerase II transcription factor</v>
      </c>
      <c r="G292" s="5" t="s">
        <v>16</v>
      </c>
      <c r="H292" s="5">
        <v>60</v>
      </c>
      <c r="I292" s="5">
        <v>0.4</v>
      </c>
      <c r="J292" s="5">
        <v>0.72058</v>
      </c>
      <c r="K292" s="5">
        <v>0.77468000000000004</v>
      </c>
      <c r="L292" s="5">
        <v>4</v>
      </c>
      <c r="M292" s="5">
        <v>2</v>
      </c>
      <c r="N292" s="5">
        <v>2</v>
      </c>
      <c r="O292" s="5">
        <v>2.1665999999999999</v>
      </c>
      <c r="P292" s="5" t="s">
        <v>17</v>
      </c>
    </row>
    <row r="293" spans="1:16" x14ac:dyDescent="0.25">
      <c r="A293" s="4">
        <v>30528</v>
      </c>
      <c r="B293" s="4" t="str">
        <f t="shared" si="18"/>
        <v>YHL044W</v>
      </c>
      <c r="C293" s="4" t="str">
        <f t="shared" si="18"/>
        <v>YHL044W</v>
      </c>
      <c r="E293" s="2" t="s">
        <v>19</v>
      </c>
      <c r="F293" s="2" t="str">
        <f>HYPERLINK("http://godatabase.org/cgi-bin/go.cgi?view=details&amp;query=GO:0030528","transcription regulator")</f>
        <v>transcription regulator</v>
      </c>
      <c r="G293" s="5" t="s">
        <v>16</v>
      </c>
      <c r="H293" s="5">
        <v>245</v>
      </c>
      <c r="I293" s="5">
        <v>0.6</v>
      </c>
      <c r="J293" s="5">
        <v>0.75739000000000001</v>
      </c>
      <c r="K293" s="5">
        <v>0.84975999999999996</v>
      </c>
      <c r="L293" s="5">
        <v>4</v>
      </c>
      <c r="M293" s="5">
        <v>2</v>
      </c>
      <c r="N293" s="5">
        <v>2</v>
      </c>
      <c r="O293" s="5">
        <v>2.3235000000000001</v>
      </c>
      <c r="P293" s="5" t="s">
        <v>21</v>
      </c>
    </row>
    <row r="294" spans="1:16" ht="26.4" x14ac:dyDescent="0.25">
      <c r="A294" s="4">
        <v>3702</v>
      </c>
      <c r="B294" s="4" t="str">
        <f t="shared" ref="B294:C296" si="19">HYPERLINK("http://genome-www4.stanford.edu/cgi-bin/SGD/locus.pl?locus=YHL045W","YHL045W")</f>
        <v>YHL045W</v>
      </c>
      <c r="C294" s="4" t="str">
        <f t="shared" si="19"/>
        <v>YHL045W</v>
      </c>
      <c r="E294" s="2" t="s">
        <v>19</v>
      </c>
      <c r="F294" s="2" t="str">
        <f>HYPERLINK("http://godatabase.org/cgi-bin/go.cgi?view=details&amp;query=GO:0003702","RNA polymerase II transcription factor")</f>
        <v>RNA polymerase II transcription factor</v>
      </c>
      <c r="G294" s="5" t="s">
        <v>16</v>
      </c>
      <c r="H294" s="5">
        <v>96</v>
      </c>
      <c r="I294" s="5">
        <v>0.4</v>
      </c>
      <c r="J294" s="5">
        <v>0.71603000000000006</v>
      </c>
      <c r="K294" s="5">
        <v>0.71603000000000006</v>
      </c>
      <c r="L294" s="5">
        <v>4</v>
      </c>
      <c r="M294" s="5">
        <v>4</v>
      </c>
      <c r="N294" s="5">
        <v>2</v>
      </c>
      <c r="O294" s="5">
        <v>2</v>
      </c>
      <c r="P294" s="5" t="s">
        <v>21</v>
      </c>
    </row>
    <row r="295" spans="1:16" ht="26.4" x14ac:dyDescent="0.25">
      <c r="A295" s="4">
        <v>16251</v>
      </c>
      <c r="B295" s="4" t="str">
        <f t="shared" si="19"/>
        <v>YHL045W</v>
      </c>
      <c r="C295" s="4" t="str">
        <f t="shared" si="19"/>
        <v>YHL045W</v>
      </c>
      <c r="E295" s="2" t="s">
        <v>19</v>
      </c>
      <c r="F295" s="2" t="str">
        <f>HYPERLINK("http://godatabase.org/cgi-bin/go.cgi?view=details&amp;query=GO:0016251","general RNA polymerase II transcription factor")</f>
        <v>general RNA polymerase II transcription factor</v>
      </c>
      <c r="G295" s="5" t="s">
        <v>16</v>
      </c>
      <c r="H295" s="5">
        <v>60</v>
      </c>
      <c r="I295" s="5">
        <v>0.4</v>
      </c>
      <c r="J295" s="5">
        <v>0.68594999999999995</v>
      </c>
      <c r="K295" s="5">
        <v>0.68594999999999995</v>
      </c>
      <c r="L295" s="5">
        <v>4</v>
      </c>
      <c r="M295" s="5">
        <v>4</v>
      </c>
      <c r="N295" s="5">
        <v>2</v>
      </c>
      <c r="O295" s="5">
        <v>2</v>
      </c>
      <c r="P295" s="5" t="s">
        <v>17</v>
      </c>
    </row>
    <row r="296" spans="1:16" x14ac:dyDescent="0.25">
      <c r="A296" s="4">
        <v>30528</v>
      </c>
      <c r="B296" s="4" t="str">
        <f t="shared" si="19"/>
        <v>YHL045W</v>
      </c>
      <c r="C296" s="4" t="str">
        <f t="shared" si="19"/>
        <v>YHL045W</v>
      </c>
      <c r="E296" s="2" t="s">
        <v>19</v>
      </c>
      <c r="F296" s="2" t="str">
        <f>HYPERLINK("http://godatabase.org/cgi-bin/go.cgi?view=details&amp;query=GO:0030528","transcription regulator")</f>
        <v>transcription regulator</v>
      </c>
      <c r="G296" s="5" t="s">
        <v>16</v>
      </c>
      <c r="H296" s="5">
        <v>245</v>
      </c>
      <c r="I296" s="5">
        <v>0.6</v>
      </c>
      <c r="J296" s="5">
        <v>0.65878999999999999</v>
      </c>
      <c r="K296" s="5">
        <v>0.65878999999999999</v>
      </c>
      <c r="L296" s="5">
        <v>4</v>
      </c>
      <c r="M296" s="5">
        <v>4</v>
      </c>
      <c r="N296" s="5">
        <v>2</v>
      </c>
      <c r="O296" s="5">
        <v>2</v>
      </c>
      <c r="P296" s="5" t="s">
        <v>21</v>
      </c>
    </row>
    <row r="297" spans="1:16" ht="79.2" x14ac:dyDescent="0.25">
      <c r="A297" s="4">
        <v>5198</v>
      </c>
      <c r="B297" s="4" t="str">
        <f>HYPERLINK("http://genome-www4.stanford.edu/cgi-bin/SGD/locus.pl?locus=YHR004C","YHR004C")</f>
        <v>YHR004C</v>
      </c>
      <c r="C297" s="4" t="str">
        <f>HYPERLINK("http://genome-www4.stanford.edu/cgi-bin/SGD/locus.pl?locus=NEM1","NEM1")</f>
        <v>NEM1</v>
      </c>
      <c r="E297" s="2" t="s">
        <v>102</v>
      </c>
      <c r="F297" s="2" t="str">
        <f>HYPERLINK("http://godatabase.org/cgi-bin/go.cgi?view=details&amp;query=GO:0005198","structural molecule")</f>
        <v>structural molecule</v>
      </c>
      <c r="G297" s="5" t="s">
        <v>16</v>
      </c>
      <c r="H297" s="5">
        <v>224</v>
      </c>
      <c r="I297" s="5">
        <v>0.9</v>
      </c>
      <c r="J297" s="5">
        <v>0.94406000000000001</v>
      </c>
      <c r="K297" s="5">
        <v>0.99187999999999998</v>
      </c>
      <c r="L297" s="5">
        <v>5</v>
      </c>
      <c r="M297" s="5">
        <v>3</v>
      </c>
      <c r="N297" s="5">
        <v>3</v>
      </c>
      <c r="O297" s="5">
        <v>4.0449000000000002</v>
      </c>
      <c r="P297" s="5" t="s">
        <v>17</v>
      </c>
    </row>
    <row r="298" spans="1:16" ht="66" x14ac:dyDescent="0.25">
      <c r="A298" s="4">
        <v>3936</v>
      </c>
      <c r="B298" s="4" t="str">
        <f>HYPERLINK("http://genome-www4.stanford.edu/cgi-bin/SGD/locus.pl?locus=YHR060W","YHR060W")</f>
        <v>YHR060W</v>
      </c>
      <c r="C298" s="4" t="str">
        <f>HYPERLINK("http://genome-www4.stanford.edu/cgi-bin/SGD/locus.pl?locus=VMA22","VMA22")</f>
        <v>VMA22</v>
      </c>
      <c r="E298" s="2" t="s">
        <v>103</v>
      </c>
      <c r="F298" s="2" t="str">
        <f>HYPERLINK("http://godatabase.org/cgi-bin/go.cgi?view=details&amp;query=GO:0003936","hydrogen-transporting two-sector ATPase")</f>
        <v>hydrogen-transporting two-sector ATPase</v>
      </c>
      <c r="G298" s="5" t="s">
        <v>16</v>
      </c>
      <c r="H298" s="5">
        <v>25</v>
      </c>
      <c r="I298" s="5">
        <v>0.5</v>
      </c>
      <c r="J298" s="5">
        <v>0.77925999999999995</v>
      </c>
      <c r="K298" s="5">
        <v>0.79947000000000001</v>
      </c>
      <c r="L298" s="5">
        <v>12</v>
      </c>
      <c r="M298" s="5">
        <v>9</v>
      </c>
      <c r="N298" s="5">
        <v>3</v>
      </c>
      <c r="O298" s="5">
        <v>3.4177</v>
      </c>
      <c r="P298" s="5" t="s">
        <v>17</v>
      </c>
    </row>
    <row r="299" spans="1:16" ht="66" x14ac:dyDescent="0.25">
      <c r="A299" s="4">
        <v>15399</v>
      </c>
      <c r="B299" s="4" t="str">
        <f>HYPERLINK("http://genome-www4.stanford.edu/cgi-bin/SGD/locus.pl?locus=YHR060W","YHR060W")</f>
        <v>YHR060W</v>
      </c>
      <c r="C299" s="4" t="str">
        <f>HYPERLINK("http://genome-www4.stanford.edu/cgi-bin/SGD/locus.pl?locus=VMA22","VMA22")</f>
        <v>VMA22</v>
      </c>
      <c r="E299" s="2" t="s">
        <v>103</v>
      </c>
      <c r="F299" s="2" t="str">
        <f>HYPERLINK("http://godatabase.org/cgi-bin/go.cgi?view=details&amp;query=GO:0015399","primary active transporter")</f>
        <v>primary active transporter</v>
      </c>
      <c r="G299" s="5" t="s">
        <v>16</v>
      </c>
      <c r="H299" s="5">
        <v>62</v>
      </c>
      <c r="I299" s="5">
        <v>0.6</v>
      </c>
      <c r="J299" s="5">
        <v>0.78974</v>
      </c>
      <c r="K299" s="5">
        <v>0.97399000000000002</v>
      </c>
      <c r="L299" s="5">
        <v>12</v>
      </c>
      <c r="M299" s="5">
        <v>9</v>
      </c>
      <c r="N299" s="5">
        <v>3</v>
      </c>
      <c r="O299" s="5">
        <v>4.1017000000000001</v>
      </c>
      <c r="P299" s="5" t="s">
        <v>21</v>
      </c>
    </row>
    <row r="300" spans="1:16" ht="66" x14ac:dyDescent="0.25">
      <c r="A300" s="4">
        <v>15405</v>
      </c>
      <c r="B300" s="4" t="str">
        <f>HYPERLINK("http://genome-www4.stanford.edu/cgi-bin/SGD/locus.pl?locus=YHR060W","YHR060W")</f>
        <v>YHR060W</v>
      </c>
      <c r="C300" s="4" t="str">
        <f>HYPERLINK("http://genome-www4.stanford.edu/cgi-bin/SGD/locus.pl?locus=VMA22","VMA22")</f>
        <v>VMA22</v>
      </c>
      <c r="E300" s="2" t="s">
        <v>103</v>
      </c>
      <c r="F300" s="2" t="str">
        <f>HYPERLINK("http://godatabase.org/cgi-bin/go.cgi?view=details&amp;query=GO:0015405","P-P-bond-hydrolysis-driven transporter")</f>
        <v>P-P-bond-hydrolysis-driven transporter</v>
      </c>
      <c r="G300" s="5" t="s">
        <v>16</v>
      </c>
      <c r="H300" s="5">
        <v>48</v>
      </c>
      <c r="I300" s="5">
        <v>0.5</v>
      </c>
      <c r="J300" s="5">
        <v>0.76688999999999996</v>
      </c>
      <c r="K300" s="5">
        <v>0.79157999999999995</v>
      </c>
      <c r="L300" s="5">
        <v>12</v>
      </c>
      <c r="M300" s="5">
        <v>9</v>
      </c>
      <c r="N300" s="5">
        <v>3</v>
      </c>
      <c r="O300" s="5">
        <v>3.4914000000000001</v>
      </c>
      <c r="P300" s="5" t="s">
        <v>21</v>
      </c>
    </row>
    <row r="301" spans="1:16" ht="66" x14ac:dyDescent="0.25">
      <c r="A301" s="4">
        <v>15442</v>
      </c>
      <c r="B301" s="4" t="str">
        <f>HYPERLINK("http://genome-www4.stanford.edu/cgi-bin/SGD/locus.pl?locus=YHR060W","YHR060W")</f>
        <v>YHR060W</v>
      </c>
      <c r="C301" s="4" t="str">
        <f>HYPERLINK("http://genome-www4.stanford.edu/cgi-bin/SGD/locus.pl?locus=VMA22","VMA22")</f>
        <v>VMA22</v>
      </c>
      <c r="E301" s="2" t="s">
        <v>103</v>
      </c>
      <c r="F301" s="2" t="str">
        <f>HYPERLINK("http://godatabase.org/cgi-bin/go.cgi?view=details&amp;query=GO:0015442","hydrogen-/sodium-translocating ATPase")</f>
        <v>hydrogen-/sodium-translocating ATPase</v>
      </c>
      <c r="G301" s="5" t="s">
        <v>16</v>
      </c>
      <c r="H301" s="5">
        <v>25</v>
      </c>
      <c r="I301" s="5">
        <v>0.5</v>
      </c>
      <c r="J301" s="5">
        <v>0.77925999999999995</v>
      </c>
      <c r="K301" s="5">
        <v>0.79947000000000001</v>
      </c>
      <c r="L301" s="5">
        <v>12</v>
      </c>
      <c r="M301" s="5">
        <v>9</v>
      </c>
      <c r="N301" s="5">
        <v>3</v>
      </c>
      <c r="O301" s="5">
        <v>3.4177</v>
      </c>
      <c r="P301" s="5" t="s">
        <v>21</v>
      </c>
    </row>
    <row r="302" spans="1:16" ht="66" x14ac:dyDescent="0.25">
      <c r="A302" s="4">
        <v>16820</v>
      </c>
      <c r="B302" s="4" t="str">
        <f>HYPERLINK("http://genome-www4.stanford.edu/cgi-bin/SGD/locus.pl?locus=YHR060W","YHR060W")</f>
        <v>YHR060W</v>
      </c>
      <c r="C302" s="4" t="str">
        <f>HYPERLINK("http://genome-www4.stanford.edu/cgi-bin/SGD/locus.pl?locus=VMA22","VMA22")</f>
        <v>VMA22</v>
      </c>
      <c r="E302" s="2" t="s">
        <v>103</v>
      </c>
      <c r="F302" s="2" t="str">
        <f>HYPERLINK("http://godatabase.org/cgi-bin/go.cgi?view=details&amp;query=GO:0016820","hydrolase, acting on acid anhydrides, catalyzing transmembrane movement of substances")</f>
        <v>hydrolase, acting on acid anhydrides, catalyzing transmembrane movement of substances</v>
      </c>
      <c r="G302" s="5" t="s">
        <v>16</v>
      </c>
      <c r="H302" s="5">
        <v>43</v>
      </c>
      <c r="I302" s="5">
        <v>0.5</v>
      </c>
      <c r="J302" s="5">
        <v>0.76831000000000005</v>
      </c>
      <c r="K302" s="5">
        <v>0.79225999999999996</v>
      </c>
      <c r="L302" s="5">
        <v>12</v>
      </c>
      <c r="M302" s="5">
        <v>9</v>
      </c>
      <c r="N302" s="5">
        <v>3</v>
      </c>
      <c r="O302" s="5">
        <v>3.4767999999999999</v>
      </c>
      <c r="P302" s="5" t="s">
        <v>21</v>
      </c>
    </row>
    <row r="303" spans="1:16" ht="52.8" x14ac:dyDescent="0.25">
      <c r="A303" s="4">
        <v>3723</v>
      </c>
      <c r="B303" s="4" t="str">
        <f>HYPERLINK("http://genome-www4.stanford.edu/cgi-bin/SGD/locus.pl?locus=YHR066W","YHR066W")</f>
        <v>YHR066W</v>
      </c>
      <c r="C303" s="4" t="str">
        <f>HYPERLINK("http://genome-www4.stanford.edu/cgi-bin/SGD/locus.pl?locus=SSF1","SSF1")</f>
        <v>SSF1</v>
      </c>
      <c r="D303" s="2" t="s">
        <v>104</v>
      </c>
      <c r="E303" s="2" t="s">
        <v>105</v>
      </c>
      <c r="F303" s="2" t="str">
        <f>HYPERLINK("http://godatabase.org/cgi-bin/go.cgi?view=details&amp;query=GO:0003723","RNA binding")</f>
        <v>RNA binding</v>
      </c>
      <c r="G303" s="5" t="s">
        <v>16</v>
      </c>
      <c r="H303" s="5">
        <v>230</v>
      </c>
      <c r="I303" s="5">
        <v>0.7</v>
      </c>
      <c r="J303" s="5">
        <v>0.77293999999999996</v>
      </c>
      <c r="K303" s="5">
        <v>1</v>
      </c>
      <c r="L303" s="5">
        <v>32</v>
      </c>
      <c r="M303" s="5">
        <v>14</v>
      </c>
      <c r="N303" s="5">
        <v>8</v>
      </c>
      <c r="O303" s="5">
        <v>24.630199999999999</v>
      </c>
      <c r="P303" s="5" t="s">
        <v>17</v>
      </c>
    </row>
    <row r="304" spans="1:16" x14ac:dyDescent="0.25">
      <c r="A304" s="4">
        <v>6487</v>
      </c>
      <c r="B304" s="4" t="str">
        <f>HYPERLINK("http://genome-www4.stanford.edu/cgi-bin/SGD/locus.pl?locus=YHR080C","YHR080C")</f>
        <v>YHR080C</v>
      </c>
      <c r="C304" s="4" t="str">
        <f>HYPERLINK("http://genome-www4.stanford.edu/cgi-bin/SGD/locus.pl?locus=YHR080C","YHR080C")</f>
        <v>YHR080C</v>
      </c>
      <c r="E304" s="2" t="s">
        <v>19</v>
      </c>
      <c r="F304" s="2" t="str">
        <f>HYPERLINK("http://godatabase.org/cgi-bin/go.cgi?view=details&amp;query=GO:0006487","N-linked glycosylation")</f>
        <v>N-linked glycosylation</v>
      </c>
      <c r="G304" s="5" t="s">
        <v>22</v>
      </c>
      <c r="H304" s="5">
        <v>27</v>
      </c>
      <c r="I304" s="5">
        <v>0.4</v>
      </c>
      <c r="J304" s="5">
        <v>0.49826999999999999</v>
      </c>
      <c r="K304" s="5">
        <v>0.49826999999999999</v>
      </c>
      <c r="L304" s="5">
        <v>1</v>
      </c>
      <c r="M304" s="5">
        <v>1</v>
      </c>
      <c r="N304" s="5">
        <v>1</v>
      </c>
      <c r="O304" s="5">
        <v>1</v>
      </c>
      <c r="P304" s="5" t="s">
        <v>17</v>
      </c>
    </row>
    <row r="305" spans="1:16" x14ac:dyDescent="0.25">
      <c r="A305" s="4">
        <v>175</v>
      </c>
      <c r="B305" s="4" t="str">
        <f t="shared" ref="B305:B313" si="20">HYPERLINK("http://genome-www4.stanford.edu/cgi-bin/SGD/locus.pl?locus=YHR081W","YHR081W")</f>
        <v>YHR081W</v>
      </c>
      <c r="C305" s="4" t="str">
        <f t="shared" ref="C305:C313" si="21">HYPERLINK("http://genome-www4.stanford.edu/cgi-bin/SGD/locus.pl?locus=LRP1","LRP1")</f>
        <v>LRP1</v>
      </c>
      <c r="E305" s="2" t="s">
        <v>19</v>
      </c>
      <c r="F305" s="2" t="str">
        <f>HYPERLINK("http://godatabase.org/cgi-bin/go.cgi?view=details&amp;query=GO:0000175","3'-5' exoribonuclease")</f>
        <v>3'-5' exoribonuclease</v>
      </c>
      <c r="G305" s="5" t="s">
        <v>16</v>
      </c>
      <c r="H305" s="5">
        <v>18</v>
      </c>
      <c r="I305" s="5">
        <v>0.5</v>
      </c>
      <c r="J305" s="5">
        <v>0.97104999999999997</v>
      </c>
      <c r="K305" s="5">
        <v>0.96992</v>
      </c>
      <c r="L305" s="5">
        <v>3</v>
      </c>
      <c r="M305" s="5">
        <v>2</v>
      </c>
      <c r="N305" s="5">
        <v>2</v>
      </c>
      <c r="O305" s="5">
        <v>2</v>
      </c>
      <c r="P305" s="5" t="s">
        <v>17</v>
      </c>
    </row>
    <row r="306" spans="1:16" ht="26.4" x14ac:dyDescent="0.25">
      <c r="A306" s="4">
        <v>176</v>
      </c>
      <c r="B306" s="4" t="str">
        <f t="shared" si="20"/>
        <v>YHR081W</v>
      </c>
      <c r="C306" s="4" t="str">
        <f t="shared" si="21"/>
        <v>LRP1</v>
      </c>
      <c r="E306" s="2" t="s">
        <v>19</v>
      </c>
      <c r="F306" s="2" t="str">
        <f>HYPERLINK("http://godatabase.org/cgi-bin/go.cgi?view=details&amp;query=GO:0000176","nuclear exosome (RNase complex)")</f>
        <v>nuclear exosome (RNase complex)</v>
      </c>
      <c r="G306" s="5" t="s">
        <v>20</v>
      </c>
      <c r="H306" s="5">
        <v>11</v>
      </c>
      <c r="I306" s="5">
        <v>0.3</v>
      </c>
      <c r="J306" s="5">
        <v>0.99112</v>
      </c>
      <c r="K306" s="5">
        <v>0.99085999999999996</v>
      </c>
      <c r="L306" s="5">
        <v>3</v>
      </c>
      <c r="M306" s="5">
        <v>2</v>
      </c>
      <c r="N306" s="5">
        <v>2</v>
      </c>
      <c r="O306" s="5">
        <v>2</v>
      </c>
      <c r="P306" s="5" t="s">
        <v>17</v>
      </c>
    </row>
    <row r="307" spans="1:16" ht="26.4" x14ac:dyDescent="0.25">
      <c r="A307" s="4">
        <v>177</v>
      </c>
      <c r="B307" s="4" t="str">
        <f t="shared" si="20"/>
        <v>YHR081W</v>
      </c>
      <c r="C307" s="4" t="str">
        <f t="shared" si="21"/>
        <v>LRP1</v>
      </c>
      <c r="E307" s="2" t="s">
        <v>19</v>
      </c>
      <c r="F307" s="2" t="str">
        <f>HYPERLINK("http://godatabase.org/cgi-bin/go.cgi?view=details&amp;query=GO:0000177","cytoplasmic exosome (RNase complex)")</f>
        <v>cytoplasmic exosome (RNase complex)</v>
      </c>
      <c r="G307" s="5" t="s">
        <v>20</v>
      </c>
      <c r="H307" s="5">
        <v>10</v>
      </c>
      <c r="I307" s="5">
        <v>0.6</v>
      </c>
      <c r="J307" s="5">
        <v>0.98846999999999996</v>
      </c>
      <c r="K307" s="5">
        <v>0.98817999999999995</v>
      </c>
      <c r="L307" s="5">
        <v>3</v>
      </c>
      <c r="M307" s="5">
        <v>2</v>
      </c>
      <c r="N307" s="5">
        <v>2</v>
      </c>
      <c r="O307" s="5">
        <v>2</v>
      </c>
      <c r="P307" s="5" t="s">
        <v>17</v>
      </c>
    </row>
    <row r="308" spans="1:16" x14ac:dyDescent="0.25">
      <c r="A308" s="4">
        <v>178</v>
      </c>
      <c r="B308" s="4" t="str">
        <f t="shared" si="20"/>
        <v>YHR081W</v>
      </c>
      <c r="C308" s="4" t="str">
        <f t="shared" si="21"/>
        <v>LRP1</v>
      </c>
      <c r="E308" s="2" t="s">
        <v>19</v>
      </c>
      <c r="F308" s="2" t="str">
        <f>HYPERLINK("http://godatabase.org/cgi-bin/go.cgi?view=details&amp;query=GO:0000178","exosome (RNase complex)")</f>
        <v>exosome (RNase complex)</v>
      </c>
      <c r="G308" s="5" t="s">
        <v>20</v>
      </c>
      <c r="H308" s="5">
        <v>12</v>
      </c>
      <c r="I308" s="5">
        <v>0.3</v>
      </c>
      <c r="J308" s="5">
        <v>0.99221000000000004</v>
      </c>
      <c r="K308" s="5">
        <v>0.99195999999999995</v>
      </c>
      <c r="L308" s="5">
        <v>3</v>
      </c>
      <c r="M308" s="5">
        <v>2</v>
      </c>
      <c r="N308" s="5">
        <v>2</v>
      </c>
      <c r="O308" s="5">
        <v>2</v>
      </c>
      <c r="P308" s="5" t="s">
        <v>21</v>
      </c>
    </row>
    <row r="309" spans="1:16" x14ac:dyDescent="0.25">
      <c r="A309" s="4">
        <v>4518</v>
      </c>
      <c r="B309" s="4" t="str">
        <f t="shared" si="20"/>
        <v>YHR081W</v>
      </c>
      <c r="C309" s="4" t="str">
        <f t="shared" si="21"/>
        <v>LRP1</v>
      </c>
      <c r="E309" s="2" t="s">
        <v>19</v>
      </c>
      <c r="F309" s="2" t="str">
        <f>HYPERLINK("http://godatabase.org/cgi-bin/go.cgi?view=details&amp;query=GO:0004518","nuclease")</f>
        <v>nuclease</v>
      </c>
      <c r="G309" s="5" t="s">
        <v>16</v>
      </c>
      <c r="H309" s="5">
        <v>68</v>
      </c>
      <c r="I309" s="5">
        <v>0.5</v>
      </c>
      <c r="J309" s="5">
        <v>0.82206000000000001</v>
      </c>
      <c r="K309" s="5">
        <v>0.80959999999999999</v>
      </c>
      <c r="L309" s="5">
        <v>3</v>
      </c>
      <c r="M309" s="5">
        <v>2</v>
      </c>
      <c r="N309" s="5">
        <v>2</v>
      </c>
      <c r="O309" s="5">
        <v>2.0001000000000002</v>
      </c>
      <c r="P309" s="5" t="s">
        <v>21</v>
      </c>
    </row>
    <row r="310" spans="1:16" x14ac:dyDescent="0.25">
      <c r="A310" s="4">
        <v>4527</v>
      </c>
      <c r="B310" s="4" t="str">
        <f t="shared" si="20"/>
        <v>YHR081W</v>
      </c>
      <c r="C310" s="4" t="str">
        <f t="shared" si="21"/>
        <v>LRP1</v>
      </c>
      <c r="E310" s="2" t="s">
        <v>19</v>
      </c>
      <c r="F310" s="2" t="str">
        <f>HYPERLINK("http://godatabase.org/cgi-bin/go.cgi?view=details&amp;query=GO:0004527","exonuclease")</f>
        <v>exonuclease</v>
      </c>
      <c r="G310" s="5" t="s">
        <v>16</v>
      </c>
      <c r="H310" s="5">
        <v>34</v>
      </c>
      <c r="I310" s="5">
        <v>0.4</v>
      </c>
      <c r="J310" s="5">
        <v>0.93796999999999997</v>
      </c>
      <c r="K310" s="5">
        <v>0.93444000000000005</v>
      </c>
      <c r="L310" s="5">
        <v>3</v>
      </c>
      <c r="M310" s="5">
        <v>2</v>
      </c>
      <c r="N310" s="5">
        <v>2</v>
      </c>
      <c r="O310" s="5">
        <v>2</v>
      </c>
      <c r="P310" s="5" t="s">
        <v>21</v>
      </c>
    </row>
    <row r="311" spans="1:16" x14ac:dyDescent="0.25">
      <c r="A311" s="4">
        <v>4540</v>
      </c>
      <c r="B311" s="4" t="str">
        <f t="shared" si="20"/>
        <v>YHR081W</v>
      </c>
      <c r="C311" s="4" t="str">
        <f t="shared" si="21"/>
        <v>LRP1</v>
      </c>
      <c r="E311" s="2" t="s">
        <v>19</v>
      </c>
      <c r="F311" s="2" t="str">
        <f>HYPERLINK("http://godatabase.org/cgi-bin/go.cgi?view=details&amp;query=GO:0004540","ribonuclease")</f>
        <v>ribonuclease</v>
      </c>
      <c r="G311" s="5" t="s">
        <v>16</v>
      </c>
      <c r="H311" s="5">
        <v>44</v>
      </c>
      <c r="I311" s="5">
        <v>0.3</v>
      </c>
      <c r="J311" s="5">
        <v>0.92471000000000003</v>
      </c>
      <c r="K311" s="5">
        <v>0.91964999999999997</v>
      </c>
      <c r="L311" s="5">
        <v>3</v>
      </c>
      <c r="M311" s="5">
        <v>2</v>
      </c>
      <c r="N311" s="5">
        <v>2</v>
      </c>
      <c r="O311" s="5">
        <v>2</v>
      </c>
      <c r="P311" s="5" t="s">
        <v>21</v>
      </c>
    </row>
    <row r="312" spans="1:16" x14ac:dyDescent="0.25">
      <c r="A312" s="4">
        <v>8408</v>
      </c>
      <c r="B312" s="4" t="str">
        <f t="shared" si="20"/>
        <v>YHR081W</v>
      </c>
      <c r="C312" s="4" t="str">
        <f t="shared" si="21"/>
        <v>LRP1</v>
      </c>
      <c r="E312" s="2" t="s">
        <v>19</v>
      </c>
      <c r="F312" s="2" t="str">
        <f>HYPERLINK("http://godatabase.org/cgi-bin/go.cgi?view=details&amp;query=GO:0008408","3'-5' exonuclease")</f>
        <v>3'-5' exonuclease</v>
      </c>
      <c r="G312" s="5" t="s">
        <v>16</v>
      </c>
      <c r="H312" s="5">
        <v>25</v>
      </c>
      <c r="I312" s="5">
        <v>0.5</v>
      </c>
      <c r="J312" s="5">
        <v>0.96792999999999996</v>
      </c>
      <c r="K312" s="5">
        <v>0.96631</v>
      </c>
      <c r="L312" s="5">
        <v>3</v>
      </c>
      <c r="M312" s="5">
        <v>2</v>
      </c>
      <c r="N312" s="5">
        <v>2</v>
      </c>
      <c r="O312" s="5">
        <v>2</v>
      </c>
      <c r="P312" s="5" t="s">
        <v>21</v>
      </c>
    </row>
    <row r="313" spans="1:16" ht="26.4" x14ac:dyDescent="0.25">
      <c r="A313" s="4">
        <v>16896</v>
      </c>
      <c r="B313" s="4" t="str">
        <f t="shared" si="20"/>
        <v>YHR081W</v>
      </c>
      <c r="C313" s="4" t="str">
        <f t="shared" si="21"/>
        <v>LRP1</v>
      </c>
      <c r="E313" s="2" t="s">
        <v>19</v>
      </c>
      <c r="F313" s="2" t="str">
        <f>HYPERLINK("http://godatabase.org/cgi-bin/go.cgi?view=details&amp;query=GO:0016896","exoribonuclease, producing 5'-phosphomonoesters")</f>
        <v>exoribonuclease, producing 5'-phosphomonoesters</v>
      </c>
      <c r="G313" s="5" t="s">
        <v>16</v>
      </c>
      <c r="H313" s="5">
        <v>23</v>
      </c>
      <c r="I313" s="5">
        <v>0.5</v>
      </c>
      <c r="J313" s="5">
        <v>0.96048999999999995</v>
      </c>
      <c r="K313" s="5">
        <v>0.95872000000000002</v>
      </c>
      <c r="L313" s="5">
        <v>3</v>
      </c>
      <c r="M313" s="5">
        <v>2</v>
      </c>
      <c r="N313" s="5">
        <v>2</v>
      </c>
      <c r="O313" s="5">
        <v>2</v>
      </c>
      <c r="P313" s="5" t="s">
        <v>21</v>
      </c>
    </row>
    <row r="314" spans="1:16" ht="39.6" x14ac:dyDescent="0.25">
      <c r="A314" s="4">
        <v>3723</v>
      </c>
      <c r="B314" s="4" t="str">
        <f>HYPERLINK("http://genome-www4.stanford.edu/cgi-bin/SGD/locus.pl?locus=YHR088W","YHR088W")</f>
        <v>YHR088W</v>
      </c>
      <c r="C314" s="4" t="str">
        <f>HYPERLINK("http://genome-www4.stanford.edu/cgi-bin/SGD/locus.pl?locus=RPF1","RPF1")</f>
        <v>RPF1</v>
      </c>
      <c r="E314" s="2" t="s">
        <v>106</v>
      </c>
      <c r="F314" s="2" t="str">
        <f>HYPERLINK("http://godatabase.org/cgi-bin/go.cgi?view=details&amp;query=GO:0003723","RNA binding")</f>
        <v>RNA binding</v>
      </c>
      <c r="G314" s="5" t="s">
        <v>16</v>
      </c>
      <c r="H314" s="5">
        <v>230</v>
      </c>
      <c r="I314" s="5">
        <v>0.7</v>
      </c>
      <c r="J314" s="5">
        <v>3.1736E-2</v>
      </c>
      <c r="K314" s="5">
        <v>0.99990000000000001</v>
      </c>
      <c r="L314" s="5">
        <v>8</v>
      </c>
      <c r="M314" s="5">
        <v>2</v>
      </c>
      <c r="N314" s="5">
        <v>1</v>
      </c>
      <c r="O314" s="5">
        <v>6.9993999999999996</v>
      </c>
      <c r="P314" s="5" t="s">
        <v>17</v>
      </c>
    </row>
    <row r="315" spans="1:16" x14ac:dyDescent="0.25">
      <c r="A315" s="4">
        <v>5478</v>
      </c>
      <c r="B315" s="4" t="str">
        <f t="shared" ref="B315:C318" si="22">HYPERLINK("http://genome-www4.stanford.edu/cgi-bin/SGD/locus.pl?locus=YHR105W","YHR105W")</f>
        <v>YHR105W</v>
      </c>
      <c r="C315" s="4" t="str">
        <f t="shared" si="22"/>
        <v>YHR105W</v>
      </c>
      <c r="E315" s="2" t="s">
        <v>19</v>
      </c>
      <c r="F315" s="2" t="str">
        <f>HYPERLINK("http://godatabase.org/cgi-bin/go.cgi?view=details&amp;query=GO:0005478","intracellular transporter")</f>
        <v>intracellular transporter</v>
      </c>
      <c r="G315" s="5" t="s">
        <v>16</v>
      </c>
      <c r="H315" s="5">
        <v>25</v>
      </c>
      <c r="I315" s="5">
        <v>0.6</v>
      </c>
      <c r="J315" s="5">
        <v>1.8017E-4</v>
      </c>
      <c r="K315" s="5">
        <v>0.99968999999999997</v>
      </c>
      <c r="L315" s="5">
        <v>6</v>
      </c>
      <c r="M315" s="5">
        <v>1</v>
      </c>
      <c r="N315" s="5">
        <v>0</v>
      </c>
      <c r="O315" s="5">
        <v>3.1833</v>
      </c>
      <c r="P315" s="5" t="s">
        <v>21</v>
      </c>
    </row>
    <row r="316" spans="1:16" x14ac:dyDescent="0.25">
      <c r="A316" s="4">
        <v>5484</v>
      </c>
      <c r="B316" s="4" t="str">
        <f t="shared" si="22"/>
        <v>YHR105W</v>
      </c>
      <c r="C316" s="4" t="str">
        <f t="shared" si="22"/>
        <v>YHR105W</v>
      </c>
      <c r="E316" s="2" t="s">
        <v>19</v>
      </c>
      <c r="F316" s="2" t="str">
        <f>HYPERLINK("http://godatabase.org/cgi-bin/go.cgi?view=details&amp;query=GO:0005484","SNAP receptor")</f>
        <v>SNAP receptor</v>
      </c>
      <c r="G316" s="5" t="s">
        <v>16</v>
      </c>
      <c r="H316" s="5">
        <v>22</v>
      </c>
      <c r="I316" s="5">
        <v>0.9</v>
      </c>
      <c r="J316" s="5">
        <v>3.9263999999999998E-4</v>
      </c>
      <c r="K316" s="5">
        <v>0.99953999999999998</v>
      </c>
      <c r="L316" s="5">
        <v>6</v>
      </c>
      <c r="M316" s="5">
        <v>1</v>
      </c>
      <c r="N316" s="5">
        <v>0</v>
      </c>
      <c r="O316" s="5">
        <v>3.1819000000000002</v>
      </c>
      <c r="P316" s="5" t="s">
        <v>17</v>
      </c>
    </row>
    <row r="317" spans="1:16" x14ac:dyDescent="0.25">
      <c r="A317" s="4">
        <v>6886</v>
      </c>
      <c r="B317" s="4" t="str">
        <f t="shared" si="22"/>
        <v>YHR105W</v>
      </c>
      <c r="C317" s="4" t="str">
        <f t="shared" si="22"/>
        <v>YHR105W</v>
      </c>
      <c r="E317" s="2" t="s">
        <v>19</v>
      </c>
      <c r="F317" s="2" t="str">
        <f>HYPERLINK("http://godatabase.org/cgi-bin/go.cgi?view=details&amp;query=GO:0006886","intracellular protein transport")</f>
        <v>intracellular protein transport</v>
      </c>
      <c r="G317" s="5" t="s">
        <v>22</v>
      </c>
      <c r="H317" s="5">
        <v>253</v>
      </c>
      <c r="I317" s="5">
        <v>0.8</v>
      </c>
      <c r="J317" s="5">
        <v>0.52266999999999997</v>
      </c>
      <c r="K317" s="5">
        <v>0.98778999999999995</v>
      </c>
      <c r="L317" s="5">
        <v>6</v>
      </c>
      <c r="M317" s="5">
        <v>3</v>
      </c>
      <c r="N317" s="5">
        <v>2</v>
      </c>
      <c r="O317" s="5">
        <v>4.1224999999999996</v>
      </c>
      <c r="P317" s="5" t="s">
        <v>17</v>
      </c>
    </row>
    <row r="318" spans="1:16" x14ac:dyDescent="0.25">
      <c r="A318" s="4">
        <v>16192</v>
      </c>
      <c r="B318" s="4" t="str">
        <f t="shared" si="22"/>
        <v>YHR105W</v>
      </c>
      <c r="C318" s="4" t="str">
        <f t="shared" si="22"/>
        <v>YHR105W</v>
      </c>
      <c r="E318" s="2" t="s">
        <v>19</v>
      </c>
      <c r="F318" s="2" t="str">
        <f>HYPERLINK("http://godatabase.org/cgi-bin/go.cgi?view=details&amp;query=GO:0016192","vesicle-mediated transport")</f>
        <v>vesicle-mediated transport</v>
      </c>
      <c r="G318" s="5" t="s">
        <v>22</v>
      </c>
      <c r="H318" s="5">
        <v>191</v>
      </c>
      <c r="I318" s="5">
        <v>0.9</v>
      </c>
      <c r="J318" s="5">
        <v>0.56938999999999995</v>
      </c>
      <c r="K318" s="5">
        <v>0.99702000000000002</v>
      </c>
      <c r="L318" s="5">
        <v>6</v>
      </c>
      <c r="M318" s="5">
        <v>3</v>
      </c>
      <c r="N318" s="5">
        <v>2</v>
      </c>
      <c r="O318" s="5">
        <v>4.1828000000000003</v>
      </c>
      <c r="P318" s="5" t="s">
        <v>17</v>
      </c>
    </row>
    <row r="319" spans="1:16" ht="26.4" x14ac:dyDescent="0.25">
      <c r="A319" s="4">
        <v>42145</v>
      </c>
      <c r="B319" s="4" t="str">
        <f>HYPERLINK("http://genome-www4.stanford.edu/cgi-bin/SGD/locus.pl?locus=YHR195W","YHR195W")</f>
        <v>YHR195W</v>
      </c>
      <c r="C319" s="4" t="str">
        <f>HYPERLINK("http://genome-www4.stanford.edu/cgi-bin/SGD/locus.pl?locus=NVJ1","NVJ1")</f>
        <v>NVJ1</v>
      </c>
      <c r="E319" s="2" t="s">
        <v>107</v>
      </c>
      <c r="F319" s="2" t="str">
        <f>HYPERLINK("http://godatabase.org/cgi-bin/go.cgi?view=details&amp;query=GO:0042145","homotypic vacuole fusion (non-autophagic)")</f>
        <v>homotypic vacuole fusion (non-autophagic)</v>
      </c>
      <c r="G319" s="5" t="s">
        <v>22</v>
      </c>
      <c r="H319" s="5">
        <v>7</v>
      </c>
      <c r="I319" s="5">
        <v>0.2</v>
      </c>
      <c r="J319" s="5">
        <v>0.30972</v>
      </c>
      <c r="K319" s="5">
        <v>0.30972</v>
      </c>
      <c r="L319" s="5">
        <v>2</v>
      </c>
      <c r="M319" s="5">
        <v>2</v>
      </c>
      <c r="N319" s="5">
        <v>1</v>
      </c>
      <c r="O319" s="5">
        <v>1</v>
      </c>
      <c r="P319" s="5" t="s">
        <v>17</v>
      </c>
    </row>
    <row r="320" spans="1:16" x14ac:dyDescent="0.25">
      <c r="A320" s="4">
        <v>3723</v>
      </c>
      <c r="B320" s="4" t="str">
        <f>HYPERLINK("http://genome-www4.stanford.edu/cgi-bin/SGD/locus.pl?locus=YHR197W","YHR197W")</f>
        <v>YHR197W</v>
      </c>
      <c r="C320" s="4" t="str">
        <f>HYPERLINK("http://genome-www4.stanford.edu/cgi-bin/SGD/locus.pl?locus=IPI2","IPI2")</f>
        <v>IPI2</v>
      </c>
      <c r="E320" s="2" t="s">
        <v>19</v>
      </c>
      <c r="F320" s="2" t="str">
        <f>HYPERLINK("http://godatabase.org/cgi-bin/go.cgi?view=details&amp;query=GO:0003723","RNA binding")</f>
        <v>RNA binding</v>
      </c>
      <c r="G320" s="5" t="s">
        <v>16</v>
      </c>
      <c r="H320" s="5">
        <v>230</v>
      </c>
      <c r="I320" s="5">
        <v>0.7</v>
      </c>
      <c r="J320" s="5">
        <v>4.7992E-4</v>
      </c>
      <c r="K320" s="5">
        <v>0.99999000000000005</v>
      </c>
      <c r="L320" s="5">
        <v>17</v>
      </c>
      <c r="M320" s="5">
        <v>6</v>
      </c>
      <c r="N320" s="5">
        <v>1</v>
      </c>
      <c r="O320" s="5">
        <v>10.2849</v>
      </c>
      <c r="P320" s="5" t="s">
        <v>17</v>
      </c>
    </row>
    <row r="321" spans="1:16" x14ac:dyDescent="0.25">
      <c r="A321" s="4">
        <v>6772</v>
      </c>
      <c r="B321" s="4" t="str">
        <f>HYPERLINK("http://genome-www4.stanford.edu/cgi-bin/SGD/locus.pl?locus=YHR207C","YHR207C")</f>
        <v>YHR207C</v>
      </c>
      <c r="C321" s="4" t="str">
        <f>HYPERLINK("http://genome-www4.stanford.edu/cgi-bin/SGD/locus.pl?locus=SET5","SET5")</f>
        <v>SET5</v>
      </c>
      <c r="E321" s="2" t="s">
        <v>19</v>
      </c>
      <c r="F321" s="2" t="str">
        <f>HYPERLINK("http://godatabase.org/cgi-bin/go.cgi?view=details&amp;query=GO:0006772","thiamin metabolism")</f>
        <v>thiamin metabolism</v>
      </c>
      <c r="G321" s="5" t="s">
        <v>22</v>
      </c>
      <c r="H321" s="5">
        <v>15</v>
      </c>
      <c r="I321" s="5">
        <v>0.2</v>
      </c>
      <c r="J321" s="5">
        <v>0.26927000000000001</v>
      </c>
      <c r="K321" s="5">
        <v>0.26927000000000001</v>
      </c>
      <c r="L321" s="5">
        <v>3</v>
      </c>
      <c r="M321" s="5">
        <v>3</v>
      </c>
      <c r="N321" s="5">
        <v>1</v>
      </c>
      <c r="O321" s="5">
        <v>1</v>
      </c>
      <c r="P321" s="5" t="s">
        <v>21</v>
      </c>
    </row>
    <row r="322" spans="1:16" x14ac:dyDescent="0.25">
      <c r="A322" s="4">
        <v>9228</v>
      </c>
      <c r="B322" s="4" t="str">
        <f>HYPERLINK("http://genome-www4.stanford.edu/cgi-bin/SGD/locus.pl?locus=YHR207C","YHR207C")</f>
        <v>YHR207C</v>
      </c>
      <c r="C322" s="4" t="str">
        <f>HYPERLINK("http://genome-www4.stanford.edu/cgi-bin/SGD/locus.pl?locus=SET5","SET5")</f>
        <v>SET5</v>
      </c>
      <c r="E322" s="2" t="s">
        <v>19</v>
      </c>
      <c r="F322" s="2" t="str">
        <f>HYPERLINK("http://godatabase.org/cgi-bin/go.cgi?view=details&amp;query=GO:0009228","thiamin biosynthesis")</f>
        <v>thiamin biosynthesis</v>
      </c>
      <c r="G322" s="5" t="s">
        <v>22</v>
      </c>
      <c r="H322" s="5">
        <v>15</v>
      </c>
      <c r="I322" s="5">
        <v>0.2</v>
      </c>
      <c r="J322" s="5">
        <v>0.26927000000000001</v>
      </c>
      <c r="K322" s="5">
        <v>0.26927000000000001</v>
      </c>
      <c r="L322" s="5">
        <v>3</v>
      </c>
      <c r="M322" s="5">
        <v>3</v>
      </c>
      <c r="N322" s="5">
        <v>1</v>
      </c>
      <c r="O322" s="5">
        <v>1</v>
      </c>
      <c r="P322" s="5" t="s">
        <v>17</v>
      </c>
    </row>
    <row r="323" spans="1:16" ht="52.8" x14ac:dyDescent="0.25">
      <c r="A323" s="4">
        <v>4298</v>
      </c>
      <c r="B323" s="4" t="str">
        <f>HYPERLINK("http://genome-www4.stanford.edu/cgi-bin/SGD/locus.pl?locus=YIL009C-A","YIL009C-A")</f>
        <v>YIL009C-A</v>
      </c>
      <c r="C323" s="4" t="str">
        <f>HYPERLINK("http://genome-www4.stanford.edu/cgi-bin/SGD/locus.pl?locus=EST3","EST3")</f>
        <v>EST3</v>
      </c>
      <c r="D323" s="2" t="s">
        <v>108</v>
      </c>
      <c r="E323" s="2" t="s">
        <v>109</v>
      </c>
      <c r="F323" s="2" t="str">
        <f>HYPERLINK("http://godatabase.org/cgi-bin/go.cgi?view=details&amp;query=GO:0004298","threonine endopeptidase")</f>
        <v>threonine endopeptidase</v>
      </c>
      <c r="G323" s="5" t="s">
        <v>16</v>
      </c>
      <c r="H323" s="5">
        <v>30</v>
      </c>
      <c r="I323" s="5">
        <v>0.2</v>
      </c>
      <c r="J323" s="5">
        <v>0.30048000000000002</v>
      </c>
      <c r="K323" s="5">
        <v>0.30048000000000002</v>
      </c>
      <c r="L323" s="5">
        <v>1</v>
      </c>
      <c r="M323" s="5">
        <v>1</v>
      </c>
      <c r="N323" s="5">
        <v>1</v>
      </c>
      <c r="O323" s="5">
        <v>1</v>
      </c>
      <c r="P323" s="5" t="s">
        <v>21</v>
      </c>
    </row>
    <row r="324" spans="1:16" ht="52.8" x14ac:dyDescent="0.25">
      <c r="A324" s="4">
        <v>4299</v>
      </c>
      <c r="B324" s="4" t="str">
        <f>HYPERLINK("http://genome-www4.stanford.edu/cgi-bin/SGD/locus.pl?locus=YIL009C-A","YIL009C-A")</f>
        <v>YIL009C-A</v>
      </c>
      <c r="C324" s="4" t="str">
        <f>HYPERLINK("http://genome-www4.stanford.edu/cgi-bin/SGD/locus.pl?locus=EST3","EST3")</f>
        <v>EST3</v>
      </c>
      <c r="D324" s="2" t="s">
        <v>108</v>
      </c>
      <c r="E324" s="2" t="s">
        <v>109</v>
      </c>
      <c r="F324" s="2" t="str">
        <f>HYPERLINK("http://godatabase.org/cgi-bin/go.cgi?view=details&amp;query=GO:0004299","proteasome endopeptidase")</f>
        <v>proteasome endopeptidase</v>
      </c>
      <c r="G324" s="5" t="s">
        <v>16</v>
      </c>
      <c r="H324" s="5">
        <v>30</v>
      </c>
      <c r="I324" s="5">
        <v>0.2</v>
      </c>
      <c r="J324" s="5">
        <v>0.30048000000000002</v>
      </c>
      <c r="K324" s="5">
        <v>0.30048000000000002</v>
      </c>
      <c r="L324" s="5">
        <v>1</v>
      </c>
      <c r="M324" s="5">
        <v>1</v>
      </c>
      <c r="N324" s="5">
        <v>1</v>
      </c>
      <c r="O324" s="5">
        <v>1</v>
      </c>
      <c r="P324" s="5" t="s">
        <v>17</v>
      </c>
    </row>
    <row r="325" spans="1:16" ht="39.6" x14ac:dyDescent="0.25">
      <c r="A325" s="4">
        <v>4540</v>
      </c>
      <c r="B325" s="4" t="str">
        <f>HYPERLINK("http://genome-www4.stanford.edu/cgi-bin/SGD/locus.pl?locus=YIL037C","YIL037C")</f>
        <v>YIL037C</v>
      </c>
      <c r="C325" s="4" t="str">
        <f>HYPERLINK("http://genome-www4.stanford.edu/cgi-bin/SGD/locus.pl?locus=PRM2","PRM2")</f>
        <v>PRM2</v>
      </c>
      <c r="E325" s="2" t="s">
        <v>110</v>
      </c>
      <c r="F325" s="2" t="str">
        <f>HYPERLINK("http://godatabase.org/cgi-bin/go.cgi?view=details&amp;query=GO:0004540","ribonuclease")</f>
        <v>ribonuclease</v>
      </c>
      <c r="G325" s="5" t="s">
        <v>16</v>
      </c>
      <c r="H325" s="5">
        <v>44</v>
      </c>
      <c r="I325" s="5">
        <v>0.3</v>
      </c>
      <c r="J325" s="5">
        <v>0.37212000000000001</v>
      </c>
      <c r="K325" s="5">
        <v>0.37212000000000001</v>
      </c>
      <c r="L325" s="5">
        <v>1</v>
      </c>
      <c r="M325" s="5">
        <v>1</v>
      </c>
      <c r="N325" s="5">
        <v>1</v>
      </c>
      <c r="O325" s="5">
        <v>1</v>
      </c>
      <c r="P325" s="5" t="s">
        <v>17</v>
      </c>
    </row>
    <row r="326" spans="1:16" ht="52.8" x14ac:dyDescent="0.25">
      <c r="A326" s="4">
        <v>4298</v>
      </c>
      <c r="B326" s="4" t="str">
        <f>HYPERLINK("http://genome-www4.stanford.edu/cgi-bin/SGD/locus.pl?locus=YIL075C","YIL075C")</f>
        <v>YIL075C</v>
      </c>
      <c r="C326" s="4" t="str">
        <f>HYPERLINK("http://genome-www4.stanford.edu/cgi-bin/SGD/locus.pl?locus=RPN2","RPN2")</f>
        <v>RPN2</v>
      </c>
      <c r="E326" s="2" t="s">
        <v>88</v>
      </c>
      <c r="F326" s="2" t="str">
        <f>HYPERLINK("http://godatabase.org/cgi-bin/go.cgi?view=details&amp;query=GO:0004298","threonine endopeptidase")</f>
        <v>threonine endopeptidase</v>
      </c>
      <c r="G326" s="5" t="s">
        <v>16</v>
      </c>
      <c r="H326" s="5">
        <v>30</v>
      </c>
      <c r="I326" s="5">
        <v>0.2</v>
      </c>
      <c r="J326" s="5">
        <v>0.18035000000000001</v>
      </c>
      <c r="K326" s="5">
        <v>0.93894999999999995</v>
      </c>
      <c r="L326" s="5">
        <v>2</v>
      </c>
      <c r="M326" s="5">
        <v>1</v>
      </c>
      <c r="N326" s="5">
        <v>1</v>
      </c>
      <c r="O326" s="5">
        <v>1.9999</v>
      </c>
      <c r="P326" s="5" t="s">
        <v>21</v>
      </c>
    </row>
    <row r="327" spans="1:16" ht="52.8" x14ac:dyDescent="0.25">
      <c r="A327" s="4">
        <v>4299</v>
      </c>
      <c r="B327" s="4" t="str">
        <f>HYPERLINK("http://genome-www4.stanford.edu/cgi-bin/SGD/locus.pl?locus=YIL075C","YIL075C")</f>
        <v>YIL075C</v>
      </c>
      <c r="C327" s="4" t="str">
        <f>HYPERLINK("http://genome-www4.stanford.edu/cgi-bin/SGD/locus.pl?locus=RPN2","RPN2")</f>
        <v>RPN2</v>
      </c>
      <c r="E327" s="2" t="s">
        <v>88</v>
      </c>
      <c r="F327" s="2" t="str">
        <f>HYPERLINK("http://godatabase.org/cgi-bin/go.cgi?view=details&amp;query=GO:0004299","proteasome endopeptidase")</f>
        <v>proteasome endopeptidase</v>
      </c>
      <c r="G327" s="5" t="s">
        <v>16</v>
      </c>
      <c r="H327" s="5">
        <v>30</v>
      </c>
      <c r="I327" s="5">
        <v>0.2</v>
      </c>
      <c r="J327" s="5">
        <v>0.18035000000000001</v>
      </c>
      <c r="K327" s="5">
        <v>0.93894999999999995</v>
      </c>
      <c r="L327" s="5">
        <v>2</v>
      </c>
      <c r="M327" s="5">
        <v>1</v>
      </c>
      <c r="N327" s="5">
        <v>1</v>
      </c>
      <c r="O327" s="5">
        <v>1.9999</v>
      </c>
      <c r="P327" s="5" t="s">
        <v>17</v>
      </c>
    </row>
    <row r="328" spans="1:16" ht="52.8" x14ac:dyDescent="0.25">
      <c r="A328" s="4">
        <v>8233</v>
      </c>
      <c r="B328" s="4" t="str">
        <f>HYPERLINK("http://genome-www4.stanford.edu/cgi-bin/SGD/locus.pl?locus=YIL075C","YIL075C")</f>
        <v>YIL075C</v>
      </c>
      <c r="C328" s="4" t="str">
        <f>HYPERLINK("http://genome-www4.stanford.edu/cgi-bin/SGD/locus.pl?locus=RPN2","RPN2")</f>
        <v>RPN2</v>
      </c>
      <c r="E328" s="2" t="s">
        <v>88</v>
      </c>
      <c r="F328" s="2" t="str">
        <f>HYPERLINK("http://godatabase.org/cgi-bin/go.cgi?view=details&amp;query=GO:0008233","peptidase")</f>
        <v>peptidase</v>
      </c>
      <c r="G328" s="5" t="s">
        <v>16</v>
      </c>
      <c r="H328" s="5">
        <v>81</v>
      </c>
      <c r="I328" s="5">
        <v>0.5</v>
      </c>
      <c r="J328" s="5">
        <v>0.28119</v>
      </c>
      <c r="K328" s="5">
        <v>0.91674</v>
      </c>
      <c r="L328" s="5">
        <v>2</v>
      </c>
      <c r="M328" s="5">
        <v>1</v>
      </c>
      <c r="N328" s="5">
        <v>1</v>
      </c>
      <c r="O328" s="5">
        <v>1.9996</v>
      </c>
      <c r="P328" s="5" t="s">
        <v>21</v>
      </c>
    </row>
    <row r="329" spans="1:16" ht="26.4" x14ac:dyDescent="0.25">
      <c r="A329" s="4">
        <v>16772</v>
      </c>
      <c r="B329" s="4" t="str">
        <f>HYPERLINK("http://genome-www4.stanford.edu/cgi-bin/SGD/locus.pl?locus=YIL106W","YIL106W")</f>
        <v>YIL106W</v>
      </c>
      <c r="C329" s="4" t="str">
        <f>HYPERLINK("http://genome-www4.stanford.edu/cgi-bin/SGD/locus.pl?locus=MOB1","MOB1")</f>
        <v>MOB1</v>
      </c>
      <c r="E329" s="2" t="s">
        <v>111</v>
      </c>
      <c r="F329" s="2" t="str">
        <f>HYPERLINK("http://godatabase.org/cgi-bin/go.cgi?view=details&amp;query=GO:0016772","transferase, transferring phosphorus-containing groups")</f>
        <v>transferase, transferring phosphorus-containing groups</v>
      </c>
      <c r="G329" s="5" t="s">
        <v>16</v>
      </c>
      <c r="H329" s="5">
        <v>219</v>
      </c>
      <c r="I329" s="5">
        <v>0.9</v>
      </c>
      <c r="J329" s="5">
        <v>0.96299999999999997</v>
      </c>
      <c r="K329" s="5">
        <v>0.97641999999999995</v>
      </c>
      <c r="L329" s="5">
        <v>11</v>
      </c>
      <c r="M329" s="5">
        <v>9</v>
      </c>
      <c r="N329" s="5">
        <v>6</v>
      </c>
      <c r="O329" s="5">
        <v>6.5454999999999997</v>
      </c>
      <c r="P329" s="5" t="s">
        <v>17</v>
      </c>
    </row>
    <row r="330" spans="1:16" x14ac:dyDescent="0.25">
      <c r="A330" s="4">
        <v>3723</v>
      </c>
      <c r="B330" s="4" t="str">
        <f>HYPERLINK("http://genome-www4.stanford.edu/cgi-bin/SGD/locus.pl?locus=YIL137C","YIL137C")</f>
        <v>YIL137C</v>
      </c>
      <c r="C330" s="4" t="str">
        <f>HYPERLINK("http://genome-www4.stanford.edu/cgi-bin/SGD/locus.pl?locus=YIL137C","YIL137C")</f>
        <v>YIL137C</v>
      </c>
      <c r="E330" s="2" t="s">
        <v>19</v>
      </c>
      <c r="F330" s="2" t="str">
        <f>HYPERLINK("http://godatabase.org/cgi-bin/go.cgi?view=details&amp;query=GO:0003723","RNA binding")</f>
        <v>RNA binding</v>
      </c>
      <c r="G330" s="5" t="s">
        <v>16</v>
      </c>
      <c r="H330" s="5">
        <v>230</v>
      </c>
      <c r="I330" s="5">
        <v>0.7</v>
      </c>
      <c r="J330" s="5">
        <v>0.27834999999999999</v>
      </c>
      <c r="K330" s="5">
        <v>0.75939999999999996</v>
      </c>
      <c r="L330" s="5">
        <v>2</v>
      </c>
      <c r="M330" s="5">
        <v>1</v>
      </c>
      <c r="N330" s="5">
        <v>1</v>
      </c>
      <c r="O330" s="5">
        <v>2</v>
      </c>
      <c r="P330" s="5" t="s">
        <v>17</v>
      </c>
    </row>
    <row r="331" spans="1:16" x14ac:dyDescent="0.25">
      <c r="A331" s="4">
        <v>3700</v>
      </c>
      <c r="B331" s="4" t="str">
        <f t="shared" ref="B331:C333" si="23">HYPERLINK("http://genome-www4.stanford.edu/cgi-bin/SGD/locus.pl?locus=YIL141W","YIL141W")</f>
        <v>YIL141W</v>
      </c>
      <c r="C331" s="4" t="str">
        <f t="shared" si="23"/>
        <v>YIL141W</v>
      </c>
      <c r="E331" s="2" t="s">
        <v>19</v>
      </c>
      <c r="F331" s="2" t="str">
        <f>HYPERLINK("http://godatabase.org/cgi-bin/go.cgi?view=details&amp;query=GO:0003700","transcription factor")</f>
        <v>transcription factor</v>
      </c>
      <c r="G331" s="5" t="s">
        <v>16</v>
      </c>
      <c r="H331" s="5">
        <v>213</v>
      </c>
      <c r="I331" s="5">
        <v>0.7</v>
      </c>
      <c r="J331" s="5">
        <v>0.72860000000000003</v>
      </c>
      <c r="K331" s="5">
        <v>0.72860000000000003</v>
      </c>
      <c r="L331" s="5">
        <v>3</v>
      </c>
      <c r="M331" s="5">
        <v>3</v>
      </c>
      <c r="N331" s="5">
        <v>2</v>
      </c>
      <c r="O331" s="5">
        <v>2</v>
      </c>
      <c r="P331" s="5" t="s">
        <v>21</v>
      </c>
    </row>
    <row r="332" spans="1:16" ht="26.4" x14ac:dyDescent="0.25">
      <c r="A332" s="4">
        <v>3701</v>
      </c>
      <c r="B332" s="4" t="str">
        <f t="shared" si="23"/>
        <v>YIL141W</v>
      </c>
      <c r="C332" s="4" t="str">
        <f t="shared" si="23"/>
        <v>YIL141W</v>
      </c>
      <c r="E332" s="2" t="s">
        <v>19</v>
      </c>
      <c r="F332" s="2" t="str">
        <f>HYPERLINK("http://godatabase.org/cgi-bin/go.cgi?view=details&amp;query=GO:0003701","RNA polymerase I transcription factor")</f>
        <v>RNA polymerase I transcription factor</v>
      </c>
      <c r="G332" s="5" t="s">
        <v>16</v>
      </c>
      <c r="H332" s="5">
        <v>8</v>
      </c>
      <c r="I332" s="5">
        <v>0.1</v>
      </c>
      <c r="J332" s="5">
        <v>0.14316000000000001</v>
      </c>
      <c r="K332" s="5">
        <v>0.14316000000000001</v>
      </c>
      <c r="L332" s="5">
        <v>3</v>
      </c>
      <c r="M332" s="5">
        <v>3</v>
      </c>
      <c r="N332" s="5">
        <v>1</v>
      </c>
      <c r="O332" s="5">
        <v>1</v>
      </c>
      <c r="P332" s="5" t="s">
        <v>17</v>
      </c>
    </row>
    <row r="333" spans="1:16" x14ac:dyDescent="0.25">
      <c r="A333" s="4">
        <v>30528</v>
      </c>
      <c r="B333" s="4" t="str">
        <f t="shared" si="23"/>
        <v>YIL141W</v>
      </c>
      <c r="C333" s="4" t="str">
        <f t="shared" si="23"/>
        <v>YIL141W</v>
      </c>
      <c r="E333" s="2" t="s">
        <v>19</v>
      </c>
      <c r="F333" s="2" t="str">
        <f>HYPERLINK("http://godatabase.org/cgi-bin/go.cgi?view=details&amp;query=GO:0030528","transcription regulator")</f>
        <v>transcription regulator</v>
      </c>
      <c r="G333" s="5" t="s">
        <v>16</v>
      </c>
      <c r="H333" s="5">
        <v>245</v>
      </c>
      <c r="I333" s="5">
        <v>0.6</v>
      </c>
      <c r="J333" s="5">
        <v>0.76424999999999998</v>
      </c>
      <c r="K333" s="5">
        <v>0.76424999999999998</v>
      </c>
      <c r="L333" s="5">
        <v>3</v>
      </c>
      <c r="M333" s="5">
        <v>3</v>
      </c>
      <c r="N333" s="5">
        <v>2</v>
      </c>
      <c r="O333" s="5">
        <v>2</v>
      </c>
      <c r="P333" s="5" t="s">
        <v>21</v>
      </c>
    </row>
    <row r="334" spans="1:16" ht="26.4" x14ac:dyDescent="0.25">
      <c r="A334" s="4">
        <v>16279</v>
      </c>
      <c r="B334" s="4" t="str">
        <f>HYPERLINK("http://genome-www4.stanford.edu/cgi-bin/SGD/locus.pl?locus=YJL010C","YJL010C")</f>
        <v>YJL010C</v>
      </c>
      <c r="C334" s="4" t="str">
        <f>HYPERLINK("http://genome-www4.stanford.edu/cgi-bin/SGD/locus.pl?locus=YJL010C","YJL010C")</f>
        <v>YJL010C</v>
      </c>
      <c r="E334" s="2" t="s">
        <v>19</v>
      </c>
      <c r="F334" s="2" t="str">
        <f>HYPERLINK("http://godatabase.org/cgi-bin/go.cgi?view=details&amp;query=GO:0016279","protein-lysine N-methyltransferase")</f>
        <v>protein-lysine N-methyltransferase</v>
      </c>
      <c r="G334" s="5" t="s">
        <v>16</v>
      </c>
      <c r="H334" s="5">
        <v>9</v>
      </c>
      <c r="I334" s="5">
        <v>0.3</v>
      </c>
      <c r="J334" s="5">
        <v>0.40571000000000002</v>
      </c>
      <c r="K334" s="5">
        <v>0.40571000000000002</v>
      </c>
      <c r="L334" s="5">
        <v>1</v>
      </c>
      <c r="M334" s="5">
        <v>1</v>
      </c>
      <c r="N334" s="5">
        <v>1</v>
      </c>
      <c r="O334" s="5">
        <v>1</v>
      </c>
      <c r="P334" s="5" t="s">
        <v>17</v>
      </c>
    </row>
    <row r="335" spans="1:16" ht="39.6" x14ac:dyDescent="0.25">
      <c r="A335" s="4">
        <v>5717</v>
      </c>
      <c r="B335" s="4" t="str">
        <f>HYPERLINK("http://genome-www4.stanford.edu/cgi-bin/SGD/locus.pl?locus=YJL026W","YJL026W")</f>
        <v>YJL026W</v>
      </c>
      <c r="C335" s="4" t="str">
        <f>HYPERLINK("http://genome-www4.stanford.edu/cgi-bin/SGD/locus.pl?locus=RNR2","RNR2")</f>
        <v>RNR2</v>
      </c>
      <c r="D335" s="2" t="s">
        <v>112</v>
      </c>
      <c r="E335" s="2" t="s">
        <v>113</v>
      </c>
      <c r="F335" s="2" t="str">
        <f>HYPERLINK("http://godatabase.org/cgi-bin/go.cgi?view=details&amp;query=GO:0005717","chromatin")</f>
        <v>chromatin</v>
      </c>
      <c r="G335" s="5" t="s">
        <v>20</v>
      </c>
      <c r="H335" s="5">
        <v>22</v>
      </c>
      <c r="I335" s="5">
        <v>0.4</v>
      </c>
      <c r="J335" s="5">
        <v>0.71394000000000002</v>
      </c>
      <c r="K335" s="5">
        <v>0.71065</v>
      </c>
      <c r="L335" s="5">
        <v>16</v>
      </c>
      <c r="M335" s="5">
        <v>15</v>
      </c>
      <c r="N335" s="5">
        <v>3</v>
      </c>
      <c r="O335" s="5">
        <v>3.0116000000000001</v>
      </c>
      <c r="P335" s="5" t="s">
        <v>17</v>
      </c>
    </row>
    <row r="336" spans="1:16" ht="39.6" x14ac:dyDescent="0.25">
      <c r="A336" s="4">
        <v>30008</v>
      </c>
      <c r="B336" s="4" t="str">
        <f>HYPERLINK("http://genome-www4.stanford.edu/cgi-bin/SGD/locus.pl?locus=YJL044C","YJL044C")</f>
        <v>YJL044C</v>
      </c>
      <c r="C336" s="4" t="str">
        <f>HYPERLINK("http://genome-www4.stanford.edu/cgi-bin/SGD/locus.pl?locus=GYP6","GYP6")</f>
        <v>GYP6</v>
      </c>
      <c r="D336" s="2" t="s">
        <v>114</v>
      </c>
      <c r="E336" s="2" t="s">
        <v>115</v>
      </c>
      <c r="F336" s="2" t="str">
        <f>HYPERLINK("http://godatabase.org/cgi-bin/go.cgi?view=details&amp;query=GO:0030008","TRAPP")</f>
        <v>TRAPP</v>
      </c>
      <c r="G336" s="5" t="s">
        <v>20</v>
      </c>
      <c r="H336" s="5">
        <v>10</v>
      </c>
      <c r="I336" s="5">
        <v>0.3</v>
      </c>
      <c r="J336" s="5">
        <v>0.96763999999999994</v>
      </c>
      <c r="K336" s="5">
        <v>0.99421999999999999</v>
      </c>
      <c r="L336" s="5">
        <v>4</v>
      </c>
      <c r="M336" s="5">
        <v>3</v>
      </c>
      <c r="N336" s="5">
        <v>2</v>
      </c>
      <c r="O336" s="5">
        <v>2.2387000000000001</v>
      </c>
      <c r="P336" s="5" t="s">
        <v>17</v>
      </c>
    </row>
    <row r="337" spans="1:16" ht="26.4" x14ac:dyDescent="0.25">
      <c r="A337" s="4">
        <v>5643</v>
      </c>
      <c r="B337" s="4" t="str">
        <f>HYPERLINK("http://genome-www4.stanford.edu/cgi-bin/SGD/locus.pl?locus=YJL057C","YJL057C")</f>
        <v>YJL057C</v>
      </c>
      <c r="C337" s="4" t="str">
        <f>HYPERLINK("http://genome-www4.stanford.edu/cgi-bin/SGD/locus.pl?locus=IKS1","IKS1")</f>
        <v>IKS1</v>
      </c>
      <c r="D337" s="2" t="s">
        <v>116</v>
      </c>
      <c r="E337" s="2" t="s">
        <v>19</v>
      </c>
      <c r="F337" s="2" t="str">
        <f>HYPERLINK("http://godatabase.org/cgi-bin/go.cgi?view=details&amp;query=GO:0005643","nuclear pore")</f>
        <v>nuclear pore</v>
      </c>
      <c r="G337" s="5" t="s">
        <v>20</v>
      </c>
      <c r="H337" s="5">
        <v>42</v>
      </c>
      <c r="I337" s="5">
        <v>0.7</v>
      </c>
      <c r="J337" s="5">
        <v>0.80996999999999997</v>
      </c>
      <c r="K337" s="5">
        <v>0.80996999999999997</v>
      </c>
      <c r="L337" s="5">
        <v>3</v>
      </c>
      <c r="M337" s="5">
        <v>3</v>
      </c>
      <c r="N337" s="5">
        <v>2</v>
      </c>
      <c r="O337" s="5">
        <v>2</v>
      </c>
      <c r="P337" s="5" t="s">
        <v>17</v>
      </c>
    </row>
    <row r="338" spans="1:16" ht="26.4" x14ac:dyDescent="0.25">
      <c r="A338" s="4">
        <v>3723</v>
      </c>
      <c r="B338" s="4" t="str">
        <f>HYPERLINK("http://genome-www4.stanford.edu/cgi-bin/SGD/locus.pl?locus=YJL069C","YJL069C")</f>
        <v>YJL069C</v>
      </c>
      <c r="C338" s="4" t="str">
        <f>HYPERLINK("http://genome-www4.stanford.edu/cgi-bin/SGD/locus.pl?locus=UTP18","UTP18")</f>
        <v>UTP18</v>
      </c>
      <c r="D338" s="2" t="s">
        <v>117</v>
      </c>
      <c r="E338" s="2" t="s">
        <v>19</v>
      </c>
      <c r="F338" s="2" t="str">
        <f>HYPERLINK("http://godatabase.org/cgi-bin/go.cgi?view=details&amp;query=GO:0003723","RNA binding")</f>
        <v>RNA binding</v>
      </c>
      <c r="G338" s="5" t="s">
        <v>16</v>
      </c>
      <c r="H338" s="5">
        <v>230</v>
      </c>
      <c r="I338" s="5">
        <v>0.7</v>
      </c>
      <c r="J338" s="5">
        <v>1</v>
      </c>
      <c r="K338" s="5">
        <v>1</v>
      </c>
      <c r="L338" s="5">
        <v>29</v>
      </c>
      <c r="M338" s="5">
        <v>22</v>
      </c>
      <c r="N338" s="5">
        <v>15</v>
      </c>
      <c r="O338" s="5">
        <v>20.240100000000002</v>
      </c>
      <c r="P338" s="5" t="s">
        <v>21</v>
      </c>
    </row>
    <row r="339" spans="1:16" ht="26.4" x14ac:dyDescent="0.25">
      <c r="A339" s="4">
        <v>16070</v>
      </c>
      <c r="B339" s="4" t="str">
        <f>HYPERLINK("http://genome-www4.stanford.edu/cgi-bin/SGD/locus.pl?locus=YJL069C","YJL069C")</f>
        <v>YJL069C</v>
      </c>
      <c r="C339" s="4" t="str">
        <f>HYPERLINK("http://genome-www4.stanford.edu/cgi-bin/SGD/locus.pl?locus=UTP18","UTP18")</f>
        <v>UTP18</v>
      </c>
      <c r="D339" s="2" t="s">
        <v>117</v>
      </c>
      <c r="E339" s="2" t="s">
        <v>19</v>
      </c>
      <c r="F339" s="2" t="str">
        <f>HYPERLINK("http://godatabase.org/cgi-bin/go.cgi?view=details&amp;query=GO:0016070","RNA metabolism")</f>
        <v>RNA metabolism</v>
      </c>
      <c r="G339" s="5" t="s">
        <v>22</v>
      </c>
      <c r="H339" s="5">
        <v>256</v>
      </c>
      <c r="I339" s="5">
        <v>0.9</v>
      </c>
      <c r="J339" s="5">
        <v>1</v>
      </c>
      <c r="K339" s="5">
        <v>1</v>
      </c>
      <c r="L339" s="5">
        <v>29</v>
      </c>
      <c r="M339" s="5">
        <v>21</v>
      </c>
      <c r="N339" s="5">
        <v>15</v>
      </c>
      <c r="O339" s="5">
        <v>19.654599999999999</v>
      </c>
      <c r="P339" s="5" t="s">
        <v>17</v>
      </c>
    </row>
    <row r="340" spans="1:16" ht="26.4" x14ac:dyDescent="0.25">
      <c r="A340" s="4">
        <v>30515</v>
      </c>
      <c r="B340" s="4" t="str">
        <f>HYPERLINK("http://genome-www4.stanford.edu/cgi-bin/SGD/locus.pl?locus=YJL069C","YJL069C")</f>
        <v>YJL069C</v>
      </c>
      <c r="C340" s="4" t="str">
        <f>HYPERLINK("http://genome-www4.stanford.edu/cgi-bin/SGD/locus.pl?locus=UTP18","UTP18")</f>
        <v>UTP18</v>
      </c>
      <c r="D340" s="2" t="s">
        <v>117</v>
      </c>
      <c r="E340" s="2" t="s">
        <v>19</v>
      </c>
      <c r="F340" s="2" t="str">
        <f>HYPERLINK("http://godatabase.org/cgi-bin/go.cgi?view=details&amp;query=GO:0030515","snoRNA binding")</f>
        <v>snoRNA binding</v>
      </c>
      <c r="G340" s="5" t="s">
        <v>16</v>
      </c>
      <c r="H340" s="5">
        <v>28</v>
      </c>
      <c r="I340" s="5">
        <v>0.5</v>
      </c>
      <c r="J340" s="5">
        <v>1</v>
      </c>
      <c r="K340" s="5">
        <v>1</v>
      </c>
      <c r="L340" s="5">
        <v>29</v>
      </c>
      <c r="M340" s="5">
        <v>22</v>
      </c>
      <c r="N340" s="5">
        <v>13</v>
      </c>
      <c r="O340" s="5">
        <v>18.238299999999999</v>
      </c>
      <c r="P340" s="5" t="s">
        <v>17</v>
      </c>
    </row>
    <row r="341" spans="1:16" ht="26.4" x14ac:dyDescent="0.25">
      <c r="A341" s="4">
        <v>30529</v>
      </c>
      <c r="B341" s="4" t="str">
        <f>HYPERLINK("http://genome-www4.stanford.edu/cgi-bin/SGD/locus.pl?locus=YJL069C","YJL069C")</f>
        <v>YJL069C</v>
      </c>
      <c r="C341" s="4" t="str">
        <f>HYPERLINK("http://genome-www4.stanford.edu/cgi-bin/SGD/locus.pl?locus=UTP18","UTP18")</f>
        <v>UTP18</v>
      </c>
      <c r="D341" s="2" t="s">
        <v>117</v>
      </c>
      <c r="E341" s="2" t="s">
        <v>19</v>
      </c>
      <c r="F341" s="2" t="str">
        <f>HYPERLINK("http://godatabase.org/cgi-bin/go.cgi?view=details&amp;query=GO:0030529","ribonucleoprotein complex")</f>
        <v>ribonucleoprotein complex</v>
      </c>
      <c r="G341" s="5" t="s">
        <v>20</v>
      </c>
      <c r="H341" s="5">
        <v>165</v>
      </c>
      <c r="I341" s="5">
        <v>0.9</v>
      </c>
      <c r="J341" s="5">
        <v>1</v>
      </c>
      <c r="K341" s="5">
        <v>1</v>
      </c>
      <c r="L341" s="5">
        <v>29</v>
      </c>
      <c r="M341" s="5">
        <v>22</v>
      </c>
      <c r="N341" s="5">
        <v>15</v>
      </c>
      <c r="O341" s="5">
        <v>19.302700000000002</v>
      </c>
      <c r="P341" s="5" t="s">
        <v>17</v>
      </c>
    </row>
    <row r="342" spans="1:16" ht="92.4" x14ac:dyDescent="0.25">
      <c r="A342" s="4">
        <v>3723</v>
      </c>
      <c r="B342" s="4" t="str">
        <f>HYPERLINK("http://genome-www4.stanford.edu/cgi-bin/SGD/locus.pl?locus=YJL080C","YJL080C")</f>
        <v>YJL080C</v>
      </c>
      <c r="C342" s="4" t="str">
        <f>HYPERLINK("http://genome-www4.stanford.edu/cgi-bin/SGD/locus.pl?locus=SCP160","SCP160")</f>
        <v>SCP160</v>
      </c>
      <c r="E342" s="2" t="s">
        <v>118</v>
      </c>
      <c r="F342" s="2" t="str">
        <f>HYPERLINK("http://godatabase.org/cgi-bin/go.cgi?view=details&amp;query=GO:0003723","RNA binding")</f>
        <v>RNA binding</v>
      </c>
      <c r="G342" s="5" t="s">
        <v>16</v>
      </c>
      <c r="H342" s="5">
        <v>230</v>
      </c>
      <c r="I342" s="5">
        <v>0.7</v>
      </c>
      <c r="J342" s="5">
        <v>0.44519999999999998</v>
      </c>
      <c r="K342" s="5">
        <v>0.86072000000000004</v>
      </c>
      <c r="L342" s="5">
        <v>9</v>
      </c>
      <c r="M342" s="5">
        <v>7</v>
      </c>
      <c r="N342" s="5">
        <v>3</v>
      </c>
      <c r="O342" s="5">
        <v>4.0646000000000004</v>
      </c>
      <c r="P342" s="5" t="s">
        <v>17</v>
      </c>
    </row>
    <row r="343" spans="1:16" ht="92.4" x14ac:dyDescent="0.25">
      <c r="A343" s="4">
        <v>143</v>
      </c>
      <c r="B343" s="4" t="str">
        <f>HYPERLINK("http://genome-www4.stanford.edu/cgi-bin/SGD/locus.pl?locus=YJL095W","YJL095W")</f>
        <v>YJL095W</v>
      </c>
      <c r="C343" s="4" t="str">
        <f>HYPERLINK("http://genome-www4.stanford.edu/cgi-bin/SGD/locus.pl?locus=BCK1","BCK1")</f>
        <v>BCK1</v>
      </c>
      <c r="D343" s="2" t="s">
        <v>119</v>
      </c>
      <c r="E343" s="2" t="s">
        <v>120</v>
      </c>
      <c r="F343" s="2" t="str">
        <f>HYPERLINK("http://godatabase.org/cgi-bin/go.cgi?view=details&amp;query=GO:0000143","actin cap (sensu Saccharomyces)")</f>
        <v>actin cap (sensu Saccharomyces)</v>
      </c>
      <c r="G343" s="5" t="s">
        <v>20</v>
      </c>
      <c r="H343" s="5">
        <v>26</v>
      </c>
      <c r="I343" s="5">
        <v>0.9</v>
      </c>
      <c r="J343" s="5">
        <v>0.24035999999999999</v>
      </c>
      <c r="K343" s="5">
        <v>0.99175999999999997</v>
      </c>
      <c r="L343" s="5">
        <v>12</v>
      </c>
      <c r="M343" s="5">
        <v>8</v>
      </c>
      <c r="N343" s="5">
        <v>2</v>
      </c>
      <c r="O343" s="5">
        <v>3.7656000000000001</v>
      </c>
      <c r="P343" s="5" t="s">
        <v>17</v>
      </c>
    </row>
    <row r="344" spans="1:16" x14ac:dyDescent="0.25">
      <c r="A344" s="4">
        <v>3723</v>
      </c>
      <c r="B344" s="4" t="str">
        <f>HYPERLINK("http://genome-www4.stanford.edu/cgi-bin/SGD/locus.pl?locus=YJL107C","YJL107C")</f>
        <v>YJL107C</v>
      </c>
      <c r="C344" s="4" t="str">
        <f>HYPERLINK("http://genome-www4.stanford.edu/cgi-bin/SGD/locus.pl?locus=YJL107C","YJL107C")</f>
        <v>YJL107C</v>
      </c>
      <c r="E344" s="2" t="s">
        <v>19</v>
      </c>
      <c r="F344" s="2" t="str">
        <f>HYPERLINK("http://godatabase.org/cgi-bin/go.cgi?view=details&amp;query=GO:0003723","RNA binding")</f>
        <v>RNA binding</v>
      </c>
      <c r="G344" s="5" t="s">
        <v>16</v>
      </c>
      <c r="H344" s="5">
        <v>230</v>
      </c>
      <c r="I344" s="5">
        <v>0.7</v>
      </c>
      <c r="J344" s="5">
        <v>0.68428999999999995</v>
      </c>
      <c r="K344" s="5">
        <v>0.75427</v>
      </c>
      <c r="L344" s="5">
        <v>3</v>
      </c>
      <c r="M344" s="5">
        <v>2</v>
      </c>
      <c r="N344" s="5">
        <v>2</v>
      </c>
      <c r="O344" s="5">
        <v>2.2414000000000001</v>
      </c>
      <c r="P344" s="5" t="s">
        <v>17</v>
      </c>
    </row>
    <row r="345" spans="1:16" ht="52.8" x14ac:dyDescent="0.25">
      <c r="A345" s="4">
        <v>3723</v>
      </c>
      <c r="B345" s="4" t="str">
        <f>HYPERLINK("http://genome-www4.stanford.edu/cgi-bin/SGD/locus.pl?locus=YJL124C","YJL124C")</f>
        <v>YJL124C</v>
      </c>
      <c r="C345" s="4" t="str">
        <f>HYPERLINK("http://genome-www4.stanford.edu/cgi-bin/SGD/locus.pl?locus=LSM1","LSM1")</f>
        <v>LSM1</v>
      </c>
      <c r="E345" s="2" t="s">
        <v>121</v>
      </c>
      <c r="F345" s="2" t="str">
        <f>HYPERLINK("http://godatabase.org/cgi-bin/go.cgi?view=details&amp;query=GO:0003723","RNA binding")</f>
        <v>RNA binding</v>
      </c>
      <c r="G345" s="5" t="s">
        <v>16</v>
      </c>
      <c r="H345" s="5">
        <v>230</v>
      </c>
      <c r="I345" s="5">
        <v>0.7</v>
      </c>
      <c r="J345" s="5">
        <v>0.99997000000000003</v>
      </c>
      <c r="K345" s="5">
        <v>0.99997000000000003</v>
      </c>
      <c r="L345" s="5">
        <v>14</v>
      </c>
      <c r="M345" s="5">
        <v>14</v>
      </c>
      <c r="N345" s="5">
        <v>9</v>
      </c>
      <c r="O345" s="5">
        <v>9</v>
      </c>
      <c r="P345" s="5" t="s">
        <v>17</v>
      </c>
    </row>
    <row r="346" spans="1:16" ht="52.8" x14ac:dyDescent="0.25">
      <c r="A346" s="4">
        <v>30529</v>
      </c>
      <c r="B346" s="4" t="str">
        <f>HYPERLINK("http://genome-www4.stanford.edu/cgi-bin/SGD/locus.pl?locus=YJL124C","YJL124C")</f>
        <v>YJL124C</v>
      </c>
      <c r="C346" s="4" t="str">
        <f>HYPERLINK("http://genome-www4.stanford.edu/cgi-bin/SGD/locus.pl?locus=LSM1","LSM1")</f>
        <v>LSM1</v>
      </c>
      <c r="E346" s="2" t="s">
        <v>121</v>
      </c>
      <c r="F346" s="2" t="str">
        <f>HYPERLINK("http://godatabase.org/cgi-bin/go.cgi?view=details&amp;query=GO:0030529","ribonucleoprotein complex")</f>
        <v>ribonucleoprotein complex</v>
      </c>
      <c r="G346" s="5" t="s">
        <v>20</v>
      </c>
      <c r="H346" s="5">
        <v>165</v>
      </c>
      <c r="I346" s="5">
        <v>0.9</v>
      </c>
      <c r="J346" s="5">
        <v>0.99946000000000002</v>
      </c>
      <c r="K346" s="5">
        <v>0.99995000000000001</v>
      </c>
      <c r="L346" s="5">
        <v>14</v>
      </c>
      <c r="M346" s="5">
        <v>13</v>
      </c>
      <c r="N346" s="5">
        <v>7</v>
      </c>
      <c r="O346" s="5">
        <v>7.9835000000000003</v>
      </c>
      <c r="P346" s="5" t="s">
        <v>17</v>
      </c>
    </row>
    <row r="347" spans="1:16" x14ac:dyDescent="0.25">
      <c r="A347" s="4">
        <v>151</v>
      </c>
      <c r="B347" s="4" t="str">
        <f t="shared" ref="B347:C351" si="24">HYPERLINK("http://genome-www4.stanford.edu/cgi-bin/SGD/locus.pl?locus=YJL149W","YJL149W")</f>
        <v>YJL149W</v>
      </c>
      <c r="C347" s="4" t="str">
        <f t="shared" si="24"/>
        <v>YJL149W</v>
      </c>
      <c r="E347" s="2" t="s">
        <v>19</v>
      </c>
      <c r="F347" s="2" t="str">
        <f>HYPERLINK("http://godatabase.org/cgi-bin/go.cgi?view=details&amp;query=GO:0000151","ubiquitin ligase complex")</f>
        <v>ubiquitin ligase complex</v>
      </c>
      <c r="G347" s="5" t="s">
        <v>20</v>
      </c>
      <c r="H347" s="5">
        <v>21</v>
      </c>
      <c r="I347" s="5">
        <v>0.4</v>
      </c>
      <c r="J347" s="5">
        <v>0.97918000000000005</v>
      </c>
      <c r="K347" s="5">
        <v>0.97918000000000005</v>
      </c>
      <c r="L347" s="5">
        <v>2</v>
      </c>
      <c r="M347" s="5">
        <v>2</v>
      </c>
      <c r="N347" s="5">
        <v>2</v>
      </c>
      <c r="O347" s="5">
        <v>2</v>
      </c>
      <c r="P347" s="5" t="s">
        <v>21</v>
      </c>
    </row>
    <row r="348" spans="1:16" ht="26.4" x14ac:dyDescent="0.25">
      <c r="A348" s="4">
        <v>152</v>
      </c>
      <c r="B348" s="4" t="str">
        <f t="shared" si="24"/>
        <v>YJL149W</v>
      </c>
      <c r="C348" s="4" t="str">
        <f t="shared" si="24"/>
        <v>YJL149W</v>
      </c>
      <c r="E348" s="2" t="s">
        <v>19</v>
      </c>
      <c r="F348" s="2" t="str">
        <f>HYPERLINK("http://godatabase.org/cgi-bin/go.cgi?view=details&amp;query=GO:0000152","nuclear ubiquitin ligase complex")</f>
        <v>nuclear ubiquitin ligase complex</v>
      </c>
      <c r="G348" s="5" t="s">
        <v>20</v>
      </c>
      <c r="H348" s="5">
        <v>19</v>
      </c>
      <c r="I348" s="5">
        <v>0.7</v>
      </c>
      <c r="J348" s="5">
        <v>0.97509999999999997</v>
      </c>
      <c r="K348" s="5">
        <v>0.97509999999999997</v>
      </c>
      <c r="L348" s="5">
        <v>2</v>
      </c>
      <c r="M348" s="5">
        <v>2</v>
      </c>
      <c r="N348" s="5">
        <v>2</v>
      </c>
      <c r="O348" s="5">
        <v>2</v>
      </c>
      <c r="P348" s="5" t="s">
        <v>17</v>
      </c>
    </row>
    <row r="349" spans="1:16" x14ac:dyDescent="0.25">
      <c r="A349" s="4">
        <v>6508</v>
      </c>
      <c r="B349" s="4" t="str">
        <f t="shared" si="24"/>
        <v>YJL149W</v>
      </c>
      <c r="C349" s="4" t="str">
        <f t="shared" si="24"/>
        <v>YJL149W</v>
      </c>
      <c r="E349" s="2" t="s">
        <v>19</v>
      </c>
      <c r="F349" s="2" t="str">
        <f>HYPERLINK("http://godatabase.org/cgi-bin/go.cgi?view=details&amp;query=GO:0006508","proteolysis and peptidolysis")</f>
        <v>proteolysis and peptidolysis</v>
      </c>
      <c r="G349" s="5" t="s">
        <v>22</v>
      </c>
      <c r="H349" s="5">
        <v>101</v>
      </c>
      <c r="I349" s="5">
        <v>0.5</v>
      </c>
      <c r="J349" s="5">
        <v>0.88534999999999997</v>
      </c>
      <c r="K349" s="5">
        <v>0.88534999999999997</v>
      </c>
      <c r="L349" s="5">
        <v>2</v>
      </c>
      <c r="M349" s="5">
        <v>2</v>
      </c>
      <c r="N349" s="5">
        <v>2</v>
      </c>
      <c r="O349" s="5">
        <v>2</v>
      </c>
      <c r="P349" s="5" t="s">
        <v>21</v>
      </c>
    </row>
    <row r="350" spans="1:16" ht="26.4" x14ac:dyDescent="0.25">
      <c r="A350" s="4">
        <v>19941</v>
      </c>
      <c r="B350" s="4" t="str">
        <f t="shared" si="24"/>
        <v>YJL149W</v>
      </c>
      <c r="C350" s="4" t="str">
        <f t="shared" si="24"/>
        <v>YJL149W</v>
      </c>
      <c r="E350" s="2" t="s">
        <v>19</v>
      </c>
      <c r="F350" s="2" t="str">
        <f>HYPERLINK("http://godatabase.org/cgi-bin/go.cgi?view=details&amp;query=GO:0019941","protein-ligand dependent protein catabolism")</f>
        <v>protein-ligand dependent protein catabolism</v>
      </c>
      <c r="G350" s="5" t="s">
        <v>22</v>
      </c>
      <c r="H350" s="5">
        <v>82</v>
      </c>
      <c r="I350" s="5">
        <v>0.6</v>
      </c>
      <c r="J350" s="5">
        <v>0.89251999999999998</v>
      </c>
      <c r="K350" s="5">
        <v>0.89251999999999998</v>
      </c>
      <c r="L350" s="5">
        <v>2</v>
      </c>
      <c r="M350" s="5">
        <v>2</v>
      </c>
      <c r="N350" s="5">
        <v>2</v>
      </c>
      <c r="O350" s="5">
        <v>2</v>
      </c>
      <c r="P350" s="5" t="s">
        <v>17</v>
      </c>
    </row>
    <row r="351" spans="1:16" x14ac:dyDescent="0.25">
      <c r="A351" s="4">
        <v>30163</v>
      </c>
      <c r="B351" s="4" t="str">
        <f t="shared" si="24"/>
        <v>YJL149W</v>
      </c>
      <c r="C351" s="4" t="str">
        <f t="shared" si="24"/>
        <v>YJL149W</v>
      </c>
      <c r="E351" s="2" t="s">
        <v>19</v>
      </c>
      <c r="F351" s="2" t="str">
        <f>HYPERLINK("http://godatabase.org/cgi-bin/go.cgi?view=details&amp;query=GO:0030163","protein catabolism")</f>
        <v>protein catabolism</v>
      </c>
      <c r="G351" s="5" t="s">
        <v>22</v>
      </c>
      <c r="H351" s="5">
        <v>112</v>
      </c>
      <c r="I351" s="5">
        <v>0.6</v>
      </c>
      <c r="J351" s="5">
        <v>0.83469000000000004</v>
      </c>
      <c r="K351" s="5">
        <v>0.83469000000000004</v>
      </c>
      <c r="L351" s="5">
        <v>2</v>
      </c>
      <c r="M351" s="5">
        <v>2</v>
      </c>
      <c r="N351" s="5">
        <v>2</v>
      </c>
      <c r="O351" s="5">
        <v>2</v>
      </c>
      <c r="P351" s="5" t="s">
        <v>21</v>
      </c>
    </row>
    <row r="352" spans="1:16" x14ac:dyDescent="0.25">
      <c r="A352" s="4">
        <v>16192</v>
      </c>
      <c r="B352" s="4" t="str">
        <f>HYPERLINK("http://genome-www4.stanford.edu/cgi-bin/SGD/locus.pl?locus=YJL151C","YJL151C")</f>
        <v>YJL151C</v>
      </c>
      <c r="C352" s="4" t="str">
        <f>HYPERLINK("http://genome-www4.stanford.edu/cgi-bin/SGD/locus.pl?locus=SNA3","SNA3")</f>
        <v>SNA3</v>
      </c>
      <c r="E352" s="2" t="s">
        <v>84</v>
      </c>
      <c r="F352" s="2" t="str">
        <f>HYPERLINK("http://godatabase.org/cgi-bin/go.cgi?view=details&amp;query=GO:0016192","vesicle-mediated transport")</f>
        <v>vesicle-mediated transport</v>
      </c>
      <c r="G352" s="5" t="s">
        <v>22</v>
      </c>
      <c r="H352" s="5">
        <v>191</v>
      </c>
      <c r="I352" s="5">
        <v>0.9</v>
      </c>
      <c r="J352" s="5">
        <v>0.98316999999999999</v>
      </c>
      <c r="K352" s="5">
        <v>0.98316999999999999</v>
      </c>
      <c r="L352" s="5">
        <v>3</v>
      </c>
      <c r="M352" s="5">
        <v>3</v>
      </c>
      <c r="N352" s="5">
        <v>3</v>
      </c>
      <c r="O352" s="5">
        <v>3</v>
      </c>
      <c r="P352" s="5" t="s">
        <v>17</v>
      </c>
    </row>
    <row r="353" spans="1:16" x14ac:dyDescent="0.25">
      <c r="A353" s="4">
        <v>338</v>
      </c>
      <c r="B353" s="4" t="str">
        <f>HYPERLINK("http://genome-www4.stanford.edu/cgi-bin/SGD/locus.pl?locus=YJL160C","YJL160C")</f>
        <v>YJL160C</v>
      </c>
      <c r="C353" s="4" t="str">
        <f>HYPERLINK("http://genome-www4.stanford.edu/cgi-bin/SGD/locus.pl?locus=YJL160C","YJL160C")</f>
        <v>YJL160C</v>
      </c>
      <c r="E353" s="2" t="s">
        <v>19</v>
      </c>
      <c r="F353" s="2" t="str">
        <f>HYPERLINK("http://godatabase.org/cgi-bin/go.cgi?view=details&amp;query=GO:0000338","protein deneddylation")</f>
        <v>protein deneddylation</v>
      </c>
      <c r="G353" s="5" t="s">
        <v>22</v>
      </c>
      <c r="H353" s="5">
        <v>5</v>
      </c>
      <c r="I353" s="5">
        <v>0.1</v>
      </c>
      <c r="J353" s="5">
        <v>0.32890999999999998</v>
      </c>
      <c r="K353" s="5">
        <v>0.32890999999999998</v>
      </c>
      <c r="L353" s="5">
        <v>2</v>
      </c>
      <c r="M353" s="5">
        <v>2</v>
      </c>
      <c r="N353" s="5">
        <v>1</v>
      </c>
      <c r="O353" s="5">
        <v>1</v>
      </c>
      <c r="P353" s="5" t="s">
        <v>17</v>
      </c>
    </row>
    <row r="354" spans="1:16" x14ac:dyDescent="0.25">
      <c r="A354" s="4">
        <v>8180</v>
      </c>
      <c r="B354" s="4" t="str">
        <f>HYPERLINK("http://genome-www4.stanford.edu/cgi-bin/SGD/locus.pl?locus=YJL160C","YJL160C")</f>
        <v>YJL160C</v>
      </c>
      <c r="C354" s="4" t="str">
        <f>HYPERLINK("http://genome-www4.stanford.edu/cgi-bin/SGD/locus.pl?locus=YJL160C","YJL160C")</f>
        <v>YJL160C</v>
      </c>
      <c r="E354" s="2" t="s">
        <v>19</v>
      </c>
      <c r="F354" s="2" t="str">
        <f>HYPERLINK("http://godatabase.org/cgi-bin/go.cgi?view=details&amp;query=GO:0008180","signalosome complex")</f>
        <v>signalosome complex</v>
      </c>
      <c r="G354" s="5" t="s">
        <v>20</v>
      </c>
      <c r="H354" s="5">
        <v>5</v>
      </c>
      <c r="I354" s="5">
        <v>0.1</v>
      </c>
      <c r="J354" s="5">
        <v>0.37036000000000002</v>
      </c>
      <c r="K354" s="5">
        <v>0.36757000000000001</v>
      </c>
      <c r="L354" s="5">
        <v>2</v>
      </c>
      <c r="M354" s="5">
        <v>1</v>
      </c>
      <c r="N354" s="5">
        <v>1</v>
      </c>
      <c r="O354" s="5">
        <v>1.0408999999999999</v>
      </c>
      <c r="P354" s="5" t="s">
        <v>17</v>
      </c>
    </row>
    <row r="355" spans="1:16" x14ac:dyDescent="0.25">
      <c r="A355" s="4">
        <v>338</v>
      </c>
      <c r="B355" s="4" t="str">
        <f>HYPERLINK("http://genome-www4.stanford.edu/cgi-bin/SGD/locus.pl?locus=YJR015W","YJR015W")</f>
        <v>YJR015W</v>
      </c>
      <c r="C355" s="4" t="str">
        <f>HYPERLINK("http://genome-www4.stanford.edu/cgi-bin/SGD/locus.pl?locus=YJR015W","YJR015W")</f>
        <v>YJR015W</v>
      </c>
      <c r="E355" s="2" t="s">
        <v>19</v>
      </c>
      <c r="F355" s="2" t="str">
        <f>HYPERLINK("http://godatabase.org/cgi-bin/go.cgi?view=details&amp;query=GO:0000338","protein deneddylation")</f>
        <v>protein deneddylation</v>
      </c>
      <c r="G355" s="5" t="s">
        <v>22</v>
      </c>
      <c r="H355" s="5">
        <v>5</v>
      </c>
      <c r="I355" s="5">
        <v>0.1</v>
      </c>
      <c r="J355" s="5">
        <v>0.21127000000000001</v>
      </c>
      <c r="K355" s="5">
        <v>0.21127000000000001</v>
      </c>
      <c r="L355" s="5">
        <v>3</v>
      </c>
      <c r="M355" s="5">
        <v>3</v>
      </c>
      <c r="N355" s="5">
        <v>1</v>
      </c>
      <c r="O355" s="5">
        <v>1</v>
      </c>
      <c r="P355" s="5" t="s">
        <v>17</v>
      </c>
    </row>
    <row r="356" spans="1:16" x14ac:dyDescent="0.25">
      <c r="A356" s="4">
        <v>8180</v>
      </c>
      <c r="B356" s="4" t="str">
        <f>HYPERLINK("http://genome-www4.stanford.edu/cgi-bin/SGD/locus.pl?locus=YJR015W","YJR015W")</f>
        <v>YJR015W</v>
      </c>
      <c r="C356" s="4" t="str">
        <f>HYPERLINK("http://genome-www4.stanford.edu/cgi-bin/SGD/locus.pl?locus=YJR015W","YJR015W")</f>
        <v>YJR015W</v>
      </c>
      <c r="E356" s="2" t="s">
        <v>19</v>
      </c>
      <c r="F356" s="2" t="str">
        <f>HYPERLINK("http://godatabase.org/cgi-bin/go.cgi?view=details&amp;query=GO:0008180","signalosome complex")</f>
        <v>signalosome complex</v>
      </c>
      <c r="G356" s="5" t="s">
        <v>20</v>
      </c>
      <c r="H356" s="5">
        <v>5</v>
      </c>
      <c r="I356" s="5">
        <v>0.1</v>
      </c>
      <c r="J356" s="5">
        <v>0.21671000000000001</v>
      </c>
      <c r="K356" s="5">
        <v>0.21671000000000001</v>
      </c>
      <c r="L356" s="5">
        <v>3</v>
      </c>
      <c r="M356" s="5">
        <v>3</v>
      </c>
      <c r="N356" s="5">
        <v>1</v>
      </c>
      <c r="O356" s="5">
        <v>1</v>
      </c>
      <c r="P356" s="5" t="s">
        <v>17</v>
      </c>
    </row>
    <row r="357" spans="1:16" ht="26.4" x14ac:dyDescent="0.25">
      <c r="A357" s="4">
        <v>5742</v>
      </c>
      <c r="B357" s="4" t="str">
        <f>HYPERLINK("http://genome-www4.stanford.edu/cgi-bin/SGD/locus.pl?locus=YJR038C","YJR038C")</f>
        <v>YJR038C</v>
      </c>
      <c r="C357" s="4" t="str">
        <f>HYPERLINK("http://genome-www4.stanford.edu/cgi-bin/SGD/locus.pl?locus=YJR038C","YJR038C")</f>
        <v>YJR038C</v>
      </c>
      <c r="E357" s="2" t="s">
        <v>19</v>
      </c>
      <c r="F357" s="2" t="str">
        <f>HYPERLINK("http://godatabase.org/cgi-bin/go.cgi?view=details&amp;query=GO:0005742","mitochondrial outer membrane translocase complex")</f>
        <v>mitochondrial outer membrane translocase complex</v>
      </c>
      <c r="G357" s="5" t="s">
        <v>20</v>
      </c>
      <c r="H357" s="5">
        <v>8</v>
      </c>
      <c r="I357" s="5">
        <v>0.3</v>
      </c>
      <c r="J357" s="5">
        <v>0.41302</v>
      </c>
      <c r="K357" s="5">
        <v>0.40773999999999999</v>
      </c>
      <c r="L357" s="5">
        <v>2</v>
      </c>
      <c r="M357" s="5">
        <v>1</v>
      </c>
      <c r="N357" s="5">
        <v>1</v>
      </c>
      <c r="O357" s="5">
        <v>1</v>
      </c>
      <c r="P357" s="5" t="s">
        <v>17</v>
      </c>
    </row>
    <row r="358" spans="1:16" ht="26.4" x14ac:dyDescent="0.25">
      <c r="A358" s="4">
        <v>3723</v>
      </c>
      <c r="B358" s="4" t="str">
        <f>HYPERLINK("http://genome-www4.stanford.edu/cgi-bin/SGD/locus.pl?locus=YJR050W","YJR050W")</f>
        <v>YJR050W</v>
      </c>
      <c r="C358" s="4" t="str">
        <f>HYPERLINK("http://genome-www4.stanford.edu/cgi-bin/SGD/locus.pl?locus=ISY1","ISY1")</f>
        <v>ISY1</v>
      </c>
      <c r="E358" s="2" t="s">
        <v>34</v>
      </c>
      <c r="F358" s="2" t="str">
        <f>HYPERLINK("http://godatabase.org/cgi-bin/go.cgi?view=details&amp;query=GO:0003723","RNA binding")</f>
        <v>RNA binding</v>
      </c>
      <c r="G358" s="5" t="s">
        <v>16</v>
      </c>
      <c r="H358" s="5">
        <v>230</v>
      </c>
      <c r="I358" s="5">
        <v>0.7</v>
      </c>
      <c r="J358" s="5">
        <v>0.15389</v>
      </c>
      <c r="K358" s="5">
        <v>0.92954000000000003</v>
      </c>
      <c r="L358" s="5">
        <v>4</v>
      </c>
      <c r="M358" s="5">
        <v>1</v>
      </c>
      <c r="N358" s="5">
        <v>1</v>
      </c>
      <c r="O358" s="5">
        <v>3.1255000000000002</v>
      </c>
      <c r="P358" s="5" t="s">
        <v>17</v>
      </c>
    </row>
    <row r="359" spans="1:16" ht="26.4" x14ac:dyDescent="0.25">
      <c r="A359" s="4">
        <v>16563</v>
      </c>
      <c r="B359" s="4" t="str">
        <f>HYPERLINK("http://genome-www4.stanford.edu/cgi-bin/SGD/locus.pl?locus=YJR050W","YJR050W")</f>
        <v>YJR050W</v>
      </c>
      <c r="C359" s="4" t="str">
        <f>HYPERLINK("http://genome-www4.stanford.edu/cgi-bin/SGD/locus.pl?locus=ISY1","ISY1")</f>
        <v>ISY1</v>
      </c>
      <c r="E359" s="2" t="s">
        <v>34</v>
      </c>
      <c r="F359" s="2" t="str">
        <f>HYPERLINK("http://godatabase.org/cgi-bin/go.cgi?view=details&amp;query=GO:0016563","transcriptional activator")</f>
        <v>transcriptional activator</v>
      </c>
      <c r="G359" s="5" t="s">
        <v>16</v>
      </c>
      <c r="H359" s="5">
        <v>26</v>
      </c>
      <c r="I359" s="5">
        <v>0.6</v>
      </c>
      <c r="J359" s="5">
        <v>5.5867E-3</v>
      </c>
      <c r="K359" s="5">
        <v>0.94340000000000002</v>
      </c>
      <c r="L359" s="5">
        <v>4</v>
      </c>
      <c r="M359" s="5">
        <v>1</v>
      </c>
      <c r="N359" s="5">
        <v>0</v>
      </c>
      <c r="O359" s="5">
        <v>2.1484000000000001</v>
      </c>
      <c r="P359" s="5" t="s">
        <v>17</v>
      </c>
    </row>
    <row r="360" spans="1:16" ht="52.8" x14ac:dyDescent="0.25">
      <c r="A360" s="4">
        <v>221</v>
      </c>
      <c r="B360" s="4" t="str">
        <f>HYPERLINK("http://genome-www4.stanford.edu/cgi-bin/SGD/locus.pl?locus=YJR062C","YJR062C")</f>
        <v>YJR062C</v>
      </c>
      <c r="C360" s="4" t="str">
        <f>HYPERLINK("http://genome-www4.stanford.edu/cgi-bin/SGD/locus.pl?locus=NTA1","NTA1")</f>
        <v>NTA1</v>
      </c>
      <c r="D360" s="2" t="s">
        <v>122</v>
      </c>
      <c r="E360" s="2" t="s">
        <v>123</v>
      </c>
      <c r="F360" s="2" t="str">
        <f>HYPERLINK("http://godatabase.org/cgi-bin/go.cgi?view=details&amp;query=GO:0000221","hydrogen-transporting ATPase V1 domain")</f>
        <v>hydrogen-transporting ATPase V1 domain</v>
      </c>
      <c r="G360" s="5" t="s">
        <v>20</v>
      </c>
      <c r="H360" s="5">
        <v>9</v>
      </c>
      <c r="I360" s="5">
        <v>0.1</v>
      </c>
      <c r="J360" s="5">
        <v>0.81825999999999999</v>
      </c>
      <c r="K360" s="5">
        <v>0.81725000000000003</v>
      </c>
      <c r="L360" s="5">
        <v>7</v>
      </c>
      <c r="M360" s="5">
        <v>6</v>
      </c>
      <c r="N360" s="5">
        <v>2</v>
      </c>
      <c r="O360" s="5">
        <v>2.0007999999999999</v>
      </c>
      <c r="P360" s="5" t="s">
        <v>17</v>
      </c>
    </row>
    <row r="361" spans="1:16" x14ac:dyDescent="0.25">
      <c r="A361" s="4">
        <v>6886</v>
      </c>
      <c r="B361" s="4" t="str">
        <f>HYPERLINK("http://genome-www4.stanford.edu/cgi-bin/SGD/locus.pl?locus=YJR082C","YJR082C")</f>
        <v>YJR082C</v>
      </c>
      <c r="C361" s="4" t="str">
        <f>HYPERLINK("http://genome-www4.stanford.edu/cgi-bin/SGD/locus.pl?locus=EAF6","EAF6")</f>
        <v>EAF6</v>
      </c>
      <c r="D361" s="2" t="s">
        <v>124</v>
      </c>
      <c r="E361" s="2" t="s">
        <v>19</v>
      </c>
      <c r="F361" s="2" t="str">
        <f>HYPERLINK("http://godatabase.org/cgi-bin/go.cgi?view=details&amp;query=GO:0006886","intracellular protein transport")</f>
        <v>intracellular protein transport</v>
      </c>
      <c r="G361" s="5" t="s">
        <v>22</v>
      </c>
      <c r="H361" s="5">
        <v>253</v>
      </c>
      <c r="I361" s="5">
        <v>0.8</v>
      </c>
      <c r="J361" s="5">
        <v>0.65014000000000005</v>
      </c>
      <c r="K361" s="5">
        <v>0.92240999999999995</v>
      </c>
      <c r="L361" s="5">
        <v>16</v>
      </c>
      <c r="M361" s="5">
        <v>11</v>
      </c>
      <c r="N361" s="5">
        <v>4</v>
      </c>
      <c r="O361" s="5">
        <v>5.1585999999999999</v>
      </c>
      <c r="P361" s="5" t="s">
        <v>17</v>
      </c>
    </row>
    <row r="362" spans="1:16" ht="26.4" x14ac:dyDescent="0.25">
      <c r="A362" s="4">
        <v>3723</v>
      </c>
      <c r="B362" s="4" t="str">
        <f>HYPERLINK("http://genome-www4.stanford.edu/cgi-bin/SGD/locus.pl?locus=YJR084W","YJR084W")</f>
        <v>YJR084W</v>
      </c>
      <c r="C362" s="4" t="str">
        <f>HYPERLINK("http://genome-www4.stanford.edu/cgi-bin/SGD/locus.pl?locus=CSN12","CSN12")</f>
        <v>CSN12</v>
      </c>
      <c r="D362" s="2" t="s">
        <v>63</v>
      </c>
      <c r="E362" s="2" t="s">
        <v>19</v>
      </c>
      <c r="F362" s="2" t="str">
        <f>HYPERLINK("http://godatabase.org/cgi-bin/go.cgi?view=details&amp;query=GO:0003723","RNA binding")</f>
        <v>RNA binding</v>
      </c>
      <c r="G362" s="5" t="s">
        <v>16</v>
      </c>
      <c r="H362" s="5">
        <v>230</v>
      </c>
      <c r="I362" s="5">
        <v>0.7</v>
      </c>
      <c r="J362" s="5">
        <v>0.75939999999999996</v>
      </c>
      <c r="K362" s="5">
        <v>0.75939999999999996</v>
      </c>
      <c r="L362" s="5">
        <v>2</v>
      </c>
      <c r="M362" s="5">
        <v>2</v>
      </c>
      <c r="N362" s="5">
        <v>2</v>
      </c>
      <c r="O362" s="5">
        <v>2</v>
      </c>
      <c r="P362" s="5" t="s">
        <v>17</v>
      </c>
    </row>
    <row r="363" spans="1:16" ht="26.4" x14ac:dyDescent="0.25">
      <c r="A363" s="4">
        <v>3701</v>
      </c>
      <c r="B363" s="4" t="str">
        <f>HYPERLINK("http://genome-www4.stanford.edu/cgi-bin/SGD/locus.pl?locus=YJR087W","YJR087W")</f>
        <v>YJR087W</v>
      </c>
      <c r="C363" s="4" t="str">
        <f>HYPERLINK("http://genome-www4.stanford.edu/cgi-bin/SGD/locus.pl?locus=YJR087W","YJR087W")</f>
        <v>YJR087W</v>
      </c>
      <c r="E363" s="2" t="s">
        <v>19</v>
      </c>
      <c r="F363" s="2" t="str">
        <f>HYPERLINK("http://godatabase.org/cgi-bin/go.cgi?view=details&amp;query=GO:0003701","RNA polymerase I transcription factor")</f>
        <v>RNA polymerase I transcription factor</v>
      </c>
      <c r="G363" s="5" t="s">
        <v>16</v>
      </c>
      <c r="H363" s="5">
        <v>8</v>
      </c>
      <c r="I363" s="5">
        <v>0.1</v>
      </c>
      <c r="J363" s="5">
        <v>0.17044000000000001</v>
      </c>
      <c r="K363" s="5">
        <v>0.17044000000000001</v>
      </c>
      <c r="L363" s="5">
        <v>2</v>
      </c>
      <c r="M363" s="5">
        <v>2</v>
      </c>
      <c r="N363" s="5">
        <v>1</v>
      </c>
      <c r="O363" s="5">
        <v>1</v>
      </c>
      <c r="P363" s="5" t="s">
        <v>17</v>
      </c>
    </row>
    <row r="364" spans="1:16" x14ac:dyDescent="0.25">
      <c r="A364" s="4">
        <v>171</v>
      </c>
      <c r="B364" s="4" t="str">
        <f t="shared" ref="B364:C369" si="25">HYPERLINK("http://genome-www4.stanford.edu/cgi-bin/SGD/locus.pl?locus=YJR115W","YJR115W")</f>
        <v>YJR115W</v>
      </c>
      <c r="C364" s="4" t="str">
        <f t="shared" si="25"/>
        <v>YJR115W</v>
      </c>
      <c r="E364" s="2" t="s">
        <v>19</v>
      </c>
      <c r="F364" s="2" t="str">
        <f>HYPERLINK("http://godatabase.org/cgi-bin/go.cgi?view=details&amp;query=GO:0000171","ribonuclease MRP")</f>
        <v>ribonuclease MRP</v>
      </c>
      <c r="G364" s="5" t="s">
        <v>16</v>
      </c>
      <c r="H364" s="5">
        <v>9</v>
      </c>
      <c r="I364" s="5">
        <v>0.1</v>
      </c>
      <c r="J364" s="5">
        <v>0.72979000000000005</v>
      </c>
      <c r="K364" s="5">
        <v>0.72979000000000005</v>
      </c>
      <c r="L364" s="5">
        <v>1</v>
      </c>
      <c r="M364" s="5">
        <v>1</v>
      </c>
      <c r="N364" s="5">
        <v>1</v>
      </c>
      <c r="O364" s="5">
        <v>1</v>
      </c>
      <c r="P364" s="5" t="s">
        <v>17</v>
      </c>
    </row>
    <row r="365" spans="1:16" ht="26.4" x14ac:dyDescent="0.25">
      <c r="A365" s="4">
        <v>172</v>
      </c>
      <c r="B365" s="4" t="str">
        <f t="shared" si="25"/>
        <v>YJR115W</v>
      </c>
      <c r="C365" s="4" t="str">
        <f t="shared" si="25"/>
        <v>YJR115W</v>
      </c>
      <c r="E365" s="2" t="s">
        <v>19</v>
      </c>
      <c r="F365" s="2" t="str">
        <f>HYPERLINK("http://godatabase.org/cgi-bin/go.cgi?view=details&amp;query=GO:0000172","ribonuclease mitochondrial RNA processing complex")</f>
        <v>ribonuclease mitochondrial RNA processing complex</v>
      </c>
      <c r="G365" s="5" t="s">
        <v>20</v>
      </c>
      <c r="H365" s="5">
        <v>9</v>
      </c>
      <c r="I365" s="5">
        <v>0.1</v>
      </c>
      <c r="J365" s="5">
        <v>0.74522999999999995</v>
      </c>
      <c r="K365" s="5">
        <v>0.74522999999999995</v>
      </c>
      <c r="L365" s="5">
        <v>1</v>
      </c>
      <c r="M365" s="5">
        <v>1</v>
      </c>
      <c r="N365" s="5">
        <v>1</v>
      </c>
      <c r="O365" s="5">
        <v>1</v>
      </c>
      <c r="P365" s="5" t="s">
        <v>17</v>
      </c>
    </row>
    <row r="366" spans="1:16" x14ac:dyDescent="0.25">
      <c r="A366" s="4">
        <v>4526</v>
      </c>
      <c r="B366" s="4" t="str">
        <f t="shared" si="25"/>
        <v>YJR115W</v>
      </c>
      <c r="C366" s="4" t="str">
        <f t="shared" si="25"/>
        <v>YJR115W</v>
      </c>
      <c r="E366" s="2" t="s">
        <v>19</v>
      </c>
      <c r="F366" s="2" t="str">
        <f>HYPERLINK("http://godatabase.org/cgi-bin/go.cgi?view=details&amp;query=GO:0004526","ribonuclease P")</f>
        <v>ribonuclease P</v>
      </c>
      <c r="G366" s="5" t="s">
        <v>16</v>
      </c>
      <c r="H366" s="5">
        <v>9</v>
      </c>
      <c r="I366" s="5">
        <v>0.5</v>
      </c>
      <c r="J366" s="5">
        <v>0.65310000000000001</v>
      </c>
      <c r="K366" s="5">
        <v>0.65310000000000001</v>
      </c>
      <c r="L366" s="5">
        <v>1</v>
      </c>
      <c r="M366" s="5">
        <v>1</v>
      </c>
      <c r="N366" s="5">
        <v>1</v>
      </c>
      <c r="O366" s="5">
        <v>1</v>
      </c>
      <c r="P366" s="5" t="s">
        <v>17</v>
      </c>
    </row>
    <row r="367" spans="1:16" x14ac:dyDescent="0.25">
      <c r="A367" s="4">
        <v>4540</v>
      </c>
      <c r="B367" s="4" t="str">
        <f t="shared" si="25"/>
        <v>YJR115W</v>
      </c>
      <c r="C367" s="4" t="str">
        <f t="shared" si="25"/>
        <v>YJR115W</v>
      </c>
      <c r="E367" s="2" t="s">
        <v>19</v>
      </c>
      <c r="F367" s="2" t="str">
        <f>HYPERLINK("http://godatabase.org/cgi-bin/go.cgi?view=details&amp;query=GO:0004540","ribonuclease")</f>
        <v>ribonuclease</v>
      </c>
      <c r="G367" s="5" t="s">
        <v>16</v>
      </c>
      <c r="H367" s="5">
        <v>44</v>
      </c>
      <c r="I367" s="5">
        <v>0.3</v>
      </c>
      <c r="J367" s="5">
        <v>0.37212000000000001</v>
      </c>
      <c r="K367" s="5">
        <v>0.37212000000000001</v>
      </c>
      <c r="L367" s="5">
        <v>1</v>
      </c>
      <c r="M367" s="5">
        <v>1</v>
      </c>
      <c r="N367" s="5">
        <v>1</v>
      </c>
      <c r="O367" s="5">
        <v>1</v>
      </c>
      <c r="P367" s="5" t="s">
        <v>21</v>
      </c>
    </row>
    <row r="368" spans="1:16" x14ac:dyDescent="0.25">
      <c r="A368" s="4">
        <v>5655</v>
      </c>
      <c r="B368" s="4" t="str">
        <f t="shared" si="25"/>
        <v>YJR115W</v>
      </c>
      <c r="C368" s="4" t="str">
        <f t="shared" si="25"/>
        <v>YJR115W</v>
      </c>
      <c r="E368" s="2" t="s">
        <v>19</v>
      </c>
      <c r="F368" s="2" t="str">
        <f>HYPERLINK("http://godatabase.org/cgi-bin/go.cgi?view=details&amp;query=GO:0005655","ribonuclease P complex")</f>
        <v>ribonuclease P complex</v>
      </c>
      <c r="G368" s="5" t="s">
        <v>20</v>
      </c>
      <c r="H368" s="5">
        <v>8</v>
      </c>
      <c r="I368" s="5">
        <v>0.6</v>
      </c>
      <c r="J368" s="5">
        <v>0.71148999999999996</v>
      </c>
      <c r="K368" s="5">
        <v>0.71148999999999996</v>
      </c>
      <c r="L368" s="5">
        <v>1</v>
      </c>
      <c r="M368" s="5">
        <v>1</v>
      </c>
      <c r="N368" s="5">
        <v>1</v>
      </c>
      <c r="O368" s="5">
        <v>1</v>
      </c>
      <c r="P368" s="5" t="s">
        <v>17</v>
      </c>
    </row>
    <row r="369" spans="1:16" ht="26.4" x14ac:dyDescent="0.25">
      <c r="A369" s="4">
        <v>16891</v>
      </c>
      <c r="B369" s="4" t="str">
        <f t="shared" si="25"/>
        <v>YJR115W</v>
      </c>
      <c r="C369" s="4" t="str">
        <f t="shared" si="25"/>
        <v>YJR115W</v>
      </c>
      <c r="E369" s="2" t="s">
        <v>19</v>
      </c>
      <c r="F369" s="2" t="str">
        <f>HYPERLINK("http://godatabase.org/cgi-bin/go.cgi?view=details&amp;query=GO:0016891","endoribonuclease, producing 5'-phosphomonoesters")</f>
        <v>endoribonuclease, producing 5'-phosphomonoesters</v>
      </c>
      <c r="G369" s="5" t="s">
        <v>16</v>
      </c>
      <c r="H369" s="5">
        <v>14</v>
      </c>
      <c r="I369" s="5">
        <v>0.5</v>
      </c>
      <c r="J369" s="5">
        <v>0.57403999999999999</v>
      </c>
      <c r="K369" s="5">
        <v>0.57403999999999999</v>
      </c>
      <c r="L369" s="5">
        <v>1</v>
      </c>
      <c r="M369" s="5">
        <v>1</v>
      </c>
      <c r="N369" s="5">
        <v>1</v>
      </c>
      <c r="O369" s="5">
        <v>1</v>
      </c>
      <c r="P369" s="5" t="s">
        <v>21</v>
      </c>
    </row>
    <row r="370" spans="1:16" ht="26.4" x14ac:dyDescent="0.25">
      <c r="A370" s="4">
        <v>3723</v>
      </c>
      <c r="B370" s="4" t="str">
        <f>HYPERLINK("http://genome-www4.stanford.edu/cgi-bin/SGD/locus.pl?locus=YKL009W","YKL009W")</f>
        <v>YKL009W</v>
      </c>
      <c r="C370" s="4" t="str">
        <f>HYPERLINK("http://genome-www4.stanford.edu/cgi-bin/SGD/locus.pl?locus=MRT4","MRT4")</f>
        <v>MRT4</v>
      </c>
      <c r="E370" s="2" t="s">
        <v>90</v>
      </c>
      <c r="F370" s="2" t="str">
        <f>HYPERLINK("http://godatabase.org/cgi-bin/go.cgi?view=details&amp;query=GO:0003723","RNA binding")</f>
        <v>RNA binding</v>
      </c>
      <c r="G370" s="5" t="s">
        <v>16</v>
      </c>
      <c r="H370" s="5">
        <v>230</v>
      </c>
      <c r="I370" s="5">
        <v>0.7</v>
      </c>
      <c r="J370" s="5">
        <v>2.2242E-3</v>
      </c>
      <c r="K370" s="5">
        <v>0.99850000000000005</v>
      </c>
      <c r="L370" s="5">
        <v>9</v>
      </c>
      <c r="M370" s="5">
        <v>2</v>
      </c>
      <c r="N370" s="5">
        <v>0</v>
      </c>
      <c r="O370" s="5">
        <v>6.0892999999999997</v>
      </c>
      <c r="P370" s="5" t="s">
        <v>17</v>
      </c>
    </row>
    <row r="371" spans="1:16" x14ac:dyDescent="0.25">
      <c r="A371" s="4">
        <v>3723</v>
      </c>
      <c r="B371" s="4" t="str">
        <f>HYPERLINK("http://genome-www4.stanford.edu/cgi-bin/SGD/locus.pl?locus=YKL014C","YKL014C")</f>
        <v>YKL014C</v>
      </c>
      <c r="C371" s="4" t="str">
        <f>HYPERLINK("http://genome-www4.stanford.edu/cgi-bin/SGD/locus.pl?locus=YKL014C","YKL014C")</f>
        <v>YKL014C</v>
      </c>
      <c r="E371" s="2" t="s">
        <v>19</v>
      </c>
      <c r="F371" s="2" t="str">
        <f>HYPERLINK("http://godatabase.org/cgi-bin/go.cgi?view=details&amp;query=GO:0003723","RNA binding")</f>
        <v>RNA binding</v>
      </c>
      <c r="G371" s="5" t="s">
        <v>16</v>
      </c>
      <c r="H371" s="5">
        <v>230</v>
      </c>
      <c r="I371" s="5">
        <v>0.7</v>
      </c>
      <c r="J371" s="5">
        <v>0.84763999999999995</v>
      </c>
      <c r="K371" s="5">
        <v>0.99966999999999995</v>
      </c>
      <c r="L371" s="5">
        <v>10</v>
      </c>
      <c r="M371" s="5">
        <v>7</v>
      </c>
      <c r="N371" s="5">
        <v>4</v>
      </c>
      <c r="O371" s="5">
        <v>6.9988000000000001</v>
      </c>
      <c r="P371" s="5" t="s">
        <v>17</v>
      </c>
    </row>
    <row r="372" spans="1:16" x14ac:dyDescent="0.25">
      <c r="A372" s="4">
        <v>16070</v>
      </c>
      <c r="B372" s="4" t="str">
        <f>HYPERLINK("http://genome-www4.stanford.edu/cgi-bin/SGD/locus.pl?locus=YKL014C","YKL014C")</f>
        <v>YKL014C</v>
      </c>
      <c r="C372" s="4" t="str">
        <f>HYPERLINK("http://genome-www4.stanford.edu/cgi-bin/SGD/locus.pl?locus=YKL014C","YKL014C")</f>
        <v>YKL014C</v>
      </c>
      <c r="E372" s="2" t="s">
        <v>19</v>
      </c>
      <c r="F372" s="2" t="str">
        <f>HYPERLINK("http://godatabase.org/cgi-bin/go.cgi?view=details&amp;query=GO:0016070","RNA metabolism")</f>
        <v>RNA metabolism</v>
      </c>
      <c r="G372" s="5" t="s">
        <v>22</v>
      </c>
      <c r="H372" s="5">
        <v>256</v>
      </c>
      <c r="I372" s="5">
        <v>0.9</v>
      </c>
      <c r="J372" s="5">
        <v>0.97052000000000005</v>
      </c>
      <c r="K372" s="5">
        <v>0.99590000000000001</v>
      </c>
      <c r="L372" s="5">
        <v>10</v>
      </c>
      <c r="M372" s="5">
        <v>9</v>
      </c>
      <c r="N372" s="5">
        <v>5</v>
      </c>
      <c r="O372" s="5">
        <v>6</v>
      </c>
      <c r="P372" s="5" t="s">
        <v>17</v>
      </c>
    </row>
    <row r="373" spans="1:16" ht="52.8" x14ac:dyDescent="0.25">
      <c r="A373" s="4">
        <v>3723</v>
      </c>
      <c r="B373" s="4" t="str">
        <f>HYPERLINK("http://genome-www4.stanford.edu/cgi-bin/SGD/locus.pl?locus=YKL021C","YKL021C")</f>
        <v>YKL021C</v>
      </c>
      <c r="C373" s="4" t="str">
        <f>HYPERLINK("http://genome-www4.stanford.edu/cgi-bin/SGD/locus.pl?locus=MAK11","MAK11")</f>
        <v>MAK11</v>
      </c>
      <c r="E373" s="2" t="s">
        <v>125</v>
      </c>
      <c r="F373" s="2" t="str">
        <f>HYPERLINK("http://godatabase.org/cgi-bin/go.cgi?view=details&amp;query=GO:0003723","RNA binding")</f>
        <v>RNA binding</v>
      </c>
      <c r="G373" s="5" t="s">
        <v>16</v>
      </c>
      <c r="H373" s="5">
        <v>230</v>
      </c>
      <c r="I373" s="5">
        <v>0.7</v>
      </c>
      <c r="J373" s="5">
        <v>9.9258999999999997E-3</v>
      </c>
      <c r="K373" s="5">
        <v>0.84601000000000004</v>
      </c>
      <c r="L373" s="5">
        <v>5</v>
      </c>
      <c r="M373" s="5">
        <v>2</v>
      </c>
      <c r="N373" s="5">
        <v>0</v>
      </c>
      <c r="O373" s="5">
        <v>3</v>
      </c>
      <c r="P373" s="5" t="s">
        <v>17</v>
      </c>
    </row>
    <row r="374" spans="1:16" x14ac:dyDescent="0.25">
      <c r="A374" s="4">
        <v>6270</v>
      </c>
      <c r="B374" s="4" t="str">
        <f>HYPERLINK("http://genome-www4.stanford.edu/cgi-bin/SGD/locus.pl?locus=YKL039W","YKL039W")</f>
        <v>YKL039W</v>
      </c>
      <c r="C374" s="4" t="str">
        <f>HYPERLINK("http://genome-www4.stanford.edu/cgi-bin/SGD/locus.pl?locus=PTM1","PTM1")</f>
        <v>PTM1</v>
      </c>
      <c r="D374" s="2" t="s">
        <v>126</v>
      </c>
      <c r="E374" s="2" t="s">
        <v>19</v>
      </c>
      <c r="F374" s="2" t="str">
        <f>HYPERLINK("http://godatabase.org/cgi-bin/go.cgi?view=details&amp;query=GO:0006270","DNA replication initiation")</f>
        <v>DNA replication initiation</v>
      </c>
      <c r="G374" s="5" t="s">
        <v>22</v>
      </c>
      <c r="H374" s="5">
        <v>22</v>
      </c>
      <c r="I374" s="5">
        <v>0.3</v>
      </c>
      <c r="J374" s="5">
        <v>0.39611000000000002</v>
      </c>
      <c r="K374" s="5">
        <v>0.39611000000000002</v>
      </c>
      <c r="L374" s="5">
        <v>1</v>
      </c>
      <c r="M374" s="5">
        <v>1</v>
      </c>
      <c r="N374" s="5">
        <v>1</v>
      </c>
      <c r="O374" s="5">
        <v>1</v>
      </c>
      <c r="P374" s="5" t="s">
        <v>17</v>
      </c>
    </row>
    <row r="375" spans="1:16" ht="66" x14ac:dyDescent="0.25">
      <c r="A375" s="4">
        <v>3723</v>
      </c>
      <c r="B375" s="4" t="str">
        <f>HYPERLINK("http://genome-www4.stanford.edu/cgi-bin/SGD/locus.pl?locus=YKL059C","YKL059C")</f>
        <v>YKL059C</v>
      </c>
      <c r="C375" s="4" t="str">
        <f>HYPERLINK("http://genome-www4.stanford.edu/cgi-bin/SGD/locus.pl?locus=MPE1","MPE1")</f>
        <v>MPE1</v>
      </c>
      <c r="E375" s="2" t="s">
        <v>127</v>
      </c>
      <c r="F375" s="2" t="str">
        <f>HYPERLINK("http://godatabase.org/cgi-bin/go.cgi?view=details&amp;query=GO:0003723","RNA binding")</f>
        <v>RNA binding</v>
      </c>
      <c r="G375" s="5" t="s">
        <v>16</v>
      </c>
      <c r="H375" s="5">
        <v>230</v>
      </c>
      <c r="I375" s="5">
        <v>0.7</v>
      </c>
      <c r="J375" s="5">
        <v>1</v>
      </c>
      <c r="K375" s="5">
        <v>1</v>
      </c>
      <c r="L375" s="5">
        <v>15</v>
      </c>
      <c r="M375" s="5">
        <v>14</v>
      </c>
      <c r="N375" s="5">
        <v>10</v>
      </c>
      <c r="O375" s="5">
        <v>11</v>
      </c>
      <c r="P375" s="5" t="s">
        <v>21</v>
      </c>
    </row>
    <row r="376" spans="1:16" ht="66" x14ac:dyDescent="0.25">
      <c r="A376" s="4">
        <v>30363</v>
      </c>
      <c r="B376" s="4" t="str">
        <f>HYPERLINK("http://genome-www4.stanford.edu/cgi-bin/SGD/locus.pl?locus=YKL059C","YKL059C")</f>
        <v>YKL059C</v>
      </c>
      <c r="C376" s="4" t="str">
        <f>HYPERLINK("http://genome-www4.stanford.edu/cgi-bin/SGD/locus.pl?locus=MPE1","MPE1")</f>
        <v>MPE1</v>
      </c>
      <c r="E376" s="2" t="s">
        <v>127</v>
      </c>
      <c r="F376" s="2" t="str">
        <f>HYPERLINK("http://godatabase.org/cgi-bin/go.cgi?view=details&amp;query=GO:0030363","pre-mRNA cleavage factor")</f>
        <v>pre-mRNA cleavage factor</v>
      </c>
      <c r="G376" s="5" t="s">
        <v>16</v>
      </c>
      <c r="H376" s="5">
        <v>13</v>
      </c>
      <c r="I376" s="5">
        <v>0.4</v>
      </c>
      <c r="J376" s="5">
        <v>1</v>
      </c>
      <c r="K376" s="5">
        <v>1</v>
      </c>
      <c r="L376" s="5">
        <v>15</v>
      </c>
      <c r="M376" s="5">
        <v>14</v>
      </c>
      <c r="N376" s="5">
        <v>10</v>
      </c>
      <c r="O376" s="5">
        <v>11</v>
      </c>
      <c r="P376" s="5" t="s">
        <v>21</v>
      </c>
    </row>
    <row r="377" spans="1:16" ht="66" x14ac:dyDescent="0.25">
      <c r="A377" s="4">
        <v>30364</v>
      </c>
      <c r="B377" s="4" t="str">
        <f>HYPERLINK("http://genome-www4.stanford.edu/cgi-bin/SGD/locus.pl?locus=YKL059C","YKL059C")</f>
        <v>YKL059C</v>
      </c>
      <c r="C377" s="4" t="str">
        <f>HYPERLINK("http://genome-www4.stanford.edu/cgi-bin/SGD/locus.pl?locus=MPE1","MPE1")</f>
        <v>MPE1</v>
      </c>
      <c r="E377" s="2" t="s">
        <v>127</v>
      </c>
      <c r="F377" s="2" t="str">
        <f>HYPERLINK("http://godatabase.org/cgi-bin/go.cgi?view=details&amp;query=GO:0030364","cleavage/polyadenylation specificity factor")</f>
        <v>cleavage/polyadenylation specificity factor</v>
      </c>
      <c r="G377" s="5" t="s">
        <v>16</v>
      </c>
      <c r="H377" s="5">
        <v>13</v>
      </c>
      <c r="I377" s="5">
        <v>0.4</v>
      </c>
      <c r="J377" s="5">
        <v>1</v>
      </c>
      <c r="K377" s="5">
        <v>1</v>
      </c>
      <c r="L377" s="5">
        <v>15</v>
      </c>
      <c r="M377" s="5">
        <v>14</v>
      </c>
      <c r="N377" s="5">
        <v>10</v>
      </c>
      <c r="O377" s="5">
        <v>11</v>
      </c>
      <c r="P377" s="5" t="s">
        <v>17</v>
      </c>
    </row>
    <row r="378" spans="1:16" x14ac:dyDescent="0.25">
      <c r="A378" s="4">
        <v>5198</v>
      </c>
      <c r="B378" s="4" t="str">
        <f t="shared" ref="B378:C380" si="26">HYPERLINK("http://genome-www4.stanford.edu/cgi-bin/SGD/locus.pl?locus=YKL061W","YKL061W")</f>
        <v>YKL061W</v>
      </c>
      <c r="C378" s="4" t="str">
        <f t="shared" si="26"/>
        <v>YKL061W</v>
      </c>
      <c r="E378" s="2" t="s">
        <v>19</v>
      </c>
      <c r="F378" s="2" t="str">
        <f>HYPERLINK("http://godatabase.org/cgi-bin/go.cgi?view=details&amp;query=GO:0005198","structural molecule")</f>
        <v>structural molecule</v>
      </c>
      <c r="G378" s="5" t="s">
        <v>16</v>
      </c>
      <c r="H378" s="5">
        <v>224</v>
      </c>
      <c r="I378" s="5">
        <v>0.9</v>
      </c>
      <c r="J378" s="5">
        <v>0.82808000000000004</v>
      </c>
      <c r="K378" s="5">
        <v>0.97433000000000003</v>
      </c>
      <c r="L378" s="5">
        <v>8</v>
      </c>
      <c r="M378" s="5">
        <v>6</v>
      </c>
      <c r="N378" s="5">
        <v>3</v>
      </c>
      <c r="O378" s="5">
        <v>4.0819999999999999</v>
      </c>
      <c r="P378" s="5" t="s">
        <v>17</v>
      </c>
    </row>
    <row r="379" spans="1:16" x14ac:dyDescent="0.25">
      <c r="A379" s="4">
        <v>5643</v>
      </c>
      <c r="B379" s="4" t="str">
        <f t="shared" si="26"/>
        <v>YKL061W</v>
      </c>
      <c r="C379" s="4" t="str">
        <f t="shared" si="26"/>
        <v>YKL061W</v>
      </c>
      <c r="E379" s="2" t="s">
        <v>19</v>
      </c>
      <c r="F379" s="2" t="str">
        <f>HYPERLINK("http://godatabase.org/cgi-bin/go.cgi?view=details&amp;query=GO:0005643","nuclear pore")</f>
        <v>nuclear pore</v>
      </c>
      <c r="G379" s="5" t="s">
        <v>20</v>
      </c>
      <c r="H379" s="5">
        <v>42</v>
      </c>
      <c r="I379" s="5">
        <v>0.7</v>
      </c>
      <c r="J379" s="5">
        <v>0.95026999999999995</v>
      </c>
      <c r="K379" s="5">
        <v>0.99121000000000004</v>
      </c>
      <c r="L379" s="5">
        <v>8</v>
      </c>
      <c r="M379" s="5">
        <v>6</v>
      </c>
      <c r="N379" s="5">
        <v>3</v>
      </c>
      <c r="O379" s="5">
        <v>3.5870000000000002</v>
      </c>
      <c r="P379" s="5" t="s">
        <v>17</v>
      </c>
    </row>
    <row r="380" spans="1:16" x14ac:dyDescent="0.25">
      <c r="A380" s="4">
        <v>6886</v>
      </c>
      <c r="B380" s="4" t="str">
        <f t="shared" si="26"/>
        <v>YKL061W</v>
      </c>
      <c r="C380" s="4" t="str">
        <f t="shared" si="26"/>
        <v>YKL061W</v>
      </c>
      <c r="E380" s="2" t="s">
        <v>19</v>
      </c>
      <c r="F380" s="2" t="str">
        <f>HYPERLINK("http://godatabase.org/cgi-bin/go.cgi?view=details&amp;query=GO:0006886","intracellular protein transport")</f>
        <v>intracellular protein transport</v>
      </c>
      <c r="G380" s="5" t="s">
        <v>22</v>
      </c>
      <c r="H380" s="5">
        <v>253</v>
      </c>
      <c r="I380" s="5">
        <v>0.8</v>
      </c>
      <c r="J380" s="5">
        <v>0.97348999999999997</v>
      </c>
      <c r="K380" s="5">
        <v>0.99824000000000002</v>
      </c>
      <c r="L380" s="5">
        <v>8</v>
      </c>
      <c r="M380" s="5">
        <v>6</v>
      </c>
      <c r="N380" s="5">
        <v>4</v>
      </c>
      <c r="O380" s="5">
        <v>5.3571</v>
      </c>
      <c r="P380" s="5" t="s">
        <v>17</v>
      </c>
    </row>
    <row r="381" spans="1:16" x14ac:dyDescent="0.25">
      <c r="A381" s="4">
        <v>3723</v>
      </c>
      <c r="B381" s="4" t="str">
        <f>HYPERLINK("http://genome-www4.stanford.edu/cgi-bin/SGD/locus.pl?locus=YKL095W","YKL095W")</f>
        <v>YKL095W</v>
      </c>
      <c r="C381" s="4" t="str">
        <f>HYPERLINK("http://genome-www4.stanford.edu/cgi-bin/SGD/locus.pl?locus=YJU2","YJU2")</f>
        <v>YJU2</v>
      </c>
      <c r="E381" s="2" t="s">
        <v>19</v>
      </c>
      <c r="F381" s="2" t="str">
        <f>HYPERLINK("http://godatabase.org/cgi-bin/go.cgi?view=details&amp;query=GO:0003723","RNA binding")</f>
        <v>RNA binding</v>
      </c>
      <c r="G381" s="5" t="s">
        <v>16</v>
      </c>
      <c r="H381" s="5">
        <v>230</v>
      </c>
      <c r="I381" s="5">
        <v>0.7</v>
      </c>
      <c r="J381" s="5">
        <v>0.30059999999999998</v>
      </c>
      <c r="K381" s="5">
        <v>1</v>
      </c>
      <c r="L381" s="5">
        <v>28</v>
      </c>
      <c r="M381" s="5">
        <v>20</v>
      </c>
      <c r="N381" s="5">
        <v>7</v>
      </c>
      <c r="O381" s="5">
        <v>14.9017</v>
      </c>
      <c r="P381" s="5" t="s">
        <v>17</v>
      </c>
    </row>
    <row r="382" spans="1:16" x14ac:dyDescent="0.25">
      <c r="A382" s="4">
        <v>8380</v>
      </c>
      <c r="B382" s="4" t="str">
        <f>HYPERLINK("http://genome-www4.stanford.edu/cgi-bin/SGD/locus.pl?locus=YKL095W","YKL095W")</f>
        <v>YKL095W</v>
      </c>
      <c r="C382" s="4" t="str">
        <f>HYPERLINK("http://genome-www4.stanford.edu/cgi-bin/SGD/locus.pl?locus=YJU2","YJU2")</f>
        <v>YJU2</v>
      </c>
      <c r="E382" s="2" t="s">
        <v>19</v>
      </c>
      <c r="F382" s="2" t="str">
        <f>HYPERLINK("http://godatabase.org/cgi-bin/go.cgi?view=details&amp;query=GO:0008380","RNA splicing")</f>
        <v>RNA splicing</v>
      </c>
      <c r="G382" s="5" t="s">
        <v>22</v>
      </c>
      <c r="H382" s="5">
        <v>86</v>
      </c>
      <c r="I382" s="5">
        <v>0.9</v>
      </c>
      <c r="J382" s="5">
        <v>0.99999000000000005</v>
      </c>
      <c r="K382" s="5">
        <v>1</v>
      </c>
      <c r="L382" s="5">
        <v>28</v>
      </c>
      <c r="M382" s="5">
        <v>25</v>
      </c>
      <c r="N382" s="5">
        <v>10</v>
      </c>
      <c r="O382" s="5">
        <v>11.506</v>
      </c>
      <c r="P382" s="5" t="s">
        <v>17</v>
      </c>
    </row>
    <row r="383" spans="1:16" x14ac:dyDescent="0.25">
      <c r="A383" s="4">
        <v>16070</v>
      </c>
      <c r="B383" s="4" t="str">
        <f>HYPERLINK("http://genome-www4.stanford.edu/cgi-bin/SGD/locus.pl?locus=YKL095W","YKL095W")</f>
        <v>YKL095W</v>
      </c>
      <c r="C383" s="4" t="str">
        <f>HYPERLINK("http://genome-www4.stanford.edu/cgi-bin/SGD/locus.pl?locus=YJU2","YJU2")</f>
        <v>YJU2</v>
      </c>
      <c r="E383" s="2" t="s">
        <v>19</v>
      </c>
      <c r="F383" s="2" t="str">
        <f>HYPERLINK("http://godatabase.org/cgi-bin/go.cgi?view=details&amp;query=GO:0016070","RNA metabolism")</f>
        <v>RNA metabolism</v>
      </c>
      <c r="G383" s="5" t="s">
        <v>22</v>
      </c>
      <c r="H383" s="5">
        <v>256</v>
      </c>
      <c r="I383" s="5">
        <v>0.9</v>
      </c>
      <c r="J383" s="5">
        <v>0.99550000000000005</v>
      </c>
      <c r="K383" s="5">
        <v>0.99965999999999999</v>
      </c>
      <c r="L383" s="5">
        <v>28</v>
      </c>
      <c r="M383" s="5">
        <v>25</v>
      </c>
      <c r="N383" s="5">
        <v>10</v>
      </c>
      <c r="O383" s="5">
        <v>11.444100000000001</v>
      </c>
      <c r="P383" s="5" t="s">
        <v>21</v>
      </c>
    </row>
    <row r="384" spans="1:16" x14ac:dyDescent="0.25">
      <c r="A384" s="4">
        <v>16563</v>
      </c>
      <c r="B384" s="4" t="str">
        <f>HYPERLINK("http://genome-www4.stanford.edu/cgi-bin/SGD/locus.pl?locus=YKL095W","YKL095W")</f>
        <v>YKL095W</v>
      </c>
      <c r="C384" s="4" t="str">
        <f>HYPERLINK("http://genome-www4.stanford.edu/cgi-bin/SGD/locus.pl?locus=YJU2","YJU2")</f>
        <v>YJU2</v>
      </c>
      <c r="E384" s="2" t="s">
        <v>19</v>
      </c>
      <c r="F384" s="2" t="str">
        <f>HYPERLINK("http://godatabase.org/cgi-bin/go.cgi?view=details&amp;query=GO:0016563","transcriptional activator")</f>
        <v>transcriptional activator</v>
      </c>
      <c r="G384" s="5" t="s">
        <v>16</v>
      </c>
      <c r="H384" s="5">
        <v>26</v>
      </c>
      <c r="I384" s="5">
        <v>0.6</v>
      </c>
      <c r="J384" s="5">
        <v>3.4380999999999999E-3</v>
      </c>
      <c r="K384" s="5">
        <v>1</v>
      </c>
      <c r="L384" s="5">
        <v>28</v>
      </c>
      <c r="M384" s="5">
        <v>20</v>
      </c>
      <c r="N384" s="5">
        <v>1</v>
      </c>
      <c r="O384" s="5">
        <v>8.0178999999999991</v>
      </c>
      <c r="P384" s="5" t="s">
        <v>17</v>
      </c>
    </row>
    <row r="385" spans="1:16" x14ac:dyDescent="0.25">
      <c r="A385" s="4">
        <v>30529</v>
      </c>
      <c r="B385" s="4" t="str">
        <f>HYPERLINK("http://genome-www4.stanford.edu/cgi-bin/SGD/locus.pl?locus=YKL095W","YKL095W")</f>
        <v>YKL095W</v>
      </c>
      <c r="C385" s="4" t="str">
        <f>HYPERLINK("http://genome-www4.stanford.edu/cgi-bin/SGD/locus.pl?locus=YJU2","YJU2")</f>
        <v>YJU2</v>
      </c>
      <c r="E385" s="2" t="s">
        <v>19</v>
      </c>
      <c r="F385" s="2" t="str">
        <f>HYPERLINK("http://godatabase.org/cgi-bin/go.cgi?view=details&amp;query=GO:0030529","ribonucleoprotein complex")</f>
        <v>ribonucleoprotein complex</v>
      </c>
      <c r="G385" s="5" t="s">
        <v>20</v>
      </c>
      <c r="H385" s="5">
        <v>165</v>
      </c>
      <c r="I385" s="5">
        <v>0.9</v>
      </c>
      <c r="J385" s="5">
        <v>1</v>
      </c>
      <c r="K385" s="5">
        <v>1</v>
      </c>
      <c r="L385" s="5">
        <v>28</v>
      </c>
      <c r="M385" s="5">
        <v>24</v>
      </c>
      <c r="N385" s="5">
        <v>12</v>
      </c>
      <c r="O385" s="5">
        <v>13.666399999999999</v>
      </c>
      <c r="P385" s="5" t="s">
        <v>17</v>
      </c>
    </row>
    <row r="386" spans="1:16" x14ac:dyDescent="0.25">
      <c r="A386" s="4">
        <v>3700</v>
      </c>
      <c r="B386" s="4" t="str">
        <f>HYPERLINK("http://genome-www4.stanford.edu/cgi-bin/SGD/locus.pl?locus=YKL137W","YKL137W")</f>
        <v>YKL137W</v>
      </c>
      <c r="C386" s="4" t="str">
        <f>HYPERLINK("http://genome-www4.stanford.edu/cgi-bin/SGD/locus.pl?locus=YKL137W","YKL137W")</f>
        <v>YKL137W</v>
      </c>
      <c r="E386" s="2" t="s">
        <v>19</v>
      </c>
      <c r="F386" s="2" t="str">
        <f>HYPERLINK("http://godatabase.org/cgi-bin/go.cgi?view=details&amp;query=GO:0003700","transcription factor")</f>
        <v>transcription factor</v>
      </c>
      <c r="G386" s="5" t="s">
        <v>16</v>
      </c>
      <c r="H386" s="5">
        <v>213</v>
      </c>
      <c r="I386" s="5">
        <v>0.7</v>
      </c>
      <c r="J386" s="5">
        <v>0.23752000000000001</v>
      </c>
      <c r="K386" s="5">
        <v>0.72860000000000003</v>
      </c>
      <c r="L386" s="5">
        <v>3</v>
      </c>
      <c r="M386" s="5">
        <v>2</v>
      </c>
      <c r="N386" s="5">
        <v>1</v>
      </c>
      <c r="O386" s="5">
        <v>2</v>
      </c>
      <c r="P386" s="5" t="s">
        <v>21</v>
      </c>
    </row>
    <row r="387" spans="1:16" ht="26.4" x14ac:dyDescent="0.25">
      <c r="A387" s="4">
        <v>3701</v>
      </c>
      <c r="B387" s="4" t="str">
        <f>HYPERLINK("http://genome-www4.stanford.edu/cgi-bin/SGD/locus.pl?locus=YKL137W","YKL137W")</f>
        <v>YKL137W</v>
      </c>
      <c r="C387" s="4" t="str">
        <f>HYPERLINK("http://genome-www4.stanford.edu/cgi-bin/SGD/locus.pl?locus=YKL137W","YKL137W")</f>
        <v>YKL137W</v>
      </c>
      <c r="E387" s="2" t="s">
        <v>19</v>
      </c>
      <c r="F387" s="2" t="str">
        <f>HYPERLINK("http://godatabase.org/cgi-bin/go.cgi?view=details&amp;query=GO:0003701","RNA polymerase I transcription factor")</f>
        <v>RNA polymerase I transcription factor</v>
      </c>
      <c r="G387" s="5" t="s">
        <v>16</v>
      </c>
      <c r="H387" s="5">
        <v>8</v>
      </c>
      <c r="I387" s="5">
        <v>0.1</v>
      </c>
      <c r="J387" s="5">
        <v>0.14494000000000001</v>
      </c>
      <c r="K387" s="5">
        <v>0.14316000000000001</v>
      </c>
      <c r="L387" s="5">
        <v>3</v>
      </c>
      <c r="M387" s="5">
        <v>2</v>
      </c>
      <c r="N387" s="5">
        <v>1</v>
      </c>
      <c r="O387" s="5">
        <v>1</v>
      </c>
      <c r="P387" s="5" t="s">
        <v>17</v>
      </c>
    </row>
    <row r="388" spans="1:16" x14ac:dyDescent="0.25">
      <c r="A388" s="4">
        <v>30515</v>
      </c>
      <c r="B388" s="4" t="str">
        <f>HYPERLINK("http://genome-www4.stanford.edu/cgi-bin/SGD/locus.pl?locus=YKL143W","YKL143W")</f>
        <v>YKL143W</v>
      </c>
      <c r="C388" s="4" t="str">
        <f>HYPERLINK("http://genome-www4.stanford.edu/cgi-bin/SGD/locus.pl?locus=LTV1","LTV1")</f>
        <v>LTV1</v>
      </c>
      <c r="E388" s="2" t="s">
        <v>128</v>
      </c>
      <c r="F388" s="2" t="str">
        <f>HYPERLINK("http://godatabase.org/cgi-bin/go.cgi?view=details&amp;query=GO:0030515","snoRNA binding")</f>
        <v>snoRNA binding</v>
      </c>
      <c r="G388" s="5" t="s">
        <v>16</v>
      </c>
      <c r="H388" s="5">
        <v>28</v>
      </c>
      <c r="I388" s="5">
        <v>0.5</v>
      </c>
      <c r="J388" s="5">
        <v>5.5993000000000004E-4</v>
      </c>
      <c r="K388" s="5">
        <v>0.96889999999999998</v>
      </c>
      <c r="L388" s="5">
        <v>9</v>
      </c>
      <c r="M388" s="5">
        <v>6</v>
      </c>
      <c r="N388" s="5">
        <v>0</v>
      </c>
      <c r="O388" s="5">
        <v>3</v>
      </c>
      <c r="P388" s="5" t="s">
        <v>17</v>
      </c>
    </row>
    <row r="389" spans="1:16" ht="26.4" x14ac:dyDescent="0.25">
      <c r="A389" s="4">
        <v>3723</v>
      </c>
      <c r="B389" s="4" t="str">
        <f>HYPERLINK("http://genome-www4.stanford.edu/cgi-bin/SGD/locus.pl?locus=YKL172W","YKL172W")</f>
        <v>YKL172W</v>
      </c>
      <c r="C389" s="4" t="str">
        <f>HYPERLINK("http://genome-www4.stanford.edu/cgi-bin/SGD/locus.pl?locus=EBP2","EBP2")</f>
        <v>EBP2</v>
      </c>
      <c r="D389" s="2" t="s">
        <v>129</v>
      </c>
      <c r="E389" s="2" t="s">
        <v>130</v>
      </c>
      <c r="F389" s="2" t="str">
        <f>HYPERLINK("http://godatabase.org/cgi-bin/go.cgi?view=details&amp;query=GO:0003723","RNA binding")</f>
        <v>RNA binding</v>
      </c>
      <c r="G389" s="5" t="s">
        <v>16</v>
      </c>
      <c r="H389" s="5">
        <v>230</v>
      </c>
      <c r="I389" s="5">
        <v>0.7</v>
      </c>
      <c r="J389" s="5">
        <v>3.7245E-2</v>
      </c>
      <c r="K389" s="5">
        <v>0.99426999999999999</v>
      </c>
      <c r="L389" s="5">
        <v>7</v>
      </c>
      <c r="M389" s="5">
        <v>3</v>
      </c>
      <c r="N389" s="5">
        <v>1</v>
      </c>
      <c r="O389" s="5">
        <v>5</v>
      </c>
      <c r="P389" s="5" t="s">
        <v>17</v>
      </c>
    </row>
    <row r="390" spans="1:16" ht="39.6" x14ac:dyDescent="0.25">
      <c r="A390" s="4">
        <v>3735</v>
      </c>
      <c r="B390" s="4" t="str">
        <f>HYPERLINK("http://genome-www4.stanford.edu/cgi-bin/SGD/locus.pl?locus=YKL191W","YKL191W")</f>
        <v>YKL191W</v>
      </c>
      <c r="C390" s="4" t="str">
        <f>HYPERLINK("http://genome-www4.stanford.edu/cgi-bin/SGD/locus.pl?locus=DPH2","DPH2")</f>
        <v>DPH2</v>
      </c>
      <c r="E390" s="2" t="s">
        <v>131</v>
      </c>
      <c r="F390" s="2" t="str">
        <f>HYPERLINK("http://godatabase.org/cgi-bin/go.cgi?view=details&amp;query=GO:0003735","structural constituent of ribosome")</f>
        <v>structural constituent of ribosome</v>
      </c>
      <c r="G390" s="5" t="s">
        <v>16</v>
      </c>
      <c r="H390" s="5">
        <v>128</v>
      </c>
      <c r="I390" s="5">
        <v>0.6</v>
      </c>
      <c r="J390" s="5">
        <v>0.50027999999999995</v>
      </c>
      <c r="K390" s="5">
        <v>0.61038000000000003</v>
      </c>
      <c r="L390" s="5">
        <v>2</v>
      </c>
      <c r="M390" s="5">
        <v>1</v>
      </c>
      <c r="N390" s="5">
        <v>1</v>
      </c>
      <c r="O390" s="5">
        <v>1.2501</v>
      </c>
      <c r="P390" s="5" t="s">
        <v>17</v>
      </c>
    </row>
    <row r="391" spans="1:16" ht="26.4" x14ac:dyDescent="0.25">
      <c r="A391" s="4">
        <v>3899</v>
      </c>
      <c r="B391" s="4" t="str">
        <f>HYPERLINK("http://genome-www4.stanford.edu/cgi-bin/SGD/locus.pl?locus=YKL213C","YKL213C")</f>
        <v>YKL213C</v>
      </c>
      <c r="C391" s="4" t="str">
        <f>HYPERLINK("http://genome-www4.stanford.edu/cgi-bin/SGD/locus.pl?locus=DOA1","DOA1")</f>
        <v>DOA1</v>
      </c>
      <c r="E391" s="2" t="s">
        <v>132</v>
      </c>
      <c r="F391" s="2" t="str">
        <f>HYPERLINK("http://godatabase.org/cgi-bin/go.cgi?view=details&amp;query=GO:0003899","DNA-directed RNA polymerase")</f>
        <v>DNA-directed RNA polymerase</v>
      </c>
      <c r="G391" s="5" t="s">
        <v>16</v>
      </c>
      <c r="H391" s="5">
        <v>31</v>
      </c>
      <c r="I391" s="5">
        <v>0.5</v>
      </c>
      <c r="J391" s="5">
        <v>0.99322999999999995</v>
      </c>
      <c r="K391" s="5">
        <v>0.99412999999999996</v>
      </c>
      <c r="L391" s="5">
        <v>6</v>
      </c>
      <c r="M391" s="5">
        <v>4</v>
      </c>
      <c r="N391" s="5">
        <v>3</v>
      </c>
      <c r="O391" s="5">
        <v>3.0556000000000001</v>
      </c>
      <c r="P391" s="5" t="s">
        <v>17</v>
      </c>
    </row>
    <row r="392" spans="1:16" ht="26.4" x14ac:dyDescent="0.25">
      <c r="A392" s="4">
        <v>16779</v>
      </c>
      <c r="B392" s="4" t="str">
        <f>HYPERLINK("http://genome-www4.stanford.edu/cgi-bin/SGD/locus.pl?locus=YKL213C","YKL213C")</f>
        <v>YKL213C</v>
      </c>
      <c r="C392" s="4" t="str">
        <f>HYPERLINK("http://genome-www4.stanford.edu/cgi-bin/SGD/locus.pl?locus=DOA1","DOA1")</f>
        <v>DOA1</v>
      </c>
      <c r="E392" s="2" t="s">
        <v>132</v>
      </c>
      <c r="F392" s="2" t="str">
        <f>HYPERLINK("http://godatabase.org/cgi-bin/go.cgi?view=details&amp;query=GO:0016779","nucleotidyltransferase")</f>
        <v>nucleotidyltransferase</v>
      </c>
      <c r="G392" s="5" t="s">
        <v>16</v>
      </c>
      <c r="H392" s="5">
        <v>63</v>
      </c>
      <c r="I392" s="5">
        <v>0.6</v>
      </c>
      <c r="J392" s="5">
        <v>0.98184000000000005</v>
      </c>
      <c r="K392" s="5">
        <v>0.98565999999999998</v>
      </c>
      <c r="L392" s="5">
        <v>6</v>
      </c>
      <c r="M392" s="5">
        <v>4</v>
      </c>
      <c r="N392" s="5">
        <v>3</v>
      </c>
      <c r="O392" s="5">
        <v>3.1116000000000001</v>
      </c>
      <c r="P392" s="5" t="s">
        <v>21</v>
      </c>
    </row>
    <row r="393" spans="1:16" ht="39.6" x14ac:dyDescent="0.25">
      <c r="A393" s="4">
        <v>3902</v>
      </c>
      <c r="B393" s="4" t="str">
        <f>HYPERLINK("http://genome-www4.stanford.edu/cgi-bin/SGD/locus.pl?locus=YKL218C","YKL218C")</f>
        <v>YKL218C</v>
      </c>
      <c r="C393" s="4" t="str">
        <f>HYPERLINK("http://genome-www4.stanford.edu/cgi-bin/SGD/locus.pl?locus=SRY1","SRY1")</f>
        <v>SRY1</v>
      </c>
      <c r="D393" s="2" t="s">
        <v>133</v>
      </c>
      <c r="E393" s="2" t="s">
        <v>19</v>
      </c>
      <c r="F393" s="2" t="str">
        <f>HYPERLINK("http://godatabase.org/cgi-bin/go.cgi?view=details&amp;query=GO:0003902","DNA-directed RNA polymerase III")</f>
        <v>DNA-directed RNA polymerase III</v>
      </c>
      <c r="G393" s="5" t="s">
        <v>16</v>
      </c>
      <c r="H393" s="5">
        <v>16</v>
      </c>
      <c r="I393" s="5">
        <v>0.2</v>
      </c>
      <c r="J393" s="5">
        <v>0.26539000000000001</v>
      </c>
      <c r="K393" s="5">
        <v>0.26539000000000001</v>
      </c>
      <c r="L393" s="5">
        <v>1</v>
      </c>
      <c r="M393" s="5">
        <v>1</v>
      </c>
      <c r="N393" s="5">
        <v>1</v>
      </c>
      <c r="O393" s="5">
        <v>1</v>
      </c>
      <c r="P393" s="5" t="s">
        <v>17</v>
      </c>
    </row>
    <row r="394" spans="1:16" x14ac:dyDescent="0.25">
      <c r="A394" s="4">
        <v>4540</v>
      </c>
      <c r="B394" s="4" t="str">
        <f>HYPERLINK("http://genome-www4.stanford.edu/cgi-bin/SGD/locus.pl?locus=YKL222C","YKL222C")</f>
        <v>YKL222C</v>
      </c>
      <c r="C394" s="4" t="str">
        <f>HYPERLINK("http://genome-www4.stanford.edu/cgi-bin/SGD/locus.pl?locus=YKL222C","YKL222C")</f>
        <v>YKL222C</v>
      </c>
      <c r="E394" s="2" t="s">
        <v>19</v>
      </c>
      <c r="F394" s="2" t="str">
        <f>HYPERLINK("http://godatabase.org/cgi-bin/go.cgi?view=details&amp;query=GO:0004540","ribonuclease")</f>
        <v>ribonuclease</v>
      </c>
      <c r="G394" s="5" t="s">
        <v>16</v>
      </c>
      <c r="H394" s="5">
        <v>44</v>
      </c>
      <c r="I394" s="5">
        <v>0.3</v>
      </c>
      <c r="J394" s="5">
        <v>0.37212000000000001</v>
      </c>
      <c r="K394" s="5">
        <v>0.37212000000000001</v>
      </c>
      <c r="L394" s="5">
        <v>1</v>
      </c>
      <c r="M394" s="5">
        <v>1</v>
      </c>
      <c r="N394" s="5">
        <v>1</v>
      </c>
      <c r="O394" s="5">
        <v>1</v>
      </c>
      <c r="P394" s="5" t="s">
        <v>17</v>
      </c>
    </row>
    <row r="395" spans="1:16" x14ac:dyDescent="0.25">
      <c r="A395" s="4">
        <v>3723</v>
      </c>
      <c r="B395" s="4" t="str">
        <f t="shared" ref="B395:C397" si="27">HYPERLINK("http://genome-www4.stanford.edu/cgi-bin/SGD/locus.pl?locus=YKR060W","YKR060W")</f>
        <v>YKR060W</v>
      </c>
      <c r="C395" s="4" t="str">
        <f t="shared" si="27"/>
        <v>YKR060W</v>
      </c>
      <c r="E395" s="2" t="s">
        <v>19</v>
      </c>
      <c r="F395" s="2" t="str">
        <f>HYPERLINK("http://godatabase.org/cgi-bin/go.cgi?view=details&amp;query=GO:0003723","RNA binding")</f>
        <v>RNA binding</v>
      </c>
      <c r="G395" s="5" t="s">
        <v>16</v>
      </c>
      <c r="H395" s="5">
        <v>230</v>
      </c>
      <c r="I395" s="5">
        <v>0.7</v>
      </c>
      <c r="J395" s="5">
        <v>0.11103</v>
      </c>
      <c r="K395" s="5">
        <v>0.98351999999999995</v>
      </c>
      <c r="L395" s="5">
        <v>5</v>
      </c>
      <c r="M395" s="5">
        <v>1</v>
      </c>
      <c r="N395" s="5">
        <v>1</v>
      </c>
      <c r="O395" s="5">
        <v>4.0316999999999998</v>
      </c>
      <c r="P395" s="5" t="s">
        <v>21</v>
      </c>
    </row>
    <row r="396" spans="1:16" x14ac:dyDescent="0.25">
      <c r="A396" s="4">
        <v>30515</v>
      </c>
      <c r="B396" s="4" t="str">
        <f t="shared" si="27"/>
        <v>YKR060W</v>
      </c>
      <c r="C396" s="4" t="str">
        <f t="shared" si="27"/>
        <v>YKR060W</v>
      </c>
      <c r="E396" s="2" t="s">
        <v>19</v>
      </c>
      <c r="F396" s="2" t="str">
        <f>HYPERLINK("http://godatabase.org/cgi-bin/go.cgi?view=details&amp;query=GO:0030515","snoRNA binding")</f>
        <v>snoRNA binding</v>
      </c>
      <c r="G396" s="5" t="s">
        <v>16</v>
      </c>
      <c r="H396" s="5">
        <v>28</v>
      </c>
      <c r="I396" s="5">
        <v>0.5</v>
      </c>
      <c r="J396" s="5">
        <v>8.4820999999999994E-2</v>
      </c>
      <c r="K396" s="5">
        <v>0.99983</v>
      </c>
      <c r="L396" s="5">
        <v>5</v>
      </c>
      <c r="M396" s="5">
        <v>1</v>
      </c>
      <c r="N396" s="5">
        <v>1</v>
      </c>
      <c r="O396" s="5">
        <v>4.0538999999999996</v>
      </c>
      <c r="P396" s="5" t="s">
        <v>17</v>
      </c>
    </row>
    <row r="397" spans="1:16" x14ac:dyDescent="0.25">
      <c r="A397" s="4">
        <v>30529</v>
      </c>
      <c r="B397" s="4" t="str">
        <f t="shared" si="27"/>
        <v>YKR060W</v>
      </c>
      <c r="C397" s="4" t="str">
        <f t="shared" si="27"/>
        <v>YKR060W</v>
      </c>
      <c r="E397" s="2" t="s">
        <v>19</v>
      </c>
      <c r="F397" s="2" t="str">
        <f>HYPERLINK("http://godatabase.org/cgi-bin/go.cgi?view=details&amp;query=GO:0030529","ribonucleoprotein complex")</f>
        <v>ribonucleoprotein complex</v>
      </c>
      <c r="G397" s="5" t="s">
        <v>20</v>
      </c>
      <c r="H397" s="5">
        <v>165</v>
      </c>
      <c r="I397" s="5">
        <v>0.9</v>
      </c>
      <c r="J397" s="5">
        <v>5.9348999999999999E-2</v>
      </c>
      <c r="K397" s="5">
        <v>0.90071000000000001</v>
      </c>
      <c r="L397" s="5">
        <v>5</v>
      </c>
      <c r="M397" s="5">
        <v>3</v>
      </c>
      <c r="N397" s="5">
        <v>1</v>
      </c>
      <c r="O397" s="5">
        <v>3</v>
      </c>
      <c r="P397" s="5" t="s">
        <v>17</v>
      </c>
    </row>
    <row r="398" spans="1:16" ht="26.4" x14ac:dyDescent="0.25">
      <c r="A398" s="4">
        <v>5478</v>
      </c>
      <c r="B398" s="4" t="str">
        <f>HYPERLINK("http://genome-www4.stanford.edu/cgi-bin/SGD/locus.pl?locus=YKR068C","YKR068C")</f>
        <v>YKR068C</v>
      </c>
      <c r="C398" s="4" t="str">
        <f>HYPERLINK("http://genome-www4.stanford.edu/cgi-bin/SGD/locus.pl?locus=BET3","BET3")</f>
        <v>BET3</v>
      </c>
      <c r="D398" s="2" t="s">
        <v>134</v>
      </c>
      <c r="E398" s="2" t="s">
        <v>40</v>
      </c>
      <c r="F398" s="2" t="str">
        <f>HYPERLINK("http://godatabase.org/cgi-bin/go.cgi?view=details&amp;query=GO:0005478","intracellular transporter")</f>
        <v>intracellular transporter</v>
      </c>
      <c r="G398" s="5" t="s">
        <v>16</v>
      </c>
      <c r="H398" s="5">
        <v>25</v>
      </c>
      <c r="I398" s="5">
        <v>0.6</v>
      </c>
      <c r="J398" s="5">
        <v>0.95172999999999996</v>
      </c>
      <c r="K398" s="5">
        <v>1</v>
      </c>
      <c r="L398" s="5">
        <v>20</v>
      </c>
      <c r="M398" s="5">
        <v>10</v>
      </c>
      <c r="N398" s="5">
        <v>4</v>
      </c>
      <c r="O398" s="5">
        <v>13.0068</v>
      </c>
      <c r="P398" s="5" t="s">
        <v>21</v>
      </c>
    </row>
    <row r="399" spans="1:16" ht="26.4" x14ac:dyDescent="0.25">
      <c r="A399" s="4">
        <v>5484</v>
      </c>
      <c r="B399" s="4" t="str">
        <f>HYPERLINK("http://genome-www4.stanford.edu/cgi-bin/SGD/locus.pl?locus=YKR068C","YKR068C")</f>
        <v>YKR068C</v>
      </c>
      <c r="C399" s="4" t="str">
        <f>HYPERLINK("http://genome-www4.stanford.edu/cgi-bin/SGD/locus.pl?locus=BET3","BET3")</f>
        <v>BET3</v>
      </c>
      <c r="D399" s="2" t="s">
        <v>134</v>
      </c>
      <c r="E399" s="2" t="s">
        <v>40</v>
      </c>
      <c r="F399" s="2" t="str">
        <f>HYPERLINK("http://godatabase.org/cgi-bin/go.cgi?view=details&amp;query=GO:0005484","SNAP receptor")</f>
        <v>SNAP receptor</v>
      </c>
      <c r="G399" s="5" t="s">
        <v>16</v>
      </c>
      <c r="H399" s="5">
        <v>22</v>
      </c>
      <c r="I399" s="5">
        <v>0.9</v>
      </c>
      <c r="J399" s="5">
        <v>0.36880000000000002</v>
      </c>
      <c r="K399" s="5">
        <v>1</v>
      </c>
      <c r="L399" s="5">
        <v>20</v>
      </c>
      <c r="M399" s="5">
        <v>10</v>
      </c>
      <c r="N399" s="5">
        <v>3</v>
      </c>
      <c r="O399" s="5">
        <v>12.0146</v>
      </c>
      <c r="P399" s="5" t="s">
        <v>17</v>
      </c>
    </row>
    <row r="400" spans="1:16" ht="39.6" x14ac:dyDescent="0.25">
      <c r="A400" s="4">
        <v>3723</v>
      </c>
      <c r="B400" s="4" t="str">
        <f>HYPERLINK("http://genome-www4.stanford.edu/cgi-bin/SGD/locus.pl?locus=YKR081C","YKR081C")</f>
        <v>YKR081C</v>
      </c>
      <c r="C400" s="4" t="str">
        <f>HYPERLINK("http://genome-www4.stanford.edu/cgi-bin/SGD/locus.pl?locus=RPF2","RPF2")</f>
        <v>RPF2</v>
      </c>
      <c r="E400" s="2" t="s">
        <v>106</v>
      </c>
      <c r="F400" s="2" t="str">
        <f>HYPERLINK("http://godatabase.org/cgi-bin/go.cgi?view=details&amp;query=GO:0003723","RNA binding")</f>
        <v>RNA binding</v>
      </c>
      <c r="G400" s="5" t="s">
        <v>16</v>
      </c>
      <c r="H400" s="5">
        <v>230</v>
      </c>
      <c r="I400" s="5">
        <v>0.7</v>
      </c>
      <c r="J400" s="5">
        <v>4.7365999999999999E-4</v>
      </c>
      <c r="K400" s="5">
        <v>1</v>
      </c>
      <c r="L400" s="5">
        <v>45</v>
      </c>
      <c r="M400" s="5">
        <v>22</v>
      </c>
      <c r="N400" s="5">
        <v>7</v>
      </c>
      <c r="O400" s="5">
        <v>29.3443</v>
      </c>
      <c r="P400" s="5" t="s">
        <v>17</v>
      </c>
    </row>
    <row r="401" spans="1:16" ht="26.4" x14ac:dyDescent="0.25">
      <c r="A401" s="4">
        <v>3735</v>
      </c>
      <c r="B401" s="4" t="str">
        <f>HYPERLINK("http://genome-www4.stanford.edu/cgi-bin/SGD/locus.pl?locus=YLL027W","YLL027W")</f>
        <v>YLL027W</v>
      </c>
      <c r="C401" s="4" t="str">
        <f>HYPERLINK("http://genome-www4.stanford.edu/cgi-bin/SGD/locus.pl?locus=ISA1","ISA1")</f>
        <v>ISA1</v>
      </c>
      <c r="E401" s="2" t="s">
        <v>135</v>
      </c>
      <c r="F401" s="2" t="str">
        <f>HYPERLINK("http://godatabase.org/cgi-bin/go.cgi?view=details&amp;query=GO:0003735","structural constituent of ribosome")</f>
        <v>structural constituent of ribosome</v>
      </c>
      <c r="G401" s="5" t="s">
        <v>16</v>
      </c>
      <c r="H401" s="5">
        <v>128</v>
      </c>
      <c r="I401" s="5">
        <v>0.6</v>
      </c>
      <c r="J401" s="5">
        <v>0.96572000000000002</v>
      </c>
      <c r="K401" s="5">
        <v>0.95847000000000004</v>
      </c>
      <c r="L401" s="5">
        <v>3</v>
      </c>
      <c r="M401" s="5">
        <v>2</v>
      </c>
      <c r="N401" s="5">
        <v>2</v>
      </c>
      <c r="O401" s="5">
        <v>2</v>
      </c>
      <c r="P401" s="5" t="s">
        <v>17</v>
      </c>
    </row>
    <row r="402" spans="1:16" ht="39.6" x14ac:dyDescent="0.25">
      <c r="A402" s="4">
        <v>3723</v>
      </c>
      <c r="B402" s="4" t="str">
        <f>HYPERLINK("http://genome-www4.stanford.edu/cgi-bin/SGD/locus.pl?locus=YLL036C","YLL036C")</f>
        <v>YLL036C</v>
      </c>
      <c r="C402" s="4" t="str">
        <f>HYPERLINK("http://genome-www4.stanford.edu/cgi-bin/SGD/locus.pl?locus=PRP19","PRP19")</f>
        <v>PRP19</v>
      </c>
      <c r="D402" s="2" t="s">
        <v>136</v>
      </c>
      <c r="E402" s="2" t="s">
        <v>137</v>
      </c>
      <c r="F402" s="2" t="str">
        <f>HYPERLINK("http://godatabase.org/cgi-bin/go.cgi?view=details&amp;query=GO:0003723","RNA binding")</f>
        <v>RNA binding</v>
      </c>
      <c r="G402" s="5" t="s">
        <v>16</v>
      </c>
      <c r="H402" s="5">
        <v>230</v>
      </c>
      <c r="I402" s="5">
        <v>0.7</v>
      </c>
      <c r="J402" s="5">
        <v>0.50860000000000005</v>
      </c>
      <c r="K402" s="5">
        <v>1</v>
      </c>
      <c r="L402" s="5">
        <v>10</v>
      </c>
      <c r="M402" s="5">
        <v>4</v>
      </c>
      <c r="N402" s="5">
        <v>3</v>
      </c>
      <c r="O402" s="5">
        <v>8.9928000000000008</v>
      </c>
      <c r="P402" s="5" t="s">
        <v>17</v>
      </c>
    </row>
    <row r="403" spans="1:16" ht="39.6" x14ac:dyDescent="0.25">
      <c r="A403" s="4">
        <v>16563</v>
      </c>
      <c r="B403" s="4" t="str">
        <f>HYPERLINK("http://genome-www4.stanford.edu/cgi-bin/SGD/locus.pl?locus=YLL036C","YLL036C")</f>
        <v>YLL036C</v>
      </c>
      <c r="C403" s="4" t="str">
        <f>HYPERLINK("http://genome-www4.stanford.edu/cgi-bin/SGD/locus.pl?locus=PRP19","PRP19")</f>
        <v>PRP19</v>
      </c>
      <c r="D403" s="2" t="s">
        <v>136</v>
      </c>
      <c r="E403" s="2" t="s">
        <v>137</v>
      </c>
      <c r="F403" s="2" t="str">
        <f>HYPERLINK("http://godatabase.org/cgi-bin/go.cgi?view=details&amp;query=GO:0016563","transcriptional activator")</f>
        <v>transcriptional activator</v>
      </c>
      <c r="G403" s="5" t="s">
        <v>16</v>
      </c>
      <c r="H403" s="5">
        <v>26</v>
      </c>
      <c r="I403" s="5">
        <v>0.6</v>
      </c>
      <c r="J403" s="5">
        <v>7.7875E-2</v>
      </c>
      <c r="K403" s="5">
        <v>1</v>
      </c>
      <c r="L403" s="5">
        <v>10</v>
      </c>
      <c r="M403" s="5">
        <v>4</v>
      </c>
      <c r="N403" s="5">
        <v>1</v>
      </c>
      <c r="O403" s="5">
        <v>6.9999000000000002</v>
      </c>
      <c r="P403" s="5" t="s">
        <v>17</v>
      </c>
    </row>
    <row r="404" spans="1:16" ht="26.4" x14ac:dyDescent="0.25">
      <c r="A404" s="4">
        <v>22</v>
      </c>
      <c r="B404" s="4" t="str">
        <f>HYPERLINK("http://genome-www4.stanford.edu/cgi-bin/SGD/locus.pl?locus=YLL051C","YLL051C")</f>
        <v>YLL051C</v>
      </c>
      <c r="C404" s="4" t="str">
        <f>HYPERLINK("http://genome-www4.stanford.edu/cgi-bin/SGD/locus.pl?locus=FRE6","FRE6")</f>
        <v>FRE6</v>
      </c>
      <c r="E404" s="2" t="s">
        <v>138</v>
      </c>
      <c r="F404" s="2" t="str">
        <f>HYPERLINK("http://godatabase.org/cgi-bin/go.cgi?view=details&amp;query=GO:0000022","mitotic spindle elongation")</f>
        <v>mitotic spindle elongation</v>
      </c>
      <c r="G404" s="5" t="s">
        <v>22</v>
      </c>
      <c r="H404" s="5">
        <v>16</v>
      </c>
      <c r="I404" s="5">
        <v>0.2</v>
      </c>
      <c r="J404" s="5">
        <v>0.27825</v>
      </c>
      <c r="K404" s="5">
        <v>0.27825</v>
      </c>
      <c r="L404" s="5">
        <v>2</v>
      </c>
      <c r="M404" s="5">
        <v>2</v>
      </c>
      <c r="N404" s="5">
        <v>1</v>
      </c>
      <c r="O404" s="5">
        <v>1</v>
      </c>
      <c r="P404" s="5" t="s">
        <v>17</v>
      </c>
    </row>
    <row r="405" spans="1:16" ht="26.4" x14ac:dyDescent="0.25">
      <c r="A405" s="4">
        <v>5680</v>
      </c>
      <c r="B405" s="4" t="str">
        <f>HYPERLINK("http://genome-www4.stanford.edu/cgi-bin/SGD/locus.pl?locus=YLL051C","YLL051C")</f>
        <v>YLL051C</v>
      </c>
      <c r="C405" s="4" t="str">
        <f>HYPERLINK("http://genome-www4.stanford.edu/cgi-bin/SGD/locus.pl?locus=FRE6","FRE6")</f>
        <v>FRE6</v>
      </c>
      <c r="E405" s="2" t="s">
        <v>138</v>
      </c>
      <c r="F405" s="2" t="str">
        <f>HYPERLINK("http://godatabase.org/cgi-bin/go.cgi?view=details&amp;query=GO:0005680","anaphase-promoting complex")</f>
        <v>anaphase-promoting complex</v>
      </c>
      <c r="G405" s="5" t="s">
        <v>20</v>
      </c>
      <c r="H405" s="5">
        <v>13</v>
      </c>
      <c r="I405" s="5">
        <v>0.1</v>
      </c>
      <c r="J405" s="5">
        <v>0.27665000000000001</v>
      </c>
      <c r="K405" s="5">
        <v>0.27665000000000001</v>
      </c>
      <c r="L405" s="5">
        <v>2</v>
      </c>
      <c r="M405" s="5">
        <v>2</v>
      </c>
      <c r="N405" s="5">
        <v>1</v>
      </c>
      <c r="O405" s="5">
        <v>1</v>
      </c>
      <c r="P405" s="5" t="s">
        <v>17</v>
      </c>
    </row>
    <row r="406" spans="1:16" ht="26.4" x14ac:dyDescent="0.25">
      <c r="A406" s="4">
        <v>7091</v>
      </c>
      <c r="B406" s="4" t="str">
        <f>HYPERLINK("http://genome-www4.stanford.edu/cgi-bin/SGD/locus.pl?locus=YLL051C","YLL051C")</f>
        <v>YLL051C</v>
      </c>
      <c r="C406" s="4" t="str">
        <f>HYPERLINK("http://genome-www4.stanford.edu/cgi-bin/SGD/locus.pl?locus=FRE6","FRE6")</f>
        <v>FRE6</v>
      </c>
      <c r="E406" s="2" t="s">
        <v>138</v>
      </c>
      <c r="F406" s="2" t="str">
        <f>HYPERLINK("http://godatabase.org/cgi-bin/go.cgi?view=details&amp;query=GO:0007091","mitotic metaphase/anaphase transition")</f>
        <v>mitotic metaphase/anaphase transition</v>
      </c>
      <c r="G406" s="5" t="s">
        <v>22</v>
      </c>
      <c r="H406" s="5">
        <v>13</v>
      </c>
      <c r="I406" s="5">
        <v>0.1</v>
      </c>
      <c r="J406" s="5">
        <v>0.27994000000000002</v>
      </c>
      <c r="K406" s="5">
        <v>0.27994000000000002</v>
      </c>
      <c r="L406" s="5">
        <v>2</v>
      </c>
      <c r="M406" s="5">
        <v>2</v>
      </c>
      <c r="N406" s="5">
        <v>1</v>
      </c>
      <c r="O406" s="5">
        <v>1</v>
      </c>
      <c r="P406" s="5" t="s">
        <v>17</v>
      </c>
    </row>
    <row r="407" spans="1:16" ht="26.4" x14ac:dyDescent="0.25">
      <c r="A407" s="4">
        <v>8054</v>
      </c>
      <c r="B407" s="4" t="str">
        <f>HYPERLINK("http://genome-www4.stanford.edu/cgi-bin/SGD/locus.pl?locus=YLL051C","YLL051C")</f>
        <v>YLL051C</v>
      </c>
      <c r="C407" s="4" t="str">
        <f>HYPERLINK("http://genome-www4.stanford.edu/cgi-bin/SGD/locus.pl?locus=FRE6","FRE6")</f>
        <v>FRE6</v>
      </c>
      <c r="E407" s="2" t="s">
        <v>138</v>
      </c>
      <c r="F407" s="2" t="str">
        <f>HYPERLINK("http://godatabase.org/cgi-bin/go.cgi?view=details&amp;query=GO:0008054","cyclin catabolism")</f>
        <v>cyclin catabolism</v>
      </c>
      <c r="G407" s="5" t="s">
        <v>22</v>
      </c>
      <c r="H407" s="5">
        <v>14</v>
      </c>
      <c r="I407" s="5">
        <v>0.1</v>
      </c>
      <c r="J407" s="5">
        <v>0.28366999999999998</v>
      </c>
      <c r="K407" s="5">
        <v>0.28366999999999998</v>
      </c>
      <c r="L407" s="5">
        <v>2</v>
      </c>
      <c r="M407" s="5">
        <v>2</v>
      </c>
      <c r="N407" s="5">
        <v>1</v>
      </c>
      <c r="O407" s="5">
        <v>1</v>
      </c>
      <c r="P407" s="5" t="s">
        <v>17</v>
      </c>
    </row>
    <row r="408" spans="1:16" ht="26.4" x14ac:dyDescent="0.25">
      <c r="A408" s="4">
        <v>3723</v>
      </c>
      <c r="B408" s="4" t="str">
        <f>HYPERLINK("http://genome-www4.stanford.edu/cgi-bin/SGD/locus.pl?locus=YLR009W","YLR009W")</f>
        <v>YLR009W</v>
      </c>
      <c r="C408" s="4" t="str">
        <f>HYPERLINK("http://genome-www4.stanford.edu/cgi-bin/SGD/locus.pl?locus=RLP24","RLP24")</f>
        <v>RLP24</v>
      </c>
      <c r="D408" s="2" t="s">
        <v>139</v>
      </c>
      <c r="E408" s="2" t="s">
        <v>90</v>
      </c>
      <c r="F408" s="2" t="str">
        <f>HYPERLINK("http://godatabase.org/cgi-bin/go.cgi?view=details&amp;query=GO:0003723","RNA binding")</f>
        <v>RNA binding</v>
      </c>
      <c r="G408" s="5" t="s">
        <v>16</v>
      </c>
      <c r="H408" s="5">
        <v>230</v>
      </c>
      <c r="I408" s="5">
        <v>0.7</v>
      </c>
      <c r="J408" s="5">
        <v>7.5819999999999999E-2</v>
      </c>
      <c r="K408" s="5">
        <v>0.84601000000000004</v>
      </c>
      <c r="L408" s="5">
        <v>5</v>
      </c>
      <c r="M408" s="5">
        <v>3</v>
      </c>
      <c r="N408" s="5">
        <v>1</v>
      </c>
      <c r="O408" s="5">
        <v>3</v>
      </c>
      <c r="P408" s="5" t="s">
        <v>17</v>
      </c>
    </row>
    <row r="409" spans="1:16" ht="26.4" x14ac:dyDescent="0.25">
      <c r="A409" s="4">
        <v>3723</v>
      </c>
      <c r="B409" s="4" t="str">
        <f>HYPERLINK("http://genome-www4.stanford.edu/cgi-bin/SGD/locus.pl?locus=YLR037C","YLR037C")</f>
        <v>YLR037C</v>
      </c>
      <c r="C409" s="4" t="str">
        <f>HYPERLINK("http://genome-www4.stanford.edu/cgi-bin/SGD/locus.pl?locus=DAN2","DAN2")</f>
        <v>DAN2</v>
      </c>
      <c r="D409" s="2" t="s">
        <v>140</v>
      </c>
      <c r="E409" s="2" t="s">
        <v>141</v>
      </c>
      <c r="F409" s="2" t="str">
        <f>HYPERLINK("http://godatabase.org/cgi-bin/go.cgi?view=details&amp;query=GO:0003723","RNA binding")</f>
        <v>RNA binding</v>
      </c>
      <c r="G409" s="5" t="s">
        <v>16</v>
      </c>
      <c r="H409" s="5">
        <v>230</v>
      </c>
      <c r="I409" s="5">
        <v>0.7</v>
      </c>
      <c r="J409" s="5">
        <v>0.68428999999999995</v>
      </c>
      <c r="K409" s="5">
        <v>0.90185000000000004</v>
      </c>
      <c r="L409" s="5">
        <v>3</v>
      </c>
      <c r="M409" s="5">
        <v>2</v>
      </c>
      <c r="N409" s="5">
        <v>2</v>
      </c>
      <c r="O409" s="5">
        <v>2.7155</v>
      </c>
      <c r="P409" s="5" t="s">
        <v>17</v>
      </c>
    </row>
    <row r="410" spans="1:16" x14ac:dyDescent="0.25">
      <c r="A410" s="4">
        <v>5819</v>
      </c>
      <c r="B410" s="4" t="str">
        <f>HYPERLINK("http://genome-www4.stanford.edu/cgi-bin/SGD/locus.pl?locus=YLR072W","YLR072W")</f>
        <v>YLR072W</v>
      </c>
      <c r="C410" s="4" t="str">
        <f>HYPERLINK("http://genome-www4.stanford.edu/cgi-bin/SGD/locus.pl?locus=YLR072W","YLR072W")</f>
        <v>YLR072W</v>
      </c>
      <c r="E410" s="2" t="s">
        <v>19</v>
      </c>
      <c r="F410" s="2" t="str">
        <f>HYPERLINK("http://godatabase.org/cgi-bin/go.cgi?view=details&amp;query=GO:0005819","spindle")</f>
        <v>spindle</v>
      </c>
      <c r="G410" s="5" t="s">
        <v>20</v>
      </c>
      <c r="H410" s="5">
        <v>12</v>
      </c>
      <c r="I410" s="5">
        <v>0.2</v>
      </c>
      <c r="J410" s="5">
        <v>0.21424000000000001</v>
      </c>
      <c r="K410" s="5">
        <v>0.21201999999999999</v>
      </c>
      <c r="L410" s="5">
        <v>2</v>
      </c>
      <c r="M410" s="5">
        <v>1</v>
      </c>
      <c r="N410" s="5">
        <v>1</v>
      </c>
      <c r="O410" s="5">
        <v>1.0045999999999999</v>
      </c>
      <c r="P410" s="5" t="s">
        <v>17</v>
      </c>
    </row>
    <row r="411" spans="1:16" ht="26.4" x14ac:dyDescent="0.25">
      <c r="A411" s="4">
        <v>3723</v>
      </c>
      <c r="B411" s="4" t="str">
        <f>HYPERLINK("http://genome-www4.stanford.edu/cgi-bin/SGD/locus.pl?locus=YLR074C","YLR074C")</f>
        <v>YLR074C</v>
      </c>
      <c r="C411" s="4" t="str">
        <f>HYPERLINK("http://genome-www4.stanford.edu/cgi-bin/SGD/locus.pl?locus=BUD20","BUD20")</f>
        <v>BUD20</v>
      </c>
      <c r="E411" s="2" t="s">
        <v>142</v>
      </c>
      <c r="F411" s="2" t="str">
        <f>HYPERLINK("http://godatabase.org/cgi-bin/go.cgi?view=details&amp;query=GO:0003723","RNA binding")</f>
        <v>RNA binding</v>
      </c>
      <c r="G411" s="5" t="s">
        <v>16</v>
      </c>
      <c r="H411" s="5">
        <v>230</v>
      </c>
      <c r="I411" s="5">
        <v>0.7</v>
      </c>
      <c r="J411" s="6">
        <v>3.8635999999999997E-6</v>
      </c>
      <c r="K411" s="5">
        <v>1</v>
      </c>
      <c r="L411" s="5">
        <v>55</v>
      </c>
      <c r="M411" s="5">
        <v>27</v>
      </c>
      <c r="N411" s="5">
        <v>7</v>
      </c>
      <c r="O411" s="5">
        <v>24.897099999999998</v>
      </c>
      <c r="P411" s="5" t="s">
        <v>17</v>
      </c>
    </row>
    <row r="412" spans="1:16" x14ac:dyDescent="0.25">
      <c r="A412" s="4">
        <v>151</v>
      </c>
      <c r="B412" s="4" t="str">
        <f t="shared" ref="B412:C416" si="28">HYPERLINK("http://genome-www4.stanford.edu/cgi-bin/SGD/locus.pl?locus=YLR097C","YLR097C")</f>
        <v>YLR097C</v>
      </c>
      <c r="C412" s="4" t="str">
        <f t="shared" si="28"/>
        <v>YLR097C</v>
      </c>
      <c r="E412" s="2" t="s">
        <v>19</v>
      </c>
      <c r="F412" s="2" t="str">
        <f>HYPERLINK("http://godatabase.org/cgi-bin/go.cgi?view=details&amp;query=GO:0000151","ubiquitin ligase complex")</f>
        <v>ubiquitin ligase complex</v>
      </c>
      <c r="G412" s="5" t="s">
        <v>20</v>
      </c>
      <c r="H412" s="5">
        <v>21</v>
      </c>
      <c r="I412" s="5">
        <v>0.4</v>
      </c>
      <c r="J412" s="5">
        <v>0.65446000000000004</v>
      </c>
      <c r="K412" s="5">
        <v>0.99543999999999999</v>
      </c>
      <c r="L412" s="5">
        <v>6</v>
      </c>
      <c r="M412" s="5">
        <v>5</v>
      </c>
      <c r="N412" s="5">
        <v>2</v>
      </c>
      <c r="O412" s="5">
        <v>2.9321999999999999</v>
      </c>
      <c r="P412" s="5" t="s">
        <v>21</v>
      </c>
    </row>
    <row r="413" spans="1:16" ht="26.4" x14ac:dyDescent="0.25">
      <c r="A413" s="4">
        <v>152</v>
      </c>
      <c r="B413" s="4" t="str">
        <f t="shared" si="28"/>
        <v>YLR097C</v>
      </c>
      <c r="C413" s="4" t="str">
        <f t="shared" si="28"/>
        <v>YLR097C</v>
      </c>
      <c r="E413" s="2" t="s">
        <v>19</v>
      </c>
      <c r="F413" s="2" t="str">
        <f>HYPERLINK("http://godatabase.org/cgi-bin/go.cgi?view=details&amp;query=GO:0000152","nuclear ubiquitin ligase complex")</f>
        <v>nuclear ubiquitin ligase complex</v>
      </c>
      <c r="G413" s="5" t="s">
        <v>20</v>
      </c>
      <c r="H413" s="5">
        <v>19</v>
      </c>
      <c r="I413" s="5">
        <v>0.7</v>
      </c>
      <c r="J413" s="5">
        <v>0.64732999999999996</v>
      </c>
      <c r="K413" s="5">
        <v>0.99468000000000001</v>
      </c>
      <c r="L413" s="5">
        <v>6</v>
      </c>
      <c r="M413" s="5">
        <v>5</v>
      </c>
      <c r="N413" s="5">
        <v>2</v>
      </c>
      <c r="O413" s="5">
        <v>2.9220000000000002</v>
      </c>
      <c r="P413" s="5" t="s">
        <v>17</v>
      </c>
    </row>
    <row r="414" spans="1:16" x14ac:dyDescent="0.25">
      <c r="A414" s="4">
        <v>6508</v>
      </c>
      <c r="B414" s="4" t="str">
        <f t="shared" si="28"/>
        <v>YLR097C</v>
      </c>
      <c r="C414" s="4" t="str">
        <f t="shared" si="28"/>
        <v>YLR097C</v>
      </c>
      <c r="E414" s="2" t="s">
        <v>19</v>
      </c>
      <c r="F414" s="2" t="str">
        <f>HYPERLINK("http://godatabase.org/cgi-bin/go.cgi?view=details&amp;query=GO:0006508","proteolysis and peptidolysis")</f>
        <v>proteolysis and peptidolysis</v>
      </c>
      <c r="G414" s="5" t="s">
        <v>22</v>
      </c>
      <c r="H414" s="5">
        <v>101</v>
      </c>
      <c r="I414" s="5">
        <v>0.5</v>
      </c>
      <c r="J414" s="5">
        <v>0.4602</v>
      </c>
      <c r="K414" s="5">
        <v>0.69864999999999999</v>
      </c>
      <c r="L414" s="5">
        <v>6</v>
      </c>
      <c r="M414" s="5">
        <v>5</v>
      </c>
      <c r="N414" s="5">
        <v>2</v>
      </c>
      <c r="O414" s="5">
        <v>2.4632999999999998</v>
      </c>
      <c r="P414" s="5" t="s">
        <v>21</v>
      </c>
    </row>
    <row r="415" spans="1:16" ht="26.4" x14ac:dyDescent="0.25">
      <c r="A415" s="4">
        <v>19941</v>
      </c>
      <c r="B415" s="4" t="str">
        <f t="shared" si="28"/>
        <v>YLR097C</v>
      </c>
      <c r="C415" s="4" t="str">
        <f t="shared" si="28"/>
        <v>YLR097C</v>
      </c>
      <c r="E415" s="2" t="s">
        <v>19</v>
      </c>
      <c r="F415" s="2" t="str">
        <f>HYPERLINK("http://godatabase.org/cgi-bin/go.cgi?view=details&amp;query=GO:0019941","protein-ligand dependent protein catabolism")</f>
        <v>protein-ligand dependent protein catabolism</v>
      </c>
      <c r="G415" s="5" t="s">
        <v>22</v>
      </c>
      <c r="H415" s="5">
        <v>82</v>
      </c>
      <c r="I415" s="5">
        <v>0.6</v>
      </c>
      <c r="J415" s="5">
        <v>0.43870999999999999</v>
      </c>
      <c r="K415" s="5">
        <v>0.66507000000000005</v>
      </c>
      <c r="L415" s="5">
        <v>6</v>
      </c>
      <c r="M415" s="5">
        <v>5</v>
      </c>
      <c r="N415" s="5">
        <v>2</v>
      </c>
      <c r="O415" s="5">
        <v>2.4180000000000001</v>
      </c>
      <c r="P415" s="5" t="s">
        <v>17</v>
      </c>
    </row>
    <row r="416" spans="1:16" x14ac:dyDescent="0.25">
      <c r="A416" s="4">
        <v>30163</v>
      </c>
      <c r="B416" s="4" t="str">
        <f t="shared" si="28"/>
        <v>YLR097C</v>
      </c>
      <c r="C416" s="4" t="str">
        <f t="shared" si="28"/>
        <v>YLR097C</v>
      </c>
      <c r="E416" s="2" t="s">
        <v>19</v>
      </c>
      <c r="F416" s="2" t="str">
        <f>HYPERLINK("http://godatabase.org/cgi-bin/go.cgi?view=details&amp;query=GO:0030163","protein catabolism")</f>
        <v>protein catabolism</v>
      </c>
      <c r="G416" s="5" t="s">
        <v>22</v>
      </c>
      <c r="H416" s="5">
        <v>112</v>
      </c>
      <c r="I416" s="5">
        <v>0.6</v>
      </c>
      <c r="J416" s="5">
        <v>0.42954999999999999</v>
      </c>
      <c r="K416" s="5">
        <v>0.61573999999999995</v>
      </c>
      <c r="L416" s="5">
        <v>6</v>
      </c>
      <c r="M416" s="5">
        <v>5</v>
      </c>
      <c r="N416" s="5">
        <v>2</v>
      </c>
      <c r="O416" s="5">
        <v>2.3700999999999999</v>
      </c>
      <c r="P416" s="5" t="s">
        <v>21</v>
      </c>
    </row>
    <row r="417" spans="1:16" ht="26.4" x14ac:dyDescent="0.25">
      <c r="A417" s="4">
        <v>3723</v>
      </c>
      <c r="B417" s="4" t="str">
        <f>HYPERLINK("http://genome-www4.stanford.edu/cgi-bin/SGD/locus.pl?locus=YLR117C","YLR117C")</f>
        <v>YLR117C</v>
      </c>
      <c r="C417" s="4" t="str">
        <f>HYPERLINK("http://genome-www4.stanford.edu/cgi-bin/SGD/locus.pl?locus=CLF1","CLF1")</f>
        <v>CLF1</v>
      </c>
      <c r="D417" s="2" t="s">
        <v>143</v>
      </c>
      <c r="E417" s="2" t="s">
        <v>144</v>
      </c>
      <c r="F417" s="2" t="str">
        <f>HYPERLINK("http://godatabase.org/cgi-bin/go.cgi?view=details&amp;query=GO:0003723","RNA binding")</f>
        <v>RNA binding</v>
      </c>
      <c r="G417" s="5" t="s">
        <v>16</v>
      </c>
      <c r="H417" s="5">
        <v>230</v>
      </c>
      <c r="I417" s="5">
        <v>0.7</v>
      </c>
      <c r="J417" s="5">
        <v>0.95784999999999998</v>
      </c>
      <c r="K417" s="5">
        <v>1</v>
      </c>
      <c r="L417" s="5">
        <v>18</v>
      </c>
      <c r="M417" s="5">
        <v>8</v>
      </c>
      <c r="N417" s="5">
        <v>6</v>
      </c>
      <c r="O417" s="5">
        <v>13.7545</v>
      </c>
      <c r="P417" s="5" t="s">
        <v>17</v>
      </c>
    </row>
    <row r="418" spans="1:16" ht="26.4" x14ac:dyDescent="0.25">
      <c r="A418" s="4">
        <v>16563</v>
      </c>
      <c r="B418" s="4" t="str">
        <f>HYPERLINK("http://genome-www4.stanford.edu/cgi-bin/SGD/locus.pl?locus=YLR117C","YLR117C")</f>
        <v>YLR117C</v>
      </c>
      <c r="C418" s="4" t="str">
        <f>HYPERLINK("http://genome-www4.stanford.edu/cgi-bin/SGD/locus.pl?locus=CLF1","CLF1")</f>
        <v>CLF1</v>
      </c>
      <c r="D418" s="2" t="s">
        <v>143</v>
      </c>
      <c r="E418" s="2" t="s">
        <v>144</v>
      </c>
      <c r="F418" s="2" t="str">
        <f>HYPERLINK("http://godatabase.org/cgi-bin/go.cgi?view=details&amp;query=GO:0016563","transcriptional activator")</f>
        <v>transcriptional activator</v>
      </c>
      <c r="G418" s="5" t="s">
        <v>16</v>
      </c>
      <c r="H418" s="5">
        <v>26</v>
      </c>
      <c r="I418" s="5">
        <v>0.6</v>
      </c>
      <c r="J418" s="5">
        <v>2.2422999999999998E-2</v>
      </c>
      <c r="K418" s="5">
        <v>1</v>
      </c>
      <c r="L418" s="5">
        <v>18</v>
      </c>
      <c r="M418" s="5">
        <v>8</v>
      </c>
      <c r="N418" s="5">
        <v>1</v>
      </c>
      <c r="O418" s="5">
        <v>9.8071000000000002</v>
      </c>
      <c r="P418" s="5" t="s">
        <v>17</v>
      </c>
    </row>
    <row r="419" spans="1:16" ht="26.4" x14ac:dyDescent="0.25">
      <c r="A419" s="4">
        <v>5524</v>
      </c>
      <c r="B419" s="4" t="str">
        <f>HYPERLINK("http://genome-www4.stanford.edu/cgi-bin/SGD/locus.pl?locus=YLR176C","YLR176C")</f>
        <v>YLR176C</v>
      </c>
      <c r="C419" s="4" t="str">
        <f>HYPERLINK("http://genome-www4.stanford.edu/cgi-bin/SGD/locus.pl?locus=RFX1","RFX1")</f>
        <v>RFX1</v>
      </c>
      <c r="E419" s="2" t="s">
        <v>145</v>
      </c>
      <c r="F419" s="2" t="str">
        <f>HYPERLINK("http://godatabase.org/cgi-bin/go.cgi?view=details&amp;query=GO:0005524","ATP binding")</f>
        <v>ATP binding</v>
      </c>
      <c r="G419" s="5" t="s">
        <v>16</v>
      </c>
      <c r="H419" s="5">
        <v>140</v>
      </c>
      <c r="I419" s="5">
        <v>0.9</v>
      </c>
      <c r="J419" s="5">
        <v>0.74883999999999995</v>
      </c>
      <c r="K419" s="5">
        <v>0.98165999999999998</v>
      </c>
      <c r="L419" s="5">
        <v>11</v>
      </c>
      <c r="M419" s="5">
        <v>8</v>
      </c>
      <c r="N419" s="5">
        <v>4</v>
      </c>
      <c r="O419" s="5">
        <v>6.3620000000000001</v>
      </c>
      <c r="P419" s="5" t="s">
        <v>21</v>
      </c>
    </row>
    <row r="420" spans="1:16" ht="26.4" x14ac:dyDescent="0.25">
      <c r="A420" s="4">
        <v>6997</v>
      </c>
      <c r="B420" s="4" t="str">
        <f>HYPERLINK("http://genome-www4.stanford.edu/cgi-bin/SGD/locus.pl?locus=YLR176C","YLR176C")</f>
        <v>YLR176C</v>
      </c>
      <c r="C420" s="4" t="str">
        <f>HYPERLINK("http://genome-www4.stanford.edu/cgi-bin/SGD/locus.pl?locus=RFX1","RFX1")</f>
        <v>RFX1</v>
      </c>
      <c r="E420" s="2" t="s">
        <v>145</v>
      </c>
      <c r="F420" s="2" t="str">
        <f>HYPERLINK("http://godatabase.org/cgi-bin/go.cgi?view=details&amp;query=GO:0006997","nuclear organization and biogenesis")</f>
        <v>nuclear organization and biogenesis</v>
      </c>
      <c r="G420" s="5" t="s">
        <v>22</v>
      </c>
      <c r="H420" s="5">
        <v>187</v>
      </c>
      <c r="I420" s="5">
        <v>0.9</v>
      </c>
      <c r="J420" s="5">
        <v>0.98640000000000005</v>
      </c>
      <c r="K420" s="5">
        <v>0.99700999999999995</v>
      </c>
      <c r="L420" s="5">
        <v>11</v>
      </c>
      <c r="M420" s="5">
        <v>10</v>
      </c>
      <c r="N420" s="5">
        <v>6</v>
      </c>
      <c r="O420" s="5">
        <v>6.9802</v>
      </c>
      <c r="P420" s="5" t="s">
        <v>17</v>
      </c>
    </row>
    <row r="421" spans="1:16" ht="26.4" x14ac:dyDescent="0.25">
      <c r="A421" s="4">
        <v>16887</v>
      </c>
      <c r="B421" s="4" t="str">
        <f>HYPERLINK("http://genome-www4.stanford.edu/cgi-bin/SGD/locus.pl?locus=YLR176C","YLR176C")</f>
        <v>YLR176C</v>
      </c>
      <c r="C421" s="4" t="str">
        <f>HYPERLINK("http://genome-www4.stanford.edu/cgi-bin/SGD/locus.pl?locus=RFX1","RFX1")</f>
        <v>RFX1</v>
      </c>
      <c r="E421" s="2" t="s">
        <v>145</v>
      </c>
      <c r="F421" s="2" t="str">
        <f>HYPERLINK("http://godatabase.org/cgi-bin/go.cgi?view=details&amp;query=GO:0016887","ATPase")</f>
        <v>ATPase</v>
      </c>
      <c r="G421" s="5" t="s">
        <v>16</v>
      </c>
      <c r="H421" s="5">
        <v>135</v>
      </c>
      <c r="I421" s="5">
        <v>0.9</v>
      </c>
      <c r="J421" s="5">
        <v>0.76153000000000004</v>
      </c>
      <c r="K421" s="5">
        <v>0.98504999999999998</v>
      </c>
      <c r="L421" s="5">
        <v>11</v>
      </c>
      <c r="M421" s="5">
        <v>8</v>
      </c>
      <c r="N421" s="5">
        <v>4</v>
      </c>
      <c r="O421" s="5">
        <v>6.3933999999999997</v>
      </c>
      <c r="P421" s="5" t="s">
        <v>17</v>
      </c>
    </row>
    <row r="422" spans="1:16" ht="26.4" x14ac:dyDescent="0.25">
      <c r="A422" s="4">
        <v>30554</v>
      </c>
      <c r="B422" s="4" t="str">
        <f>HYPERLINK("http://genome-www4.stanford.edu/cgi-bin/SGD/locus.pl?locus=YLR176C","YLR176C")</f>
        <v>YLR176C</v>
      </c>
      <c r="C422" s="4" t="str">
        <f>HYPERLINK("http://genome-www4.stanford.edu/cgi-bin/SGD/locus.pl?locus=RFX1","RFX1")</f>
        <v>RFX1</v>
      </c>
      <c r="E422" s="2" t="s">
        <v>145</v>
      </c>
      <c r="F422" s="2" t="str">
        <f>HYPERLINK("http://godatabase.org/cgi-bin/go.cgi?view=details&amp;query=GO:0030554","adenyl nucleotide binding")</f>
        <v>adenyl nucleotide binding</v>
      </c>
      <c r="G422" s="5" t="s">
        <v>16</v>
      </c>
      <c r="H422" s="5">
        <v>140</v>
      </c>
      <c r="I422" s="5">
        <v>0.9</v>
      </c>
      <c r="J422" s="5">
        <v>0.74883999999999995</v>
      </c>
      <c r="K422" s="5">
        <v>0.98165999999999998</v>
      </c>
      <c r="L422" s="5">
        <v>11</v>
      </c>
      <c r="M422" s="5">
        <v>8</v>
      </c>
      <c r="N422" s="5">
        <v>4</v>
      </c>
      <c r="O422" s="5">
        <v>6.3620000000000001</v>
      </c>
      <c r="P422" s="5" t="s">
        <v>21</v>
      </c>
    </row>
    <row r="423" spans="1:16" x14ac:dyDescent="0.25">
      <c r="A423" s="4">
        <v>3723</v>
      </c>
      <c r="B423" s="4" t="str">
        <f>HYPERLINK("http://genome-www4.stanford.edu/cgi-bin/SGD/locus.pl?locus=YLR183C","YLR183C")</f>
        <v>YLR183C</v>
      </c>
      <c r="C423" s="4" t="str">
        <f>HYPERLINK("http://genome-www4.stanford.edu/cgi-bin/SGD/locus.pl?locus=TOS4","TOS4")</f>
        <v>TOS4</v>
      </c>
      <c r="E423" s="2" t="s">
        <v>19</v>
      </c>
      <c r="F423" s="2" t="str">
        <f>HYPERLINK("http://godatabase.org/cgi-bin/go.cgi?view=details&amp;query=GO:0003723","RNA binding")</f>
        <v>RNA binding</v>
      </c>
      <c r="G423" s="5" t="s">
        <v>16</v>
      </c>
      <c r="H423" s="5">
        <v>230</v>
      </c>
      <c r="I423" s="5">
        <v>0.7</v>
      </c>
      <c r="J423" s="5">
        <v>0.27834999999999999</v>
      </c>
      <c r="K423" s="5">
        <v>0.71553999999999995</v>
      </c>
      <c r="L423" s="5">
        <v>2</v>
      </c>
      <c r="M423" s="5">
        <v>1</v>
      </c>
      <c r="N423" s="5">
        <v>1</v>
      </c>
      <c r="O423" s="5">
        <v>1.9018999999999999</v>
      </c>
      <c r="P423" s="5" t="s">
        <v>17</v>
      </c>
    </row>
    <row r="424" spans="1:16" x14ac:dyDescent="0.25">
      <c r="A424" s="4">
        <v>3723</v>
      </c>
      <c r="B424" s="4" t="str">
        <f>HYPERLINK("http://genome-www4.stanford.edu/cgi-bin/SGD/locus.pl?locus=YLR186W","YLR186W")</f>
        <v>YLR186W</v>
      </c>
      <c r="C424" s="4" t="str">
        <f>HYPERLINK("http://genome-www4.stanford.edu/cgi-bin/SGD/locus.pl?locus=EMG1","EMG1")</f>
        <v>EMG1</v>
      </c>
      <c r="D424" s="2" t="s">
        <v>74</v>
      </c>
      <c r="E424" s="2" t="s">
        <v>30</v>
      </c>
      <c r="F424" s="2" t="str">
        <f>HYPERLINK("http://godatabase.org/cgi-bin/go.cgi?view=details&amp;query=GO:0003723","RNA binding")</f>
        <v>RNA binding</v>
      </c>
      <c r="G424" s="5" t="s">
        <v>16</v>
      </c>
      <c r="H424" s="5">
        <v>230</v>
      </c>
      <c r="I424" s="5">
        <v>0.7</v>
      </c>
      <c r="J424" s="5">
        <v>1.4569E-2</v>
      </c>
      <c r="K424" s="5">
        <v>0.94833999999999996</v>
      </c>
      <c r="L424" s="5">
        <v>9</v>
      </c>
      <c r="M424" s="5">
        <v>4</v>
      </c>
      <c r="N424" s="5">
        <v>1</v>
      </c>
      <c r="O424" s="5">
        <v>4.5354999999999999</v>
      </c>
      <c r="P424" s="5" t="s">
        <v>21</v>
      </c>
    </row>
    <row r="425" spans="1:16" x14ac:dyDescent="0.25">
      <c r="A425" s="4">
        <v>30515</v>
      </c>
      <c r="B425" s="4" t="str">
        <f>HYPERLINK("http://genome-www4.stanford.edu/cgi-bin/SGD/locus.pl?locus=YLR186W","YLR186W")</f>
        <v>YLR186W</v>
      </c>
      <c r="C425" s="4" t="str">
        <f>HYPERLINK("http://genome-www4.stanford.edu/cgi-bin/SGD/locus.pl?locus=EMG1","EMG1")</f>
        <v>EMG1</v>
      </c>
      <c r="D425" s="2" t="s">
        <v>74</v>
      </c>
      <c r="E425" s="2" t="s">
        <v>30</v>
      </c>
      <c r="F425" s="2" t="str">
        <f>HYPERLINK("http://godatabase.org/cgi-bin/go.cgi?view=details&amp;query=GO:0030515","snoRNA binding")</f>
        <v>snoRNA binding</v>
      </c>
      <c r="G425" s="5" t="s">
        <v>16</v>
      </c>
      <c r="H425" s="5">
        <v>28</v>
      </c>
      <c r="I425" s="5">
        <v>0.5</v>
      </c>
      <c r="J425" s="5">
        <v>2.3594E-2</v>
      </c>
      <c r="K425" s="5">
        <v>0.99966999999999995</v>
      </c>
      <c r="L425" s="5">
        <v>9</v>
      </c>
      <c r="M425" s="5">
        <v>4</v>
      </c>
      <c r="N425" s="5">
        <v>1</v>
      </c>
      <c r="O425" s="5">
        <v>4.2426000000000004</v>
      </c>
      <c r="P425" s="5" t="s">
        <v>17</v>
      </c>
    </row>
    <row r="426" spans="1:16" ht="26.4" x14ac:dyDescent="0.25">
      <c r="A426" s="4">
        <v>5762</v>
      </c>
      <c r="B426" s="4" t="str">
        <f>HYPERLINK("http://genome-www4.stanford.edu/cgi-bin/SGD/locus.pl?locus=YLR189C","YLR189C")</f>
        <v>YLR189C</v>
      </c>
      <c r="C426" s="4" t="str">
        <f>HYPERLINK("http://genome-www4.stanford.edu/cgi-bin/SGD/locus.pl?locus=UGT51","UGT51")</f>
        <v>UGT51</v>
      </c>
      <c r="D426" s="2" t="s">
        <v>146</v>
      </c>
      <c r="E426" s="2" t="s">
        <v>147</v>
      </c>
      <c r="F426" s="2" t="str">
        <f>HYPERLINK("http://godatabase.org/cgi-bin/go.cgi?view=details&amp;query=GO:0005762","mitochondrial large ribosomal subunit")</f>
        <v>mitochondrial large ribosomal subunit</v>
      </c>
      <c r="G426" s="5" t="s">
        <v>20</v>
      </c>
      <c r="H426" s="5">
        <v>35</v>
      </c>
      <c r="I426" s="5">
        <v>0.8</v>
      </c>
      <c r="J426" s="5">
        <v>0.99339</v>
      </c>
      <c r="K426" s="5">
        <v>0.99339</v>
      </c>
      <c r="L426" s="5">
        <v>2</v>
      </c>
      <c r="M426" s="5">
        <v>2</v>
      </c>
      <c r="N426" s="5">
        <v>2</v>
      </c>
      <c r="O426" s="5">
        <v>2</v>
      </c>
      <c r="P426" s="5" t="s">
        <v>17</v>
      </c>
    </row>
    <row r="427" spans="1:16" ht="26.4" x14ac:dyDescent="0.25">
      <c r="A427" s="4">
        <v>5045</v>
      </c>
      <c r="B427" s="4" t="str">
        <f>HYPERLINK("http://genome-www4.stanford.edu/cgi-bin/SGD/locus.pl?locus=YLR198C","YLR198C")</f>
        <v>YLR198C</v>
      </c>
      <c r="C427" s="4" t="str">
        <f>HYPERLINK("http://genome-www4.stanford.edu/cgi-bin/SGD/locus.pl?locus=YLR198C","YLR198C")</f>
        <v>YLR198C</v>
      </c>
      <c r="E427" s="2" t="s">
        <v>19</v>
      </c>
      <c r="F427" s="2" t="str">
        <f>HYPERLINK("http://godatabase.org/cgi-bin/go.cgi?view=details&amp;query=GO:0005045","endoplasmic reticulum receptor")</f>
        <v>endoplasmic reticulum receptor</v>
      </c>
      <c r="G427" s="5" t="s">
        <v>16</v>
      </c>
      <c r="H427" s="5">
        <v>6</v>
      </c>
      <c r="I427" s="5">
        <v>0.2</v>
      </c>
      <c r="J427" s="5">
        <v>0.26871</v>
      </c>
      <c r="K427" s="5">
        <v>0.26596999999999998</v>
      </c>
      <c r="L427" s="5">
        <v>2</v>
      </c>
      <c r="M427" s="5">
        <v>1</v>
      </c>
      <c r="N427" s="5">
        <v>1</v>
      </c>
      <c r="O427" s="5">
        <v>1.0001</v>
      </c>
      <c r="P427" s="5" t="s">
        <v>17</v>
      </c>
    </row>
    <row r="428" spans="1:16" ht="26.4" x14ac:dyDescent="0.25">
      <c r="A428" s="4">
        <v>5774</v>
      </c>
      <c r="B428" s="4" t="str">
        <f>HYPERLINK("http://genome-www4.stanford.edu/cgi-bin/SGD/locus.pl?locus=YLR203C","YLR203C")</f>
        <v>YLR203C</v>
      </c>
      <c r="C428" s="4" t="str">
        <f>HYPERLINK("http://genome-www4.stanford.edu/cgi-bin/SGD/locus.pl?locus=MSS51","MSS51")</f>
        <v>MSS51</v>
      </c>
      <c r="E428" s="2" t="s">
        <v>148</v>
      </c>
      <c r="F428" s="2" t="str">
        <f>HYPERLINK("http://godatabase.org/cgi-bin/go.cgi?view=details&amp;query=GO:0005774","vacuolar membrane")</f>
        <v>vacuolar membrane</v>
      </c>
      <c r="G428" s="5" t="s">
        <v>20</v>
      </c>
      <c r="H428" s="5">
        <v>32</v>
      </c>
      <c r="I428" s="5">
        <v>0.8</v>
      </c>
      <c r="J428" s="5">
        <v>0.92029000000000005</v>
      </c>
      <c r="K428" s="5">
        <v>0.92029000000000005</v>
      </c>
      <c r="L428" s="5">
        <v>2</v>
      </c>
      <c r="M428" s="5">
        <v>2</v>
      </c>
      <c r="N428" s="5">
        <v>2</v>
      </c>
      <c r="O428" s="5">
        <v>2</v>
      </c>
      <c r="P428" s="5" t="s">
        <v>17</v>
      </c>
    </row>
    <row r="429" spans="1:16" ht="79.2" x14ac:dyDescent="0.25">
      <c r="A429" s="4">
        <v>5198</v>
      </c>
      <c r="B429" s="4" t="str">
        <f>HYPERLINK("http://genome-www4.stanford.edu/cgi-bin/SGD/locus.pl?locus=YLR208W","YLR208W")</f>
        <v>YLR208W</v>
      </c>
      <c r="C429" s="4" t="str">
        <f>HYPERLINK("http://genome-www4.stanford.edu/cgi-bin/SGD/locus.pl?locus=SEC13","SEC13")</f>
        <v>SEC13</v>
      </c>
      <c r="D429" s="2" t="s">
        <v>149</v>
      </c>
      <c r="E429" s="2" t="s">
        <v>150</v>
      </c>
      <c r="F429" s="2" t="str">
        <f>HYPERLINK("http://godatabase.org/cgi-bin/go.cgi?view=details&amp;query=GO:0005198","structural molecule")</f>
        <v>structural molecule</v>
      </c>
      <c r="G429" s="5" t="s">
        <v>16</v>
      </c>
      <c r="H429" s="5">
        <v>224</v>
      </c>
      <c r="I429" s="5">
        <v>0.9</v>
      </c>
      <c r="J429" s="5">
        <v>0.99963999999999997</v>
      </c>
      <c r="K429" s="5">
        <v>0.99985000000000002</v>
      </c>
      <c r="L429" s="5">
        <v>22</v>
      </c>
      <c r="M429" s="5">
        <v>16</v>
      </c>
      <c r="N429" s="5">
        <v>8</v>
      </c>
      <c r="O429" s="5">
        <v>8.9079999999999995</v>
      </c>
      <c r="P429" s="5" t="s">
        <v>17</v>
      </c>
    </row>
    <row r="430" spans="1:16" x14ac:dyDescent="0.25">
      <c r="A430" s="4">
        <v>3723</v>
      </c>
      <c r="B430" s="4" t="str">
        <f>HYPERLINK("http://genome-www4.stanford.edu/cgi-bin/SGD/locus.pl?locus=YLR221C","YLR221C")</f>
        <v>YLR221C</v>
      </c>
      <c r="C430" s="4" t="str">
        <f>HYPERLINK("http://genome-www4.stanford.edu/cgi-bin/SGD/locus.pl?locus=RSA3","RSA3")</f>
        <v>RSA3</v>
      </c>
      <c r="E430" s="2" t="s">
        <v>19</v>
      </c>
      <c r="F430" s="2" t="str">
        <f>HYPERLINK("http://godatabase.org/cgi-bin/go.cgi?view=details&amp;query=GO:0003723","RNA binding")</f>
        <v>RNA binding</v>
      </c>
      <c r="G430" s="5" t="s">
        <v>16</v>
      </c>
      <c r="H430" s="5">
        <v>230</v>
      </c>
      <c r="I430" s="5">
        <v>0.7</v>
      </c>
      <c r="J430" s="5">
        <v>0.15389</v>
      </c>
      <c r="K430" s="5">
        <v>0.78596999999999995</v>
      </c>
      <c r="L430" s="5">
        <v>4</v>
      </c>
      <c r="M430" s="5">
        <v>1</v>
      </c>
      <c r="N430" s="5">
        <v>1</v>
      </c>
      <c r="O430" s="5">
        <v>2.5724</v>
      </c>
      <c r="P430" s="5" t="s">
        <v>17</v>
      </c>
    </row>
    <row r="431" spans="1:16" x14ac:dyDescent="0.25">
      <c r="A431" s="4">
        <v>151</v>
      </c>
      <c r="B431" s="4" t="str">
        <f>HYPERLINK("http://genome-www4.stanford.edu/cgi-bin/SGD/locus.pl?locus=YLR224W","YLR224W")</f>
        <v>YLR224W</v>
      </c>
      <c r="C431" s="4" t="str">
        <f>HYPERLINK("http://genome-www4.stanford.edu/cgi-bin/SGD/locus.pl?locus=YLR224W","YLR224W")</f>
        <v>YLR224W</v>
      </c>
      <c r="E431" s="2" t="s">
        <v>19</v>
      </c>
      <c r="F431" s="2" t="str">
        <f>HYPERLINK("http://godatabase.org/cgi-bin/go.cgi?view=details&amp;query=GO:0000151","ubiquitin ligase complex")</f>
        <v>ubiquitin ligase complex</v>
      </c>
      <c r="G431" s="5" t="s">
        <v>20</v>
      </c>
      <c r="H431" s="5">
        <v>21</v>
      </c>
      <c r="I431" s="5">
        <v>0.4</v>
      </c>
      <c r="J431" s="5">
        <v>0.97918000000000005</v>
      </c>
      <c r="K431" s="5">
        <v>0.97918000000000005</v>
      </c>
      <c r="L431" s="5">
        <v>2</v>
      </c>
      <c r="M431" s="5">
        <v>2</v>
      </c>
      <c r="N431" s="5">
        <v>2</v>
      </c>
      <c r="O431" s="5">
        <v>2</v>
      </c>
      <c r="P431" s="5" t="s">
        <v>17</v>
      </c>
    </row>
    <row r="432" spans="1:16" ht="26.4" x14ac:dyDescent="0.25">
      <c r="A432" s="4">
        <v>3902</v>
      </c>
      <c r="B432" s="4" t="str">
        <f>HYPERLINK("http://genome-www4.stanford.edu/cgi-bin/SGD/locus.pl?locus=YLR266C","YLR266C")</f>
        <v>YLR266C</v>
      </c>
      <c r="C432" s="4" t="str">
        <f>HYPERLINK("http://genome-www4.stanford.edu/cgi-bin/SGD/locus.pl?locus=PDR8","PDR8")</f>
        <v>PDR8</v>
      </c>
      <c r="D432" s="2" t="s">
        <v>151</v>
      </c>
      <c r="E432" s="2" t="s">
        <v>19</v>
      </c>
      <c r="F432" s="2" t="str">
        <f>HYPERLINK("http://godatabase.org/cgi-bin/go.cgi?view=details&amp;query=GO:0003902","DNA-directed RNA polymerase III")</f>
        <v>DNA-directed RNA polymerase III</v>
      </c>
      <c r="G432" s="5" t="s">
        <v>16</v>
      </c>
      <c r="H432" s="5">
        <v>16</v>
      </c>
      <c r="I432" s="5">
        <v>0.2</v>
      </c>
      <c r="J432" s="5">
        <v>0.26539000000000001</v>
      </c>
      <c r="K432" s="5">
        <v>0.26539000000000001</v>
      </c>
      <c r="L432" s="5">
        <v>1</v>
      </c>
      <c r="M432" s="5">
        <v>1</v>
      </c>
      <c r="N432" s="5">
        <v>1</v>
      </c>
      <c r="O432" s="5">
        <v>1</v>
      </c>
      <c r="P432" s="5" t="s">
        <v>17</v>
      </c>
    </row>
    <row r="433" spans="1:16" x14ac:dyDescent="0.25">
      <c r="A433" s="4">
        <v>3723</v>
      </c>
      <c r="B433" s="4" t="str">
        <f>HYPERLINK("http://genome-www4.stanford.edu/cgi-bin/SGD/locus.pl?locus=YLR269C","YLR269C")</f>
        <v>YLR269C</v>
      </c>
      <c r="C433" s="4" t="str">
        <f>HYPERLINK("http://genome-www4.stanford.edu/cgi-bin/SGD/locus.pl?locus=YLR269C","YLR269C")</f>
        <v>YLR269C</v>
      </c>
      <c r="E433" s="2" t="s">
        <v>19</v>
      </c>
      <c r="F433" s="2" t="str">
        <f>HYPERLINK("http://godatabase.org/cgi-bin/go.cgi?view=details&amp;query=GO:0003723","RNA binding")</f>
        <v>RNA binding</v>
      </c>
      <c r="G433" s="5" t="s">
        <v>16</v>
      </c>
      <c r="H433" s="5">
        <v>230</v>
      </c>
      <c r="I433" s="5">
        <v>0.7</v>
      </c>
      <c r="J433" s="5">
        <v>0.94662999999999997</v>
      </c>
      <c r="K433" s="5">
        <v>0.94662999999999997</v>
      </c>
      <c r="L433" s="5">
        <v>3</v>
      </c>
      <c r="M433" s="5">
        <v>3</v>
      </c>
      <c r="N433" s="5">
        <v>3</v>
      </c>
      <c r="O433" s="5">
        <v>3</v>
      </c>
      <c r="P433" s="5" t="s">
        <v>17</v>
      </c>
    </row>
    <row r="434" spans="1:16" x14ac:dyDescent="0.25">
      <c r="A434" s="4">
        <v>16070</v>
      </c>
      <c r="B434" s="4" t="str">
        <f>HYPERLINK("http://genome-www4.stanford.edu/cgi-bin/SGD/locus.pl?locus=YLR269C","YLR269C")</f>
        <v>YLR269C</v>
      </c>
      <c r="C434" s="4" t="str">
        <f>HYPERLINK("http://genome-www4.stanford.edu/cgi-bin/SGD/locus.pl?locus=YLR269C","YLR269C")</f>
        <v>YLR269C</v>
      </c>
      <c r="E434" s="2" t="s">
        <v>19</v>
      </c>
      <c r="F434" s="2" t="str">
        <f>HYPERLINK("http://godatabase.org/cgi-bin/go.cgi?view=details&amp;query=GO:0016070","RNA metabolism")</f>
        <v>RNA metabolism</v>
      </c>
      <c r="G434" s="5" t="s">
        <v>22</v>
      </c>
      <c r="H434" s="5">
        <v>256</v>
      </c>
      <c r="I434" s="5">
        <v>0.9</v>
      </c>
      <c r="J434" s="5">
        <v>0.93032000000000004</v>
      </c>
      <c r="K434" s="5">
        <v>0.93032000000000004</v>
      </c>
      <c r="L434" s="5">
        <v>3</v>
      </c>
      <c r="M434" s="5">
        <v>3</v>
      </c>
      <c r="N434" s="5">
        <v>3</v>
      </c>
      <c r="O434" s="5">
        <v>3</v>
      </c>
      <c r="P434" s="5" t="s">
        <v>17</v>
      </c>
    </row>
    <row r="435" spans="1:16" ht="26.4" x14ac:dyDescent="0.25">
      <c r="A435" s="4">
        <v>3735</v>
      </c>
      <c r="B435" s="4" t="str">
        <f>HYPERLINK("http://genome-www4.stanford.edu/cgi-bin/SGD/locus.pl?locus=YLR287C","YLR287C")</f>
        <v>YLR287C</v>
      </c>
      <c r="C435" s="4" t="str">
        <f>HYPERLINK("http://genome-www4.stanford.edu/cgi-bin/SGD/locus.pl?locus=YLR287C","YLR287C")</f>
        <v>YLR287C</v>
      </c>
      <c r="E435" s="2" t="s">
        <v>19</v>
      </c>
      <c r="F435" s="2" t="str">
        <f>HYPERLINK("http://godatabase.org/cgi-bin/go.cgi?view=details&amp;query=GO:0003735","structural constituent of ribosome")</f>
        <v>structural constituent of ribosome</v>
      </c>
      <c r="G435" s="5" t="s">
        <v>16</v>
      </c>
      <c r="H435" s="5">
        <v>128</v>
      </c>
      <c r="I435" s="5">
        <v>0.6</v>
      </c>
      <c r="J435" s="5">
        <v>0.96572000000000002</v>
      </c>
      <c r="K435" s="5">
        <v>0.95847000000000004</v>
      </c>
      <c r="L435" s="5">
        <v>3</v>
      </c>
      <c r="M435" s="5">
        <v>2</v>
      </c>
      <c r="N435" s="5">
        <v>2</v>
      </c>
      <c r="O435" s="5">
        <v>2</v>
      </c>
      <c r="P435" s="5" t="s">
        <v>17</v>
      </c>
    </row>
    <row r="436" spans="1:16" x14ac:dyDescent="0.25">
      <c r="A436" s="4">
        <v>6414</v>
      </c>
      <c r="B436" s="4" t="str">
        <f>HYPERLINK("http://genome-www4.stanford.edu/cgi-bin/SGD/locus.pl?locus=YLR287C","YLR287C")</f>
        <v>YLR287C</v>
      </c>
      <c r="C436" s="4" t="str">
        <f>HYPERLINK("http://genome-www4.stanford.edu/cgi-bin/SGD/locus.pl?locus=YLR287C","YLR287C")</f>
        <v>YLR287C</v>
      </c>
      <c r="E436" s="2" t="s">
        <v>19</v>
      </c>
      <c r="F436" s="2" t="str">
        <f>HYPERLINK("http://godatabase.org/cgi-bin/go.cgi?view=details&amp;query=GO:0006414","translational elongation")</f>
        <v>translational elongation</v>
      </c>
      <c r="G436" s="5" t="s">
        <v>22</v>
      </c>
      <c r="H436" s="5">
        <v>15</v>
      </c>
      <c r="I436" s="5">
        <v>0.3</v>
      </c>
      <c r="J436" s="5">
        <v>0.91439000000000004</v>
      </c>
      <c r="K436" s="5">
        <v>0.91295000000000004</v>
      </c>
      <c r="L436" s="5">
        <v>3</v>
      </c>
      <c r="M436" s="5">
        <v>2</v>
      </c>
      <c r="N436" s="5">
        <v>2</v>
      </c>
      <c r="O436" s="5">
        <v>2.0004</v>
      </c>
      <c r="P436" s="5" t="s">
        <v>17</v>
      </c>
    </row>
    <row r="437" spans="1:16" x14ac:dyDescent="0.25">
      <c r="A437" s="4">
        <v>151</v>
      </c>
      <c r="B437" s="4" t="str">
        <f>HYPERLINK("http://genome-www4.stanford.edu/cgi-bin/SGD/locus.pl?locus=YLR289W","YLR289W")</f>
        <v>YLR289W</v>
      </c>
      <c r="C437" s="4" t="str">
        <f>HYPERLINK("http://genome-www4.stanford.edu/cgi-bin/SGD/locus.pl?locus=GUF1","GUF1")</f>
        <v>GUF1</v>
      </c>
      <c r="D437" s="2" t="s">
        <v>152</v>
      </c>
      <c r="E437" s="2" t="s">
        <v>153</v>
      </c>
      <c r="F437" s="2" t="str">
        <f>HYPERLINK("http://godatabase.org/cgi-bin/go.cgi?view=details&amp;query=GO:0000151","ubiquitin ligase complex")</f>
        <v>ubiquitin ligase complex</v>
      </c>
      <c r="G437" s="5" t="s">
        <v>20</v>
      </c>
      <c r="H437" s="5">
        <v>21</v>
      </c>
      <c r="I437" s="5">
        <v>0.4</v>
      </c>
      <c r="J437" s="5">
        <v>5.4671999999999998E-2</v>
      </c>
      <c r="K437" s="5">
        <v>0.93222000000000005</v>
      </c>
      <c r="L437" s="5">
        <v>4</v>
      </c>
      <c r="M437" s="5">
        <v>2</v>
      </c>
      <c r="N437" s="5">
        <v>1</v>
      </c>
      <c r="O437" s="5">
        <v>2.0722</v>
      </c>
      <c r="P437" s="5" t="s">
        <v>21</v>
      </c>
    </row>
    <row r="438" spans="1:16" ht="26.4" x14ac:dyDescent="0.25">
      <c r="A438" s="4">
        <v>152</v>
      </c>
      <c r="B438" s="4" t="str">
        <f>HYPERLINK("http://genome-www4.stanford.edu/cgi-bin/SGD/locus.pl?locus=YLR289W","YLR289W")</f>
        <v>YLR289W</v>
      </c>
      <c r="C438" s="4" t="str">
        <f>HYPERLINK("http://genome-www4.stanford.edu/cgi-bin/SGD/locus.pl?locus=GUF1","GUF1")</f>
        <v>GUF1</v>
      </c>
      <c r="D438" s="2" t="s">
        <v>152</v>
      </c>
      <c r="E438" s="2" t="s">
        <v>153</v>
      </c>
      <c r="F438" s="2" t="str">
        <f>HYPERLINK("http://godatabase.org/cgi-bin/go.cgi?view=details&amp;query=GO:0000152","nuclear ubiquitin ligase complex")</f>
        <v>nuclear ubiquitin ligase complex</v>
      </c>
      <c r="G438" s="5" t="s">
        <v>20</v>
      </c>
      <c r="H438" s="5">
        <v>19</v>
      </c>
      <c r="I438" s="5">
        <v>0.7</v>
      </c>
      <c r="J438" s="5">
        <v>5.2950999999999998E-2</v>
      </c>
      <c r="K438" s="5">
        <v>0.92196999999999996</v>
      </c>
      <c r="L438" s="5">
        <v>4</v>
      </c>
      <c r="M438" s="5">
        <v>2</v>
      </c>
      <c r="N438" s="5">
        <v>1</v>
      </c>
      <c r="O438" s="5">
        <v>2.0638999999999998</v>
      </c>
      <c r="P438" s="5" t="s">
        <v>17</v>
      </c>
    </row>
    <row r="439" spans="1:16" ht="52.8" x14ac:dyDescent="0.25">
      <c r="A439" s="4">
        <v>151</v>
      </c>
      <c r="B439" s="4" t="str">
        <f>HYPERLINK("http://genome-www4.stanford.edu/cgi-bin/SGD/locus.pl?locus=YLR306W","YLR306W")</f>
        <v>YLR306W</v>
      </c>
      <c r="C439" s="4" t="str">
        <f>HYPERLINK("http://genome-www4.stanford.edu/cgi-bin/SGD/locus.pl?locus=UBC12","UBC12")</f>
        <v>UBC12</v>
      </c>
      <c r="D439" s="2" t="s">
        <v>154</v>
      </c>
      <c r="E439" s="2" t="s">
        <v>155</v>
      </c>
      <c r="F439" s="2" t="str">
        <f>HYPERLINK("http://godatabase.org/cgi-bin/go.cgi?view=details&amp;query=GO:0000151","ubiquitin ligase complex")</f>
        <v>ubiquitin ligase complex</v>
      </c>
      <c r="G439" s="5" t="s">
        <v>20</v>
      </c>
      <c r="H439" s="5">
        <v>21</v>
      </c>
      <c r="I439" s="5">
        <v>0.4</v>
      </c>
      <c r="J439" s="5">
        <v>5.4671999999999998E-2</v>
      </c>
      <c r="K439" s="5">
        <v>0.99936999999999998</v>
      </c>
      <c r="L439" s="5">
        <v>4</v>
      </c>
      <c r="M439" s="5">
        <v>2</v>
      </c>
      <c r="N439" s="5">
        <v>1</v>
      </c>
      <c r="O439" s="5">
        <v>2.9948000000000001</v>
      </c>
      <c r="P439" s="5" t="s">
        <v>21</v>
      </c>
    </row>
    <row r="440" spans="1:16" ht="52.8" x14ac:dyDescent="0.25">
      <c r="A440" s="4">
        <v>152</v>
      </c>
      <c r="B440" s="4" t="str">
        <f>HYPERLINK("http://genome-www4.stanford.edu/cgi-bin/SGD/locus.pl?locus=YLR306W","YLR306W")</f>
        <v>YLR306W</v>
      </c>
      <c r="C440" s="4" t="str">
        <f>HYPERLINK("http://genome-www4.stanford.edu/cgi-bin/SGD/locus.pl?locus=UBC12","UBC12")</f>
        <v>UBC12</v>
      </c>
      <c r="D440" s="2" t="s">
        <v>154</v>
      </c>
      <c r="E440" s="2" t="s">
        <v>155</v>
      </c>
      <c r="F440" s="2" t="str">
        <f>HYPERLINK("http://godatabase.org/cgi-bin/go.cgi?view=details&amp;query=GO:0000152","nuclear ubiquitin ligase complex")</f>
        <v>nuclear ubiquitin ligase complex</v>
      </c>
      <c r="G440" s="5" t="s">
        <v>20</v>
      </c>
      <c r="H440" s="5">
        <v>19</v>
      </c>
      <c r="I440" s="5">
        <v>0.7</v>
      </c>
      <c r="J440" s="5">
        <v>5.2950999999999998E-2</v>
      </c>
      <c r="K440" s="5">
        <v>0.99924000000000002</v>
      </c>
      <c r="L440" s="5">
        <v>4</v>
      </c>
      <c r="M440" s="5">
        <v>2</v>
      </c>
      <c r="N440" s="5">
        <v>1</v>
      </c>
      <c r="O440" s="5">
        <v>2.9939</v>
      </c>
      <c r="P440" s="5" t="s">
        <v>17</v>
      </c>
    </row>
    <row r="441" spans="1:16" ht="26.4" x14ac:dyDescent="0.25">
      <c r="A441" s="4">
        <v>7029</v>
      </c>
      <c r="B441" s="4" t="str">
        <f>HYPERLINK("http://genome-www4.stanford.edu/cgi-bin/SGD/locus.pl?locus=YLR343W","YLR343W")</f>
        <v>YLR343W</v>
      </c>
      <c r="C441" s="4" t="str">
        <f>HYPERLINK("http://genome-www4.stanford.edu/cgi-bin/SGD/locus.pl?locus=YLR343W","YLR343W")</f>
        <v>YLR343W</v>
      </c>
      <c r="E441" s="2" t="s">
        <v>19</v>
      </c>
      <c r="F441" s="2" t="str">
        <f>HYPERLINK("http://godatabase.org/cgi-bin/go.cgi?view=details&amp;query=GO:0007029","ER organization and biogenesis")</f>
        <v>ER organization and biogenesis</v>
      </c>
      <c r="G441" s="5" t="s">
        <v>22</v>
      </c>
      <c r="H441" s="5">
        <v>10</v>
      </c>
      <c r="I441" s="5">
        <v>0.3</v>
      </c>
      <c r="J441" s="5">
        <v>0.32507999999999998</v>
      </c>
      <c r="K441" s="5">
        <v>0.32507999999999998</v>
      </c>
      <c r="L441" s="5">
        <v>1</v>
      </c>
      <c r="M441" s="5">
        <v>1</v>
      </c>
      <c r="N441" s="5">
        <v>1</v>
      </c>
      <c r="O441" s="5">
        <v>1</v>
      </c>
      <c r="P441" s="5" t="s">
        <v>21</v>
      </c>
    </row>
    <row r="442" spans="1:16" x14ac:dyDescent="0.25">
      <c r="A442" s="4">
        <v>45047</v>
      </c>
      <c r="B442" s="4" t="str">
        <f>HYPERLINK("http://genome-www4.stanford.edu/cgi-bin/SGD/locus.pl?locus=YLR343W","YLR343W")</f>
        <v>YLR343W</v>
      </c>
      <c r="C442" s="4" t="str">
        <f>HYPERLINK("http://genome-www4.stanford.edu/cgi-bin/SGD/locus.pl?locus=YLR343W","YLR343W")</f>
        <v>YLR343W</v>
      </c>
      <c r="E442" s="2" t="s">
        <v>19</v>
      </c>
      <c r="F442" s="2" t="str">
        <f>HYPERLINK("http://godatabase.org/cgi-bin/go.cgi?view=details&amp;query=GO:0045047","protein-ER targeting")</f>
        <v>protein-ER targeting</v>
      </c>
      <c r="G442" s="5" t="s">
        <v>22</v>
      </c>
      <c r="H442" s="5">
        <v>9</v>
      </c>
      <c r="I442" s="5">
        <v>0.3</v>
      </c>
      <c r="J442" s="5">
        <v>0.33054</v>
      </c>
      <c r="K442" s="5">
        <v>0.33054</v>
      </c>
      <c r="L442" s="5">
        <v>1</v>
      </c>
      <c r="M442" s="5">
        <v>1</v>
      </c>
      <c r="N442" s="5">
        <v>1</v>
      </c>
      <c r="O442" s="5">
        <v>1</v>
      </c>
      <c r="P442" s="5" t="s">
        <v>17</v>
      </c>
    </row>
    <row r="443" spans="1:16" ht="26.4" x14ac:dyDescent="0.25">
      <c r="A443" s="4">
        <v>6893</v>
      </c>
      <c r="B443" s="4" t="str">
        <f>HYPERLINK("http://genome-www4.stanford.edu/cgi-bin/SGD/locus.pl?locus=YLR351C","YLR351C")</f>
        <v>YLR351C</v>
      </c>
      <c r="C443" s="4" t="str">
        <f>HYPERLINK("http://genome-www4.stanford.edu/cgi-bin/SGD/locus.pl?locus=NIT3","NIT3")</f>
        <v>NIT3</v>
      </c>
      <c r="E443" s="2" t="s">
        <v>156</v>
      </c>
      <c r="F443" s="2" t="str">
        <f>HYPERLINK("http://godatabase.org/cgi-bin/go.cgi?view=details&amp;query=GO:0006893","Golgi to plasma membrane transport")</f>
        <v>Golgi to plasma membrane transport</v>
      </c>
      <c r="G443" s="5" t="s">
        <v>22</v>
      </c>
      <c r="H443" s="5">
        <v>19</v>
      </c>
      <c r="I443" s="5">
        <v>0.4</v>
      </c>
      <c r="J443" s="5">
        <v>0.45691999999999999</v>
      </c>
      <c r="K443" s="5">
        <v>0.45691999999999999</v>
      </c>
      <c r="L443" s="5">
        <v>1</v>
      </c>
      <c r="M443" s="5">
        <v>1</v>
      </c>
      <c r="N443" s="5">
        <v>1</v>
      </c>
      <c r="O443" s="5">
        <v>1</v>
      </c>
      <c r="P443" s="5" t="s">
        <v>17</v>
      </c>
    </row>
    <row r="444" spans="1:16" x14ac:dyDescent="0.25">
      <c r="A444" s="4">
        <v>151</v>
      </c>
      <c r="B444" s="4" t="str">
        <f t="shared" ref="B444:C446" si="29">HYPERLINK("http://genome-www4.stanford.edu/cgi-bin/SGD/locus.pl?locus=YLR352W","YLR352W")</f>
        <v>YLR352W</v>
      </c>
      <c r="C444" s="4" t="str">
        <f t="shared" si="29"/>
        <v>YLR352W</v>
      </c>
      <c r="E444" s="2" t="s">
        <v>19</v>
      </c>
      <c r="F444" s="2" t="str">
        <f>HYPERLINK("http://godatabase.org/cgi-bin/go.cgi?view=details&amp;query=GO:0000151","ubiquitin ligase complex")</f>
        <v>ubiquitin ligase complex</v>
      </c>
      <c r="G444" s="5" t="s">
        <v>20</v>
      </c>
      <c r="H444" s="5">
        <v>21</v>
      </c>
      <c r="I444" s="5">
        <v>0.4</v>
      </c>
      <c r="J444" s="5">
        <v>0.81028</v>
      </c>
      <c r="K444" s="5">
        <v>0.81108999999999998</v>
      </c>
      <c r="L444" s="5">
        <v>5</v>
      </c>
      <c r="M444" s="5">
        <v>4</v>
      </c>
      <c r="N444" s="5">
        <v>2</v>
      </c>
      <c r="O444" s="5">
        <v>2.0089000000000001</v>
      </c>
      <c r="P444" s="5" t="s">
        <v>21</v>
      </c>
    </row>
    <row r="445" spans="1:16" ht="26.4" x14ac:dyDescent="0.25">
      <c r="A445" s="4">
        <v>152</v>
      </c>
      <c r="B445" s="4" t="str">
        <f t="shared" si="29"/>
        <v>YLR352W</v>
      </c>
      <c r="C445" s="4" t="str">
        <f t="shared" si="29"/>
        <v>YLR352W</v>
      </c>
      <c r="E445" s="2" t="s">
        <v>19</v>
      </c>
      <c r="F445" s="2" t="str">
        <f>HYPERLINK("http://godatabase.org/cgi-bin/go.cgi?view=details&amp;query=GO:0000152","nuclear ubiquitin ligase complex")</f>
        <v>nuclear ubiquitin ligase complex</v>
      </c>
      <c r="G445" s="5" t="s">
        <v>20</v>
      </c>
      <c r="H445" s="5">
        <v>19</v>
      </c>
      <c r="I445" s="5">
        <v>0.7</v>
      </c>
      <c r="J445" s="5">
        <v>0.79923</v>
      </c>
      <c r="K445" s="5">
        <v>0.80089999999999995</v>
      </c>
      <c r="L445" s="5">
        <v>5</v>
      </c>
      <c r="M445" s="5">
        <v>4</v>
      </c>
      <c r="N445" s="5">
        <v>2</v>
      </c>
      <c r="O445" s="5">
        <v>2.0087000000000002</v>
      </c>
      <c r="P445" s="5" t="s">
        <v>17</v>
      </c>
    </row>
    <row r="446" spans="1:16" x14ac:dyDescent="0.25">
      <c r="A446" s="4">
        <v>6508</v>
      </c>
      <c r="B446" s="4" t="str">
        <f t="shared" si="29"/>
        <v>YLR352W</v>
      </c>
      <c r="C446" s="4" t="str">
        <f t="shared" si="29"/>
        <v>YLR352W</v>
      </c>
      <c r="E446" s="2" t="s">
        <v>19</v>
      </c>
      <c r="F446" s="2" t="str">
        <f>HYPERLINK("http://godatabase.org/cgi-bin/go.cgi?view=details&amp;query=GO:0006508","proteolysis and peptidolysis")</f>
        <v>proteolysis and peptidolysis</v>
      </c>
      <c r="G446" s="5" t="s">
        <v>22</v>
      </c>
      <c r="H446" s="5">
        <v>101</v>
      </c>
      <c r="I446" s="5">
        <v>0.5</v>
      </c>
      <c r="J446" s="5">
        <v>0.57684999999999997</v>
      </c>
      <c r="K446" s="5">
        <v>0.57684999999999997</v>
      </c>
      <c r="L446" s="5">
        <v>5</v>
      </c>
      <c r="M446" s="5">
        <v>5</v>
      </c>
      <c r="N446" s="5">
        <v>2</v>
      </c>
      <c r="O446" s="5">
        <v>2</v>
      </c>
      <c r="P446" s="5" t="s">
        <v>17</v>
      </c>
    </row>
    <row r="447" spans="1:16" x14ac:dyDescent="0.25">
      <c r="A447" s="4">
        <v>3700</v>
      </c>
      <c r="B447" s="4" t="str">
        <f>HYPERLINK("http://genome-www4.stanford.edu/cgi-bin/SGD/locus.pl?locus=YLR358C","YLR358C")</f>
        <v>YLR358C</v>
      </c>
      <c r="C447" s="4" t="str">
        <f>HYPERLINK("http://genome-www4.stanford.edu/cgi-bin/SGD/locus.pl?locus=YLR358C","YLR358C")</f>
        <v>YLR358C</v>
      </c>
      <c r="E447" s="2" t="s">
        <v>19</v>
      </c>
      <c r="F447" s="2" t="str">
        <f>HYPERLINK("http://godatabase.org/cgi-bin/go.cgi?view=details&amp;query=GO:0003700","transcription factor")</f>
        <v>transcription factor</v>
      </c>
      <c r="G447" s="5" t="s">
        <v>16</v>
      </c>
      <c r="H447" s="5">
        <v>213</v>
      </c>
      <c r="I447" s="5">
        <v>0.7</v>
      </c>
      <c r="J447" s="5">
        <v>0.72860000000000003</v>
      </c>
      <c r="K447" s="5">
        <v>0.72860000000000003</v>
      </c>
      <c r="L447" s="5">
        <v>3</v>
      </c>
      <c r="M447" s="5">
        <v>3</v>
      </c>
      <c r="N447" s="5">
        <v>2</v>
      </c>
      <c r="O447" s="5">
        <v>2</v>
      </c>
      <c r="P447" s="5" t="s">
        <v>17</v>
      </c>
    </row>
    <row r="448" spans="1:16" x14ac:dyDescent="0.25">
      <c r="A448" s="4">
        <v>30528</v>
      </c>
      <c r="B448" s="4" t="str">
        <f>HYPERLINK("http://genome-www4.stanford.edu/cgi-bin/SGD/locus.pl?locus=YLR358C","YLR358C")</f>
        <v>YLR358C</v>
      </c>
      <c r="C448" s="4" t="str">
        <f>HYPERLINK("http://genome-www4.stanford.edu/cgi-bin/SGD/locus.pl?locus=YLR358C","YLR358C")</f>
        <v>YLR358C</v>
      </c>
      <c r="E448" s="2" t="s">
        <v>19</v>
      </c>
      <c r="F448" s="2" t="str">
        <f>HYPERLINK("http://godatabase.org/cgi-bin/go.cgi?view=details&amp;query=GO:0030528","transcription regulator")</f>
        <v>transcription regulator</v>
      </c>
      <c r="G448" s="5" t="s">
        <v>16</v>
      </c>
      <c r="H448" s="5">
        <v>245</v>
      </c>
      <c r="I448" s="5">
        <v>0.6</v>
      </c>
      <c r="J448" s="5">
        <v>0.76424999999999998</v>
      </c>
      <c r="K448" s="5">
        <v>0.76424999999999998</v>
      </c>
      <c r="L448" s="5">
        <v>3</v>
      </c>
      <c r="M448" s="5">
        <v>3</v>
      </c>
      <c r="N448" s="5">
        <v>2</v>
      </c>
      <c r="O448" s="5">
        <v>2</v>
      </c>
      <c r="P448" s="5" t="s">
        <v>21</v>
      </c>
    </row>
    <row r="449" spans="1:16" x14ac:dyDescent="0.25">
      <c r="A449" s="4">
        <v>3723</v>
      </c>
      <c r="B449" s="4" t="str">
        <f>HYPERLINK("http://genome-www4.stanford.edu/cgi-bin/SGD/locus.pl?locus=YLR409C","YLR409C")</f>
        <v>YLR409C</v>
      </c>
      <c r="C449" s="4" t="str">
        <f>HYPERLINK("http://genome-www4.stanford.edu/cgi-bin/SGD/locus.pl?locus=UTP21","UTP21")</f>
        <v>UTP21</v>
      </c>
      <c r="D449" s="2" t="s">
        <v>23</v>
      </c>
      <c r="E449" s="2" t="s">
        <v>19</v>
      </c>
      <c r="F449" s="2" t="str">
        <f>HYPERLINK("http://godatabase.org/cgi-bin/go.cgi?view=details&amp;query=GO:0003723","RNA binding")</f>
        <v>RNA binding</v>
      </c>
      <c r="G449" s="5" t="s">
        <v>16</v>
      </c>
      <c r="H449" s="5">
        <v>230</v>
      </c>
      <c r="I449" s="5">
        <v>0.7</v>
      </c>
      <c r="J449" s="5">
        <v>0.24045</v>
      </c>
      <c r="K449" s="5">
        <v>0.99426999999999999</v>
      </c>
      <c r="L449" s="5">
        <v>7</v>
      </c>
      <c r="M449" s="5">
        <v>4</v>
      </c>
      <c r="N449" s="5">
        <v>2</v>
      </c>
      <c r="O449" s="5">
        <v>5</v>
      </c>
      <c r="P449" s="5" t="s">
        <v>21</v>
      </c>
    </row>
    <row r="450" spans="1:16" x14ac:dyDescent="0.25">
      <c r="A450" s="4">
        <v>16070</v>
      </c>
      <c r="B450" s="4" t="str">
        <f>HYPERLINK("http://genome-www4.stanford.edu/cgi-bin/SGD/locus.pl?locus=YLR409C","YLR409C")</f>
        <v>YLR409C</v>
      </c>
      <c r="C450" s="4" t="str">
        <f>HYPERLINK("http://genome-www4.stanford.edu/cgi-bin/SGD/locus.pl?locus=UTP21","UTP21")</f>
        <v>UTP21</v>
      </c>
      <c r="D450" s="2" t="s">
        <v>23</v>
      </c>
      <c r="E450" s="2" t="s">
        <v>19</v>
      </c>
      <c r="F450" s="2" t="str">
        <f>HYPERLINK("http://godatabase.org/cgi-bin/go.cgi?view=details&amp;query=GO:0016070","RNA metabolism")</f>
        <v>RNA metabolism</v>
      </c>
      <c r="G450" s="5" t="s">
        <v>22</v>
      </c>
      <c r="H450" s="5">
        <v>256</v>
      </c>
      <c r="I450" s="5">
        <v>0.9</v>
      </c>
      <c r="J450" s="5">
        <v>0.21301</v>
      </c>
      <c r="K450" s="5">
        <v>0.93650999999999995</v>
      </c>
      <c r="L450" s="5">
        <v>7</v>
      </c>
      <c r="M450" s="5">
        <v>5</v>
      </c>
      <c r="N450" s="5">
        <v>2</v>
      </c>
      <c r="O450" s="5">
        <v>4</v>
      </c>
      <c r="P450" s="5" t="s">
        <v>17</v>
      </c>
    </row>
    <row r="451" spans="1:16" x14ac:dyDescent="0.25">
      <c r="A451" s="4">
        <v>30515</v>
      </c>
      <c r="B451" s="4" t="str">
        <f>HYPERLINK("http://genome-www4.stanford.edu/cgi-bin/SGD/locus.pl?locus=YLR409C","YLR409C")</f>
        <v>YLR409C</v>
      </c>
      <c r="C451" s="4" t="str">
        <f>HYPERLINK("http://genome-www4.stanford.edu/cgi-bin/SGD/locus.pl?locus=UTP21","UTP21")</f>
        <v>UTP21</v>
      </c>
      <c r="D451" s="2" t="s">
        <v>23</v>
      </c>
      <c r="E451" s="2" t="s">
        <v>19</v>
      </c>
      <c r="F451" s="2" t="str">
        <f>HYPERLINK("http://godatabase.org/cgi-bin/go.cgi?view=details&amp;query=GO:0030515","snoRNA binding")</f>
        <v>snoRNA binding</v>
      </c>
      <c r="G451" s="5" t="s">
        <v>16</v>
      </c>
      <c r="H451" s="5">
        <v>28</v>
      </c>
      <c r="I451" s="5">
        <v>0.5</v>
      </c>
      <c r="J451" s="5">
        <v>4.2622E-2</v>
      </c>
      <c r="K451" s="5">
        <v>0.99960000000000004</v>
      </c>
      <c r="L451" s="5">
        <v>7</v>
      </c>
      <c r="M451" s="5">
        <v>4</v>
      </c>
      <c r="N451" s="5">
        <v>1</v>
      </c>
      <c r="O451" s="5">
        <v>4</v>
      </c>
      <c r="P451" s="5" t="s">
        <v>17</v>
      </c>
    </row>
    <row r="452" spans="1:16" x14ac:dyDescent="0.25">
      <c r="A452" s="4">
        <v>30529</v>
      </c>
      <c r="B452" s="4" t="str">
        <f>HYPERLINK("http://genome-www4.stanford.edu/cgi-bin/SGD/locus.pl?locus=YLR409C","YLR409C")</f>
        <v>YLR409C</v>
      </c>
      <c r="C452" s="4" t="str">
        <f>HYPERLINK("http://genome-www4.stanford.edu/cgi-bin/SGD/locus.pl?locus=UTP21","UTP21")</f>
        <v>UTP21</v>
      </c>
      <c r="D452" s="2" t="s">
        <v>23</v>
      </c>
      <c r="E452" s="2" t="s">
        <v>19</v>
      </c>
      <c r="F452" s="2" t="str">
        <f>HYPERLINK("http://godatabase.org/cgi-bin/go.cgi?view=details&amp;query=GO:0030529","ribonucleoprotein complex")</f>
        <v>ribonucleoprotein complex</v>
      </c>
      <c r="G452" s="5" t="s">
        <v>20</v>
      </c>
      <c r="H452" s="5">
        <v>165</v>
      </c>
      <c r="I452" s="5">
        <v>0.9</v>
      </c>
      <c r="J452" s="5">
        <v>0.78991999999999996</v>
      </c>
      <c r="K452" s="5">
        <v>0.99814999999999998</v>
      </c>
      <c r="L452" s="5">
        <v>7</v>
      </c>
      <c r="M452" s="5">
        <v>5</v>
      </c>
      <c r="N452" s="5">
        <v>3</v>
      </c>
      <c r="O452" s="5">
        <v>5</v>
      </c>
      <c r="P452" s="5" t="s">
        <v>17</v>
      </c>
    </row>
    <row r="453" spans="1:16" ht="39.6" x14ac:dyDescent="0.25">
      <c r="A453" s="4">
        <v>4298</v>
      </c>
      <c r="B453" s="4" t="str">
        <f>HYPERLINK("http://genome-www4.stanford.edu/cgi-bin/SGD/locus.pl?locus=YLR421C","YLR421C")</f>
        <v>YLR421C</v>
      </c>
      <c r="C453" s="4" t="str">
        <f>HYPERLINK("http://genome-www4.stanford.edu/cgi-bin/SGD/locus.pl?locus=RPN13","RPN13")</f>
        <v>RPN13</v>
      </c>
      <c r="E453" s="2" t="s">
        <v>100</v>
      </c>
      <c r="F453" s="2" t="str">
        <f>HYPERLINK("http://godatabase.org/cgi-bin/go.cgi?view=details&amp;query=GO:0004298","threonine endopeptidase")</f>
        <v>threonine endopeptidase</v>
      </c>
      <c r="G453" s="5" t="s">
        <v>16</v>
      </c>
      <c r="H453" s="5">
        <v>30</v>
      </c>
      <c r="I453" s="5">
        <v>0.2</v>
      </c>
      <c r="J453" s="5">
        <v>0.80142999999999998</v>
      </c>
      <c r="K453" s="5">
        <v>0.99992999999999999</v>
      </c>
      <c r="L453" s="5">
        <v>4</v>
      </c>
      <c r="M453" s="5">
        <v>2</v>
      </c>
      <c r="N453" s="5">
        <v>2</v>
      </c>
      <c r="O453" s="5">
        <v>3.9388999999999998</v>
      </c>
      <c r="P453" s="5" t="s">
        <v>21</v>
      </c>
    </row>
    <row r="454" spans="1:16" ht="39.6" x14ac:dyDescent="0.25">
      <c r="A454" s="4">
        <v>4299</v>
      </c>
      <c r="B454" s="4" t="str">
        <f>HYPERLINK("http://genome-www4.stanford.edu/cgi-bin/SGD/locus.pl?locus=YLR421C","YLR421C")</f>
        <v>YLR421C</v>
      </c>
      <c r="C454" s="4" t="str">
        <f>HYPERLINK("http://genome-www4.stanford.edu/cgi-bin/SGD/locus.pl?locus=RPN13","RPN13")</f>
        <v>RPN13</v>
      </c>
      <c r="E454" s="2" t="s">
        <v>100</v>
      </c>
      <c r="F454" s="2" t="str">
        <f>HYPERLINK("http://godatabase.org/cgi-bin/go.cgi?view=details&amp;query=GO:0004299","proteasome endopeptidase")</f>
        <v>proteasome endopeptidase</v>
      </c>
      <c r="G454" s="5" t="s">
        <v>16</v>
      </c>
      <c r="H454" s="5">
        <v>30</v>
      </c>
      <c r="I454" s="5">
        <v>0.2</v>
      </c>
      <c r="J454" s="5">
        <v>0.80142999999999998</v>
      </c>
      <c r="K454" s="5">
        <v>0.99992999999999999</v>
      </c>
      <c r="L454" s="5">
        <v>4</v>
      </c>
      <c r="M454" s="5">
        <v>2</v>
      </c>
      <c r="N454" s="5">
        <v>2</v>
      </c>
      <c r="O454" s="5">
        <v>3.9388999999999998</v>
      </c>
      <c r="P454" s="5" t="s">
        <v>17</v>
      </c>
    </row>
    <row r="455" spans="1:16" ht="39.6" x14ac:dyDescent="0.25">
      <c r="A455" s="4">
        <v>8233</v>
      </c>
      <c r="B455" s="4" t="str">
        <f>HYPERLINK("http://genome-www4.stanford.edu/cgi-bin/SGD/locus.pl?locus=YLR421C","YLR421C")</f>
        <v>YLR421C</v>
      </c>
      <c r="C455" s="4" t="str">
        <f>HYPERLINK("http://genome-www4.stanford.edu/cgi-bin/SGD/locus.pl?locus=RPN13","RPN13")</f>
        <v>RPN13</v>
      </c>
      <c r="E455" s="2" t="s">
        <v>100</v>
      </c>
      <c r="F455" s="2" t="str">
        <f>HYPERLINK("http://godatabase.org/cgi-bin/go.cgi?view=details&amp;query=GO:0008233","peptidase")</f>
        <v>peptidase</v>
      </c>
      <c r="G455" s="5" t="s">
        <v>16</v>
      </c>
      <c r="H455" s="5">
        <v>81</v>
      </c>
      <c r="I455" s="5">
        <v>0.5</v>
      </c>
      <c r="J455" s="5">
        <v>0.82233999999999996</v>
      </c>
      <c r="K455" s="5">
        <v>0.99963999999999997</v>
      </c>
      <c r="L455" s="5">
        <v>4</v>
      </c>
      <c r="M455" s="5">
        <v>2</v>
      </c>
      <c r="N455" s="5">
        <v>2</v>
      </c>
      <c r="O455" s="5">
        <v>3.9167000000000001</v>
      </c>
      <c r="P455" s="5" t="s">
        <v>21</v>
      </c>
    </row>
    <row r="456" spans="1:16" x14ac:dyDescent="0.25">
      <c r="A456" s="4">
        <v>3723</v>
      </c>
      <c r="B456" s="4" t="str">
        <f>HYPERLINK("http://genome-www4.stanford.edu/cgi-bin/SGD/locus.pl?locus=YLR424W","YLR424W")</f>
        <v>YLR424W</v>
      </c>
      <c r="C456" s="4" t="str">
        <f>HYPERLINK("http://genome-www4.stanford.edu/cgi-bin/SGD/locus.pl?locus=YLR424W","YLR424W")</f>
        <v>YLR424W</v>
      </c>
      <c r="E456" s="2" t="s">
        <v>19</v>
      </c>
      <c r="F456" s="2" t="str">
        <f>HYPERLINK("http://godatabase.org/cgi-bin/go.cgi?view=details&amp;query=GO:0003723","RNA binding")</f>
        <v>RNA binding</v>
      </c>
      <c r="G456" s="5" t="s">
        <v>16</v>
      </c>
      <c r="H456" s="5">
        <v>230</v>
      </c>
      <c r="I456" s="5">
        <v>0.7</v>
      </c>
      <c r="J456" s="5">
        <v>0.72653000000000001</v>
      </c>
      <c r="K456" s="5">
        <v>0.99399999999999999</v>
      </c>
      <c r="L456" s="5">
        <v>17</v>
      </c>
      <c r="M456" s="5">
        <v>9</v>
      </c>
      <c r="N456" s="5">
        <v>5</v>
      </c>
      <c r="O456" s="5">
        <v>7.5148999999999999</v>
      </c>
      <c r="P456" s="5" t="s">
        <v>17</v>
      </c>
    </row>
    <row r="457" spans="1:16" x14ac:dyDescent="0.25">
      <c r="A457" s="4">
        <v>3723</v>
      </c>
      <c r="B457" s="4" t="str">
        <f>HYPERLINK("http://genome-www4.stanford.edu/cgi-bin/SGD/locus.pl?locus=YLR427W","YLR427W")</f>
        <v>YLR427W</v>
      </c>
      <c r="C457" s="4" t="str">
        <f>HYPERLINK("http://genome-www4.stanford.edu/cgi-bin/SGD/locus.pl?locus=YLR427W","YLR427W")</f>
        <v>YLR427W</v>
      </c>
      <c r="E457" s="2" t="s">
        <v>19</v>
      </c>
      <c r="F457" s="2" t="str">
        <f>HYPERLINK("http://godatabase.org/cgi-bin/go.cgi?view=details&amp;query=GO:0003723","RNA binding")</f>
        <v>RNA binding</v>
      </c>
      <c r="G457" s="5" t="s">
        <v>16</v>
      </c>
      <c r="H457" s="5">
        <v>230</v>
      </c>
      <c r="I457" s="5">
        <v>0.7</v>
      </c>
      <c r="J457" s="5">
        <v>1.3462999999999999E-3</v>
      </c>
      <c r="K457" s="5">
        <v>0.99783999999999995</v>
      </c>
      <c r="L457" s="5">
        <v>26</v>
      </c>
      <c r="M457" s="5">
        <v>18</v>
      </c>
      <c r="N457" s="5">
        <v>4</v>
      </c>
      <c r="O457" s="5">
        <v>10.238899999999999</v>
      </c>
      <c r="P457" s="5" t="s">
        <v>21</v>
      </c>
    </row>
    <row r="458" spans="1:16" x14ac:dyDescent="0.25">
      <c r="A458" s="4">
        <v>30515</v>
      </c>
      <c r="B458" s="4" t="str">
        <f>HYPERLINK("http://genome-www4.stanford.edu/cgi-bin/SGD/locus.pl?locus=YLR427W","YLR427W")</f>
        <v>YLR427W</v>
      </c>
      <c r="C458" s="4" t="str">
        <f>HYPERLINK("http://genome-www4.stanford.edu/cgi-bin/SGD/locus.pl?locus=YLR427W","YLR427W")</f>
        <v>YLR427W</v>
      </c>
      <c r="E458" s="2" t="s">
        <v>19</v>
      </c>
      <c r="F458" s="2" t="str">
        <f>HYPERLINK("http://godatabase.org/cgi-bin/go.cgi?view=details&amp;query=GO:0030515","snoRNA binding")</f>
        <v>snoRNA binding</v>
      </c>
      <c r="G458" s="5" t="s">
        <v>16</v>
      </c>
      <c r="H458" s="5">
        <v>28</v>
      </c>
      <c r="I458" s="5">
        <v>0.5</v>
      </c>
      <c r="J458" s="6">
        <v>1.9072999999999999E-6</v>
      </c>
      <c r="K458" s="5">
        <v>0.99763999999999997</v>
      </c>
      <c r="L458" s="5">
        <v>26</v>
      </c>
      <c r="M458" s="5">
        <v>18</v>
      </c>
      <c r="N458" s="5">
        <v>0</v>
      </c>
      <c r="O458" s="5">
        <v>5.3529</v>
      </c>
      <c r="P458" s="5" t="s">
        <v>17</v>
      </c>
    </row>
    <row r="459" spans="1:16" ht="26.4" x14ac:dyDescent="0.25">
      <c r="A459" s="4">
        <v>3735</v>
      </c>
      <c r="B459" s="4" t="str">
        <f>HYPERLINK("http://genome-www4.stanford.edu/cgi-bin/SGD/locus.pl?locus=YLR435W","YLR435W")</f>
        <v>YLR435W</v>
      </c>
      <c r="C459" s="4" t="str">
        <f>HYPERLINK("http://genome-www4.stanford.edu/cgi-bin/SGD/locus.pl?locus=TSR2","TSR2")</f>
        <v>TSR2</v>
      </c>
      <c r="E459" s="2" t="s">
        <v>19</v>
      </c>
      <c r="F459" s="2" t="str">
        <f>HYPERLINK("http://godatabase.org/cgi-bin/go.cgi?view=details&amp;query=GO:0003735","structural constituent of ribosome")</f>
        <v>structural constituent of ribosome</v>
      </c>
      <c r="G459" s="5" t="s">
        <v>16</v>
      </c>
      <c r="H459" s="5">
        <v>128</v>
      </c>
      <c r="I459" s="5">
        <v>0.6</v>
      </c>
      <c r="J459" s="5">
        <v>0.91149000000000002</v>
      </c>
      <c r="K459" s="5">
        <v>0.99872000000000005</v>
      </c>
      <c r="L459" s="5">
        <v>5</v>
      </c>
      <c r="M459" s="5">
        <v>3</v>
      </c>
      <c r="N459" s="5">
        <v>2</v>
      </c>
      <c r="O459" s="5">
        <v>3.1947999999999999</v>
      </c>
      <c r="P459" s="5" t="s">
        <v>17</v>
      </c>
    </row>
    <row r="460" spans="1:16" x14ac:dyDescent="0.25">
      <c r="A460" s="4">
        <v>15935</v>
      </c>
      <c r="B460" s="4" t="str">
        <f>HYPERLINK("http://genome-www4.stanford.edu/cgi-bin/SGD/locus.pl?locus=YLR435W","YLR435W")</f>
        <v>YLR435W</v>
      </c>
      <c r="C460" s="4" t="str">
        <f>HYPERLINK("http://genome-www4.stanford.edu/cgi-bin/SGD/locus.pl?locus=TSR2","TSR2")</f>
        <v>TSR2</v>
      </c>
      <c r="E460" s="2" t="s">
        <v>19</v>
      </c>
      <c r="F460" s="2" t="str">
        <f>HYPERLINK("http://godatabase.org/cgi-bin/go.cgi?view=details&amp;query=GO:0015935","small ribosomal subunit")</f>
        <v>small ribosomal subunit</v>
      </c>
      <c r="G460" s="5" t="s">
        <v>20</v>
      </c>
      <c r="H460" s="5">
        <v>56</v>
      </c>
      <c r="I460" s="5">
        <v>0.5</v>
      </c>
      <c r="J460" s="5">
        <v>0.91373000000000004</v>
      </c>
      <c r="K460" s="5">
        <v>0.99712999999999996</v>
      </c>
      <c r="L460" s="5">
        <v>5</v>
      </c>
      <c r="M460" s="5">
        <v>3</v>
      </c>
      <c r="N460" s="5">
        <v>2</v>
      </c>
      <c r="O460" s="5">
        <v>2.89</v>
      </c>
      <c r="P460" s="5" t="s">
        <v>17</v>
      </c>
    </row>
    <row r="461" spans="1:16" x14ac:dyDescent="0.25">
      <c r="A461" s="4">
        <v>3700</v>
      </c>
      <c r="B461" s="4" t="str">
        <f>HYPERLINK("http://genome-www4.stanford.edu/cgi-bin/SGD/locus.pl?locus=YLR446W","YLR446W")</f>
        <v>YLR446W</v>
      </c>
      <c r="C461" s="4" t="str">
        <f>HYPERLINK("http://genome-www4.stanford.edu/cgi-bin/SGD/locus.pl?locus=YLR446W","YLR446W")</f>
        <v>YLR446W</v>
      </c>
      <c r="E461" s="2" t="s">
        <v>19</v>
      </c>
      <c r="F461" s="2" t="str">
        <f>HYPERLINK("http://godatabase.org/cgi-bin/go.cgi?view=details&amp;query=GO:0003700","transcription factor")</f>
        <v>transcription factor</v>
      </c>
      <c r="G461" s="5" t="s">
        <v>16</v>
      </c>
      <c r="H461" s="5">
        <v>213</v>
      </c>
      <c r="I461" s="5">
        <v>0.7</v>
      </c>
      <c r="J461" s="5">
        <v>0.39279999999999998</v>
      </c>
      <c r="K461" s="5">
        <v>0.93815000000000004</v>
      </c>
      <c r="L461" s="5">
        <v>8</v>
      </c>
      <c r="M461" s="5">
        <v>4</v>
      </c>
      <c r="N461" s="5">
        <v>2</v>
      </c>
      <c r="O461" s="5">
        <v>3.5964</v>
      </c>
      <c r="P461" s="5" t="s">
        <v>17</v>
      </c>
    </row>
    <row r="462" spans="1:16" x14ac:dyDescent="0.25">
      <c r="A462" s="4">
        <v>16070</v>
      </c>
      <c r="B462" s="4" t="str">
        <f>HYPERLINK("http://genome-www4.stanford.edu/cgi-bin/SGD/locus.pl?locus=YLR456W","YLR456W")</f>
        <v>YLR456W</v>
      </c>
      <c r="C462" s="4" t="str">
        <f>HYPERLINK("http://genome-www4.stanford.edu/cgi-bin/SGD/locus.pl?locus=YLR456W","YLR456W")</f>
        <v>YLR456W</v>
      </c>
      <c r="E462" s="2" t="s">
        <v>19</v>
      </c>
      <c r="F462" s="2" t="str">
        <f>HYPERLINK("http://godatabase.org/cgi-bin/go.cgi?view=details&amp;query=GO:0016070","RNA metabolism")</f>
        <v>RNA metabolism</v>
      </c>
      <c r="G462" s="5" t="s">
        <v>22</v>
      </c>
      <c r="H462" s="5">
        <v>256</v>
      </c>
      <c r="I462" s="5">
        <v>0.9</v>
      </c>
      <c r="J462" s="5">
        <v>0.70577999999999996</v>
      </c>
      <c r="K462" s="5">
        <v>0.94662000000000002</v>
      </c>
      <c r="L462" s="5">
        <v>7</v>
      </c>
      <c r="M462" s="5">
        <v>5</v>
      </c>
      <c r="N462" s="5">
        <v>3</v>
      </c>
      <c r="O462" s="5">
        <v>4.0152999999999999</v>
      </c>
      <c r="P462" s="5" t="s">
        <v>17</v>
      </c>
    </row>
    <row r="463" spans="1:16" ht="26.4" x14ac:dyDescent="0.25">
      <c r="A463" s="4">
        <v>5478</v>
      </c>
      <c r="B463" s="4" t="str">
        <f>HYPERLINK("http://genome-www4.stanford.edu/cgi-bin/SGD/locus.pl?locus=YML077W","YML077W")</f>
        <v>YML077W</v>
      </c>
      <c r="C463" s="4" t="str">
        <f>HYPERLINK("http://genome-www4.stanford.edu/cgi-bin/SGD/locus.pl?locus=BET5","BET5")</f>
        <v>BET5</v>
      </c>
      <c r="D463" s="2" t="s">
        <v>157</v>
      </c>
      <c r="E463" s="2" t="s">
        <v>40</v>
      </c>
      <c r="F463" s="2" t="str">
        <f>HYPERLINK("http://godatabase.org/cgi-bin/go.cgi?view=details&amp;query=GO:0005478","intracellular transporter")</f>
        <v>intracellular transporter</v>
      </c>
      <c r="G463" s="5" t="s">
        <v>16</v>
      </c>
      <c r="H463" s="5">
        <v>25</v>
      </c>
      <c r="I463" s="5">
        <v>0.6</v>
      </c>
      <c r="J463" s="5">
        <v>0.44774000000000003</v>
      </c>
      <c r="K463" s="5">
        <v>1</v>
      </c>
      <c r="L463" s="5">
        <v>17</v>
      </c>
      <c r="M463" s="5">
        <v>7</v>
      </c>
      <c r="N463" s="5">
        <v>3</v>
      </c>
      <c r="O463" s="5">
        <v>12.027799999999999</v>
      </c>
      <c r="P463" s="5" t="s">
        <v>21</v>
      </c>
    </row>
    <row r="464" spans="1:16" ht="26.4" x14ac:dyDescent="0.25">
      <c r="A464" s="4">
        <v>5484</v>
      </c>
      <c r="B464" s="4" t="str">
        <f>HYPERLINK("http://genome-www4.stanford.edu/cgi-bin/SGD/locus.pl?locus=YML077W","YML077W")</f>
        <v>YML077W</v>
      </c>
      <c r="C464" s="4" t="str">
        <f>HYPERLINK("http://genome-www4.stanford.edu/cgi-bin/SGD/locus.pl?locus=BET5","BET5")</f>
        <v>BET5</v>
      </c>
      <c r="D464" s="2" t="s">
        <v>157</v>
      </c>
      <c r="E464" s="2" t="s">
        <v>40</v>
      </c>
      <c r="F464" s="2" t="str">
        <f>HYPERLINK("http://godatabase.org/cgi-bin/go.cgi?view=details&amp;query=GO:0005484","SNAP receptor")</f>
        <v>SNAP receptor</v>
      </c>
      <c r="G464" s="5" t="s">
        <v>16</v>
      </c>
      <c r="H464" s="5">
        <v>22</v>
      </c>
      <c r="I464" s="5">
        <v>0.9</v>
      </c>
      <c r="J464" s="5">
        <v>0.75453000000000003</v>
      </c>
      <c r="K464" s="5">
        <v>1</v>
      </c>
      <c r="L464" s="5">
        <v>17</v>
      </c>
      <c r="M464" s="5">
        <v>7</v>
      </c>
      <c r="N464" s="5">
        <v>3</v>
      </c>
      <c r="O464" s="5">
        <v>12.0426</v>
      </c>
      <c r="P464" s="5" t="s">
        <v>17</v>
      </c>
    </row>
    <row r="465" spans="1:16" ht="52.8" x14ac:dyDescent="0.25">
      <c r="A465" s="4">
        <v>151</v>
      </c>
      <c r="B465" s="4" t="str">
        <f>HYPERLINK("http://genome-www4.stanford.edu/cgi-bin/SGD/locus.pl?locus=YML088W","YML088W")</f>
        <v>YML088W</v>
      </c>
      <c r="C465" s="4" t="str">
        <f>HYPERLINK("http://genome-www4.stanford.edu/cgi-bin/SGD/locus.pl?locus=UFO1","UFO1")</f>
        <v>UFO1</v>
      </c>
      <c r="D465" s="2" t="s">
        <v>158</v>
      </c>
      <c r="E465" s="2" t="s">
        <v>159</v>
      </c>
      <c r="F465" s="2" t="str">
        <f>HYPERLINK("http://godatabase.org/cgi-bin/go.cgi?view=details&amp;query=GO:0000151","ubiquitin ligase complex")</f>
        <v>ubiquitin ligase complex</v>
      </c>
      <c r="G465" s="5" t="s">
        <v>20</v>
      </c>
      <c r="H465" s="5">
        <v>21</v>
      </c>
      <c r="I465" s="5">
        <v>0.4</v>
      </c>
      <c r="J465" s="5">
        <v>0.95423999999999998</v>
      </c>
      <c r="K465" s="5">
        <v>0.95423999999999998</v>
      </c>
      <c r="L465" s="5">
        <v>3</v>
      </c>
      <c r="M465" s="5">
        <v>3</v>
      </c>
      <c r="N465" s="5">
        <v>2</v>
      </c>
      <c r="O465" s="5">
        <v>2</v>
      </c>
      <c r="P465" s="5" t="s">
        <v>21</v>
      </c>
    </row>
    <row r="466" spans="1:16" ht="52.8" x14ac:dyDescent="0.25">
      <c r="A466" s="4">
        <v>152</v>
      </c>
      <c r="B466" s="4" t="str">
        <f>HYPERLINK("http://genome-www4.stanford.edu/cgi-bin/SGD/locus.pl?locus=YML088W","YML088W")</f>
        <v>YML088W</v>
      </c>
      <c r="C466" s="4" t="str">
        <f>HYPERLINK("http://genome-www4.stanford.edu/cgi-bin/SGD/locus.pl?locus=UFO1","UFO1")</f>
        <v>UFO1</v>
      </c>
      <c r="D466" s="2" t="s">
        <v>158</v>
      </c>
      <c r="E466" s="2" t="s">
        <v>159</v>
      </c>
      <c r="F466" s="2" t="str">
        <f>HYPERLINK("http://godatabase.org/cgi-bin/go.cgi?view=details&amp;query=GO:0000152","nuclear ubiquitin ligase complex")</f>
        <v>nuclear ubiquitin ligase complex</v>
      </c>
      <c r="G466" s="5" t="s">
        <v>20</v>
      </c>
      <c r="H466" s="5">
        <v>19</v>
      </c>
      <c r="I466" s="5">
        <v>0.7</v>
      </c>
      <c r="J466" s="5">
        <v>0.94752999999999998</v>
      </c>
      <c r="K466" s="5">
        <v>0.94752999999999998</v>
      </c>
      <c r="L466" s="5">
        <v>3</v>
      </c>
      <c r="M466" s="5">
        <v>3</v>
      </c>
      <c r="N466" s="5">
        <v>2</v>
      </c>
      <c r="O466" s="5">
        <v>2</v>
      </c>
      <c r="P466" s="5" t="s">
        <v>17</v>
      </c>
    </row>
    <row r="467" spans="1:16" ht="66" x14ac:dyDescent="0.25">
      <c r="A467" s="4">
        <v>8249</v>
      </c>
      <c r="B467" s="4" t="str">
        <f>HYPERLINK("http://genome-www4.stanford.edu/cgi-bin/SGD/locus.pl?locus=YML105C","YML105C")</f>
        <v>YML105C</v>
      </c>
      <c r="C467" s="4" t="str">
        <f>HYPERLINK("http://genome-www4.stanford.edu/cgi-bin/SGD/locus.pl?locus=SEC65","SEC65")</f>
        <v>SEC65</v>
      </c>
      <c r="E467" s="2" t="s">
        <v>160</v>
      </c>
      <c r="F467" s="2" t="str">
        <f>HYPERLINK("http://godatabase.org/cgi-bin/go.cgi?view=details&amp;query=GO:0008249","protein signal sequence binding")</f>
        <v>protein signal sequence binding</v>
      </c>
      <c r="G467" s="5" t="s">
        <v>16</v>
      </c>
      <c r="H467" s="5">
        <v>7</v>
      </c>
      <c r="I467" s="5">
        <v>0.1</v>
      </c>
      <c r="J467" s="5">
        <v>0.27505000000000002</v>
      </c>
      <c r="K467" s="5">
        <v>0.27505000000000002</v>
      </c>
      <c r="L467" s="5">
        <v>3</v>
      </c>
      <c r="M467" s="5">
        <v>3</v>
      </c>
      <c r="N467" s="5">
        <v>1</v>
      </c>
      <c r="O467" s="5">
        <v>1</v>
      </c>
      <c r="P467" s="5" t="s">
        <v>17</v>
      </c>
    </row>
    <row r="468" spans="1:16" x14ac:dyDescent="0.25">
      <c r="A468" s="4">
        <v>4129</v>
      </c>
      <c r="B468" s="4" t="str">
        <f t="shared" ref="B468:C471" si="30">HYPERLINK("http://genome-www4.stanford.edu/cgi-bin/SGD/locus.pl?locus=YML125C","YML125C")</f>
        <v>YML125C</v>
      </c>
      <c r="C468" s="4" t="str">
        <f t="shared" si="30"/>
        <v>YML125C</v>
      </c>
      <c r="E468" s="2" t="s">
        <v>19</v>
      </c>
      <c r="F468" s="2" t="str">
        <f>HYPERLINK("http://godatabase.org/cgi-bin/go.cgi?view=details&amp;query=GO:0004129","cytochrome c oxidase")</f>
        <v>cytochrome c oxidase</v>
      </c>
      <c r="G468" s="5" t="s">
        <v>16</v>
      </c>
      <c r="H468" s="5">
        <v>7</v>
      </c>
      <c r="I468" s="5">
        <v>0.1</v>
      </c>
      <c r="J468" s="5">
        <v>0.44392999999999999</v>
      </c>
      <c r="K468" s="5">
        <v>0.44392999999999999</v>
      </c>
      <c r="L468" s="5">
        <v>2</v>
      </c>
      <c r="M468" s="5">
        <v>2</v>
      </c>
      <c r="N468" s="5">
        <v>1</v>
      </c>
      <c r="O468" s="5">
        <v>1</v>
      </c>
      <c r="P468" s="5" t="s">
        <v>17</v>
      </c>
    </row>
    <row r="469" spans="1:16" ht="26.4" x14ac:dyDescent="0.25">
      <c r="A469" s="4">
        <v>5751</v>
      </c>
      <c r="B469" s="4" t="str">
        <f t="shared" si="30"/>
        <v>YML125C</v>
      </c>
      <c r="C469" s="4" t="str">
        <f t="shared" si="30"/>
        <v>YML125C</v>
      </c>
      <c r="E469" s="2" t="s">
        <v>19</v>
      </c>
      <c r="F469" s="2" t="str">
        <f>HYPERLINK("http://godatabase.org/cgi-bin/go.cgi?view=details&amp;query=GO:0005751","respiratory chain complex IV (sensu Eukarya)")</f>
        <v>respiratory chain complex IV (sensu Eukarya)</v>
      </c>
      <c r="G469" s="5" t="s">
        <v>20</v>
      </c>
      <c r="H469" s="5">
        <v>7</v>
      </c>
      <c r="I469" s="5">
        <v>0.3</v>
      </c>
      <c r="J469" s="5">
        <v>0.42730000000000001</v>
      </c>
      <c r="K469" s="5">
        <v>0.42730000000000001</v>
      </c>
      <c r="L469" s="5">
        <v>2</v>
      </c>
      <c r="M469" s="5">
        <v>2</v>
      </c>
      <c r="N469" s="5">
        <v>1</v>
      </c>
      <c r="O469" s="5">
        <v>1</v>
      </c>
      <c r="P469" s="5" t="s">
        <v>17</v>
      </c>
    </row>
    <row r="470" spans="1:16" x14ac:dyDescent="0.25">
      <c r="A470" s="4">
        <v>15002</v>
      </c>
      <c r="B470" s="4" t="str">
        <f t="shared" si="30"/>
        <v>YML125C</v>
      </c>
      <c r="C470" s="4" t="str">
        <f t="shared" si="30"/>
        <v>YML125C</v>
      </c>
      <c r="E470" s="2" t="s">
        <v>19</v>
      </c>
      <c r="F470" s="2" t="str">
        <f>HYPERLINK("http://godatabase.org/cgi-bin/go.cgi?view=details&amp;query=GO:0015002","heme-copper terminal oxidase")</f>
        <v>heme-copper terminal oxidase</v>
      </c>
      <c r="G470" s="5" t="s">
        <v>16</v>
      </c>
      <c r="H470" s="5">
        <v>7</v>
      </c>
      <c r="I470" s="5">
        <v>0.1</v>
      </c>
      <c r="J470" s="5">
        <v>0.44392999999999999</v>
      </c>
      <c r="K470" s="5">
        <v>0.44392999999999999</v>
      </c>
      <c r="L470" s="5">
        <v>2</v>
      </c>
      <c r="M470" s="5">
        <v>2</v>
      </c>
      <c r="N470" s="5">
        <v>1</v>
      </c>
      <c r="O470" s="5">
        <v>1</v>
      </c>
      <c r="P470" s="5" t="s">
        <v>21</v>
      </c>
    </row>
    <row r="471" spans="1:16" ht="39.6" x14ac:dyDescent="0.25">
      <c r="A471" s="4">
        <v>16676</v>
      </c>
      <c r="B471" s="4" t="str">
        <f t="shared" si="30"/>
        <v>YML125C</v>
      </c>
      <c r="C471" s="4" t="str">
        <f t="shared" si="30"/>
        <v>YML125C</v>
      </c>
      <c r="E471" s="2" t="s">
        <v>19</v>
      </c>
      <c r="F471" s="2" t="str">
        <f>HYPERLINK("http://godatabase.org/cgi-bin/go.cgi?view=details&amp;query=GO:0016676","oxidoreductase, acting on heme group of donors, oxygen as acceptor")</f>
        <v>oxidoreductase, acting on heme group of donors, oxygen as acceptor</v>
      </c>
      <c r="G471" s="5" t="s">
        <v>16</v>
      </c>
      <c r="H471" s="5">
        <v>7</v>
      </c>
      <c r="I471" s="5">
        <v>0.1</v>
      </c>
      <c r="J471" s="5">
        <v>0.44392999999999999</v>
      </c>
      <c r="K471" s="5">
        <v>0.44392999999999999</v>
      </c>
      <c r="L471" s="5">
        <v>2</v>
      </c>
      <c r="M471" s="5">
        <v>2</v>
      </c>
      <c r="N471" s="5">
        <v>1</v>
      </c>
      <c r="O471" s="5">
        <v>1</v>
      </c>
      <c r="P471" s="5" t="s">
        <v>21</v>
      </c>
    </row>
    <row r="472" spans="1:16" x14ac:dyDescent="0.25">
      <c r="A472" s="4">
        <v>145</v>
      </c>
      <c r="B472" s="4" t="str">
        <f>HYPERLINK("http://genome-www4.stanford.edu/cgi-bin/SGD/locus.pl?locus=YMR002W","YMR002W")</f>
        <v>YMR002W</v>
      </c>
      <c r="C472" s="4" t="str">
        <f>HYPERLINK("http://genome-www4.stanford.edu/cgi-bin/SGD/locus.pl?locus=YMR002W","YMR002W")</f>
        <v>YMR002W</v>
      </c>
      <c r="E472" s="2" t="s">
        <v>19</v>
      </c>
      <c r="F472" s="2" t="str">
        <f>HYPERLINK("http://godatabase.org/cgi-bin/go.cgi?view=details&amp;query=GO:0000145","exocyst")</f>
        <v>exocyst</v>
      </c>
      <c r="G472" s="5" t="s">
        <v>20</v>
      </c>
      <c r="H472" s="5">
        <v>8</v>
      </c>
      <c r="I472" s="5">
        <v>0.2</v>
      </c>
      <c r="J472" s="5">
        <v>0.36751</v>
      </c>
      <c r="K472" s="5">
        <v>0.36751</v>
      </c>
      <c r="L472" s="5">
        <v>2</v>
      </c>
      <c r="M472" s="5">
        <v>2</v>
      </c>
      <c r="N472" s="5">
        <v>1</v>
      </c>
      <c r="O472" s="5">
        <v>1</v>
      </c>
      <c r="P472" s="5" t="s">
        <v>17</v>
      </c>
    </row>
    <row r="473" spans="1:16" ht="26.4" x14ac:dyDescent="0.25">
      <c r="A473" s="4">
        <v>8233</v>
      </c>
      <c r="B473" s="4" t="str">
        <f>HYPERLINK("http://genome-www4.stanford.edu/cgi-bin/SGD/locus.pl?locus=YMR025W","YMR025W")</f>
        <v>YMR025W</v>
      </c>
      <c r="C473" s="4" t="str">
        <f>HYPERLINK("http://genome-www4.stanford.edu/cgi-bin/SGD/locus.pl?locus=CSI1","CSI1")</f>
        <v>CSI1</v>
      </c>
      <c r="D473" s="2" t="s">
        <v>161</v>
      </c>
      <c r="E473" s="2" t="s">
        <v>64</v>
      </c>
      <c r="F473" s="2" t="str">
        <f>HYPERLINK("http://godatabase.org/cgi-bin/go.cgi?view=details&amp;query=GO:0008233","peptidase")</f>
        <v>peptidase</v>
      </c>
      <c r="G473" s="5" t="s">
        <v>16</v>
      </c>
      <c r="H473" s="5">
        <v>81</v>
      </c>
      <c r="I473" s="5">
        <v>0.5</v>
      </c>
      <c r="J473" s="5">
        <v>4.7185999999999999E-2</v>
      </c>
      <c r="K473" s="5">
        <v>0.59052000000000004</v>
      </c>
      <c r="L473" s="5">
        <v>6</v>
      </c>
      <c r="M473" s="5">
        <v>4</v>
      </c>
      <c r="N473" s="5">
        <v>1</v>
      </c>
      <c r="O473" s="5">
        <v>2.0981999999999998</v>
      </c>
      <c r="P473" s="5" t="s">
        <v>17</v>
      </c>
    </row>
    <row r="474" spans="1:16" x14ac:dyDescent="0.25">
      <c r="A474" s="4">
        <v>3723</v>
      </c>
      <c r="B474" s="4" t="str">
        <f>HYPERLINK("http://genome-www4.stanford.edu/cgi-bin/SGD/locus.pl?locus=YMR049C","YMR049C")</f>
        <v>YMR049C</v>
      </c>
      <c r="C474" s="4" t="str">
        <f>HYPERLINK("http://genome-www4.stanford.edu/cgi-bin/SGD/locus.pl?locus=ERB1","ERB1")</f>
        <v>ERB1</v>
      </c>
      <c r="E474" s="2" t="s">
        <v>19</v>
      </c>
      <c r="F474" s="2" t="str">
        <f>HYPERLINK("http://godatabase.org/cgi-bin/go.cgi?view=details&amp;query=GO:0003723","RNA binding")</f>
        <v>RNA binding</v>
      </c>
      <c r="G474" s="5" t="s">
        <v>16</v>
      </c>
      <c r="H474" s="5">
        <v>230</v>
      </c>
      <c r="I474" s="5">
        <v>0.7</v>
      </c>
      <c r="J474" s="6">
        <v>7.3334E-5</v>
      </c>
      <c r="K474" s="5">
        <v>1</v>
      </c>
      <c r="L474" s="5">
        <v>55</v>
      </c>
      <c r="M474" s="5">
        <v>35</v>
      </c>
      <c r="N474" s="5">
        <v>9</v>
      </c>
      <c r="O474" s="5">
        <v>26.2117</v>
      </c>
      <c r="P474" s="5" t="s">
        <v>17</v>
      </c>
    </row>
    <row r="475" spans="1:16" x14ac:dyDescent="0.25">
      <c r="A475" s="4">
        <v>16070</v>
      </c>
      <c r="B475" s="4" t="str">
        <f>HYPERLINK("http://genome-www4.stanford.edu/cgi-bin/SGD/locus.pl?locus=YMR049C","YMR049C")</f>
        <v>YMR049C</v>
      </c>
      <c r="C475" s="4" t="str">
        <f>HYPERLINK("http://genome-www4.stanford.edu/cgi-bin/SGD/locus.pl?locus=ERB1","ERB1")</f>
        <v>ERB1</v>
      </c>
      <c r="E475" s="2" t="s">
        <v>19</v>
      </c>
      <c r="F475" s="2" t="str">
        <f>HYPERLINK("http://godatabase.org/cgi-bin/go.cgi?view=details&amp;query=GO:0016070","RNA metabolism")</f>
        <v>RNA metabolism</v>
      </c>
      <c r="G475" s="5" t="s">
        <v>22</v>
      </c>
      <c r="H475" s="5">
        <v>256</v>
      </c>
      <c r="I475" s="5">
        <v>0.9</v>
      </c>
      <c r="J475" s="5">
        <v>3.8327999999999999E-3</v>
      </c>
      <c r="K475" s="5">
        <v>0.95455999999999996</v>
      </c>
      <c r="L475" s="5">
        <v>55</v>
      </c>
      <c r="M475" s="5">
        <v>47</v>
      </c>
      <c r="N475" s="5">
        <v>11</v>
      </c>
      <c r="O475" s="5">
        <v>15.548299999999999</v>
      </c>
      <c r="P475" s="5" t="s">
        <v>17</v>
      </c>
    </row>
    <row r="476" spans="1:16" x14ac:dyDescent="0.25">
      <c r="A476" s="4">
        <v>5774</v>
      </c>
      <c r="B476" s="4" t="str">
        <f>HYPERLINK("http://genome-www4.stanford.edu/cgi-bin/SGD/locus.pl?locus=YMR071C","YMR071C")</f>
        <v>YMR071C</v>
      </c>
      <c r="C476" s="4" t="str">
        <f>HYPERLINK("http://genome-www4.stanford.edu/cgi-bin/SGD/locus.pl?locus=YMR071C","YMR071C")</f>
        <v>YMR071C</v>
      </c>
      <c r="E476" s="2" t="s">
        <v>19</v>
      </c>
      <c r="F476" s="2" t="str">
        <f>HYPERLINK("http://godatabase.org/cgi-bin/go.cgi?view=details&amp;query=GO:0005774","vacuolar membrane")</f>
        <v>vacuolar membrane</v>
      </c>
      <c r="G476" s="5" t="s">
        <v>20</v>
      </c>
      <c r="H476" s="5">
        <v>32</v>
      </c>
      <c r="I476" s="5">
        <v>0.8</v>
      </c>
      <c r="J476" s="5">
        <v>0.92029000000000005</v>
      </c>
      <c r="K476" s="5">
        <v>0.92029000000000005</v>
      </c>
      <c r="L476" s="5">
        <v>2</v>
      </c>
      <c r="M476" s="5">
        <v>2</v>
      </c>
      <c r="N476" s="5">
        <v>2</v>
      </c>
      <c r="O476" s="5">
        <v>2</v>
      </c>
      <c r="P476" s="5" t="s">
        <v>17</v>
      </c>
    </row>
    <row r="477" spans="1:16" x14ac:dyDescent="0.25">
      <c r="A477" s="4">
        <v>5667</v>
      </c>
      <c r="B477" s="4" t="str">
        <f>HYPERLINK("http://genome-www4.stanford.edu/cgi-bin/SGD/locus.pl?locus=YMR075W","YMR075W")</f>
        <v>YMR075W</v>
      </c>
      <c r="C477" s="4" t="str">
        <f>HYPERLINK("http://genome-www4.stanford.edu/cgi-bin/SGD/locus.pl?locus=RCO1","RCO1")</f>
        <v>RCO1</v>
      </c>
      <c r="E477" s="2" t="s">
        <v>19</v>
      </c>
      <c r="F477" s="2" t="str">
        <f>HYPERLINK("http://godatabase.org/cgi-bin/go.cgi?view=details&amp;query=GO:0005667","transcription factor complex")</f>
        <v>transcription factor complex</v>
      </c>
      <c r="G477" s="5" t="s">
        <v>20</v>
      </c>
      <c r="H477" s="5">
        <v>91</v>
      </c>
      <c r="I477" s="5">
        <v>0.4</v>
      </c>
      <c r="J477" s="5">
        <v>0.86180000000000001</v>
      </c>
      <c r="K477" s="5">
        <v>0.86180000000000001</v>
      </c>
      <c r="L477" s="5">
        <v>3</v>
      </c>
      <c r="M477" s="5">
        <v>3</v>
      </c>
      <c r="N477" s="5">
        <v>2</v>
      </c>
      <c r="O477" s="5">
        <v>2</v>
      </c>
      <c r="P477" s="5" t="s">
        <v>17</v>
      </c>
    </row>
    <row r="478" spans="1:16" ht="39.6" x14ac:dyDescent="0.25">
      <c r="A478" s="4">
        <v>3689</v>
      </c>
      <c r="B478" s="4" t="str">
        <f>HYPERLINK("http://genome-www4.stanford.edu/cgi-bin/SGD/locus.pl?locus=YMR078C","YMR078C")</f>
        <v>YMR078C</v>
      </c>
      <c r="C478" s="4" t="str">
        <f>HYPERLINK("http://genome-www4.stanford.edu/cgi-bin/SGD/locus.pl?locus=CTF18","CTF18")</f>
        <v>CTF18</v>
      </c>
      <c r="E478" s="2" t="s">
        <v>162</v>
      </c>
      <c r="F478" s="2" t="str">
        <f>HYPERLINK("http://godatabase.org/cgi-bin/go.cgi?view=details&amp;query=GO:0003689","DNA clamp loader")</f>
        <v>DNA clamp loader</v>
      </c>
      <c r="G478" s="5" t="s">
        <v>16</v>
      </c>
      <c r="H478" s="5">
        <v>6</v>
      </c>
      <c r="I478" s="5">
        <v>0.8</v>
      </c>
      <c r="J478" s="5">
        <v>0.99751999999999996</v>
      </c>
      <c r="K478" s="5">
        <v>0.99865999999999999</v>
      </c>
      <c r="L478" s="5">
        <v>7</v>
      </c>
      <c r="M478" s="5">
        <v>5</v>
      </c>
      <c r="N478" s="5">
        <v>3</v>
      </c>
      <c r="O478" s="5">
        <v>3.1339000000000001</v>
      </c>
      <c r="P478" s="5" t="s">
        <v>17</v>
      </c>
    </row>
    <row r="479" spans="1:16" ht="39.6" x14ac:dyDescent="0.25">
      <c r="A479" s="4">
        <v>3887</v>
      </c>
      <c r="B479" s="4" t="str">
        <f>HYPERLINK("http://genome-www4.stanford.edu/cgi-bin/SGD/locus.pl?locus=YMR078C","YMR078C")</f>
        <v>YMR078C</v>
      </c>
      <c r="C479" s="4" t="str">
        <f>HYPERLINK("http://genome-www4.stanford.edu/cgi-bin/SGD/locus.pl?locus=CTF18","CTF18")</f>
        <v>CTF18</v>
      </c>
      <c r="E479" s="2" t="s">
        <v>162</v>
      </c>
      <c r="F479" s="2" t="str">
        <f>HYPERLINK("http://godatabase.org/cgi-bin/go.cgi?view=details&amp;query=GO:0003887","DNA-directed DNA polymerase")</f>
        <v>DNA-directed DNA polymerase</v>
      </c>
      <c r="G479" s="5" t="s">
        <v>16</v>
      </c>
      <c r="H479" s="5">
        <v>20</v>
      </c>
      <c r="I479" s="5">
        <v>0.3</v>
      </c>
      <c r="J479" s="5">
        <v>0.81254999999999999</v>
      </c>
      <c r="K479" s="5">
        <v>0.92069999999999996</v>
      </c>
      <c r="L479" s="5">
        <v>7</v>
      </c>
      <c r="M479" s="5">
        <v>5</v>
      </c>
      <c r="N479" s="5">
        <v>2</v>
      </c>
      <c r="O479" s="5">
        <v>2.1556999999999999</v>
      </c>
      <c r="P479" s="5" t="s">
        <v>21</v>
      </c>
    </row>
    <row r="480" spans="1:16" ht="39.6" x14ac:dyDescent="0.25">
      <c r="A480" s="4">
        <v>3893</v>
      </c>
      <c r="B480" s="4" t="str">
        <f>HYPERLINK("http://genome-www4.stanford.edu/cgi-bin/SGD/locus.pl?locus=YMR078C","YMR078C")</f>
        <v>YMR078C</v>
      </c>
      <c r="C480" s="4" t="str">
        <f>HYPERLINK("http://genome-www4.stanford.edu/cgi-bin/SGD/locus.pl?locus=CTF18","CTF18")</f>
        <v>CTF18</v>
      </c>
      <c r="E480" s="2" t="s">
        <v>162</v>
      </c>
      <c r="F480" s="2" t="str">
        <f>HYPERLINK("http://godatabase.org/cgi-bin/go.cgi?view=details&amp;query=GO:0003893","epsilon DNA polymerase")</f>
        <v>epsilon DNA polymerase</v>
      </c>
      <c r="G480" s="5" t="s">
        <v>16</v>
      </c>
      <c r="H480" s="5">
        <v>5</v>
      </c>
      <c r="I480" s="5">
        <v>0.4</v>
      </c>
      <c r="J480" s="5">
        <v>0.87061999999999995</v>
      </c>
      <c r="K480" s="5">
        <v>0.93952999999999998</v>
      </c>
      <c r="L480" s="5">
        <v>7</v>
      </c>
      <c r="M480" s="5">
        <v>5</v>
      </c>
      <c r="N480" s="5">
        <v>2</v>
      </c>
      <c r="O480" s="5">
        <v>2.1133000000000002</v>
      </c>
      <c r="P480" s="5" t="s">
        <v>17</v>
      </c>
    </row>
    <row r="481" spans="1:16" x14ac:dyDescent="0.25">
      <c r="A481" s="4">
        <v>3723</v>
      </c>
      <c r="B481" s="4" t="str">
        <f>HYPERLINK("http://genome-www4.stanford.edu/cgi-bin/SGD/locus.pl?locus=YMR116C","YMR116C")</f>
        <v>YMR116C</v>
      </c>
      <c r="C481" s="4" t="str">
        <f>HYPERLINK("http://genome-www4.stanford.edu/cgi-bin/SGD/locus.pl?locus=ASC1","ASC1")</f>
        <v>ASC1</v>
      </c>
      <c r="D481" s="2" t="s">
        <v>163</v>
      </c>
      <c r="E481" s="2" t="s">
        <v>30</v>
      </c>
      <c r="F481" s="2" t="str">
        <f>HYPERLINK("http://godatabase.org/cgi-bin/go.cgi?view=details&amp;query=GO:0003723","RNA binding")</f>
        <v>RNA binding</v>
      </c>
      <c r="G481" s="5" t="s">
        <v>16</v>
      </c>
      <c r="H481" s="5">
        <v>230</v>
      </c>
      <c r="I481" s="5">
        <v>0.7</v>
      </c>
      <c r="J481" s="5">
        <v>4.4724999999999999E-3</v>
      </c>
      <c r="K481" s="5">
        <v>0.99897999999999998</v>
      </c>
      <c r="L481" s="5">
        <v>20</v>
      </c>
      <c r="M481" s="5">
        <v>12</v>
      </c>
      <c r="N481" s="5">
        <v>3</v>
      </c>
      <c r="O481" s="5">
        <v>9.0443999999999996</v>
      </c>
      <c r="P481" s="5" t="s">
        <v>21</v>
      </c>
    </row>
    <row r="482" spans="1:16" x14ac:dyDescent="0.25">
      <c r="A482" s="4">
        <v>30515</v>
      </c>
      <c r="B482" s="4" t="str">
        <f>HYPERLINK("http://genome-www4.stanford.edu/cgi-bin/SGD/locus.pl?locus=YMR116C","YMR116C")</f>
        <v>YMR116C</v>
      </c>
      <c r="C482" s="4" t="str">
        <f>HYPERLINK("http://genome-www4.stanford.edu/cgi-bin/SGD/locus.pl?locus=ASC1","ASC1")</f>
        <v>ASC1</v>
      </c>
      <c r="D482" s="2" t="s">
        <v>163</v>
      </c>
      <c r="E482" s="2" t="s">
        <v>30</v>
      </c>
      <c r="F482" s="2" t="str">
        <f>HYPERLINK("http://godatabase.org/cgi-bin/go.cgi?view=details&amp;query=GO:0030515","snoRNA binding")</f>
        <v>snoRNA binding</v>
      </c>
      <c r="G482" s="5" t="s">
        <v>16</v>
      </c>
      <c r="H482" s="5">
        <v>28</v>
      </c>
      <c r="I482" s="5">
        <v>0.5</v>
      </c>
      <c r="J482" s="5">
        <v>6.0512000000000001E-4</v>
      </c>
      <c r="K482" s="5">
        <v>0.99999000000000005</v>
      </c>
      <c r="L482" s="5">
        <v>20</v>
      </c>
      <c r="M482" s="5">
        <v>12</v>
      </c>
      <c r="N482" s="5">
        <v>1</v>
      </c>
      <c r="O482" s="5">
        <v>6.2827999999999999</v>
      </c>
      <c r="P482" s="5" t="s">
        <v>17</v>
      </c>
    </row>
    <row r="483" spans="1:16" ht="26.4" x14ac:dyDescent="0.25">
      <c r="A483" s="4">
        <v>314</v>
      </c>
      <c r="B483" s="4" t="str">
        <f>HYPERLINK("http://genome-www4.stanford.edu/cgi-bin/SGD/locus.pl?locus=YMR158W","YMR158W")</f>
        <v>YMR158W</v>
      </c>
      <c r="C483" s="4" t="str">
        <f>HYPERLINK("http://genome-www4.stanford.edu/cgi-bin/SGD/locus.pl?locus=YMR158W","YMR158W")</f>
        <v>YMR158W</v>
      </c>
      <c r="E483" s="2" t="s">
        <v>19</v>
      </c>
      <c r="F483" s="2" t="str">
        <f>HYPERLINK("http://godatabase.org/cgi-bin/go.cgi?view=details&amp;query=GO:0000314","organellar small ribosomal subunit")</f>
        <v>organellar small ribosomal subunit</v>
      </c>
      <c r="G483" s="5" t="s">
        <v>20</v>
      </c>
      <c r="H483" s="5">
        <v>24</v>
      </c>
      <c r="I483" s="5">
        <v>0.3</v>
      </c>
      <c r="J483" s="5">
        <v>0.61238000000000004</v>
      </c>
      <c r="K483" s="5">
        <v>0.61238000000000004</v>
      </c>
      <c r="L483" s="5">
        <v>1</v>
      </c>
      <c r="M483" s="5">
        <v>1</v>
      </c>
      <c r="N483" s="5">
        <v>1</v>
      </c>
      <c r="O483" s="5">
        <v>1</v>
      </c>
      <c r="P483" s="5" t="s">
        <v>21</v>
      </c>
    </row>
    <row r="484" spans="1:16" ht="26.4" x14ac:dyDescent="0.25">
      <c r="A484" s="4">
        <v>5763</v>
      </c>
      <c r="B484" s="4" t="str">
        <f>HYPERLINK("http://genome-www4.stanford.edu/cgi-bin/SGD/locus.pl?locus=YMR158W","YMR158W")</f>
        <v>YMR158W</v>
      </c>
      <c r="C484" s="4" t="str">
        <f>HYPERLINK("http://genome-www4.stanford.edu/cgi-bin/SGD/locus.pl?locus=YMR158W","YMR158W")</f>
        <v>YMR158W</v>
      </c>
      <c r="E484" s="2" t="s">
        <v>19</v>
      </c>
      <c r="F484" s="2" t="str">
        <f>HYPERLINK("http://godatabase.org/cgi-bin/go.cgi?view=details&amp;query=GO:0005763","mitochondrial small ribosomal subunit")</f>
        <v>mitochondrial small ribosomal subunit</v>
      </c>
      <c r="G484" s="5" t="s">
        <v>20</v>
      </c>
      <c r="H484" s="5">
        <v>24</v>
      </c>
      <c r="I484" s="5">
        <v>0.3</v>
      </c>
      <c r="J484" s="5">
        <v>0.61238000000000004</v>
      </c>
      <c r="K484" s="5">
        <v>0.61238000000000004</v>
      </c>
      <c r="L484" s="5">
        <v>1</v>
      </c>
      <c r="M484" s="5">
        <v>1</v>
      </c>
      <c r="N484" s="5">
        <v>1</v>
      </c>
      <c r="O484" s="5">
        <v>1</v>
      </c>
      <c r="P484" s="5" t="s">
        <v>17</v>
      </c>
    </row>
    <row r="485" spans="1:16" ht="39.6" x14ac:dyDescent="0.25">
      <c r="A485" s="4">
        <v>3723</v>
      </c>
      <c r="B485" s="4" t="str">
        <f>HYPERLINK("http://genome-www4.stanford.edu/cgi-bin/SGD/locus.pl?locus=YMR213W","YMR213W")</f>
        <v>YMR213W</v>
      </c>
      <c r="C485" s="4" t="str">
        <f>HYPERLINK("http://genome-www4.stanford.edu/cgi-bin/SGD/locus.pl?locus=CEF1","CEF1")</f>
        <v>CEF1</v>
      </c>
      <c r="D485" s="2" t="s">
        <v>164</v>
      </c>
      <c r="E485" s="2" t="s">
        <v>34</v>
      </c>
      <c r="F485" s="2" t="str">
        <f>HYPERLINK("http://godatabase.org/cgi-bin/go.cgi?view=details&amp;query=GO:0003723","RNA binding")</f>
        <v>RNA binding</v>
      </c>
      <c r="G485" s="5" t="s">
        <v>16</v>
      </c>
      <c r="H485" s="5">
        <v>230</v>
      </c>
      <c r="I485" s="5">
        <v>0.7</v>
      </c>
      <c r="J485" s="5">
        <v>0.99797000000000002</v>
      </c>
      <c r="K485" s="5">
        <v>1</v>
      </c>
      <c r="L485" s="5">
        <v>21</v>
      </c>
      <c r="M485" s="5">
        <v>10</v>
      </c>
      <c r="N485" s="5">
        <v>8</v>
      </c>
      <c r="O485" s="5">
        <v>18.4497</v>
      </c>
      <c r="P485" s="5" t="s">
        <v>17</v>
      </c>
    </row>
    <row r="486" spans="1:16" ht="39.6" x14ac:dyDescent="0.25">
      <c r="A486" s="4">
        <v>16563</v>
      </c>
      <c r="B486" s="4" t="str">
        <f>HYPERLINK("http://genome-www4.stanford.edu/cgi-bin/SGD/locus.pl?locus=YMR213W","YMR213W")</f>
        <v>YMR213W</v>
      </c>
      <c r="C486" s="4" t="str">
        <f>HYPERLINK("http://genome-www4.stanford.edu/cgi-bin/SGD/locus.pl?locus=CEF1","CEF1")</f>
        <v>CEF1</v>
      </c>
      <c r="D486" s="2" t="s">
        <v>164</v>
      </c>
      <c r="E486" s="2" t="s">
        <v>34</v>
      </c>
      <c r="F486" s="2" t="str">
        <f>HYPERLINK("http://godatabase.org/cgi-bin/go.cgi?view=details&amp;query=GO:0016563","transcriptional activator")</f>
        <v>transcriptional activator</v>
      </c>
      <c r="G486" s="5" t="s">
        <v>16</v>
      </c>
      <c r="H486" s="5">
        <v>26</v>
      </c>
      <c r="I486" s="5">
        <v>0.6</v>
      </c>
      <c r="J486" s="5">
        <v>1.3618E-2</v>
      </c>
      <c r="K486" s="5">
        <v>1</v>
      </c>
      <c r="L486" s="5">
        <v>21</v>
      </c>
      <c r="M486" s="5">
        <v>10</v>
      </c>
      <c r="N486" s="5">
        <v>1</v>
      </c>
      <c r="O486" s="5">
        <v>10.8775</v>
      </c>
      <c r="P486" s="5" t="s">
        <v>17</v>
      </c>
    </row>
    <row r="487" spans="1:16" ht="26.4" x14ac:dyDescent="0.25">
      <c r="A487" s="4">
        <v>5478</v>
      </c>
      <c r="B487" s="4" t="str">
        <f>HYPERLINK("http://genome-www4.stanford.edu/cgi-bin/SGD/locus.pl?locus=YMR218C","YMR218C")</f>
        <v>YMR218C</v>
      </c>
      <c r="C487" s="4" t="str">
        <f>HYPERLINK("http://genome-www4.stanford.edu/cgi-bin/SGD/locus.pl?locus=TRS130","TRS130")</f>
        <v>TRS130</v>
      </c>
      <c r="E487" s="2" t="s">
        <v>40</v>
      </c>
      <c r="F487" s="2" t="str">
        <f>HYPERLINK("http://godatabase.org/cgi-bin/go.cgi?view=details&amp;query=GO:0005478","intracellular transporter")</f>
        <v>intracellular transporter</v>
      </c>
      <c r="G487" s="5" t="s">
        <v>16</v>
      </c>
      <c r="H487" s="5">
        <v>25</v>
      </c>
      <c r="I487" s="5">
        <v>0.6</v>
      </c>
      <c r="J487" s="6">
        <v>1.2849E-5</v>
      </c>
      <c r="K487" s="5">
        <v>1</v>
      </c>
      <c r="L487" s="5">
        <v>10</v>
      </c>
      <c r="M487" s="5">
        <v>1</v>
      </c>
      <c r="N487" s="5">
        <v>0</v>
      </c>
      <c r="O487" s="5">
        <v>9</v>
      </c>
      <c r="P487" s="5" t="s">
        <v>21</v>
      </c>
    </row>
    <row r="488" spans="1:16" ht="26.4" x14ac:dyDescent="0.25">
      <c r="A488" s="4">
        <v>5484</v>
      </c>
      <c r="B488" s="4" t="str">
        <f>HYPERLINK("http://genome-www4.stanford.edu/cgi-bin/SGD/locus.pl?locus=YMR218C","YMR218C")</f>
        <v>YMR218C</v>
      </c>
      <c r="C488" s="4" t="str">
        <f>HYPERLINK("http://genome-www4.stanford.edu/cgi-bin/SGD/locus.pl?locus=TRS130","TRS130")</f>
        <v>TRS130</v>
      </c>
      <c r="E488" s="2" t="s">
        <v>40</v>
      </c>
      <c r="F488" s="2" t="str">
        <f>HYPERLINK("http://godatabase.org/cgi-bin/go.cgi?view=details&amp;query=GO:0005484","SNAP receptor")</f>
        <v>SNAP receptor</v>
      </c>
      <c r="G488" s="5" t="s">
        <v>16</v>
      </c>
      <c r="H488" s="5">
        <v>22</v>
      </c>
      <c r="I488" s="5">
        <v>0.9</v>
      </c>
      <c r="J488" s="6">
        <v>5.0983000000000003E-5</v>
      </c>
      <c r="K488" s="5">
        <v>1</v>
      </c>
      <c r="L488" s="5">
        <v>10</v>
      </c>
      <c r="M488" s="5">
        <v>1</v>
      </c>
      <c r="N488" s="5">
        <v>0</v>
      </c>
      <c r="O488" s="5">
        <v>9</v>
      </c>
      <c r="P488" s="5" t="s">
        <v>17</v>
      </c>
    </row>
    <row r="489" spans="1:16" x14ac:dyDescent="0.25">
      <c r="A489" s="4">
        <v>4540</v>
      </c>
      <c r="B489" s="4" t="str">
        <f>HYPERLINK("http://genome-www4.stanford.edu/cgi-bin/SGD/locus.pl?locus=YMR266W","YMR266W")</f>
        <v>YMR266W</v>
      </c>
      <c r="C489" s="4" t="str">
        <f>HYPERLINK("http://genome-www4.stanford.edu/cgi-bin/SGD/locus.pl?locus=RSN1","RSN1")</f>
        <v>RSN1</v>
      </c>
      <c r="E489" s="2" t="s">
        <v>19</v>
      </c>
      <c r="F489" s="2" t="str">
        <f>HYPERLINK("http://godatabase.org/cgi-bin/go.cgi?view=details&amp;query=GO:0004540","ribonuclease")</f>
        <v>ribonuclease</v>
      </c>
      <c r="G489" s="5" t="s">
        <v>16</v>
      </c>
      <c r="H489" s="5">
        <v>44</v>
      </c>
      <c r="I489" s="5">
        <v>0.3</v>
      </c>
      <c r="J489" s="5">
        <v>0.37212000000000001</v>
      </c>
      <c r="K489" s="5">
        <v>0.37212000000000001</v>
      </c>
      <c r="L489" s="5">
        <v>1</v>
      </c>
      <c r="M489" s="5">
        <v>1</v>
      </c>
      <c r="N489" s="5">
        <v>1</v>
      </c>
      <c r="O489" s="5">
        <v>1</v>
      </c>
      <c r="P489" s="5" t="s">
        <v>17</v>
      </c>
    </row>
    <row r="490" spans="1:16" x14ac:dyDescent="0.25">
      <c r="A490" s="4">
        <v>3723</v>
      </c>
      <c r="B490" s="4" t="str">
        <f>HYPERLINK("http://genome-www4.stanford.edu/cgi-bin/SGD/locus.pl?locus=YMR288W","YMR288W")</f>
        <v>YMR288W</v>
      </c>
      <c r="C490" s="4" t="str">
        <f>HYPERLINK("http://genome-www4.stanford.edu/cgi-bin/SGD/locus.pl?locus=HSH155","HSH155")</f>
        <v>HSH155</v>
      </c>
      <c r="E490" s="2" t="s">
        <v>165</v>
      </c>
      <c r="F490" s="2" t="str">
        <f>HYPERLINK("http://godatabase.org/cgi-bin/go.cgi?view=details&amp;query=GO:0003723","RNA binding")</f>
        <v>RNA binding</v>
      </c>
      <c r="G490" s="5" t="s">
        <v>16</v>
      </c>
      <c r="H490" s="5">
        <v>230</v>
      </c>
      <c r="I490" s="5">
        <v>0.7</v>
      </c>
      <c r="J490" s="5">
        <v>0.99324000000000001</v>
      </c>
      <c r="K490" s="5">
        <v>0.99990000000000001</v>
      </c>
      <c r="L490" s="5">
        <v>8</v>
      </c>
      <c r="M490" s="5">
        <v>6</v>
      </c>
      <c r="N490" s="5">
        <v>5</v>
      </c>
      <c r="O490" s="5">
        <v>7</v>
      </c>
      <c r="P490" s="5" t="s">
        <v>17</v>
      </c>
    </row>
    <row r="491" spans="1:16" x14ac:dyDescent="0.25">
      <c r="A491" s="4">
        <v>8380</v>
      </c>
      <c r="B491" s="4" t="str">
        <f>HYPERLINK("http://genome-www4.stanford.edu/cgi-bin/SGD/locus.pl?locus=YMR288W","YMR288W")</f>
        <v>YMR288W</v>
      </c>
      <c r="C491" s="4" t="str">
        <f>HYPERLINK("http://genome-www4.stanford.edu/cgi-bin/SGD/locus.pl?locus=HSH155","HSH155")</f>
        <v>HSH155</v>
      </c>
      <c r="E491" s="2" t="s">
        <v>165</v>
      </c>
      <c r="F491" s="2" t="str">
        <f>HYPERLINK("http://godatabase.org/cgi-bin/go.cgi?view=details&amp;query=GO:0008380","RNA splicing")</f>
        <v>RNA splicing</v>
      </c>
      <c r="G491" s="5" t="s">
        <v>22</v>
      </c>
      <c r="H491" s="5">
        <v>86</v>
      </c>
      <c r="I491" s="5">
        <v>0.9</v>
      </c>
      <c r="J491" s="5">
        <v>0.99936999999999998</v>
      </c>
      <c r="K491" s="5">
        <v>0.99936999999999998</v>
      </c>
      <c r="L491" s="5">
        <v>8</v>
      </c>
      <c r="M491" s="5">
        <v>8</v>
      </c>
      <c r="N491" s="5">
        <v>5</v>
      </c>
      <c r="O491" s="5">
        <v>5</v>
      </c>
      <c r="P491" s="5" t="s">
        <v>17</v>
      </c>
    </row>
    <row r="492" spans="1:16" x14ac:dyDescent="0.25">
      <c r="A492" s="4">
        <v>16070</v>
      </c>
      <c r="B492" s="4" t="str">
        <f>HYPERLINK("http://genome-www4.stanford.edu/cgi-bin/SGD/locus.pl?locus=YMR288W","YMR288W")</f>
        <v>YMR288W</v>
      </c>
      <c r="C492" s="4" t="str">
        <f>HYPERLINK("http://genome-www4.stanford.edu/cgi-bin/SGD/locus.pl?locus=HSH155","HSH155")</f>
        <v>HSH155</v>
      </c>
      <c r="E492" s="2" t="s">
        <v>165</v>
      </c>
      <c r="F492" s="2" t="str">
        <f>HYPERLINK("http://godatabase.org/cgi-bin/go.cgi?view=details&amp;query=GO:0016070","RNA metabolism")</f>
        <v>RNA metabolism</v>
      </c>
      <c r="G492" s="5" t="s">
        <v>22</v>
      </c>
      <c r="H492" s="5">
        <v>256</v>
      </c>
      <c r="I492" s="5">
        <v>0.9</v>
      </c>
      <c r="J492" s="5">
        <v>0.98729</v>
      </c>
      <c r="K492" s="5">
        <v>0.98729</v>
      </c>
      <c r="L492" s="5">
        <v>8</v>
      </c>
      <c r="M492" s="5">
        <v>8</v>
      </c>
      <c r="N492" s="5">
        <v>5</v>
      </c>
      <c r="O492" s="5">
        <v>5</v>
      </c>
      <c r="P492" s="5" t="s">
        <v>21</v>
      </c>
    </row>
    <row r="493" spans="1:16" x14ac:dyDescent="0.25">
      <c r="A493" s="4">
        <v>16563</v>
      </c>
      <c r="B493" s="4" t="str">
        <f>HYPERLINK("http://genome-www4.stanford.edu/cgi-bin/SGD/locus.pl?locus=YMR288W","YMR288W")</f>
        <v>YMR288W</v>
      </c>
      <c r="C493" s="4" t="str">
        <f>HYPERLINK("http://genome-www4.stanford.edu/cgi-bin/SGD/locus.pl?locus=HSH155","HSH155")</f>
        <v>HSH155</v>
      </c>
      <c r="E493" s="2" t="s">
        <v>165</v>
      </c>
      <c r="F493" s="2" t="str">
        <f>HYPERLINK("http://godatabase.org/cgi-bin/go.cgi?view=details&amp;query=GO:0016563","transcriptional activator")</f>
        <v>transcriptional activator</v>
      </c>
      <c r="G493" s="5" t="s">
        <v>16</v>
      </c>
      <c r="H493" s="5">
        <v>26</v>
      </c>
      <c r="I493" s="5">
        <v>0.6</v>
      </c>
      <c r="J493" s="5">
        <v>9.4543000000000002E-2</v>
      </c>
      <c r="K493" s="5">
        <v>0.79893000000000003</v>
      </c>
      <c r="L493" s="5">
        <v>8</v>
      </c>
      <c r="M493" s="5">
        <v>6</v>
      </c>
      <c r="N493" s="5">
        <v>1</v>
      </c>
      <c r="O493" s="5">
        <v>2.0074000000000001</v>
      </c>
      <c r="P493" s="5" t="s">
        <v>17</v>
      </c>
    </row>
    <row r="494" spans="1:16" ht="26.4" x14ac:dyDescent="0.25">
      <c r="A494" s="4">
        <v>16070</v>
      </c>
      <c r="B494" s="4" t="str">
        <f>HYPERLINK("http://genome-www4.stanford.edu/cgi-bin/SGD/locus.pl?locus=YMR290C","YMR290C")</f>
        <v>YMR290C</v>
      </c>
      <c r="C494" s="4" t="str">
        <f>HYPERLINK("http://genome-www4.stanford.edu/cgi-bin/SGD/locus.pl?locus=HAS1","HAS1")</f>
        <v>HAS1</v>
      </c>
      <c r="D494" s="2" t="s">
        <v>166</v>
      </c>
      <c r="E494" s="2" t="s">
        <v>167</v>
      </c>
      <c r="F494" s="2" t="str">
        <f>HYPERLINK("http://godatabase.org/cgi-bin/go.cgi?view=details&amp;query=GO:0016070","RNA metabolism")</f>
        <v>RNA metabolism</v>
      </c>
      <c r="G494" s="5" t="s">
        <v>22</v>
      </c>
      <c r="H494" s="5">
        <v>256</v>
      </c>
      <c r="I494" s="5">
        <v>0.9</v>
      </c>
      <c r="J494" s="5">
        <v>0.94157000000000002</v>
      </c>
      <c r="K494" s="5">
        <v>0.99983999999999995</v>
      </c>
      <c r="L494" s="5">
        <v>25</v>
      </c>
      <c r="M494" s="5">
        <v>21</v>
      </c>
      <c r="N494" s="5">
        <v>8</v>
      </c>
      <c r="O494" s="5">
        <v>11.1134</v>
      </c>
      <c r="P494" s="5" t="s">
        <v>17</v>
      </c>
    </row>
    <row r="495" spans="1:16" x14ac:dyDescent="0.25">
      <c r="A495" s="4">
        <v>8565</v>
      </c>
      <c r="B495" s="4" t="str">
        <f>HYPERLINK("http://genome-www4.stanford.edu/cgi-bin/SGD/locus.pl?locus=YMR298W","YMR298W")</f>
        <v>YMR298W</v>
      </c>
      <c r="C495" s="4" t="str">
        <f>HYPERLINK("http://genome-www4.stanford.edu/cgi-bin/SGD/locus.pl?locus=YMR298W","YMR298W")</f>
        <v>YMR298W</v>
      </c>
      <c r="E495" s="2" t="s">
        <v>19</v>
      </c>
      <c r="F495" s="2" t="str">
        <f>HYPERLINK("http://godatabase.org/cgi-bin/go.cgi?view=details&amp;query=GO:0008565","protein transporter")</f>
        <v>protein transporter</v>
      </c>
      <c r="G495" s="5" t="s">
        <v>16</v>
      </c>
      <c r="H495" s="5">
        <v>33</v>
      </c>
      <c r="I495" s="5">
        <v>0.7</v>
      </c>
      <c r="J495" s="5">
        <v>0.98197999999999996</v>
      </c>
      <c r="K495" s="5">
        <v>0.98197999999999996</v>
      </c>
      <c r="L495" s="5">
        <v>4</v>
      </c>
      <c r="M495" s="5">
        <v>4</v>
      </c>
      <c r="N495" s="5">
        <v>2</v>
      </c>
      <c r="O495" s="5">
        <v>2</v>
      </c>
      <c r="P495" s="5" t="s">
        <v>17</v>
      </c>
    </row>
    <row r="496" spans="1:16" x14ac:dyDescent="0.25">
      <c r="A496" s="4">
        <v>6772</v>
      </c>
      <c r="B496" s="4" t="str">
        <f t="shared" ref="B496:C499" si="31">HYPERLINK("http://genome-www4.stanford.edu/cgi-bin/SGD/locus.pl?locus=YMR322C","YMR322C")</f>
        <v>YMR322C</v>
      </c>
      <c r="C496" s="4" t="str">
        <f t="shared" si="31"/>
        <v>YMR322C</v>
      </c>
      <c r="E496" s="2" t="s">
        <v>19</v>
      </c>
      <c r="F496" s="2" t="str">
        <f>HYPERLINK("http://godatabase.org/cgi-bin/go.cgi?view=details&amp;query=GO:0006772","thiamin metabolism")</f>
        <v>thiamin metabolism</v>
      </c>
      <c r="G496" s="5" t="s">
        <v>22</v>
      </c>
      <c r="H496" s="5">
        <v>15</v>
      </c>
      <c r="I496" s="5">
        <v>0.2</v>
      </c>
      <c r="J496" s="5">
        <v>0.99995000000000001</v>
      </c>
      <c r="K496" s="5">
        <v>0.99997999999999998</v>
      </c>
      <c r="L496" s="5">
        <v>4</v>
      </c>
      <c r="M496" s="5">
        <v>3</v>
      </c>
      <c r="N496" s="5">
        <v>3</v>
      </c>
      <c r="O496" s="5">
        <v>3.1276000000000002</v>
      </c>
      <c r="P496" s="5" t="s">
        <v>21</v>
      </c>
    </row>
    <row r="497" spans="1:16" x14ac:dyDescent="0.25">
      <c r="A497" s="4">
        <v>8614</v>
      </c>
      <c r="B497" s="4" t="str">
        <f t="shared" si="31"/>
        <v>YMR322C</v>
      </c>
      <c r="C497" s="4" t="str">
        <f t="shared" si="31"/>
        <v>YMR322C</v>
      </c>
      <c r="E497" s="2" t="s">
        <v>19</v>
      </c>
      <c r="F497" s="2" t="str">
        <f>HYPERLINK("http://godatabase.org/cgi-bin/go.cgi?view=details&amp;query=GO:0008614","pyridoxine metabolism")</f>
        <v>pyridoxine metabolism</v>
      </c>
      <c r="G497" s="5" t="s">
        <v>22</v>
      </c>
      <c r="H497" s="5">
        <v>6</v>
      </c>
      <c r="I497" s="5">
        <v>0.1</v>
      </c>
      <c r="J497" s="5">
        <v>1</v>
      </c>
      <c r="K497" s="5">
        <v>1</v>
      </c>
      <c r="L497" s="5">
        <v>4</v>
      </c>
      <c r="M497" s="5">
        <v>3</v>
      </c>
      <c r="N497" s="5">
        <v>3</v>
      </c>
      <c r="O497" s="5">
        <v>3.0329000000000002</v>
      </c>
      <c r="P497" s="5" t="s">
        <v>17</v>
      </c>
    </row>
    <row r="498" spans="1:16" x14ac:dyDescent="0.25">
      <c r="A498" s="4">
        <v>9228</v>
      </c>
      <c r="B498" s="4" t="str">
        <f t="shared" si="31"/>
        <v>YMR322C</v>
      </c>
      <c r="C498" s="4" t="str">
        <f t="shared" si="31"/>
        <v>YMR322C</v>
      </c>
      <c r="E498" s="2" t="s">
        <v>19</v>
      </c>
      <c r="F498" s="2" t="str">
        <f>HYPERLINK("http://godatabase.org/cgi-bin/go.cgi?view=details&amp;query=GO:0009228","thiamin biosynthesis")</f>
        <v>thiamin biosynthesis</v>
      </c>
      <c r="G498" s="5" t="s">
        <v>22</v>
      </c>
      <c r="H498" s="5">
        <v>15</v>
      </c>
      <c r="I498" s="5">
        <v>0.2</v>
      </c>
      <c r="J498" s="5">
        <v>0.99995000000000001</v>
      </c>
      <c r="K498" s="5">
        <v>0.99997999999999998</v>
      </c>
      <c r="L498" s="5">
        <v>4</v>
      </c>
      <c r="M498" s="5">
        <v>3</v>
      </c>
      <c r="N498" s="5">
        <v>3</v>
      </c>
      <c r="O498" s="5">
        <v>3.1276000000000002</v>
      </c>
      <c r="P498" s="5" t="s">
        <v>17</v>
      </c>
    </row>
    <row r="499" spans="1:16" ht="26.4" x14ac:dyDescent="0.25">
      <c r="A499" s="4">
        <v>42364</v>
      </c>
      <c r="B499" s="4" t="str">
        <f t="shared" si="31"/>
        <v>YMR322C</v>
      </c>
      <c r="C499" s="4" t="str">
        <f t="shared" si="31"/>
        <v>YMR322C</v>
      </c>
      <c r="E499" s="2" t="s">
        <v>19</v>
      </c>
      <c r="F499" s="2" t="str">
        <f>HYPERLINK("http://godatabase.org/cgi-bin/go.cgi?view=details&amp;query=GO:0042364","water-soluble vitamin biosynthesis")</f>
        <v>water-soluble vitamin biosynthesis</v>
      </c>
      <c r="G499" s="5" t="s">
        <v>22</v>
      </c>
      <c r="H499" s="5">
        <v>25</v>
      </c>
      <c r="I499" s="5">
        <v>0.4</v>
      </c>
      <c r="J499" s="5">
        <v>0.99978999999999996</v>
      </c>
      <c r="K499" s="5">
        <v>0.99990999999999997</v>
      </c>
      <c r="L499" s="5">
        <v>4</v>
      </c>
      <c r="M499" s="5">
        <v>3</v>
      </c>
      <c r="N499" s="5">
        <v>3</v>
      </c>
      <c r="O499" s="5">
        <v>3.1787999999999998</v>
      </c>
      <c r="P499" s="5" t="s">
        <v>21</v>
      </c>
    </row>
    <row r="500" spans="1:16" ht="26.4" x14ac:dyDescent="0.25">
      <c r="A500" s="4">
        <v>3735</v>
      </c>
      <c r="B500" s="4" t="str">
        <f>HYPERLINK("http://genome-www4.stanford.edu/cgi-bin/SGD/locus.pl?locus=YNL041C","YNL041C")</f>
        <v>YNL041C</v>
      </c>
      <c r="C500" s="4" t="str">
        <f>HYPERLINK("http://genome-www4.stanford.edu/cgi-bin/SGD/locus.pl?locus=COG6","COG6")</f>
        <v>COG6</v>
      </c>
      <c r="E500" s="2" t="s">
        <v>168</v>
      </c>
      <c r="F500" s="2" t="str">
        <f>HYPERLINK("http://godatabase.org/cgi-bin/go.cgi?view=details&amp;query=GO:0003735","structural constituent of ribosome")</f>
        <v>structural constituent of ribosome</v>
      </c>
      <c r="G500" s="5" t="s">
        <v>16</v>
      </c>
      <c r="H500" s="5">
        <v>128</v>
      </c>
      <c r="I500" s="5">
        <v>0.6</v>
      </c>
      <c r="J500" s="5">
        <v>0.62804000000000004</v>
      </c>
      <c r="K500" s="5">
        <v>0.65434000000000003</v>
      </c>
      <c r="L500" s="5">
        <v>8</v>
      </c>
      <c r="M500" s="5">
        <v>6</v>
      </c>
      <c r="N500" s="5">
        <v>2</v>
      </c>
      <c r="O500" s="5">
        <v>2.2061999999999999</v>
      </c>
      <c r="P500" s="5" t="s">
        <v>17</v>
      </c>
    </row>
    <row r="501" spans="1:16" ht="26.4" x14ac:dyDescent="0.25">
      <c r="A501" s="4">
        <v>5198</v>
      </c>
      <c r="B501" s="4" t="str">
        <f>HYPERLINK("http://genome-www4.stanford.edu/cgi-bin/SGD/locus.pl?locus=YNL041C","YNL041C")</f>
        <v>YNL041C</v>
      </c>
      <c r="C501" s="4" t="str">
        <f>HYPERLINK("http://genome-www4.stanford.edu/cgi-bin/SGD/locus.pl?locus=COG6","COG6")</f>
        <v>COG6</v>
      </c>
      <c r="E501" s="2" t="s">
        <v>168</v>
      </c>
      <c r="F501" s="2" t="str">
        <f>HYPERLINK("http://godatabase.org/cgi-bin/go.cgi?view=details&amp;query=GO:0005198","structural molecule")</f>
        <v>structural molecule</v>
      </c>
      <c r="G501" s="5" t="s">
        <v>16</v>
      </c>
      <c r="H501" s="5">
        <v>224</v>
      </c>
      <c r="I501" s="5">
        <v>0.9</v>
      </c>
      <c r="J501" s="5">
        <v>0.97923000000000004</v>
      </c>
      <c r="K501" s="5">
        <v>0.99339999999999995</v>
      </c>
      <c r="L501" s="5">
        <v>8</v>
      </c>
      <c r="M501" s="5">
        <v>6</v>
      </c>
      <c r="N501" s="5">
        <v>4</v>
      </c>
      <c r="O501" s="5">
        <v>4.6858000000000004</v>
      </c>
      <c r="P501" s="5" t="s">
        <v>21</v>
      </c>
    </row>
    <row r="502" spans="1:16" ht="26.4" x14ac:dyDescent="0.25">
      <c r="A502" s="4">
        <v>5478</v>
      </c>
      <c r="B502" s="4" t="str">
        <f>HYPERLINK("http://genome-www4.stanford.edu/cgi-bin/SGD/locus.pl?locus=YNL044W","YNL044W")</f>
        <v>YNL044W</v>
      </c>
      <c r="C502" s="4" t="str">
        <f>HYPERLINK("http://genome-www4.stanford.edu/cgi-bin/SGD/locus.pl?locus=YIP3","YIP3")</f>
        <v>YIP3</v>
      </c>
      <c r="E502" s="2" t="s">
        <v>15</v>
      </c>
      <c r="F502" s="2" t="str">
        <f>HYPERLINK("http://godatabase.org/cgi-bin/go.cgi?view=details&amp;query=GO:0005478","intracellular transporter")</f>
        <v>intracellular transporter</v>
      </c>
      <c r="G502" s="5" t="s">
        <v>16</v>
      </c>
      <c r="H502" s="5">
        <v>25</v>
      </c>
      <c r="I502" s="5">
        <v>0.6</v>
      </c>
      <c r="J502" s="5">
        <v>2.0343000000000002E-3</v>
      </c>
      <c r="K502" s="5">
        <v>0.99200999999999995</v>
      </c>
      <c r="L502" s="5">
        <v>10</v>
      </c>
      <c r="M502" s="5">
        <v>6</v>
      </c>
      <c r="N502" s="5">
        <v>1</v>
      </c>
      <c r="O502" s="5">
        <v>3.1021000000000001</v>
      </c>
      <c r="P502" s="5" t="s">
        <v>21</v>
      </c>
    </row>
    <row r="503" spans="1:16" ht="26.4" x14ac:dyDescent="0.25">
      <c r="A503" s="4">
        <v>5484</v>
      </c>
      <c r="B503" s="4" t="str">
        <f>HYPERLINK("http://genome-www4.stanford.edu/cgi-bin/SGD/locus.pl?locus=YNL044W","YNL044W")</f>
        <v>YNL044W</v>
      </c>
      <c r="C503" s="4" t="str">
        <f>HYPERLINK("http://genome-www4.stanford.edu/cgi-bin/SGD/locus.pl?locus=YIP3","YIP3")</f>
        <v>YIP3</v>
      </c>
      <c r="E503" s="2" t="s">
        <v>15</v>
      </c>
      <c r="F503" s="2" t="str">
        <f>HYPERLINK("http://godatabase.org/cgi-bin/go.cgi?view=details&amp;query=GO:0005484","SNAP receptor")</f>
        <v>SNAP receptor</v>
      </c>
      <c r="G503" s="5" t="s">
        <v>16</v>
      </c>
      <c r="H503" s="5">
        <v>22</v>
      </c>
      <c r="I503" s="5">
        <v>0.9</v>
      </c>
      <c r="J503" s="5">
        <v>5.7489999999999998E-3</v>
      </c>
      <c r="K503" s="5">
        <v>0.99419000000000002</v>
      </c>
      <c r="L503" s="5">
        <v>10</v>
      </c>
      <c r="M503" s="5">
        <v>6</v>
      </c>
      <c r="N503" s="5">
        <v>1</v>
      </c>
      <c r="O503" s="5">
        <v>3.1164000000000001</v>
      </c>
      <c r="P503" s="5" t="s">
        <v>17</v>
      </c>
    </row>
    <row r="504" spans="1:16" x14ac:dyDescent="0.25">
      <c r="A504" s="4">
        <v>6886</v>
      </c>
      <c r="B504" s="4" t="str">
        <f>HYPERLINK("http://genome-www4.stanford.edu/cgi-bin/SGD/locus.pl?locus=YNL086W","YNL086W")</f>
        <v>YNL086W</v>
      </c>
      <c r="C504" s="4" t="str">
        <f>HYPERLINK("http://genome-www4.stanford.edu/cgi-bin/SGD/locus.pl?locus=YNL086W","YNL086W")</f>
        <v>YNL086W</v>
      </c>
      <c r="E504" s="2" t="s">
        <v>19</v>
      </c>
      <c r="F504" s="2" t="str">
        <f>HYPERLINK("http://godatabase.org/cgi-bin/go.cgi?view=details&amp;query=GO:0006886","intracellular protein transport")</f>
        <v>intracellular protein transport</v>
      </c>
      <c r="G504" s="5" t="s">
        <v>22</v>
      </c>
      <c r="H504" s="5">
        <v>253</v>
      </c>
      <c r="I504" s="5">
        <v>0.8</v>
      </c>
      <c r="J504" s="5">
        <v>0.70340000000000003</v>
      </c>
      <c r="K504" s="5">
        <v>0.99304999999999999</v>
      </c>
      <c r="L504" s="5">
        <v>9</v>
      </c>
      <c r="M504" s="5">
        <v>7</v>
      </c>
      <c r="N504" s="5">
        <v>3</v>
      </c>
      <c r="O504" s="5">
        <v>4.9512999999999998</v>
      </c>
      <c r="P504" s="5" t="s">
        <v>17</v>
      </c>
    </row>
    <row r="505" spans="1:16" ht="26.4" x14ac:dyDescent="0.25">
      <c r="A505" s="4">
        <v>123</v>
      </c>
      <c r="B505" s="4" t="str">
        <f>HYPERLINK("http://genome-www4.stanford.edu/cgi-bin/SGD/locus.pl?locus=YNL107W","YNL107W")</f>
        <v>YNL107W</v>
      </c>
      <c r="C505" s="4" t="str">
        <f>HYPERLINK("http://genome-www4.stanford.edu/cgi-bin/SGD/locus.pl?locus=YAF9","YAF9")</f>
        <v>YAF9</v>
      </c>
      <c r="E505" s="2" t="s">
        <v>169</v>
      </c>
      <c r="F505" s="2" t="str">
        <f>HYPERLINK("http://godatabase.org/cgi-bin/go.cgi?view=details&amp;query=GO:0000123","histone acetyltransferase complex")</f>
        <v>histone acetyltransferase complex</v>
      </c>
      <c r="G505" s="5" t="s">
        <v>20</v>
      </c>
      <c r="H505" s="5">
        <v>41</v>
      </c>
      <c r="I505" s="5">
        <v>0.5</v>
      </c>
      <c r="J505" s="5">
        <v>0.94169999999999998</v>
      </c>
      <c r="K505" s="5">
        <v>0.94169999999999998</v>
      </c>
      <c r="L505" s="5">
        <v>3</v>
      </c>
      <c r="M505" s="5">
        <v>3</v>
      </c>
      <c r="N505" s="5">
        <v>2</v>
      </c>
      <c r="O505" s="5">
        <v>2</v>
      </c>
      <c r="P505" s="5" t="s">
        <v>17</v>
      </c>
    </row>
    <row r="506" spans="1:16" x14ac:dyDescent="0.25">
      <c r="A506" s="4">
        <v>5667</v>
      </c>
      <c r="B506" s="4" t="str">
        <f>HYPERLINK("http://genome-www4.stanford.edu/cgi-bin/SGD/locus.pl?locus=YNL107W","YNL107W")</f>
        <v>YNL107W</v>
      </c>
      <c r="C506" s="4" t="str">
        <f>HYPERLINK("http://genome-www4.stanford.edu/cgi-bin/SGD/locus.pl?locus=YAF9","YAF9")</f>
        <v>YAF9</v>
      </c>
      <c r="E506" s="2" t="s">
        <v>169</v>
      </c>
      <c r="F506" s="2" t="str">
        <f>HYPERLINK("http://godatabase.org/cgi-bin/go.cgi?view=details&amp;query=GO:0005667","transcription factor complex")</f>
        <v>transcription factor complex</v>
      </c>
      <c r="G506" s="5" t="s">
        <v>20</v>
      </c>
      <c r="H506" s="5">
        <v>91</v>
      </c>
      <c r="I506" s="5">
        <v>0.4</v>
      </c>
      <c r="J506" s="5">
        <v>0.86180000000000001</v>
      </c>
      <c r="K506" s="5">
        <v>0.86180000000000001</v>
      </c>
      <c r="L506" s="5">
        <v>3</v>
      </c>
      <c r="M506" s="5">
        <v>3</v>
      </c>
      <c r="N506" s="5">
        <v>2</v>
      </c>
      <c r="O506" s="5">
        <v>2</v>
      </c>
      <c r="P506" s="5" t="s">
        <v>21</v>
      </c>
    </row>
    <row r="507" spans="1:16" ht="39.6" x14ac:dyDescent="0.25">
      <c r="A507" s="4">
        <v>3723</v>
      </c>
      <c r="B507" s="4" t="str">
        <f>HYPERLINK("http://genome-www4.stanford.edu/cgi-bin/SGD/locus.pl?locus=YNL110C","YNL110C")</f>
        <v>YNL110C</v>
      </c>
      <c r="C507" s="4" t="str">
        <f>HYPERLINK("http://genome-www4.stanford.edu/cgi-bin/SGD/locus.pl?locus=NOP15","NOP15")</f>
        <v>NOP15</v>
      </c>
      <c r="D507" s="2" t="s">
        <v>74</v>
      </c>
      <c r="E507" s="2" t="s">
        <v>75</v>
      </c>
      <c r="F507" s="2" t="str">
        <f>HYPERLINK("http://godatabase.org/cgi-bin/go.cgi?view=details&amp;query=GO:0003723","RNA binding")</f>
        <v>RNA binding</v>
      </c>
      <c r="G507" s="5" t="s">
        <v>16</v>
      </c>
      <c r="H507" s="5">
        <v>230</v>
      </c>
      <c r="I507" s="5">
        <v>0.7</v>
      </c>
      <c r="J507" s="5">
        <v>1.0564E-2</v>
      </c>
      <c r="K507" s="5">
        <v>1</v>
      </c>
      <c r="L507" s="5">
        <v>30</v>
      </c>
      <c r="M507" s="5">
        <v>12</v>
      </c>
      <c r="N507" s="5">
        <v>5</v>
      </c>
      <c r="O507" s="5">
        <v>22.994499999999999</v>
      </c>
      <c r="P507" s="5" t="s">
        <v>17</v>
      </c>
    </row>
    <row r="508" spans="1:16" x14ac:dyDescent="0.25">
      <c r="A508" s="4">
        <v>3723</v>
      </c>
      <c r="B508" s="4" t="str">
        <f>HYPERLINK("http://genome-www4.stanford.edu/cgi-bin/SGD/locus.pl?locus=YNL132W","YNL132W")</f>
        <v>YNL132W</v>
      </c>
      <c r="C508" s="4" t="str">
        <f>HYPERLINK("http://genome-www4.stanford.edu/cgi-bin/SGD/locus.pl?locus=KRE33","KRE33")</f>
        <v>KRE33</v>
      </c>
      <c r="E508" s="2" t="s">
        <v>19</v>
      </c>
      <c r="F508" s="2" t="str">
        <f>HYPERLINK("http://godatabase.org/cgi-bin/go.cgi?view=details&amp;query=GO:0003723","RNA binding")</f>
        <v>RNA binding</v>
      </c>
      <c r="G508" s="5" t="s">
        <v>16</v>
      </c>
      <c r="H508" s="5">
        <v>230</v>
      </c>
      <c r="I508" s="5">
        <v>0.7</v>
      </c>
      <c r="J508" s="5">
        <v>1.7217999999999999E-4</v>
      </c>
      <c r="K508" s="5">
        <v>0.99956999999999996</v>
      </c>
      <c r="L508" s="5">
        <v>27</v>
      </c>
      <c r="M508" s="5">
        <v>15</v>
      </c>
      <c r="N508" s="5">
        <v>3</v>
      </c>
      <c r="O508" s="5">
        <v>11.196</v>
      </c>
      <c r="P508" s="5" t="s">
        <v>21</v>
      </c>
    </row>
    <row r="509" spans="1:16" x14ac:dyDescent="0.25">
      <c r="A509" s="4">
        <v>30515</v>
      </c>
      <c r="B509" s="4" t="str">
        <f>HYPERLINK("http://genome-www4.stanford.edu/cgi-bin/SGD/locus.pl?locus=YNL132W","YNL132W")</f>
        <v>YNL132W</v>
      </c>
      <c r="C509" s="4" t="str">
        <f>HYPERLINK("http://genome-www4.stanford.edu/cgi-bin/SGD/locus.pl?locus=KRE33","KRE33")</f>
        <v>KRE33</v>
      </c>
      <c r="E509" s="2" t="s">
        <v>19</v>
      </c>
      <c r="F509" s="2" t="str">
        <f>HYPERLINK("http://godatabase.org/cgi-bin/go.cgi?view=details&amp;query=GO:0030515","snoRNA binding")</f>
        <v>snoRNA binding</v>
      </c>
      <c r="G509" s="5" t="s">
        <v>16</v>
      </c>
      <c r="H509" s="5">
        <v>28</v>
      </c>
      <c r="I509" s="5">
        <v>0.5</v>
      </c>
      <c r="J509" s="5">
        <v>2.5035000000000001E-3</v>
      </c>
      <c r="K509" s="5">
        <v>1</v>
      </c>
      <c r="L509" s="5">
        <v>27</v>
      </c>
      <c r="M509" s="5">
        <v>15</v>
      </c>
      <c r="N509" s="5">
        <v>2</v>
      </c>
      <c r="O509" s="5">
        <v>10.6365</v>
      </c>
      <c r="P509" s="5" t="s">
        <v>17</v>
      </c>
    </row>
    <row r="510" spans="1:16" x14ac:dyDescent="0.25">
      <c r="A510" s="4">
        <v>30529</v>
      </c>
      <c r="B510" s="4" t="str">
        <f>HYPERLINK("http://genome-www4.stanford.edu/cgi-bin/SGD/locus.pl?locus=YNL132W","YNL132W")</f>
        <v>YNL132W</v>
      </c>
      <c r="C510" s="4" t="str">
        <f>HYPERLINK("http://genome-www4.stanford.edu/cgi-bin/SGD/locus.pl?locus=KRE33","KRE33")</f>
        <v>KRE33</v>
      </c>
      <c r="E510" s="2" t="s">
        <v>19</v>
      </c>
      <c r="F510" s="2" t="str">
        <f>HYPERLINK("http://godatabase.org/cgi-bin/go.cgi?view=details&amp;query=GO:0030529","ribonucleoprotein complex")</f>
        <v>ribonucleoprotein complex</v>
      </c>
      <c r="G510" s="5" t="s">
        <v>20</v>
      </c>
      <c r="H510" s="5">
        <v>165</v>
      </c>
      <c r="I510" s="5">
        <v>0.9</v>
      </c>
      <c r="J510" s="5">
        <v>0.13761000000000001</v>
      </c>
      <c r="K510" s="5">
        <v>0.99951999999999996</v>
      </c>
      <c r="L510" s="5">
        <v>27</v>
      </c>
      <c r="M510" s="5">
        <v>19</v>
      </c>
      <c r="N510" s="5">
        <v>6</v>
      </c>
      <c r="O510" s="5">
        <v>10.0746</v>
      </c>
      <c r="P510" s="5" t="s">
        <v>17</v>
      </c>
    </row>
    <row r="511" spans="1:16" ht="26.4" x14ac:dyDescent="0.25">
      <c r="A511" s="4">
        <v>16070</v>
      </c>
      <c r="B511" s="4" t="str">
        <f>HYPERLINK("http://genome-www4.stanford.edu/cgi-bin/SGD/locus.pl?locus=YNL175C","YNL175C")</f>
        <v>YNL175C</v>
      </c>
      <c r="C511" s="4" t="str">
        <f>HYPERLINK("http://genome-www4.stanford.edu/cgi-bin/SGD/locus.pl?locus=NOP13","NOP13")</f>
        <v>NOP13</v>
      </c>
      <c r="E511" s="2" t="s">
        <v>170</v>
      </c>
      <c r="F511" s="2" t="str">
        <f>HYPERLINK("http://godatabase.org/cgi-bin/go.cgi?view=details&amp;query=GO:0016070","RNA metabolism")</f>
        <v>RNA metabolism</v>
      </c>
      <c r="G511" s="5" t="s">
        <v>22</v>
      </c>
      <c r="H511" s="5">
        <v>256</v>
      </c>
      <c r="I511" s="5">
        <v>0.9</v>
      </c>
      <c r="J511" s="5">
        <v>0.86729000000000001</v>
      </c>
      <c r="K511" s="5">
        <v>0.99751999999999996</v>
      </c>
      <c r="L511" s="5">
        <v>18</v>
      </c>
      <c r="M511" s="5">
        <v>15</v>
      </c>
      <c r="N511" s="5">
        <v>6</v>
      </c>
      <c r="O511" s="5">
        <v>8.1395</v>
      </c>
      <c r="P511" s="5" t="s">
        <v>17</v>
      </c>
    </row>
    <row r="512" spans="1:16" x14ac:dyDescent="0.25">
      <c r="A512" s="4">
        <v>3723</v>
      </c>
      <c r="B512" s="4" t="str">
        <f>HYPERLINK("http://genome-www4.stanford.edu/cgi-bin/SGD/locus.pl?locus=YNL182C","YNL182C")</f>
        <v>YNL182C</v>
      </c>
      <c r="C512" s="4" t="str">
        <f>HYPERLINK("http://genome-www4.stanford.edu/cgi-bin/SGD/locus.pl?locus=IPI3","IPI3")</f>
        <v>IPI3</v>
      </c>
      <c r="E512" s="2" t="s">
        <v>19</v>
      </c>
      <c r="F512" s="2" t="str">
        <f>HYPERLINK("http://godatabase.org/cgi-bin/go.cgi?view=details&amp;query=GO:0003723","RNA binding")</f>
        <v>RNA binding</v>
      </c>
      <c r="G512" s="5" t="s">
        <v>16</v>
      </c>
      <c r="H512" s="5">
        <v>230</v>
      </c>
      <c r="I512" s="5">
        <v>0.7</v>
      </c>
      <c r="J512" s="5">
        <v>3.8413999999999999E-4</v>
      </c>
      <c r="K512" s="5">
        <v>0.99531999999999998</v>
      </c>
      <c r="L512" s="5">
        <v>12</v>
      </c>
      <c r="M512" s="5">
        <v>5</v>
      </c>
      <c r="N512" s="5">
        <v>0</v>
      </c>
      <c r="O512" s="5">
        <v>6.3552999999999997</v>
      </c>
      <c r="P512" s="5" t="s">
        <v>17</v>
      </c>
    </row>
    <row r="513" spans="1:16" x14ac:dyDescent="0.25">
      <c r="A513" s="4">
        <v>16563</v>
      </c>
      <c r="B513" s="4" t="str">
        <f>HYPERLINK("http://genome-www4.stanford.edu/cgi-bin/SGD/locus.pl?locus=YNL201C","YNL201C")</f>
        <v>YNL201C</v>
      </c>
      <c r="C513" s="4" t="str">
        <f>HYPERLINK("http://genome-www4.stanford.edu/cgi-bin/SGD/locus.pl?locus=PSY2","PSY2")</f>
        <v>PSY2</v>
      </c>
      <c r="E513" s="2" t="s">
        <v>19</v>
      </c>
      <c r="F513" s="2" t="str">
        <f>HYPERLINK("http://godatabase.org/cgi-bin/go.cgi?view=details&amp;query=GO:0016563","transcriptional activator")</f>
        <v>transcriptional activator</v>
      </c>
      <c r="G513" s="5" t="s">
        <v>16</v>
      </c>
      <c r="H513" s="5">
        <v>26</v>
      </c>
      <c r="I513" s="5">
        <v>0.6</v>
      </c>
      <c r="J513" s="5">
        <v>6.6257999999999996E-4</v>
      </c>
      <c r="K513" s="5">
        <v>0.99907000000000001</v>
      </c>
      <c r="L513" s="5">
        <v>17</v>
      </c>
      <c r="M513" s="5">
        <v>8</v>
      </c>
      <c r="N513" s="5">
        <v>0</v>
      </c>
      <c r="O513" s="5">
        <v>3.9763999999999999</v>
      </c>
      <c r="P513" s="5" t="s">
        <v>17</v>
      </c>
    </row>
    <row r="514" spans="1:16" x14ac:dyDescent="0.25">
      <c r="A514" s="4">
        <v>3723</v>
      </c>
      <c r="B514" s="4" t="str">
        <f>HYPERLINK("http://genome-www4.stanford.edu/cgi-bin/SGD/locus.pl?locus=YNL207W","YNL207W")</f>
        <v>YNL207W</v>
      </c>
      <c r="C514" s="4" t="str">
        <f>HYPERLINK("http://genome-www4.stanford.edu/cgi-bin/SGD/locus.pl?locus=RIO2","RIO2")</f>
        <v>RIO2</v>
      </c>
      <c r="E514" s="2" t="s">
        <v>19</v>
      </c>
      <c r="F514" s="2" t="str">
        <f>HYPERLINK("http://godatabase.org/cgi-bin/go.cgi?view=details&amp;query=GO:0003723","RNA binding")</f>
        <v>RNA binding</v>
      </c>
      <c r="G514" s="5" t="s">
        <v>16</v>
      </c>
      <c r="H514" s="5">
        <v>230</v>
      </c>
      <c r="I514" s="5">
        <v>0.7</v>
      </c>
      <c r="J514" s="5">
        <v>1.1902E-4</v>
      </c>
      <c r="K514" s="5">
        <v>0.97792000000000001</v>
      </c>
      <c r="L514" s="5">
        <v>14</v>
      </c>
      <c r="M514" s="5">
        <v>7</v>
      </c>
      <c r="N514" s="5">
        <v>0</v>
      </c>
      <c r="O514" s="5">
        <v>6.1829999999999998</v>
      </c>
      <c r="P514" s="5" t="s">
        <v>21</v>
      </c>
    </row>
    <row r="515" spans="1:16" x14ac:dyDescent="0.25">
      <c r="A515" s="4">
        <v>30515</v>
      </c>
      <c r="B515" s="4" t="str">
        <f>HYPERLINK("http://genome-www4.stanford.edu/cgi-bin/SGD/locus.pl?locus=YNL207W","YNL207W")</f>
        <v>YNL207W</v>
      </c>
      <c r="C515" s="4" t="str">
        <f>HYPERLINK("http://genome-www4.stanford.edu/cgi-bin/SGD/locus.pl?locus=RIO2","RIO2")</f>
        <v>RIO2</v>
      </c>
      <c r="E515" s="2" t="s">
        <v>19</v>
      </c>
      <c r="F515" s="2" t="str">
        <f>HYPERLINK("http://godatabase.org/cgi-bin/go.cgi?view=details&amp;query=GO:0030515","snoRNA binding")</f>
        <v>snoRNA binding</v>
      </c>
      <c r="G515" s="5" t="s">
        <v>16</v>
      </c>
      <c r="H515" s="5">
        <v>28</v>
      </c>
      <c r="I515" s="5">
        <v>0.5</v>
      </c>
      <c r="J515" s="5">
        <v>1.1674E-4</v>
      </c>
      <c r="K515" s="5">
        <v>1</v>
      </c>
      <c r="L515" s="5">
        <v>14</v>
      </c>
      <c r="M515" s="5">
        <v>7</v>
      </c>
      <c r="N515" s="5">
        <v>0</v>
      </c>
      <c r="O515" s="5">
        <v>6.4939999999999998</v>
      </c>
      <c r="P515" s="5" t="s">
        <v>17</v>
      </c>
    </row>
    <row r="516" spans="1:16" ht="26.4" x14ac:dyDescent="0.25">
      <c r="A516" s="4">
        <v>30363</v>
      </c>
      <c r="B516" s="4" t="str">
        <f>HYPERLINK("http://genome-www4.stanford.edu/cgi-bin/SGD/locus.pl?locus=YNL222W","YNL222W")</f>
        <v>YNL222W</v>
      </c>
      <c r="C516" s="4" t="str">
        <f>HYPERLINK("http://genome-www4.stanford.edu/cgi-bin/SGD/locus.pl?locus=SSU72","SSU72")</f>
        <v>SSU72</v>
      </c>
      <c r="E516" s="2" t="s">
        <v>171</v>
      </c>
      <c r="F516" s="2" t="str">
        <f>HYPERLINK("http://godatabase.org/cgi-bin/go.cgi?view=details&amp;query=GO:0030363","pre-mRNA cleavage factor")</f>
        <v>pre-mRNA cleavage factor</v>
      </c>
      <c r="G516" s="5" t="s">
        <v>16</v>
      </c>
      <c r="H516" s="5">
        <v>13</v>
      </c>
      <c r="I516" s="5">
        <v>0.4</v>
      </c>
      <c r="J516" s="5">
        <v>0.96004</v>
      </c>
      <c r="K516" s="5">
        <v>0.96004</v>
      </c>
      <c r="L516" s="5">
        <v>3</v>
      </c>
      <c r="M516" s="5">
        <v>3</v>
      </c>
      <c r="N516" s="5">
        <v>2</v>
      </c>
      <c r="O516" s="5">
        <v>2</v>
      </c>
      <c r="P516" s="5" t="s">
        <v>21</v>
      </c>
    </row>
    <row r="517" spans="1:16" ht="26.4" x14ac:dyDescent="0.25">
      <c r="A517" s="4">
        <v>30364</v>
      </c>
      <c r="B517" s="4" t="str">
        <f>HYPERLINK("http://genome-www4.stanford.edu/cgi-bin/SGD/locus.pl?locus=YNL222W","YNL222W")</f>
        <v>YNL222W</v>
      </c>
      <c r="C517" s="4" t="str">
        <f>HYPERLINK("http://genome-www4.stanford.edu/cgi-bin/SGD/locus.pl?locus=SSU72","SSU72")</f>
        <v>SSU72</v>
      </c>
      <c r="E517" s="2" t="s">
        <v>171</v>
      </c>
      <c r="F517" s="2" t="str">
        <f>HYPERLINK("http://godatabase.org/cgi-bin/go.cgi?view=details&amp;query=GO:0030364","cleavage/polyadenylation specificity factor")</f>
        <v>cleavage/polyadenylation specificity factor</v>
      </c>
      <c r="G517" s="5" t="s">
        <v>16</v>
      </c>
      <c r="H517" s="5">
        <v>13</v>
      </c>
      <c r="I517" s="5">
        <v>0.4</v>
      </c>
      <c r="J517" s="5">
        <v>0.96004</v>
      </c>
      <c r="K517" s="5">
        <v>0.96004</v>
      </c>
      <c r="L517" s="5">
        <v>3</v>
      </c>
      <c r="M517" s="5">
        <v>3</v>
      </c>
      <c r="N517" s="5">
        <v>2</v>
      </c>
      <c r="O517" s="5">
        <v>2</v>
      </c>
      <c r="P517" s="5" t="s">
        <v>17</v>
      </c>
    </row>
    <row r="518" spans="1:16" ht="26.4" x14ac:dyDescent="0.25">
      <c r="A518" s="4">
        <v>5478</v>
      </c>
      <c r="B518" s="4" t="str">
        <f>HYPERLINK("http://genome-www4.stanford.edu/cgi-bin/SGD/locus.pl?locus=YNL263C","YNL263C")</f>
        <v>YNL263C</v>
      </c>
      <c r="C518" s="4" t="str">
        <f>HYPERLINK("http://genome-www4.stanford.edu/cgi-bin/SGD/locus.pl?locus=YIF1","YIF1")</f>
        <v>YIF1</v>
      </c>
      <c r="E518" s="2" t="s">
        <v>15</v>
      </c>
      <c r="F518" s="2" t="str">
        <f>HYPERLINK("http://godatabase.org/cgi-bin/go.cgi?view=details&amp;query=GO:0005478","intracellular transporter")</f>
        <v>intracellular transporter</v>
      </c>
      <c r="G518" s="5" t="s">
        <v>16</v>
      </c>
      <c r="H518" s="5">
        <v>25</v>
      </c>
      <c r="I518" s="5">
        <v>0.6</v>
      </c>
      <c r="J518" s="5">
        <v>3.4086999999999999E-2</v>
      </c>
      <c r="K518" s="5">
        <v>1</v>
      </c>
      <c r="L518" s="5">
        <v>6</v>
      </c>
      <c r="M518" s="5">
        <v>2</v>
      </c>
      <c r="N518" s="5">
        <v>1</v>
      </c>
      <c r="O518" s="5">
        <v>4.1022999999999996</v>
      </c>
      <c r="P518" s="5" t="s">
        <v>21</v>
      </c>
    </row>
    <row r="519" spans="1:16" ht="26.4" x14ac:dyDescent="0.25">
      <c r="A519" s="4">
        <v>5484</v>
      </c>
      <c r="B519" s="4" t="str">
        <f>HYPERLINK("http://genome-www4.stanford.edu/cgi-bin/SGD/locus.pl?locus=YNL263C","YNL263C")</f>
        <v>YNL263C</v>
      </c>
      <c r="C519" s="4" t="str">
        <f>HYPERLINK("http://genome-www4.stanford.edu/cgi-bin/SGD/locus.pl?locus=YIF1","YIF1")</f>
        <v>YIF1</v>
      </c>
      <c r="E519" s="2" t="s">
        <v>15</v>
      </c>
      <c r="F519" s="2" t="str">
        <f>HYPERLINK("http://godatabase.org/cgi-bin/go.cgi?view=details&amp;query=GO:0005484","SNAP receptor")</f>
        <v>SNAP receptor</v>
      </c>
      <c r="G519" s="5" t="s">
        <v>16</v>
      </c>
      <c r="H519" s="5">
        <v>22</v>
      </c>
      <c r="I519" s="5">
        <v>0.9</v>
      </c>
      <c r="J519" s="5">
        <v>5.0247E-2</v>
      </c>
      <c r="K519" s="5">
        <v>1</v>
      </c>
      <c r="L519" s="5">
        <v>6</v>
      </c>
      <c r="M519" s="5">
        <v>2</v>
      </c>
      <c r="N519" s="5">
        <v>1</v>
      </c>
      <c r="O519" s="5">
        <v>4.1231999999999998</v>
      </c>
      <c r="P519" s="5" t="s">
        <v>17</v>
      </c>
    </row>
    <row r="520" spans="1:16" x14ac:dyDescent="0.25">
      <c r="A520" s="4">
        <v>3743</v>
      </c>
      <c r="B520" s="4" t="str">
        <f>HYPERLINK("http://genome-www4.stanford.edu/cgi-bin/SGD/locus.pl?locus=YNL265C","YNL265C")</f>
        <v>YNL265C</v>
      </c>
      <c r="C520" s="4" t="str">
        <f>HYPERLINK("http://genome-www4.stanford.edu/cgi-bin/SGD/locus.pl?locus=IST1","IST1")</f>
        <v>IST1</v>
      </c>
      <c r="E520" s="2" t="s">
        <v>19</v>
      </c>
      <c r="F520" s="2" t="str">
        <f>HYPERLINK("http://godatabase.org/cgi-bin/go.cgi?view=details&amp;query=GO:0003743","translation initiation factor")</f>
        <v>translation initiation factor</v>
      </c>
      <c r="G520" s="5" t="s">
        <v>16</v>
      </c>
      <c r="H520" s="5">
        <v>27</v>
      </c>
      <c r="I520" s="5">
        <v>0.8</v>
      </c>
      <c r="J520" s="5">
        <v>0.99995000000000001</v>
      </c>
      <c r="K520" s="5">
        <v>0.99995999999999996</v>
      </c>
      <c r="L520" s="5">
        <v>11</v>
      </c>
      <c r="M520" s="5">
        <v>10</v>
      </c>
      <c r="N520" s="5">
        <v>6</v>
      </c>
      <c r="O520" s="5">
        <v>6.1341000000000001</v>
      </c>
      <c r="P520" s="5" t="s">
        <v>17</v>
      </c>
    </row>
    <row r="521" spans="1:16" ht="26.4" x14ac:dyDescent="0.25">
      <c r="A521" s="4">
        <v>8135</v>
      </c>
      <c r="B521" s="4" t="str">
        <f>HYPERLINK("http://genome-www4.stanford.edu/cgi-bin/SGD/locus.pl?locus=YNL265C","YNL265C")</f>
        <v>YNL265C</v>
      </c>
      <c r="C521" s="4" t="str">
        <f>HYPERLINK("http://genome-www4.stanford.edu/cgi-bin/SGD/locus.pl?locus=IST1","IST1")</f>
        <v>IST1</v>
      </c>
      <c r="E521" s="2" t="s">
        <v>19</v>
      </c>
      <c r="F521" s="2" t="str">
        <f>HYPERLINK("http://godatabase.org/cgi-bin/go.cgi?view=details&amp;query=GO:0008135","translation factor, nucleic acid binding")</f>
        <v>translation factor, nucleic acid binding</v>
      </c>
      <c r="G521" s="5" t="s">
        <v>16</v>
      </c>
      <c r="H521" s="5">
        <v>43</v>
      </c>
      <c r="I521" s="5">
        <v>0.7</v>
      </c>
      <c r="J521" s="5">
        <v>0.99985000000000002</v>
      </c>
      <c r="K521" s="5">
        <v>0.99990000000000001</v>
      </c>
      <c r="L521" s="5">
        <v>11</v>
      </c>
      <c r="M521" s="5">
        <v>10</v>
      </c>
      <c r="N521" s="5">
        <v>6</v>
      </c>
      <c r="O521" s="5">
        <v>6.1597</v>
      </c>
      <c r="P521" s="5" t="s">
        <v>21</v>
      </c>
    </row>
    <row r="522" spans="1:16" x14ac:dyDescent="0.25">
      <c r="A522" s="4">
        <v>30529</v>
      </c>
      <c r="B522" s="4" t="str">
        <f>HYPERLINK("http://genome-www4.stanford.edu/cgi-bin/SGD/locus.pl?locus=YNL265C","YNL265C")</f>
        <v>YNL265C</v>
      </c>
      <c r="C522" s="4" t="str">
        <f>HYPERLINK("http://genome-www4.stanford.edu/cgi-bin/SGD/locus.pl?locus=IST1","IST1")</f>
        <v>IST1</v>
      </c>
      <c r="E522" s="2" t="s">
        <v>19</v>
      </c>
      <c r="F522" s="2" t="str">
        <f>HYPERLINK("http://godatabase.org/cgi-bin/go.cgi?view=details&amp;query=GO:0030529","ribonucleoprotein complex")</f>
        <v>ribonucleoprotein complex</v>
      </c>
      <c r="G522" s="5" t="s">
        <v>20</v>
      </c>
      <c r="H522" s="5">
        <v>165</v>
      </c>
      <c r="I522" s="5">
        <v>0.9</v>
      </c>
      <c r="J522" s="5">
        <v>0.98526999999999998</v>
      </c>
      <c r="K522" s="5">
        <v>0.99570000000000003</v>
      </c>
      <c r="L522" s="5">
        <v>11</v>
      </c>
      <c r="M522" s="5">
        <v>9</v>
      </c>
      <c r="N522" s="5">
        <v>5</v>
      </c>
      <c r="O522" s="5">
        <v>5.5926999999999998</v>
      </c>
      <c r="P522" s="5" t="s">
        <v>17</v>
      </c>
    </row>
    <row r="523" spans="1:16" x14ac:dyDescent="0.25">
      <c r="A523" s="4">
        <v>45182</v>
      </c>
      <c r="B523" s="4" t="str">
        <f>HYPERLINK("http://genome-www4.stanford.edu/cgi-bin/SGD/locus.pl?locus=YNL265C","YNL265C")</f>
        <v>YNL265C</v>
      </c>
      <c r="C523" s="4" t="str">
        <f>HYPERLINK("http://genome-www4.stanford.edu/cgi-bin/SGD/locus.pl?locus=IST1","IST1")</f>
        <v>IST1</v>
      </c>
      <c r="E523" s="2" t="s">
        <v>19</v>
      </c>
      <c r="F523" s="2" t="str">
        <f>HYPERLINK("http://godatabase.org/cgi-bin/go.cgi?view=details&amp;query=GO:0045182","translation regulator")</f>
        <v>translation regulator</v>
      </c>
      <c r="G523" s="5" t="s">
        <v>16</v>
      </c>
      <c r="H523" s="5">
        <v>48</v>
      </c>
      <c r="I523" s="5">
        <v>0.7</v>
      </c>
      <c r="J523" s="5">
        <v>0.99982000000000004</v>
      </c>
      <c r="K523" s="5">
        <v>0.99987999999999999</v>
      </c>
      <c r="L523" s="5">
        <v>11</v>
      </c>
      <c r="M523" s="5">
        <v>10</v>
      </c>
      <c r="N523" s="5">
        <v>6</v>
      </c>
      <c r="O523" s="5">
        <v>6.1670999999999996</v>
      </c>
      <c r="P523" s="5" t="s">
        <v>21</v>
      </c>
    </row>
    <row r="524" spans="1:16" ht="39.6" x14ac:dyDescent="0.25">
      <c r="A524" s="4">
        <v>30515</v>
      </c>
      <c r="B524" s="4" t="str">
        <f>HYPERLINK("http://genome-www4.stanford.edu/cgi-bin/SGD/locus.pl?locus=YNL287W","YNL287W")</f>
        <v>YNL287W</v>
      </c>
      <c r="C524" s="4" t="str">
        <f>HYPERLINK("http://genome-www4.stanford.edu/cgi-bin/SGD/locus.pl?locus=SEC21","SEC21")</f>
        <v>SEC21</v>
      </c>
      <c r="D524" s="2" t="s">
        <v>172</v>
      </c>
      <c r="E524" s="2" t="s">
        <v>173</v>
      </c>
      <c r="F524" s="2" t="str">
        <f>HYPERLINK("http://godatabase.org/cgi-bin/go.cgi?view=details&amp;query=GO:0030515","snoRNA binding")</f>
        <v>snoRNA binding</v>
      </c>
      <c r="G524" s="5" t="s">
        <v>16</v>
      </c>
      <c r="H524" s="5">
        <v>28</v>
      </c>
      <c r="I524" s="5">
        <v>0.5</v>
      </c>
      <c r="J524" s="5">
        <v>8.9422999999999998E-4</v>
      </c>
      <c r="K524" s="5">
        <v>0.50358999999999998</v>
      </c>
      <c r="L524" s="5">
        <v>8</v>
      </c>
      <c r="M524" s="5">
        <v>2</v>
      </c>
      <c r="N524" s="5">
        <v>0</v>
      </c>
      <c r="O524" s="5">
        <v>1.9767999999999999</v>
      </c>
      <c r="P524" s="5" t="s">
        <v>17</v>
      </c>
    </row>
    <row r="525" spans="1:16" ht="52.8" x14ac:dyDescent="0.25">
      <c r="A525" s="4">
        <v>175</v>
      </c>
      <c r="B525" s="4" t="str">
        <f t="shared" ref="B525:B533" si="32">HYPERLINK("http://genome-www4.stanford.edu/cgi-bin/SGD/locus.pl?locus=YNL288W","YNL288W")</f>
        <v>YNL288W</v>
      </c>
      <c r="C525" s="4" t="str">
        <f t="shared" ref="C525:C533" si="33">HYPERLINK("http://genome-www4.stanford.edu/cgi-bin/SGD/locus.pl?locus=CAF40","CAF40")</f>
        <v>CAF40</v>
      </c>
      <c r="E525" s="2" t="s">
        <v>97</v>
      </c>
      <c r="F525" s="2" t="str">
        <f>HYPERLINK("http://godatabase.org/cgi-bin/go.cgi?view=details&amp;query=GO:0000175","3'-5' exoribonuclease")</f>
        <v>3'-5' exoribonuclease</v>
      </c>
      <c r="G525" s="5" t="s">
        <v>16</v>
      </c>
      <c r="H525" s="5">
        <v>18</v>
      </c>
      <c r="I525" s="5">
        <v>0.5</v>
      </c>
      <c r="J525" s="5">
        <v>0.99834999999999996</v>
      </c>
      <c r="K525" s="5">
        <v>0.99836999999999998</v>
      </c>
      <c r="L525" s="5">
        <v>6</v>
      </c>
      <c r="M525" s="5">
        <v>5</v>
      </c>
      <c r="N525" s="5">
        <v>3</v>
      </c>
      <c r="O525" s="5">
        <v>3.0091999999999999</v>
      </c>
      <c r="P525" s="5" t="s">
        <v>17</v>
      </c>
    </row>
    <row r="526" spans="1:16" ht="52.8" x14ac:dyDescent="0.25">
      <c r="A526" s="4">
        <v>3702</v>
      </c>
      <c r="B526" s="4" t="str">
        <f t="shared" si="32"/>
        <v>YNL288W</v>
      </c>
      <c r="C526" s="4" t="str">
        <f t="shared" si="33"/>
        <v>CAF40</v>
      </c>
      <c r="E526" s="2" t="s">
        <v>97</v>
      </c>
      <c r="F526" s="2" t="str">
        <f>HYPERLINK("http://godatabase.org/cgi-bin/go.cgi?view=details&amp;query=GO:0003702","RNA polymerase II transcription factor")</f>
        <v>RNA polymerase II transcription factor</v>
      </c>
      <c r="G526" s="5" t="s">
        <v>16</v>
      </c>
      <c r="H526" s="5">
        <v>96</v>
      </c>
      <c r="I526" s="5">
        <v>0.4</v>
      </c>
      <c r="J526" s="5">
        <v>0.47217999999999999</v>
      </c>
      <c r="K526" s="5">
        <v>0.44623000000000002</v>
      </c>
      <c r="L526" s="5">
        <v>6</v>
      </c>
      <c r="M526" s="5">
        <v>5</v>
      </c>
      <c r="N526" s="5">
        <v>2</v>
      </c>
      <c r="O526" s="5">
        <v>2.0057</v>
      </c>
      <c r="P526" s="5" t="s">
        <v>17</v>
      </c>
    </row>
    <row r="527" spans="1:16" ht="52.8" x14ac:dyDescent="0.25">
      <c r="A527" s="4">
        <v>3723</v>
      </c>
      <c r="B527" s="4" t="str">
        <f t="shared" si="32"/>
        <v>YNL288W</v>
      </c>
      <c r="C527" s="4" t="str">
        <f t="shared" si="33"/>
        <v>CAF40</v>
      </c>
      <c r="E527" s="2" t="s">
        <v>97</v>
      </c>
      <c r="F527" s="2" t="str">
        <f>HYPERLINK("http://godatabase.org/cgi-bin/go.cgi?view=details&amp;query=GO:0003723","RNA binding")</f>
        <v>RNA binding</v>
      </c>
      <c r="G527" s="5" t="s">
        <v>16</v>
      </c>
      <c r="H527" s="5">
        <v>230</v>
      </c>
      <c r="I527" s="5">
        <v>0.7</v>
      </c>
      <c r="J527" s="5">
        <v>0.79047000000000001</v>
      </c>
      <c r="K527" s="5">
        <v>0.89041999999999999</v>
      </c>
      <c r="L527" s="5">
        <v>6</v>
      </c>
      <c r="M527" s="5">
        <v>5</v>
      </c>
      <c r="N527" s="5">
        <v>3</v>
      </c>
      <c r="O527" s="5">
        <v>3.415</v>
      </c>
      <c r="P527" s="5" t="s">
        <v>21</v>
      </c>
    </row>
    <row r="528" spans="1:16" ht="52.8" x14ac:dyDescent="0.25">
      <c r="A528" s="4">
        <v>4518</v>
      </c>
      <c r="B528" s="4" t="str">
        <f t="shared" si="32"/>
        <v>YNL288W</v>
      </c>
      <c r="C528" s="4" t="str">
        <f t="shared" si="33"/>
        <v>CAF40</v>
      </c>
      <c r="E528" s="2" t="s">
        <v>97</v>
      </c>
      <c r="F528" s="2" t="str">
        <f>HYPERLINK("http://godatabase.org/cgi-bin/go.cgi?view=details&amp;query=GO:0004518","nuclease")</f>
        <v>nuclease</v>
      </c>
      <c r="G528" s="5" t="s">
        <v>16</v>
      </c>
      <c r="H528" s="5">
        <v>68</v>
      </c>
      <c r="I528" s="5">
        <v>0.5</v>
      </c>
      <c r="J528" s="5">
        <v>0.96936</v>
      </c>
      <c r="K528" s="5">
        <v>0.97223999999999999</v>
      </c>
      <c r="L528" s="5">
        <v>6</v>
      </c>
      <c r="M528" s="5">
        <v>5</v>
      </c>
      <c r="N528" s="5">
        <v>3</v>
      </c>
      <c r="O528" s="5">
        <v>3.0556000000000001</v>
      </c>
      <c r="P528" s="5" t="s">
        <v>21</v>
      </c>
    </row>
    <row r="529" spans="1:16" ht="52.8" x14ac:dyDescent="0.25">
      <c r="A529" s="4">
        <v>4527</v>
      </c>
      <c r="B529" s="4" t="str">
        <f t="shared" si="32"/>
        <v>YNL288W</v>
      </c>
      <c r="C529" s="4" t="str">
        <f t="shared" si="33"/>
        <v>CAF40</v>
      </c>
      <c r="E529" s="2" t="s">
        <v>97</v>
      </c>
      <c r="F529" s="2" t="str">
        <f>HYPERLINK("http://godatabase.org/cgi-bin/go.cgi?view=details&amp;query=GO:0004527","exonuclease")</f>
        <v>exonuclease</v>
      </c>
      <c r="G529" s="5" t="s">
        <v>16</v>
      </c>
      <c r="H529" s="5">
        <v>34</v>
      </c>
      <c r="I529" s="5">
        <v>0.4</v>
      </c>
      <c r="J529" s="5">
        <v>0.99489000000000005</v>
      </c>
      <c r="K529" s="5">
        <v>0.99519999999999997</v>
      </c>
      <c r="L529" s="5">
        <v>6</v>
      </c>
      <c r="M529" s="5">
        <v>5</v>
      </c>
      <c r="N529" s="5">
        <v>3</v>
      </c>
      <c r="O529" s="5">
        <v>3.0274999999999999</v>
      </c>
      <c r="P529" s="5" t="s">
        <v>21</v>
      </c>
    </row>
    <row r="530" spans="1:16" ht="52.8" x14ac:dyDescent="0.25">
      <c r="A530" s="4">
        <v>4540</v>
      </c>
      <c r="B530" s="4" t="str">
        <f t="shared" si="32"/>
        <v>YNL288W</v>
      </c>
      <c r="C530" s="4" t="str">
        <f t="shared" si="33"/>
        <v>CAF40</v>
      </c>
      <c r="E530" s="2" t="s">
        <v>97</v>
      </c>
      <c r="F530" s="2" t="str">
        <f>HYPERLINK("http://godatabase.org/cgi-bin/go.cgi?view=details&amp;query=GO:0004540","ribonuclease")</f>
        <v>ribonuclease</v>
      </c>
      <c r="G530" s="5" t="s">
        <v>16</v>
      </c>
      <c r="H530" s="5">
        <v>44</v>
      </c>
      <c r="I530" s="5">
        <v>0.3</v>
      </c>
      <c r="J530" s="5">
        <v>0.99273999999999996</v>
      </c>
      <c r="K530" s="5">
        <v>0.99333000000000005</v>
      </c>
      <c r="L530" s="5">
        <v>6</v>
      </c>
      <c r="M530" s="5">
        <v>5</v>
      </c>
      <c r="N530" s="5">
        <v>3</v>
      </c>
      <c r="O530" s="5">
        <v>3.0375000000000001</v>
      </c>
      <c r="P530" s="5" t="s">
        <v>21</v>
      </c>
    </row>
    <row r="531" spans="1:16" ht="52.8" x14ac:dyDescent="0.25">
      <c r="A531" s="4">
        <v>8408</v>
      </c>
      <c r="B531" s="4" t="str">
        <f t="shared" si="32"/>
        <v>YNL288W</v>
      </c>
      <c r="C531" s="4" t="str">
        <f t="shared" si="33"/>
        <v>CAF40</v>
      </c>
      <c r="E531" s="2" t="s">
        <v>97</v>
      </c>
      <c r="F531" s="2" t="str">
        <f>HYPERLINK("http://godatabase.org/cgi-bin/go.cgi?view=details&amp;query=GO:0008408","3'-5' exonuclease")</f>
        <v>3'-5' exonuclease</v>
      </c>
      <c r="G531" s="5" t="s">
        <v>16</v>
      </c>
      <c r="H531" s="5">
        <v>25</v>
      </c>
      <c r="I531" s="5">
        <v>0.5</v>
      </c>
      <c r="J531" s="5">
        <v>0.99795999999999996</v>
      </c>
      <c r="K531" s="5">
        <v>0.99802000000000002</v>
      </c>
      <c r="L531" s="5">
        <v>6</v>
      </c>
      <c r="M531" s="5">
        <v>5</v>
      </c>
      <c r="N531" s="5">
        <v>3</v>
      </c>
      <c r="O531" s="5">
        <v>3.0148000000000001</v>
      </c>
      <c r="P531" s="5" t="s">
        <v>21</v>
      </c>
    </row>
    <row r="532" spans="1:16" ht="52.8" x14ac:dyDescent="0.25">
      <c r="A532" s="4">
        <v>16788</v>
      </c>
      <c r="B532" s="4" t="str">
        <f t="shared" si="32"/>
        <v>YNL288W</v>
      </c>
      <c r="C532" s="4" t="str">
        <f t="shared" si="33"/>
        <v>CAF40</v>
      </c>
      <c r="E532" s="2" t="s">
        <v>97</v>
      </c>
      <c r="F532" s="2" t="str">
        <f>HYPERLINK("http://godatabase.org/cgi-bin/go.cgi?view=details&amp;query=GO:0016788","hydrolase, acting on ester bonds")</f>
        <v>hydrolase, acting on ester bonds</v>
      </c>
      <c r="G532" s="5" t="s">
        <v>16</v>
      </c>
      <c r="H532" s="5">
        <v>157</v>
      </c>
      <c r="I532" s="5">
        <v>0.7</v>
      </c>
      <c r="J532" s="5">
        <v>0.81962000000000002</v>
      </c>
      <c r="K532" s="5">
        <v>0.82579000000000002</v>
      </c>
      <c r="L532" s="5">
        <v>6</v>
      </c>
      <c r="M532" s="5">
        <v>5</v>
      </c>
      <c r="N532" s="5">
        <v>3</v>
      </c>
      <c r="O532" s="5">
        <v>3.0830000000000002</v>
      </c>
      <c r="P532" s="5" t="s">
        <v>21</v>
      </c>
    </row>
    <row r="533" spans="1:16" ht="52.8" x14ac:dyDescent="0.25">
      <c r="A533" s="4">
        <v>16896</v>
      </c>
      <c r="B533" s="4" t="str">
        <f t="shared" si="32"/>
        <v>YNL288W</v>
      </c>
      <c r="C533" s="4" t="str">
        <f t="shared" si="33"/>
        <v>CAF40</v>
      </c>
      <c r="E533" s="2" t="s">
        <v>97</v>
      </c>
      <c r="F533" s="2" t="str">
        <f>HYPERLINK("http://godatabase.org/cgi-bin/go.cgi?view=details&amp;query=GO:0016896","exoribonuclease, producing 5'-phosphomonoesters")</f>
        <v>exoribonuclease, producing 5'-phosphomonoesters</v>
      </c>
      <c r="G533" s="5" t="s">
        <v>16</v>
      </c>
      <c r="H533" s="5">
        <v>23</v>
      </c>
      <c r="I533" s="5">
        <v>0.5</v>
      </c>
      <c r="J533" s="5">
        <v>0.99751999999999996</v>
      </c>
      <c r="K533" s="5">
        <v>0.99761</v>
      </c>
      <c r="L533" s="5">
        <v>6</v>
      </c>
      <c r="M533" s="5">
        <v>5</v>
      </c>
      <c r="N533" s="5">
        <v>3</v>
      </c>
      <c r="O533" s="5">
        <v>3.0163000000000002</v>
      </c>
      <c r="P533" s="5" t="s">
        <v>21</v>
      </c>
    </row>
    <row r="534" spans="1:16" ht="26.4" x14ac:dyDescent="0.25">
      <c r="A534" s="4">
        <v>3723</v>
      </c>
      <c r="B534" s="4" t="str">
        <f>HYPERLINK("http://genome-www4.stanford.edu/cgi-bin/SGD/locus.pl?locus=YNL308C","YNL308C")</f>
        <v>YNL308C</v>
      </c>
      <c r="C534" s="4" t="str">
        <f>HYPERLINK("http://genome-www4.stanford.edu/cgi-bin/SGD/locus.pl?locus=KRI1","KRI1")</f>
        <v>KRI1</v>
      </c>
      <c r="D534" s="2" t="s">
        <v>174</v>
      </c>
      <c r="E534" s="2" t="s">
        <v>47</v>
      </c>
      <c r="F534" s="2" t="str">
        <f>HYPERLINK("http://godatabase.org/cgi-bin/go.cgi?view=details&amp;query=GO:0003723","RNA binding")</f>
        <v>RNA binding</v>
      </c>
      <c r="G534" s="5" t="s">
        <v>16</v>
      </c>
      <c r="H534" s="5">
        <v>230</v>
      </c>
      <c r="I534" s="5">
        <v>0.7</v>
      </c>
      <c r="J534" s="5">
        <v>1.7470999999999999E-3</v>
      </c>
      <c r="K534" s="5">
        <v>0.84787999999999997</v>
      </c>
      <c r="L534" s="5">
        <v>13</v>
      </c>
      <c r="M534" s="5">
        <v>7</v>
      </c>
      <c r="N534" s="5">
        <v>1</v>
      </c>
      <c r="O534" s="5">
        <v>5.0336999999999996</v>
      </c>
      <c r="P534" s="5" t="s">
        <v>21</v>
      </c>
    </row>
    <row r="535" spans="1:16" ht="26.4" x14ac:dyDescent="0.25">
      <c r="A535" s="4">
        <v>30515</v>
      </c>
      <c r="B535" s="4" t="str">
        <f>HYPERLINK("http://genome-www4.stanford.edu/cgi-bin/SGD/locus.pl?locus=YNL308C","YNL308C")</f>
        <v>YNL308C</v>
      </c>
      <c r="C535" s="4" t="str">
        <f>HYPERLINK("http://genome-www4.stanford.edu/cgi-bin/SGD/locus.pl?locus=KRI1","KRI1")</f>
        <v>KRI1</v>
      </c>
      <c r="D535" s="2" t="s">
        <v>174</v>
      </c>
      <c r="E535" s="2" t="s">
        <v>47</v>
      </c>
      <c r="F535" s="2" t="str">
        <f>HYPERLINK("http://godatabase.org/cgi-bin/go.cgi?view=details&amp;query=GO:0030515","snoRNA binding")</f>
        <v>snoRNA binding</v>
      </c>
      <c r="G535" s="5" t="s">
        <v>16</v>
      </c>
      <c r="H535" s="5">
        <v>28</v>
      </c>
      <c r="I535" s="5">
        <v>0.5</v>
      </c>
      <c r="J535" s="5">
        <v>1.5844000000000001E-4</v>
      </c>
      <c r="K535" s="5">
        <v>0.99650000000000005</v>
      </c>
      <c r="L535" s="5">
        <v>13</v>
      </c>
      <c r="M535" s="5">
        <v>7</v>
      </c>
      <c r="N535" s="5">
        <v>0</v>
      </c>
      <c r="O535" s="5">
        <v>4.0155000000000003</v>
      </c>
      <c r="P535" s="5" t="s">
        <v>17</v>
      </c>
    </row>
    <row r="536" spans="1:16" x14ac:dyDescent="0.25">
      <c r="A536" s="4">
        <v>6508</v>
      </c>
      <c r="B536" s="4" t="str">
        <f>HYPERLINK("http://genome-www4.stanford.edu/cgi-bin/SGD/locus.pl?locus=YNL311C","YNL311C")</f>
        <v>YNL311C</v>
      </c>
      <c r="C536" s="4" t="str">
        <f>HYPERLINK("http://genome-www4.stanford.edu/cgi-bin/SGD/locus.pl?locus=YNL311C","YNL311C")</f>
        <v>YNL311C</v>
      </c>
      <c r="E536" s="2" t="s">
        <v>19</v>
      </c>
      <c r="F536" s="2" t="str">
        <f>HYPERLINK("http://godatabase.org/cgi-bin/go.cgi?view=details&amp;query=GO:0006508","proteolysis and peptidolysis")</f>
        <v>proteolysis and peptidolysis</v>
      </c>
      <c r="G536" s="5" t="s">
        <v>22</v>
      </c>
      <c r="H536" s="5">
        <v>101</v>
      </c>
      <c r="I536" s="5">
        <v>0.5</v>
      </c>
      <c r="J536" s="5">
        <v>0.58587</v>
      </c>
      <c r="K536" s="5">
        <v>0.53576999999999997</v>
      </c>
      <c r="L536" s="5">
        <v>11</v>
      </c>
      <c r="M536" s="5">
        <v>9</v>
      </c>
      <c r="N536" s="5">
        <v>3</v>
      </c>
      <c r="O536" s="5">
        <v>3.0042</v>
      </c>
      <c r="P536" s="5" t="s">
        <v>17</v>
      </c>
    </row>
    <row r="537" spans="1:16" x14ac:dyDescent="0.25">
      <c r="A537" s="4">
        <v>3723</v>
      </c>
      <c r="B537" s="4" t="str">
        <f>HYPERLINK("http://genome-www4.stanford.edu/cgi-bin/SGD/locus.pl?locus=YNR054C","YNR054C")</f>
        <v>YNR054C</v>
      </c>
      <c r="C537" s="4" t="str">
        <f>HYPERLINK("http://genome-www4.stanford.edu/cgi-bin/SGD/locus.pl?locus=YNR054C","YNR054C")</f>
        <v>YNR054C</v>
      </c>
      <c r="E537" s="2" t="s">
        <v>19</v>
      </c>
      <c r="F537" s="2" t="str">
        <f>HYPERLINK("http://godatabase.org/cgi-bin/go.cgi?view=details&amp;query=GO:0003723","RNA binding")</f>
        <v>RNA binding</v>
      </c>
      <c r="G537" s="5" t="s">
        <v>16</v>
      </c>
      <c r="H537" s="5">
        <v>230</v>
      </c>
      <c r="I537" s="5">
        <v>0.7</v>
      </c>
      <c r="J537" s="5">
        <v>0.27834999999999999</v>
      </c>
      <c r="K537" s="5">
        <v>0.75688999999999995</v>
      </c>
      <c r="L537" s="5">
        <v>2</v>
      </c>
      <c r="M537" s="5">
        <v>1</v>
      </c>
      <c r="N537" s="5">
        <v>1</v>
      </c>
      <c r="O537" s="5">
        <v>1.9941</v>
      </c>
      <c r="P537" s="5" t="s">
        <v>17</v>
      </c>
    </row>
    <row r="538" spans="1:16" ht="26.4" x14ac:dyDescent="0.25">
      <c r="A538" s="4">
        <v>6319</v>
      </c>
      <c r="B538" s="4" t="str">
        <f>HYPERLINK("http://genome-www4.stanford.edu/cgi-bin/SGD/locus.pl?locus=YOL030W","YOL030W")</f>
        <v>YOL030W</v>
      </c>
      <c r="C538" s="4" t="str">
        <f>HYPERLINK("http://genome-www4.stanford.edu/cgi-bin/SGD/locus.pl?locus=GAS5","GAS5")</f>
        <v>GAS5</v>
      </c>
      <c r="E538" s="2" t="s">
        <v>141</v>
      </c>
      <c r="F538" s="2" t="str">
        <f>HYPERLINK("http://godatabase.org/cgi-bin/go.cgi?view=details&amp;query=GO:0006319","Ty element transposition")</f>
        <v>Ty element transposition</v>
      </c>
      <c r="G538" s="5" t="s">
        <v>22</v>
      </c>
      <c r="H538" s="5">
        <v>12</v>
      </c>
      <c r="I538" s="5">
        <v>0.5</v>
      </c>
      <c r="J538" s="5">
        <v>6.6739000000000002E-4</v>
      </c>
      <c r="K538" s="5">
        <v>0.51051000000000002</v>
      </c>
      <c r="L538" s="5">
        <v>3</v>
      </c>
      <c r="M538" s="5">
        <v>1</v>
      </c>
      <c r="N538" s="5">
        <v>0</v>
      </c>
      <c r="O538" s="5">
        <v>1.0450999999999999</v>
      </c>
      <c r="P538" s="5" t="s">
        <v>17</v>
      </c>
    </row>
    <row r="539" spans="1:16" ht="52.8" x14ac:dyDescent="0.25">
      <c r="A539" s="4">
        <v>4518</v>
      </c>
      <c r="B539" s="4" t="str">
        <f>HYPERLINK("http://genome-www4.stanford.edu/cgi-bin/SGD/locus.pl?locus=YOL044W","YOL044W")</f>
        <v>YOL044W</v>
      </c>
      <c r="C539" s="4" t="str">
        <f>HYPERLINK("http://genome-www4.stanford.edu/cgi-bin/SGD/locus.pl?locus=PEX15","PEX15")</f>
        <v>PEX15</v>
      </c>
      <c r="D539" s="2" t="s">
        <v>175</v>
      </c>
      <c r="E539" s="2" t="s">
        <v>176</v>
      </c>
      <c r="F539" s="2" t="str">
        <f>HYPERLINK("http://godatabase.org/cgi-bin/go.cgi?view=details&amp;query=GO:0004518","nuclease")</f>
        <v>nuclease</v>
      </c>
      <c r="G539" s="5" t="s">
        <v>16</v>
      </c>
      <c r="H539" s="5">
        <v>68</v>
      </c>
      <c r="I539" s="5">
        <v>0.5</v>
      </c>
      <c r="J539" s="5">
        <v>0.80949000000000004</v>
      </c>
      <c r="K539" s="5">
        <v>0.80949000000000004</v>
      </c>
      <c r="L539" s="5">
        <v>3</v>
      </c>
      <c r="M539" s="5">
        <v>3</v>
      </c>
      <c r="N539" s="5">
        <v>2</v>
      </c>
      <c r="O539" s="5">
        <v>2</v>
      </c>
      <c r="P539" s="5" t="s">
        <v>17</v>
      </c>
    </row>
    <row r="540" spans="1:16" ht="39.6" x14ac:dyDescent="0.25">
      <c r="A540" s="4">
        <v>3723</v>
      </c>
      <c r="B540" s="4" t="str">
        <f>HYPERLINK("http://genome-www4.stanford.edu/cgi-bin/SGD/locus.pl?locus=YOL077C","YOL077C")</f>
        <v>YOL077C</v>
      </c>
      <c r="C540" s="4" t="str">
        <f>HYPERLINK("http://genome-www4.stanford.edu/cgi-bin/SGD/locus.pl?locus=BRX1","BRX1")</f>
        <v>BRX1</v>
      </c>
      <c r="E540" s="2" t="s">
        <v>106</v>
      </c>
      <c r="F540" s="2" t="str">
        <f>HYPERLINK("http://godatabase.org/cgi-bin/go.cgi?view=details&amp;query=GO:0003723","RNA binding")</f>
        <v>RNA binding</v>
      </c>
      <c r="G540" s="5" t="s">
        <v>16</v>
      </c>
      <c r="H540" s="5">
        <v>230</v>
      </c>
      <c r="I540" s="5">
        <v>0.7</v>
      </c>
      <c r="J540" s="5">
        <v>8.5283000000000008E-3</v>
      </c>
      <c r="K540" s="5">
        <v>0.99994000000000005</v>
      </c>
      <c r="L540" s="5">
        <v>11</v>
      </c>
      <c r="M540" s="5">
        <v>3</v>
      </c>
      <c r="N540" s="5">
        <v>1</v>
      </c>
      <c r="O540" s="5">
        <v>8.0005000000000006</v>
      </c>
      <c r="P540" s="5" t="s">
        <v>17</v>
      </c>
    </row>
    <row r="541" spans="1:16" x14ac:dyDescent="0.25">
      <c r="A541" s="4">
        <v>3743</v>
      </c>
      <c r="B541" s="4" t="str">
        <f t="shared" ref="B541:C543" si="34">HYPERLINK("http://genome-www4.stanford.edu/cgi-bin/SGD/locus.pl?locus=YOL087C","YOL087C")</f>
        <v>YOL087C</v>
      </c>
      <c r="C541" s="4" t="str">
        <f t="shared" si="34"/>
        <v>YOL087C</v>
      </c>
      <c r="E541" s="2" t="s">
        <v>19</v>
      </c>
      <c r="F541" s="2" t="str">
        <f>HYPERLINK("http://godatabase.org/cgi-bin/go.cgi?view=details&amp;query=GO:0003743","translation initiation factor")</f>
        <v>translation initiation factor</v>
      </c>
      <c r="G541" s="5" t="s">
        <v>16</v>
      </c>
      <c r="H541" s="5">
        <v>27</v>
      </c>
      <c r="I541" s="5">
        <v>0.8</v>
      </c>
      <c r="J541" s="5">
        <v>0.92862</v>
      </c>
      <c r="K541" s="5">
        <v>0.92744000000000004</v>
      </c>
      <c r="L541" s="5">
        <v>15</v>
      </c>
      <c r="M541" s="5">
        <v>13</v>
      </c>
      <c r="N541" s="5">
        <v>4</v>
      </c>
      <c r="O541" s="5">
        <v>4.0124000000000004</v>
      </c>
      <c r="P541" s="5" t="s">
        <v>17</v>
      </c>
    </row>
    <row r="542" spans="1:16" ht="26.4" x14ac:dyDescent="0.25">
      <c r="A542" s="4">
        <v>8135</v>
      </c>
      <c r="B542" s="4" t="str">
        <f t="shared" si="34"/>
        <v>YOL087C</v>
      </c>
      <c r="C542" s="4" t="str">
        <f t="shared" si="34"/>
        <v>YOL087C</v>
      </c>
      <c r="E542" s="2" t="s">
        <v>19</v>
      </c>
      <c r="F542" s="2" t="str">
        <f>HYPERLINK("http://godatabase.org/cgi-bin/go.cgi?view=details&amp;query=GO:0008135","translation factor, nucleic acid binding")</f>
        <v>translation factor, nucleic acid binding</v>
      </c>
      <c r="G542" s="5" t="s">
        <v>16</v>
      </c>
      <c r="H542" s="5">
        <v>43</v>
      </c>
      <c r="I542" s="5">
        <v>0.7</v>
      </c>
      <c r="J542" s="5">
        <v>0.90303</v>
      </c>
      <c r="K542" s="5">
        <v>0.90017000000000003</v>
      </c>
      <c r="L542" s="5">
        <v>15</v>
      </c>
      <c r="M542" s="5">
        <v>13</v>
      </c>
      <c r="N542" s="5">
        <v>4</v>
      </c>
      <c r="O542" s="5">
        <v>4.0168999999999997</v>
      </c>
      <c r="P542" s="5" t="s">
        <v>21</v>
      </c>
    </row>
    <row r="543" spans="1:16" x14ac:dyDescent="0.25">
      <c r="A543" s="4">
        <v>45182</v>
      </c>
      <c r="B543" s="4" t="str">
        <f t="shared" si="34"/>
        <v>YOL087C</v>
      </c>
      <c r="C543" s="4" t="str">
        <f t="shared" si="34"/>
        <v>YOL087C</v>
      </c>
      <c r="E543" s="2" t="s">
        <v>19</v>
      </c>
      <c r="F543" s="2" t="str">
        <f>HYPERLINK("http://godatabase.org/cgi-bin/go.cgi?view=details&amp;query=GO:0045182","translation regulator")</f>
        <v>translation regulator</v>
      </c>
      <c r="G543" s="5" t="s">
        <v>16</v>
      </c>
      <c r="H543" s="5">
        <v>48</v>
      </c>
      <c r="I543" s="5">
        <v>0.7</v>
      </c>
      <c r="J543" s="5">
        <v>0.89690000000000003</v>
      </c>
      <c r="K543" s="5">
        <v>0.89342999999999995</v>
      </c>
      <c r="L543" s="5">
        <v>15</v>
      </c>
      <c r="M543" s="5">
        <v>13</v>
      </c>
      <c r="N543" s="5">
        <v>4</v>
      </c>
      <c r="O543" s="5">
        <v>4.0180999999999996</v>
      </c>
      <c r="P543" s="5" t="s">
        <v>21</v>
      </c>
    </row>
    <row r="544" spans="1:16" ht="52.8" x14ac:dyDescent="0.25">
      <c r="A544" s="4">
        <v>15935</v>
      </c>
      <c r="B544" s="4" t="str">
        <f>HYPERLINK("http://genome-www4.stanford.edu/cgi-bin/SGD/locus.pl?locus=YOL149W","YOL149W")</f>
        <v>YOL149W</v>
      </c>
      <c r="C544" s="4" t="str">
        <f>HYPERLINK("http://genome-www4.stanford.edu/cgi-bin/SGD/locus.pl?locus=DCP1","DCP1")</f>
        <v>DCP1</v>
      </c>
      <c r="E544" s="2" t="s">
        <v>177</v>
      </c>
      <c r="F544" s="2" t="str">
        <f>HYPERLINK("http://godatabase.org/cgi-bin/go.cgi?view=details&amp;query=GO:0015935","small ribosomal subunit")</f>
        <v>small ribosomal subunit</v>
      </c>
      <c r="G544" s="5" t="s">
        <v>20</v>
      </c>
      <c r="H544" s="5">
        <v>56</v>
      </c>
      <c r="I544" s="5">
        <v>0.5</v>
      </c>
      <c r="J544" s="5">
        <v>0.93179999999999996</v>
      </c>
      <c r="K544" s="5">
        <v>0.99997999999999998</v>
      </c>
      <c r="L544" s="5">
        <v>24</v>
      </c>
      <c r="M544" s="5">
        <v>21</v>
      </c>
      <c r="N544" s="5">
        <v>4</v>
      </c>
      <c r="O544" s="5">
        <v>6.1669999999999998</v>
      </c>
      <c r="P544" s="5" t="s">
        <v>17</v>
      </c>
    </row>
    <row r="545" spans="1:16" ht="52.8" x14ac:dyDescent="0.25">
      <c r="A545" s="4">
        <v>30529</v>
      </c>
      <c r="B545" s="4" t="str">
        <f>HYPERLINK("http://genome-www4.stanford.edu/cgi-bin/SGD/locus.pl?locus=YOL149W","YOL149W")</f>
        <v>YOL149W</v>
      </c>
      <c r="C545" s="4" t="str">
        <f>HYPERLINK("http://genome-www4.stanford.edu/cgi-bin/SGD/locus.pl?locus=DCP1","DCP1")</f>
        <v>DCP1</v>
      </c>
      <c r="E545" s="2" t="s">
        <v>177</v>
      </c>
      <c r="F545" s="2" t="str">
        <f>HYPERLINK("http://godatabase.org/cgi-bin/go.cgi?view=details&amp;query=GO:0030529","ribonucleoprotein complex")</f>
        <v>ribonucleoprotein complex</v>
      </c>
      <c r="G545" s="5" t="s">
        <v>20</v>
      </c>
      <c r="H545" s="5">
        <v>165</v>
      </c>
      <c r="I545" s="5">
        <v>0.9</v>
      </c>
      <c r="J545" s="5">
        <v>0.85885999999999996</v>
      </c>
      <c r="K545" s="5">
        <v>0.98345000000000005</v>
      </c>
      <c r="L545" s="5">
        <v>24</v>
      </c>
      <c r="M545" s="5">
        <v>21</v>
      </c>
      <c r="N545" s="5">
        <v>7</v>
      </c>
      <c r="O545" s="5">
        <v>8.0465</v>
      </c>
      <c r="P545" s="5" t="s">
        <v>17</v>
      </c>
    </row>
    <row r="546" spans="1:16" ht="92.4" x14ac:dyDescent="0.25">
      <c r="A546" s="4">
        <v>3700</v>
      </c>
      <c r="B546" s="4" t="str">
        <f>HYPERLINK("http://genome-www4.stanford.edu/cgi-bin/SGD/locus.pl?locus=YOR047C","YOR047C")</f>
        <v>YOR047C</v>
      </c>
      <c r="C546" s="4" t="str">
        <f>HYPERLINK("http://genome-www4.stanford.edu/cgi-bin/SGD/locus.pl?locus=STD1","STD1")</f>
        <v>STD1</v>
      </c>
      <c r="D546" s="2" t="s">
        <v>178</v>
      </c>
      <c r="E546" s="2" t="s">
        <v>179</v>
      </c>
      <c r="F546" s="2" t="str">
        <f>HYPERLINK("http://godatabase.org/cgi-bin/go.cgi?view=details&amp;query=GO:0003700","transcription factor")</f>
        <v>transcription factor</v>
      </c>
      <c r="G546" s="5" t="s">
        <v>16</v>
      </c>
      <c r="H546" s="5">
        <v>213</v>
      </c>
      <c r="I546" s="5">
        <v>0.7</v>
      </c>
      <c r="J546" s="5">
        <v>0.59075999999999995</v>
      </c>
      <c r="K546" s="5">
        <v>0.99741000000000002</v>
      </c>
      <c r="L546" s="5">
        <v>31</v>
      </c>
      <c r="M546" s="5">
        <v>19</v>
      </c>
      <c r="N546" s="5">
        <v>6</v>
      </c>
      <c r="O546" s="5">
        <v>9.3942999999999994</v>
      </c>
      <c r="P546" s="5" t="s">
        <v>21</v>
      </c>
    </row>
    <row r="547" spans="1:16" ht="92.4" x14ac:dyDescent="0.25">
      <c r="A547" s="4">
        <v>16563</v>
      </c>
      <c r="B547" s="4" t="str">
        <f>HYPERLINK("http://genome-www4.stanford.edu/cgi-bin/SGD/locus.pl?locus=YOR047C","YOR047C")</f>
        <v>YOR047C</v>
      </c>
      <c r="C547" s="4" t="str">
        <f>HYPERLINK("http://genome-www4.stanford.edu/cgi-bin/SGD/locus.pl?locus=STD1","STD1")</f>
        <v>STD1</v>
      </c>
      <c r="D547" s="2" t="s">
        <v>178</v>
      </c>
      <c r="E547" s="2" t="s">
        <v>179</v>
      </c>
      <c r="F547" s="2" t="str">
        <f>HYPERLINK("http://godatabase.org/cgi-bin/go.cgi?view=details&amp;query=GO:0016563","transcriptional activator")</f>
        <v>transcriptional activator</v>
      </c>
      <c r="G547" s="5" t="s">
        <v>16</v>
      </c>
      <c r="H547" s="5">
        <v>26</v>
      </c>
      <c r="I547" s="5">
        <v>0.6</v>
      </c>
      <c r="J547" s="5">
        <v>0.99331000000000003</v>
      </c>
      <c r="K547" s="5">
        <v>0.99999000000000005</v>
      </c>
      <c r="L547" s="5">
        <v>31</v>
      </c>
      <c r="M547" s="5">
        <v>19</v>
      </c>
      <c r="N547" s="5">
        <v>4</v>
      </c>
      <c r="O547" s="5">
        <v>5.9781000000000004</v>
      </c>
      <c r="P547" s="5" t="s">
        <v>17</v>
      </c>
    </row>
    <row r="548" spans="1:16" ht="26.4" x14ac:dyDescent="0.25">
      <c r="A548" s="4">
        <v>3723</v>
      </c>
      <c r="B548" s="4" t="str">
        <f>HYPERLINK("http://genome-www4.stanford.edu/cgi-bin/SGD/locus.pl?locus=YOR056C","YOR056C")</f>
        <v>YOR056C</v>
      </c>
      <c r="C548" s="4" t="str">
        <f>HYPERLINK("http://genome-www4.stanford.edu/cgi-bin/SGD/locus.pl?locus=NOB1","NOB1")</f>
        <v>NOB1</v>
      </c>
      <c r="D548" s="2" t="s">
        <v>180</v>
      </c>
      <c r="E548" s="2" t="s">
        <v>181</v>
      </c>
      <c r="F548" s="2" t="str">
        <f>HYPERLINK("http://godatabase.org/cgi-bin/go.cgi?view=details&amp;query=GO:0003723","RNA binding")</f>
        <v>RNA binding</v>
      </c>
      <c r="G548" s="5" t="s">
        <v>16</v>
      </c>
      <c r="H548" s="5">
        <v>230</v>
      </c>
      <c r="I548" s="5">
        <v>0.7</v>
      </c>
      <c r="J548" s="5">
        <v>8.4224999999999994E-3</v>
      </c>
      <c r="K548" s="5">
        <v>0.96699000000000002</v>
      </c>
      <c r="L548" s="5">
        <v>6</v>
      </c>
      <c r="M548" s="5">
        <v>1</v>
      </c>
      <c r="N548" s="5">
        <v>0</v>
      </c>
      <c r="O548" s="5">
        <v>3.9771999999999998</v>
      </c>
      <c r="P548" s="5" t="s">
        <v>21</v>
      </c>
    </row>
    <row r="549" spans="1:16" ht="26.4" x14ac:dyDescent="0.25">
      <c r="A549" s="4">
        <v>30515</v>
      </c>
      <c r="B549" s="4" t="str">
        <f>HYPERLINK("http://genome-www4.stanford.edu/cgi-bin/SGD/locus.pl?locus=YOR056C","YOR056C")</f>
        <v>YOR056C</v>
      </c>
      <c r="C549" s="4" t="str">
        <f>HYPERLINK("http://genome-www4.stanford.edu/cgi-bin/SGD/locus.pl?locus=NOB1","NOB1")</f>
        <v>NOB1</v>
      </c>
      <c r="D549" s="2" t="s">
        <v>180</v>
      </c>
      <c r="E549" s="2" t="s">
        <v>181</v>
      </c>
      <c r="F549" s="2" t="str">
        <f>HYPERLINK("http://godatabase.org/cgi-bin/go.cgi?view=details&amp;query=GO:0030515","snoRNA binding")</f>
        <v>snoRNA binding</v>
      </c>
      <c r="G549" s="5" t="s">
        <v>16</v>
      </c>
      <c r="H549" s="5">
        <v>28</v>
      </c>
      <c r="I549" s="5">
        <v>0.5</v>
      </c>
      <c r="J549" s="5">
        <v>1.7145999999999999E-3</v>
      </c>
      <c r="K549" s="5">
        <v>0.99972000000000005</v>
      </c>
      <c r="L549" s="5">
        <v>6</v>
      </c>
      <c r="M549" s="5">
        <v>1</v>
      </c>
      <c r="N549" s="5">
        <v>0</v>
      </c>
      <c r="O549" s="5">
        <v>4.0034999999999998</v>
      </c>
      <c r="P549" s="5" t="s">
        <v>17</v>
      </c>
    </row>
    <row r="550" spans="1:16" x14ac:dyDescent="0.25">
      <c r="A550" s="4">
        <v>3723</v>
      </c>
      <c r="B550" s="4" t="str">
        <f>HYPERLINK("http://genome-www4.stanford.edu/cgi-bin/SGD/locus.pl?locus=YOR080W","YOR080W")</f>
        <v>YOR080W</v>
      </c>
      <c r="C550" s="4" t="str">
        <f>HYPERLINK("http://genome-www4.stanford.edu/cgi-bin/SGD/locus.pl?locus=DIA2","DIA2")</f>
        <v>DIA2</v>
      </c>
      <c r="E550" s="2" t="s">
        <v>182</v>
      </c>
      <c r="F550" s="2" t="str">
        <f>HYPERLINK("http://godatabase.org/cgi-bin/go.cgi?view=details&amp;query=GO:0003723","RNA binding")</f>
        <v>RNA binding</v>
      </c>
      <c r="G550" s="5" t="s">
        <v>16</v>
      </c>
      <c r="H550" s="5">
        <v>230</v>
      </c>
      <c r="I550" s="5">
        <v>0.7</v>
      </c>
      <c r="J550" s="6">
        <v>4.1878999999999997E-5</v>
      </c>
      <c r="K550" s="5">
        <v>0.99877000000000005</v>
      </c>
      <c r="L550" s="5">
        <v>33</v>
      </c>
      <c r="M550" s="5">
        <v>22</v>
      </c>
      <c r="N550" s="5">
        <v>4</v>
      </c>
      <c r="O550" s="5">
        <v>12.257400000000001</v>
      </c>
      <c r="P550" s="5" t="s">
        <v>21</v>
      </c>
    </row>
    <row r="551" spans="1:16" x14ac:dyDescent="0.25">
      <c r="A551" s="4">
        <v>30515</v>
      </c>
      <c r="B551" s="4" t="str">
        <f>HYPERLINK("http://genome-www4.stanford.edu/cgi-bin/SGD/locus.pl?locus=YOR080W","YOR080W")</f>
        <v>YOR080W</v>
      </c>
      <c r="C551" s="4" t="str">
        <f>HYPERLINK("http://genome-www4.stanford.edu/cgi-bin/SGD/locus.pl?locus=DIA2","DIA2")</f>
        <v>DIA2</v>
      </c>
      <c r="E551" s="2" t="s">
        <v>182</v>
      </c>
      <c r="F551" s="2" t="str">
        <f>HYPERLINK("http://godatabase.org/cgi-bin/go.cgi?view=details&amp;query=GO:0030515","snoRNA binding")</f>
        <v>snoRNA binding</v>
      </c>
      <c r="G551" s="5" t="s">
        <v>16</v>
      </c>
      <c r="H551" s="5">
        <v>28</v>
      </c>
      <c r="I551" s="5">
        <v>0.5</v>
      </c>
      <c r="J551" s="6">
        <v>7.5904000000000002E-6</v>
      </c>
      <c r="K551" s="5">
        <v>0.99772000000000005</v>
      </c>
      <c r="L551" s="5">
        <v>33</v>
      </c>
      <c r="M551" s="5">
        <v>22</v>
      </c>
      <c r="N551" s="5">
        <v>1</v>
      </c>
      <c r="O551" s="5">
        <v>6.2054999999999998</v>
      </c>
      <c r="P551" s="5" t="s">
        <v>17</v>
      </c>
    </row>
    <row r="552" spans="1:16" x14ac:dyDescent="0.25">
      <c r="A552" s="4">
        <v>147</v>
      </c>
      <c r="B552" s="4" t="str">
        <f>HYPERLINK("http://genome-www4.stanford.edu/cgi-bin/SGD/locus.pl?locus=YOR111W","YOR111W")</f>
        <v>YOR111W</v>
      </c>
      <c r="C552" s="4" t="str">
        <f>HYPERLINK("http://genome-www4.stanford.edu/cgi-bin/SGD/locus.pl?locus=YOR111W","YOR111W")</f>
        <v>YOR111W</v>
      </c>
      <c r="E552" s="2" t="s">
        <v>19</v>
      </c>
      <c r="F552" s="2" t="str">
        <f>HYPERLINK("http://godatabase.org/cgi-bin/go.cgi?view=details&amp;query=GO:0000147","actin cortical patch assembly")</f>
        <v>actin cortical patch assembly</v>
      </c>
      <c r="G552" s="5" t="s">
        <v>22</v>
      </c>
      <c r="H552" s="5">
        <v>10</v>
      </c>
      <c r="I552" s="5">
        <v>0.9</v>
      </c>
      <c r="J552" s="5">
        <v>0.93315999999999999</v>
      </c>
      <c r="K552" s="5">
        <v>0.93315999999999999</v>
      </c>
      <c r="L552" s="5">
        <v>2</v>
      </c>
      <c r="M552" s="5">
        <v>2</v>
      </c>
      <c r="N552" s="5">
        <v>2</v>
      </c>
      <c r="O552" s="5">
        <v>2</v>
      </c>
      <c r="P552" s="5" t="s">
        <v>17</v>
      </c>
    </row>
    <row r="553" spans="1:16" ht="26.4" x14ac:dyDescent="0.25">
      <c r="A553" s="4">
        <v>5478</v>
      </c>
      <c r="B553" s="4" t="str">
        <f>HYPERLINK("http://genome-www4.stanford.edu/cgi-bin/SGD/locus.pl?locus=YOR115C","YOR115C")</f>
        <v>YOR115C</v>
      </c>
      <c r="C553" s="4" t="str">
        <f>HYPERLINK("http://genome-www4.stanford.edu/cgi-bin/SGD/locus.pl?locus=TRS33","TRS33")</f>
        <v>TRS33</v>
      </c>
      <c r="E553" s="2" t="s">
        <v>40</v>
      </c>
      <c r="F553" s="2" t="str">
        <f>HYPERLINK("http://godatabase.org/cgi-bin/go.cgi?view=details&amp;query=GO:0005478","intracellular transporter")</f>
        <v>intracellular transporter</v>
      </c>
      <c r="G553" s="5" t="s">
        <v>16</v>
      </c>
      <c r="H553" s="5">
        <v>25</v>
      </c>
      <c r="I553" s="5">
        <v>0.6</v>
      </c>
      <c r="J553" s="6">
        <v>1.2849E-5</v>
      </c>
      <c r="K553" s="5">
        <v>1</v>
      </c>
      <c r="L553" s="5">
        <v>10</v>
      </c>
      <c r="M553" s="5">
        <v>1</v>
      </c>
      <c r="N553" s="5">
        <v>0</v>
      </c>
      <c r="O553" s="5">
        <v>9</v>
      </c>
      <c r="P553" s="5" t="s">
        <v>21</v>
      </c>
    </row>
    <row r="554" spans="1:16" ht="26.4" x14ac:dyDescent="0.25">
      <c r="A554" s="4">
        <v>5484</v>
      </c>
      <c r="B554" s="4" t="str">
        <f>HYPERLINK("http://genome-www4.stanford.edu/cgi-bin/SGD/locus.pl?locus=YOR115C","YOR115C")</f>
        <v>YOR115C</v>
      </c>
      <c r="C554" s="4" t="str">
        <f>HYPERLINK("http://genome-www4.stanford.edu/cgi-bin/SGD/locus.pl?locus=TRS33","TRS33")</f>
        <v>TRS33</v>
      </c>
      <c r="E554" s="2" t="s">
        <v>40</v>
      </c>
      <c r="F554" s="2" t="str">
        <f>HYPERLINK("http://godatabase.org/cgi-bin/go.cgi?view=details&amp;query=GO:0005484","SNAP receptor")</f>
        <v>SNAP receptor</v>
      </c>
      <c r="G554" s="5" t="s">
        <v>16</v>
      </c>
      <c r="H554" s="5">
        <v>22</v>
      </c>
      <c r="I554" s="5">
        <v>0.9</v>
      </c>
      <c r="J554" s="6">
        <v>5.0983000000000003E-5</v>
      </c>
      <c r="K554" s="5">
        <v>1</v>
      </c>
      <c r="L554" s="5">
        <v>10</v>
      </c>
      <c r="M554" s="5">
        <v>1</v>
      </c>
      <c r="N554" s="5">
        <v>0</v>
      </c>
      <c r="O554" s="5">
        <v>9</v>
      </c>
      <c r="P554" s="5" t="s">
        <v>17</v>
      </c>
    </row>
    <row r="555" spans="1:16" x14ac:dyDescent="0.25">
      <c r="A555" s="4">
        <v>3723</v>
      </c>
      <c r="B555" s="4" t="str">
        <f>HYPERLINK("http://genome-www4.stanford.edu/cgi-bin/SGD/locus.pl?locus=YOR145C","YOR145C")</f>
        <v>YOR145C</v>
      </c>
      <c r="C555" s="4" t="str">
        <f>HYPERLINK("http://genome-www4.stanford.edu/cgi-bin/SGD/locus.pl?locus=YOR145C","YOR145C")</f>
        <v>YOR145C</v>
      </c>
      <c r="E555" s="2" t="s">
        <v>30</v>
      </c>
      <c r="F555" s="2" t="str">
        <f>HYPERLINK("http://godatabase.org/cgi-bin/go.cgi?view=details&amp;query=GO:0003723","RNA binding")</f>
        <v>RNA binding</v>
      </c>
      <c r="G555" s="5" t="s">
        <v>16</v>
      </c>
      <c r="H555" s="5">
        <v>230</v>
      </c>
      <c r="I555" s="5">
        <v>0.7</v>
      </c>
      <c r="J555" s="5">
        <v>1.2218E-2</v>
      </c>
      <c r="K555" s="5">
        <v>0.98138999999999998</v>
      </c>
      <c r="L555" s="5">
        <v>5</v>
      </c>
      <c r="M555" s="5">
        <v>1</v>
      </c>
      <c r="N555" s="5">
        <v>0</v>
      </c>
      <c r="O555" s="5">
        <v>3.9779</v>
      </c>
      <c r="P555" s="5" t="s">
        <v>21</v>
      </c>
    </row>
    <row r="556" spans="1:16" x14ac:dyDescent="0.25">
      <c r="A556" s="4">
        <v>30515</v>
      </c>
      <c r="B556" s="4" t="str">
        <f>HYPERLINK("http://genome-www4.stanford.edu/cgi-bin/SGD/locus.pl?locus=YOR145C","YOR145C")</f>
        <v>YOR145C</v>
      </c>
      <c r="C556" s="4" t="str">
        <f>HYPERLINK("http://genome-www4.stanford.edu/cgi-bin/SGD/locus.pl?locus=YOR145C","YOR145C")</f>
        <v>YOR145C</v>
      </c>
      <c r="E556" s="2" t="s">
        <v>30</v>
      </c>
      <c r="F556" s="2" t="str">
        <f>HYPERLINK("http://godatabase.org/cgi-bin/go.cgi?view=details&amp;query=GO:0030515","snoRNA binding")</f>
        <v>snoRNA binding</v>
      </c>
      <c r="G556" s="5" t="s">
        <v>16</v>
      </c>
      <c r="H556" s="5">
        <v>28</v>
      </c>
      <c r="I556" s="5">
        <v>0.5</v>
      </c>
      <c r="J556" s="5">
        <v>2.3257999999999998E-3</v>
      </c>
      <c r="K556" s="5">
        <v>0.99980000000000002</v>
      </c>
      <c r="L556" s="5">
        <v>5</v>
      </c>
      <c r="M556" s="5">
        <v>1</v>
      </c>
      <c r="N556" s="5">
        <v>0</v>
      </c>
      <c r="O556" s="5">
        <v>4</v>
      </c>
      <c r="P556" s="5" t="s">
        <v>17</v>
      </c>
    </row>
    <row r="557" spans="1:16" x14ac:dyDescent="0.25">
      <c r="A557" s="4">
        <v>3723</v>
      </c>
      <c r="B557" s="4" t="str">
        <f t="shared" ref="B557:C560" si="35">HYPERLINK("http://genome-www4.stanford.edu/cgi-bin/SGD/locus.pl?locus=YOR179C","YOR179C")</f>
        <v>YOR179C</v>
      </c>
      <c r="C557" s="4" t="str">
        <f t="shared" si="35"/>
        <v>YOR179C</v>
      </c>
      <c r="E557" s="2" t="s">
        <v>19</v>
      </c>
      <c r="F557" s="2" t="str">
        <f>HYPERLINK("http://godatabase.org/cgi-bin/go.cgi?view=details&amp;query=GO:0003723","RNA binding")</f>
        <v>RNA binding</v>
      </c>
      <c r="G557" s="5" t="s">
        <v>16</v>
      </c>
      <c r="H557" s="5">
        <v>230</v>
      </c>
      <c r="I557" s="5">
        <v>0.7</v>
      </c>
      <c r="J557" s="5">
        <v>0.54674999999999996</v>
      </c>
      <c r="K557" s="5">
        <v>0.90802000000000005</v>
      </c>
      <c r="L557" s="5">
        <v>4</v>
      </c>
      <c r="M557" s="5">
        <v>3</v>
      </c>
      <c r="N557" s="5">
        <v>2</v>
      </c>
      <c r="O557" s="5">
        <v>3</v>
      </c>
      <c r="P557" s="5" t="s">
        <v>21</v>
      </c>
    </row>
    <row r="558" spans="1:16" x14ac:dyDescent="0.25">
      <c r="A558" s="4">
        <v>6378</v>
      </c>
      <c r="B558" s="4" t="str">
        <f t="shared" si="35"/>
        <v>YOR179C</v>
      </c>
      <c r="C558" s="4" t="str">
        <f t="shared" si="35"/>
        <v>YOR179C</v>
      </c>
      <c r="E558" s="2" t="s">
        <v>19</v>
      </c>
      <c r="F558" s="2" t="str">
        <f>HYPERLINK("http://godatabase.org/cgi-bin/go.cgi?view=details&amp;query=GO:0006378","mRNA polyadenylation")</f>
        <v>mRNA polyadenylation</v>
      </c>
      <c r="G558" s="5" t="s">
        <v>22</v>
      </c>
      <c r="H558" s="5">
        <v>16</v>
      </c>
      <c r="I558" s="5">
        <v>0.8</v>
      </c>
      <c r="J558" s="5">
        <v>5.0846000000000002E-2</v>
      </c>
      <c r="K558" s="5">
        <v>0.90781999999999996</v>
      </c>
      <c r="L558" s="5">
        <v>4</v>
      </c>
      <c r="M558" s="5">
        <v>3</v>
      </c>
      <c r="N558" s="5">
        <v>1</v>
      </c>
      <c r="O558" s="5">
        <v>2</v>
      </c>
      <c r="P558" s="5" t="s">
        <v>17</v>
      </c>
    </row>
    <row r="559" spans="1:16" x14ac:dyDescent="0.25">
      <c r="A559" s="4">
        <v>30363</v>
      </c>
      <c r="B559" s="4" t="str">
        <f t="shared" si="35"/>
        <v>YOR179C</v>
      </c>
      <c r="C559" s="4" t="str">
        <f t="shared" si="35"/>
        <v>YOR179C</v>
      </c>
      <c r="E559" s="2" t="s">
        <v>19</v>
      </c>
      <c r="F559" s="2" t="str">
        <f>HYPERLINK("http://godatabase.org/cgi-bin/go.cgi?view=details&amp;query=GO:0030363","pre-mRNA cleavage factor")</f>
        <v>pre-mRNA cleavage factor</v>
      </c>
      <c r="G559" s="5" t="s">
        <v>16</v>
      </c>
      <c r="H559" s="5">
        <v>13</v>
      </c>
      <c r="I559" s="5">
        <v>0.4</v>
      </c>
      <c r="J559" s="5">
        <v>0.91935</v>
      </c>
      <c r="K559" s="5">
        <v>0.99958999999999998</v>
      </c>
      <c r="L559" s="5">
        <v>4</v>
      </c>
      <c r="M559" s="5">
        <v>3</v>
      </c>
      <c r="N559" s="5">
        <v>2</v>
      </c>
      <c r="O559" s="5">
        <v>3</v>
      </c>
      <c r="P559" s="5" t="s">
        <v>21</v>
      </c>
    </row>
    <row r="560" spans="1:16" ht="26.4" x14ac:dyDescent="0.25">
      <c r="A560" s="4">
        <v>30364</v>
      </c>
      <c r="B560" s="4" t="str">
        <f t="shared" si="35"/>
        <v>YOR179C</v>
      </c>
      <c r="C560" s="4" t="str">
        <f t="shared" si="35"/>
        <v>YOR179C</v>
      </c>
      <c r="E560" s="2" t="s">
        <v>19</v>
      </c>
      <c r="F560" s="2" t="str">
        <f>HYPERLINK("http://godatabase.org/cgi-bin/go.cgi?view=details&amp;query=GO:0030364","cleavage/polyadenylation specificity factor")</f>
        <v>cleavage/polyadenylation specificity factor</v>
      </c>
      <c r="G560" s="5" t="s">
        <v>16</v>
      </c>
      <c r="H560" s="5">
        <v>13</v>
      </c>
      <c r="I560" s="5">
        <v>0.4</v>
      </c>
      <c r="J560" s="5">
        <v>0.91935</v>
      </c>
      <c r="K560" s="5">
        <v>0.99958999999999998</v>
      </c>
      <c r="L560" s="5">
        <v>4</v>
      </c>
      <c r="M560" s="5">
        <v>3</v>
      </c>
      <c r="N560" s="5">
        <v>2</v>
      </c>
      <c r="O560" s="5">
        <v>3</v>
      </c>
      <c r="P560" s="5" t="s">
        <v>17</v>
      </c>
    </row>
    <row r="561" spans="1:16" ht="26.4" x14ac:dyDescent="0.25">
      <c r="A561" s="4">
        <v>314</v>
      </c>
      <c r="B561" s="4" t="str">
        <f>HYPERLINK("http://genome-www4.stanford.edu/cgi-bin/SGD/locus.pl?locus=YOR205C","YOR205C")</f>
        <v>YOR205C</v>
      </c>
      <c r="C561" s="4" t="str">
        <f>HYPERLINK("http://genome-www4.stanford.edu/cgi-bin/SGD/locus.pl?locus=YOR205C","YOR205C")</f>
        <v>YOR205C</v>
      </c>
      <c r="E561" s="2" t="s">
        <v>19</v>
      </c>
      <c r="F561" s="2" t="str">
        <f>HYPERLINK("http://godatabase.org/cgi-bin/go.cgi?view=details&amp;query=GO:0000314","organellar small ribosomal subunit")</f>
        <v>organellar small ribosomal subunit</v>
      </c>
      <c r="G561" s="5" t="s">
        <v>20</v>
      </c>
      <c r="H561" s="5">
        <v>24</v>
      </c>
      <c r="I561" s="5">
        <v>0.3</v>
      </c>
      <c r="J561" s="5">
        <v>0.61238000000000004</v>
      </c>
      <c r="K561" s="5">
        <v>0.61238000000000004</v>
      </c>
      <c r="L561" s="5">
        <v>1</v>
      </c>
      <c r="M561" s="5">
        <v>1</v>
      </c>
      <c r="N561" s="5">
        <v>1</v>
      </c>
      <c r="O561" s="5">
        <v>1</v>
      </c>
      <c r="P561" s="5" t="s">
        <v>21</v>
      </c>
    </row>
    <row r="562" spans="1:16" ht="26.4" x14ac:dyDescent="0.25">
      <c r="A562" s="4">
        <v>5763</v>
      </c>
      <c r="B562" s="4" t="str">
        <f>HYPERLINK("http://genome-www4.stanford.edu/cgi-bin/SGD/locus.pl?locus=YOR205C","YOR205C")</f>
        <v>YOR205C</v>
      </c>
      <c r="C562" s="4" t="str">
        <f>HYPERLINK("http://genome-www4.stanford.edu/cgi-bin/SGD/locus.pl?locus=YOR205C","YOR205C")</f>
        <v>YOR205C</v>
      </c>
      <c r="E562" s="2" t="s">
        <v>19</v>
      </c>
      <c r="F562" s="2" t="str">
        <f>HYPERLINK("http://godatabase.org/cgi-bin/go.cgi?view=details&amp;query=GO:0005763","mitochondrial small ribosomal subunit")</f>
        <v>mitochondrial small ribosomal subunit</v>
      </c>
      <c r="G562" s="5" t="s">
        <v>20</v>
      </c>
      <c r="H562" s="5">
        <v>24</v>
      </c>
      <c r="I562" s="5">
        <v>0.3</v>
      </c>
      <c r="J562" s="5">
        <v>0.61238000000000004</v>
      </c>
      <c r="K562" s="5">
        <v>0.61238000000000004</v>
      </c>
      <c r="L562" s="5">
        <v>1</v>
      </c>
      <c r="M562" s="5">
        <v>1</v>
      </c>
      <c r="N562" s="5">
        <v>1</v>
      </c>
      <c r="O562" s="5">
        <v>1</v>
      </c>
      <c r="P562" s="5" t="s">
        <v>17</v>
      </c>
    </row>
    <row r="563" spans="1:16" x14ac:dyDescent="0.25">
      <c r="A563" s="4">
        <v>3723</v>
      </c>
      <c r="B563" s="4" t="str">
        <f>HYPERLINK("http://genome-www4.stanford.edu/cgi-bin/SGD/locus.pl?locus=YOR206W","YOR206W")</f>
        <v>YOR206W</v>
      </c>
      <c r="C563" s="4" t="str">
        <f>HYPERLINK("http://genome-www4.stanford.edu/cgi-bin/SGD/locus.pl?locus=NOC2","NOC2")</f>
        <v>NOC2</v>
      </c>
      <c r="E563" s="2" t="s">
        <v>92</v>
      </c>
      <c r="F563" s="2" t="str">
        <f>HYPERLINK("http://godatabase.org/cgi-bin/go.cgi?view=details&amp;query=GO:0003723","RNA binding")</f>
        <v>RNA binding</v>
      </c>
      <c r="G563" s="5" t="s">
        <v>16</v>
      </c>
      <c r="H563" s="5">
        <v>230</v>
      </c>
      <c r="I563" s="5">
        <v>0.7</v>
      </c>
      <c r="J563" s="5">
        <v>3.1151999999999999E-2</v>
      </c>
      <c r="K563" s="5">
        <v>1</v>
      </c>
      <c r="L563" s="5">
        <v>17</v>
      </c>
      <c r="M563" s="5">
        <v>8</v>
      </c>
      <c r="N563" s="5">
        <v>3</v>
      </c>
      <c r="O563" s="5">
        <v>11.9978</v>
      </c>
      <c r="P563" s="5" t="s">
        <v>21</v>
      </c>
    </row>
    <row r="564" spans="1:16" x14ac:dyDescent="0.25">
      <c r="A564" s="4">
        <v>16070</v>
      </c>
      <c r="B564" s="4" t="str">
        <f>HYPERLINK("http://genome-www4.stanford.edu/cgi-bin/SGD/locus.pl?locus=YOR206W","YOR206W")</f>
        <v>YOR206W</v>
      </c>
      <c r="C564" s="4" t="str">
        <f>HYPERLINK("http://genome-www4.stanford.edu/cgi-bin/SGD/locus.pl?locus=NOC2","NOC2")</f>
        <v>NOC2</v>
      </c>
      <c r="E564" s="2" t="s">
        <v>92</v>
      </c>
      <c r="F564" s="2" t="str">
        <f>HYPERLINK("http://godatabase.org/cgi-bin/go.cgi?view=details&amp;query=GO:0016070","RNA metabolism")</f>
        <v>RNA metabolism</v>
      </c>
      <c r="G564" s="5" t="s">
        <v>22</v>
      </c>
      <c r="H564" s="5">
        <v>256</v>
      </c>
      <c r="I564" s="5">
        <v>0.9</v>
      </c>
      <c r="J564" s="5">
        <v>2.6610000000000002E-2</v>
      </c>
      <c r="K564" s="5">
        <v>0.99824999999999997</v>
      </c>
      <c r="L564" s="5">
        <v>17</v>
      </c>
      <c r="M564" s="5">
        <v>11</v>
      </c>
      <c r="N564" s="5">
        <v>3</v>
      </c>
      <c r="O564" s="5">
        <v>8.1109000000000009</v>
      </c>
      <c r="P564" s="5" t="s">
        <v>17</v>
      </c>
    </row>
    <row r="565" spans="1:16" x14ac:dyDescent="0.25">
      <c r="A565" s="4">
        <v>30515</v>
      </c>
      <c r="B565" s="4" t="str">
        <f>HYPERLINK("http://genome-www4.stanford.edu/cgi-bin/SGD/locus.pl?locus=YOR206W","YOR206W")</f>
        <v>YOR206W</v>
      </c>
      <c r="C565" s="4" t="str">
        <f>HYPERLINK("http://genome-www4.stanford.edu/cgi-bin/SGD/locus.pl?locus=NOC2","NOC2")</f>
        <v>NOC2</v>
      </c>
      <c r="E565" s="2" t="s">
        <v>92</v>
      </c>
      <c r="F565" s="2" t="str">
        <f>HYPERLINK("http://godatabase.org/cgi-bin/go.cgi?view=details&amp;query=GO:0030515","snoRNA binding")</f>
        <v>snoRNA binding</v>
      </c>
      <c r="G565" s="5" t="s">
        <v>16</v>
      </c>
      <c r="H565" s="5">
        <v>28</v>
      </c>
      <c r="I565" s="5">
        <v>0.5</v>
      </c>
      <c r="J565" s="6">
        <v>4.4823000000000001E-5</v>
      </c>
      <c r="K565" s="5">
        <v>0.99121000000000004</v>
      </c>
      <c r="L565" s="5">
        <v>17</v>
      </c>
      <c r="M565" s="5">
        <v>8</v>
      </c>
      <c r="N565" s="5">
        <v>0</v>
      </c>
      <c r="O565" s="5">
        <v>4.3784000000000001</v>
      </c>
      <c r="P565" s="5" t="s">
        <v>17</v>
      </c>
    </row>
    <row r="566" spans="1:16" ht="26.4" x14ac:dyDescent="0.25">
      <c r="A566" s="4">
        <v>3702</v>
      </c>
      <c r="B566" s="4" t="str">
        <f t="shared" ref="B566:C568" si="36">HYPERLINK("http://genome-www4.stanford.edu/cgi-bin/SGD/locus.pl?locus=YOR220W","YOR220W")</f>
        <v>YOR220W</v>
      </c>
      <c r="C566" s="4" t="str">
        <f t="shared" si="36"/>
        <v>YOR220W</v>
      </c>
      <c r="E566" s="2" t="s">
        <v>19</v>
      </c>
      <c r="F566" s="2" t="str">
        <f>HYPERLINK("http://godatabase.org/cgi-bin/go.cgi?view=details&amp;query=GO:0003702","RNA polymerase II transcription factor")</f>
        <v>RNA polymerase II transcription factor</v>
      </c>
      <c r="G566" s="5" t="s">
        <v>16</v>
      </c>
      <c r="H566" s="5">
        <v>96</v>
      </c>
      <c r="I566" s="5">
        <v>0.4</v>
      </c>
      <c r="J566" s="5">
        <v>0.44170999999999999</v>
      </c>
      <c r="K566" s="5">
        <v>0.44170999999999999</v>
      </c>
      <c r="L566" s="5">
        <v>6</v>
      </c>
      <c r="M566" s="5">
        <v>6</v>
      </c>
      <c r="N566" s="5">
        <v>2</v>
      </c>
      <c r="O566" s="5">
        <v>2</v>
      </c>
      <c r="P566" s="5" t="s">
        <v>17</v>
      </c>
    </row>
    <row r="567" spans="1:16" x14ac:dyDescent="0.25">
      <c r="A567" s="4">
        <v>6352</v>
      </c>
      <c r="B567" s="4" t="str">
        <f t="shared" si="36"/>
        <v>YOR220W</v>
      </c>
      <c r="C567" s="4" t="str">
        <f t="shared" si="36"/>
        <v>YOR220W</v>
      </c>
      <c r="E567" s="2" t="s">
        <v>19</v>
      </c>
      <c r="F567" s="2" t="str">
        <f>HYPERLINK("http://godatabase.org/cgi-bin/go.cgi?view=details&amp;query=GO:0006352","transcription initiation")</f>
        <v>transcription initiation</v>
      </c>
      <c r="G567" s="5" t="s">
        <v>22</v>
      </c>
      <c r="H567" s="5">
        <v>48</v>
      </c>
      <c r="I567" s="5">
        <v>0.4</v>
      </c>
      <c r="J567" s="5">
        <v>0.61001000000000005</v>
      </c>
      <c r="K567" s="5">
        <v>0.61001000000000005</v>
      </c>
      <c r="L567" s="5">
        <v>6</v>
      </c>
      <c r="M567" s="5">
        <v>6</v>
      </c>
      <c r="N567" s="5">
        <v>2</v>
      </c>
      <c r="O567" s="5">
        <v>2</v>
      </c>
      <c r="P567" s="5" t="s">
        <v>21</v>
      </c>
    </row>
    <row r="568" spans="1:16" ht="26.4" x14ac:dyDescent="0.25">
      <c r="A568" s="4">
        <v>6367</v>
      </c>
      <c r="B568" s="4" t="str">
        <f t="shared" si="36"/>
        <v>YOR220W</v>
      </c>
      <c r="C568" s="4" t="str">
        <f t="shared" si="36"/>
        <v>YOR220W</v>
      </c>
      <c r="E568" s="2" t="s">
        <v>19</v>
      </c>
      <c r="F568" s="2" t="str">
        <f>HYPERLINK("http://godatabase.org/cgi-bin/go.cgi?view=details&amp;query=GO:0006367","transcription initiation from Pol II promoter")</f>
        <v>transcription initiation from Pol II promoter</v>
      </c>
      <c r="G568" s="5" t="s">
        <v>22</v>
      </c>
      <c r="H568" s="5">
        <v>38</v>
      </c>
      <c r="I568" s="5">
        <v>0.5</v>
      </c>
      <c r="J568" s="5">
        <v>0.56735000000000002</v>
      </c>
      <c r="K568" s="5">
        <v>0.56735000000000002</v>
      </c>
      <c r="L568" s="5">
        <v>6</v>
      </c>
      <c r="M568" s="5">
        <v>6</v>
      </c>
      <c r="N568" s="5">
        <v>2</v>
      </c>
      <c r="O568" s="5">
        <v>2</v>
      </c>
      <c r="P568" s="5" t="s">
        <v>17</v>
      </c>
    </row>
    <row r="569" spans="1:16" ht="39.6" x14ac:dyDescent="0.25">
      <c r="A569" s="4">
        <v>143</v>
      </c>
      <c r="B569" s="4" t="str">
        <f>HYPERLINK("http://genome-www4.stanford.edu/cgi-bin/SGD/locus.pl?locus=YOR231W","YOR231W")</f>
        <v>YOR231W</v>
      </c>
      <c r="C569" s="4" t="str">
        <f>HYPERLINK("http://genome-www4.stanford.edu/cgi-bin/SGD/locus.pl?locus=MKK1","MKK1")</f>
        <v>MKK1</v>
      </c>
      <c r="D569" s="2" t="s">
        <v>183</v>
      </c>
      <c r="E569" s="2" t="s">
        <v>184</v>
      </c>
      <c r="F569" s="2" t="str">
        <f>HYPERLINK("http://godatabase.org/cgi-bin/go.cgi?view=details&amp;query=GO:0000143","actin cap (sensu Saccharomyces)")</f>
        <v>actin cap (sensu Saccharomyces)</v>
      </c>
      <c r="G569" s="5" t="s">
        <v>20</v>
      </c>
      <c r="H569" s="5">
        <v>26</v>
      </c>
      <c r="I569" s="5">
        <v>0.9</v>
      </c>
      <c r="J569" s="5">
        <v>0.62312999999999996</v>
      </c>
      <c r="K569" s="5">
        <v>0.98756999999999995</v>
      </c>
      <c r="L569" s="5">
        <v>6</v>
      </c>
      <c r="M569" s="5">
        <v>4</v>
      </c>
      <c r="N569" s="5">
        <v>2</v>
      </c>
      <c r="O569" s="5">
        <v>3.1652999999999998</v>
      </c>
      <c r="P569" s="5" t="s">
        <v>17</v>
      </c>
    </row>
    <row r="570" spans="1:16" ht="26.4" x14ac:dyDescent="0.25">
      <c r="A570" s="4">
        <v>314</v>
      </c>
      <c r="B570" s="4" t="str">
        <f>HYPERLINK("http://genome-www4.stanford.edu/cgi-bin/SGD/locus.pl?locus=YOR243C","YOR243C")</f>
        <v>YOR243C</v>
      </c>
      <c r="C570" s="4" t="str">
        <f>HYPERLINK("http://genome-www4.stanford.edu/cgi-bin/SGD/locus.pl?locus=PUS7","PUS7")</f>
        <v>PUS7</v>
      </c>
      <c r="D570" s="2" t="s">
        <v>185</v>
      </c>
      <c r="E570" s="2" t="s">
        <v>19</v>
      </c>
      <c r="F570" s="2" t="str">
        <f>HYPERLINK("http://godatabase.org/cgi-bin/go.cgi?view=details&amp;query=GO:0000314","organellar small ribosomal subunit")</f>
        <v>organellar small ribosomal subunit</v>
      </c>
      <c r="G570" s="5" t="s">
        <v>20</v>
      </c>
      <c r="H570" s="5">
        <v>24</v>
      </c>
      <c r="I570" s="5">
        <v>0.3</v>
      </c>
      <c r="J570" s="5">
        <v>0.97880999999999996</v>
      </c>
      <c r="K570" s="5">
        <v>0.97880999999999996</v>
      </c>
      <c r="L570" s="5">
        <v>4</v>
      </c>
      <c r="M570" s="5">
        <v>4</v>
      </c>
      <c r="N570" s="5">
        <v>2</v>
      </c>
      <c r="O570" s="5">
        <v>2</v>
      </c>
      <c r="P570" s="5" t="s">
        <v>21</v>
      </c>
    </row>
    <row r="571" spans="1:16" ht="26.4" x14ac:dyDescent="0.25">
      <c r="A571" s="4">
        <v>3735</v>
      </c>
      <c r="B571" s="4" t="str">
        <f>HYPERLINK("http://genome-www4.stanford.edu/cgi-bin/SGD/locus.pl?locus=YOR243C","YOR243C")</f>
        <v>YOR243C</v>
      </c>
      <c r="C571" s="4" t="str">
        <f>HYPERLINK("http://genome-www4.stanford.edu/cgi-bin/SGD/locus.pl?locus=PUS7","PUS7")</f>
        <v>PUS7</v>
      </c>
      <c r="D571" s="2" t="s">
        <v>185</v>
      </c>
      <c r="E571" s="2" t="s">
        <v>19</v>
      </c>
      <c r="F571" s="2" t="str">
        <f>HYPERLINK("http://godatabase.org/cgi-bin/go.cgi?view=details&amp;query=GO:0003735","structural constituent of ribosome")</f>
        <v>structural constituent of ribosome</v>
      </c>
      <c r="G571" s="5" t="s">
        <v>16</v>
      </c>
      <c r="H571" s="5">
        <v>128</v>
      </c>
      <c r="I571" s="5">
        <v>0.6</v>
      </c>
      <c r="J571" s="5">
        <v>0.92664000000000002</v>
      </c>
      <c r="K571" s="5">
        <v>0.92664000000000002</v>
      </c>
      <c r="L571" s="5">
        <v>4</v>
      </c>
      <c r="M571" s="5">
        <v>4</v>
      </c>
      <c r="N571" s="5">
        <v>2</v>
      </c>
      <c r="O571" s="5">
        <v>2</v>
      </c>
      <c r="P571" s="5" t="s">
        <v>17</v>
      </c>
    </row>
    <row r="572" spans="1:16" ht="26.4" x14ac:dyDescent="0.25">
      <c r="A572" s="4">
        <v>5763</v>
      </c>
      <c r="B572" s="4" t="str">
        <f>HYPERLINK("http://genome-www4.stanford.edu/cgi-bin/SGD/locus.pl?locus=YOR243C","YOR243C")</f>
        <v>YOR243C</v>
      </c>
      <c r="C572" s="4" t="str">
        <f>HYPERLINK("http://genome-www4.stanford.edu/cgi-bin/SGD/locus.pl?locus=PUS7","PUS7")</f>
        <v>PUS7</v>
      </c>
      <c r="D572" s="2" t="s">
        <v>185</v>
      </c>
      <c r="E572" s="2" t="s">
        <v>19</v>
      </c>
      <c r="F572" s="2" t="str">
        <f>HYPERLINK("http://godatabase.org/cgi-bin/go.cgi?view=details&amp;query=GO:0005763","mitochondrial small ribosomal subunit")</f>
        <v>mitochondrial small ribosomal subunit</v>
      </c>
      <c r="G572" s="5" t="s">
        <v>20</v>
      </c>
      <c r="H572" s="5">
        <v>24</v>
      </c>
      <c r="I572" s="5">
        <v>0.3</v>
      </c>
      <c r="J572" s="5">
        <v>0.97880999999999996</v>
      </c>
      <c r="K572" s="5">
        <v>0.97880999999999996</v>
      </c>
      <c r="L572" s="5">
        <v>4</v>
      </c>
      <c r="M572" s="5">
        <v>4</v>
      </c>
      <c r="N572" s="5">
        <v>2</v>
      </c>
      <c r="O572" s="5">
        <v>2</v>
      </c>
      <c r="P572" s="5" t="s">
        <v>17</v>
      </c>
    </row>
    <row r="573" spans="1:16" ht="26.4" x14ac:dyDescent="0.25">
      <c r="A573" s="4">
        <v>15935</v>
      </c>
      <c r="B573" s="4" t="str">
        <f>HYPERLINK("http://genome-www4.stanford.edu/cgi-bin/SGD/locus.pl?locus=YOR243C","YOR243C")</f>
        <v>YOR243C</v>
      </c>
      <c r="C573" s="4" t="str">
        <f>HYPERLINK("http://genome-www4.stanford.edu/cgi-bin/SGD/locus.pl?locus=PUS7","PUS7")</f>
        <v>PUS7</v>
      </c>
      <c r="D573" s="2" t="s">
        <v>185</v>
      </c>
      <c r="E573" s="2" t="s">
        <v>19</v>
      </c>
      <c r="F573" s="2" t="str">
        <f>HYPERLINK("http://godatabase.org/cgi-bin/go.cgi?view=details&amp;query=GO:0015935","small ribosomal subunit")</f>
        <v>small ribosomal subunit</v>
      </c>
      <c r="G573" s="5" t="s">
        <v>20</v>
      </c>
      <c r="H573" s="5">
        <v>56</v>
      </c>
      <c r="I573" s="5">
        <v>0.5</v>
      </c>
      <c r="J573" s="5">
        <v>0.93135999999999997</v>
      </c>
      <c r="K573" s="5">
        <v>0.93135999999999997</v>
      </c>
      <c r="L573" s="5">
        <v>4</v>
      </c>
      <c r="M573" s="5">
        <v>4</v>
      </c>
      <c r="N573" s="5">
        <v>2</v>
      </c>
      <c r="O573" s="5">
        <v>2</v>
      </c>
      <c r="P573" s="5" t="s">
        <v>21</v>
      </c>
    </row>
    <row r="574" spans="1:16" ht="66" x14ac:dyDescent="0.25">
      <c r="A574" s="4">
        <v>3723</v>
      </c>
      <c r="B574" s="4" t="str">
        <f>HYPERLINK("http://genome-www4.stanford.edu/cgi-bin/SGD/locus.pl?locus=YOR272W","YOR272W")</f>
        <v>YOR272W</v>
      </c>
      <c r="C574" s="4" t="str">
        <f>HYPERLINK("http://genome-www4.stanford.edu/cgi-bin/SGD/locus.pl?locus=YTM1","YTM1")</f>
        <v>YTM1</v>
      </c>
      <c r="D574" s="2" t="s">
        <v>186</v>
      </c>
      <c r="E574" s="2" t="s">
        <v>187</v>
      </c>
      <c r="F574" s="2" t="str">
        <f>HYPERLINK("http://godatabase.org/cgi-bin/go.cgi?view=details&amp;query=GO:0003723","RNA binding")</f>
        <v>RNA binding</v>
      </c>
      <c r="G574" s="5" t="s">
        <v>16</v>
      </c>
      <c r="H574" s="5">
        <v>230</v>
      </c>
      <c r="I574" s="5">
        <v>0.7</v>
      </c>
      <c r="J574" s="5">
        <v>3.1930000000000001E-4</v>
      </c>
      <c r="K574" s="5">
        <v>1</v>
      </c>
      <c r="L574" s="5">
        <v>22</v>
      </c>
      <c r="M574" s="5">
        <v>10</v>
      </c>
      <c r="N574" s="5">
        <v>2</v>
      </c>
      <c r="O574" s="5">
        <v>12.0318</v>
      </c>
      <c r="P574" s="5" t="s">
        <v>17</v>
      </c>
    </row>
    <row r="575" spans="1:16" x14ac:dyDescent="0.25">
      <c r="A575" s="4">
        <v>4576</v>
      </c>
      <c r="B575" s="4" t="str">
        <f>HYPERLINK("http://genome-www4.stanford.edu/cgi-bin/SGD/locus.pl?locus=YOR279C","YOR279C")</f>
        <v>YOR279C</v>
      </c>
      <c r="C575" s="4" t="str">
        <f>HYPERLINK("http://genome-www4.stanford.edu/cgi-bin/SGD/locus.pl?locus=RFM1","RFM1")</f>
        <v>RFM1</v>
      </c>
      <c r="D575" s="2" t="s">
        <v>188</v>
      </c>
      <c r="E575" s="2" t="s">
        <v>92</v>
      </c>
      <c r="F575" s="2" t="str">
        <f>HYPERLINK("http://godatabase.org/cgi-bin/go.cgi?view=details&amp;query=GO:0004576","oligosaccharyl transferase")</f>
        <v>oligosaccharyl transferase</v>
      </c>
      <c r="G575" s="5" t="s">
        <v>16</v>
      </c>
      <c r="H575" s="5">
        <v>7</v>
      </c>
      <c r="I575" s="5">
        <v>0.1</v>
      </c>
      <c r="J575" s="5">
        <v>0.59401000000000004</v>
      </c>
      <c r="K575" s="5">
        <v>0.59401000000000004</v>
      </c>
      <c r="L575" s="5">
        <v>1</v>
      </c>
      <c r="M575" s="5">
        <v>1</v>
      </c>
      <c r="N575" s="5">
        <v>1</v>
      </c>
      <c r="O575" s="5">
        <v>1</v>
      </c>
      <c r="P575" s="5" t="s">
        <v>21</v>
      </c>
    </row>
    <row r="576" spans="1:16" ht="39.6" x14ac:dyDescent="0.25">
      <c r="A576" s="4">
        <v>4579</v>
      </c>
      <c r="B576" s="4" t="str">
        <f>HYPERLINK("http://genome-www4.stanford.edu/cgi-bin/SGD/locus.pl?locus=YOR279C","YOR279C")</f>
        <v>YOR279C</v>
      </c>
      <c r="C576" s="4" t="str">
        <f>HYPERLINK("http://genome-www4.stanford.edu/cgi-bin/SGD/locus.pl?locus=RFM1","RFM1")</f>
        <v>RFM1</v>
      </c>
      <c r="D576" s="2" t="s">
        <v>188</v>
      </c>
      <c r="E576" s="2" t="s">
        <v>92</v>
      </c>
      <c r="F576" s="2" t="str">
        <f>HYPERLINK("http://godatabase.org/cgi-bin/go.cgi?view=details&amp;query=GO:0004579","dolichyl-diphospho-oligosaccharide-protein glycosyltransferase")</f>
        <v>dolichyl-diphospho-oligosaccharide-protein glycosyltransferase</v>
      </c>
      <c r="G576" s="5" t="s">
        <v>16</v>
      </c>
      <c r="H576" s="5">
        <v>7</v>
      </c>
      <c r="I576" s="5">
        <v>0.1</v>
      </c>
      <c r="J576" s="5">
        <v>0.59401000000000004</v>
      </c>
      <c r="K576" s="5">
        <v>0.59401000000000004</v>
      </c>
      <c r="L576" s="5">
        <v>1</v>
      </c>
      <c r="M576" s="5">
        <v>1</v>
      </c>
      <c r="N576" s="5">
        <v>1</v>
      </c>
      <c r="O576" s="5">
        <v>1</v>
      </c>
      <c r="P576" s="5" t="s">
        <v>17</v>
      </c>
    </row>
    <row r="577" spans="1:16" x14ac:dyDescent="0.25">
      <c r="A577" s="4">
        <v>6487</v>
      </c>
      <c r="B577" s="4" t="str">
        <f>HYPERLINK("http://genome-www4.stanford.edu/cgi-bin/SGD/locus.pl?locus=YOR279C","YOR279C")</f>
        <v>YOR279C</v>
      </c>
      <c r="C577" s="4" t="str">
        <f>HYPERLINK("http://genome-www4.stanford.edu/cgi-bin/SGD/locus.pl?locus=RFM1","RFM1")</f>
        <v>RFM1</v>
      </c>
      <c r="D577" s="2" t="s">
        <v>188</v>
      </c>
      <c r="E577" s="2" t="s">
        <v>92</v>
      </c>
      <c r="F577" s="2" t="str">
        <f>HYPERLINK("http://godatabase.org/cgi-bin/go.cgi?view=details&amp;query=GO:0006487","N-linked glycosylation")</f>
        <v>N-linked glycosylation</v>
      </c>
      <c r="G577" s="5" t="s">
        <v>22</v>
      </c>
      <c r="H577" s="5">
        <v>27</v>
      </c>
      <c r="I577" s="5">
        <v>0.4</v>
      </c>
      <c r="J577" s="5">
        <v>0.49826999999999999</v>
      </c>
      <c r="K577" s="5">
        <v>0.49826999999999999</v>
      </c>
      <c r="L577" s="5">
        <v>1</v>
      </c>
      <c r="M577" s="5">
        <v>1</v>
      </c>
      <c r="N577" s="5">
        <v>1</v>
      </c>
      <c r="O577" s="5">
        <v>1</v>
      </c>
      <c r="P577" s="5" t="s">
        <v>17</v>
      </c>
    </row>
    <row r="578" spans="1:16" x14ac:dyDescent="0.25">
      <c r="A578" s="4">
        <v>15935</v>
      </c>
      <c r="B578" s="4" t="str">
        <f>HYPERLINK("http://genome-www4.stanford.edu/cgi-bin/SGD/locus.pl?locus=YOR285W","YOR285W")</f>
        <v>YOR285W</v>
      </c>
      <c r="C578" s="4" t="str">
        <f>HYPERLINK("http://genome-www4.stanford.edu/cgi-bin/SGD/locus.pl?locus=YOR285W","YOR285W")</f>
        <v>YOR285W</v>
      </c>
      <c r="E578" s="2" t="s">
        <v>19</v>
      </c>
      <c r="F578" s="2" t="str">
        <f>HYPERLINK("http://godatabase.org/cgi-bin/go.cgi?view=details&amp;query=GO:0015935","small ribosomal subunit")</f>
        <v>small ribosomal subunit</v>
      </c>
      <c r="G578" s="5" t="s">
        <v>20</v>
      </c>
      <c r="H578" s="5">
        <v>56</v>
      </c>
      <c r="I578" s="5">
        <v>0.5</v>
      </c>
      <c r="J578" s="5">
        <v>7.9200999999999994E-2</v>
      </c>
      <c r="K578" s="5">
        <v>0.79779</v>
      </c>
      <c r="L578" s="5">
        <v>7</v>
      </c>
      <c r="M578" s="5">
        <v>4</v>
      </c>
      <c r="N578" s="5">
        <v>1</v>
      </c>
      <c r="O578" s="5">
        <v>2.3371</v>
      </c>
      <c r="P578" s="5" t="s">
        <v>17</v>
      </c>
    </row>
    <row r="579" spans="1:16" x14ac:dyDescent="0.25">
      <c r="A579" s="4">
        <v>6284</v>
      </c>
      <c r="B579" s="4" t="str">
        <f>HYPERLINK("http://genome-www4.stanford.edu/cgi-bin/SGD/locus.pl?locus=YOR378W","YOR378W")</f>
        <v>YOR378W</v>
      </c>
      <c r="C579" s="4" t="str">
        <f>HYPERLINK("http://genome-www4.stanford.edu/cgi-bin/SGD/locus.pl?locus=YOR378W","YOR378W")</f>
        <v>YOR378W</v>
      </c>
      <c r="E579" s="2" t="s">
        <v>19</v>
      </c>
      <c r="F579" s="2" t="str">
        <f>HYPERLINK("http://godatabase.org/cgi-bin/go.cgi?view=details&amp;query=GO:0006284","base-excision repair")</f>
        <v>base-excision repair</v>
      </c>
      <c r="G579" s="5" t="s">
        <v>22</v>
      </c>
      <c r="H579" s="5">
        <v>5</v>
      </c>
      <c r="I579" s="5">
        <v>0.1</v>
      </c>
      <c r="J579" s="5">
        <v>0.26933000000000001</v>
      </c>
      <c r="K579" s="5">
        <v>0.26863999999999999</v>
      </c>
      <c r="L579" s="5">
        <v>2</v>
      </c>
      <c r="M579" s="5">
        <v>1</v>
      </c>
      <c r="N579" s="5">
        <v>1</v>
      </c>
      <c r="O579" s="5">
        <v>1.0057</v>
      </c>
      <c r="P579" s="5" t="s">
        <v>17</v>
      </c>
    </row>
    <row r="580" spans="1:16" ht="26.4" x14ac:dyDescent="0.25">
      <c r="A580" s="4">
        <v>151</v>
      </c>
      <c r="B580" s="4" t="str">
        <f>HYPERLINK("http://genome-www4.stanford.edu/cgi-bin/SGD/locus.pl?locus=YPL003W","YPL003W")</f>
        <v>YPL003W</v>
      </c>
      <c r="C580" s="4" t="str">
        <f>HYPERLINK("http://genome-www4.stanford.edu/cgi-bin/SGD/locus.pl?locus=ULA1","ULA1")</f>
        <v>ULA1</v>
      </c>
      <c r="E580" s="2" t="s">
        <v>189</v>
      </c>
      <c r="F580" s="2" t="str">
        <f>HYPERLINK("http://godatabase.org/cgi-bin/go.cgi?view=details&amp;query=GO:0000151","ubiquitin ligase complex")</f>
        <v>ubiquitin ligase complex</v>
      </c>
      <c r="G580" s="5" t="s">
        <v>20</v>
      </c>
      <c r="H580" s="5">
        <v>21</v>
      </c>
      <c r="I580" s="5">
        <v>0.4</v>
      </c>
      <c r="J580" s="5">
        <v>1.1246000000000001E-2</v>
      </c>
      <c r="K580" s="5">
        <v>0.99477000000000004</v>
      </c>
      <c r="L580" s="5">
        <v>6</v>
      </c>
      <c r="M580" s="5">
        <v>4</v>
      </c>
      <c r="N580" s="5">
        <v>1</v>
      </c>
      <c r="O580" s="5">
        <v>2.9003000000000001</v>
      </c>
      <c r="P580" s="5" t="s">
        <v>21</v>
      </c>
    </row>
    <row r="581" spans="1:16" ht="26.4" x14ac:dyDescent="0.25">
      <c r="A581" s="4">
        <v>152</v>
      </c>
      <c r="B581" s="4" t="str">
        <f>HYPERLINK("http://genome-www4.stanford.edu/cgi-bin/SGD/locus.pl?locus=YPL003W","YPL003W")</f>
        <v>YPL003W</v>
      </c>
      <c r="C581" s="4" t="str">
        <f>HYPERLINK("http://genome-www4.stanford.edu/cgi-bin/SGD/locus.pl?locus=ULA1","ULA1")</f>
        <v>ULA1</v>
      </c>
      <c r="E581" s="2" t="s">
        <v>189</v>
      </c>
      <c r="F581" s="2" t="str">
        <f>HYPERLINK("http://godatabase.org/cgi-bin/go.cgi?view=details&amp;query=GO:0000152","nuclear ubiquitin ligase complex")</f>
        <v>nuclear ubiquitin ligase complex</v>
      </c>
      <c r="G581" s="5" t="s">
        <v>20</v>
      </c>
      <c r="H581" s="5">
        <v>19</v>
      </c>
      <c r="I581" s="5">
        <v>0.7</v>
      </c>
      <c r="J581" s="5">
        <v>1.1748E-2</v>
      </c>
      <c r="K581" s="5">
        <v>0.99392999999999998</v>
      </c>
      <c r="L581" s="5">
        <v>6</v>
      </c>
      <c r="M581" s="5">
        <v>4</v>
      </c>
      <c r="N581" s="5">
        <v>1</v>
      </c>
      <c r="O581" s="5">
        <v>2.8902999999999999</v>
      </c>
      <c r="P581" s="5" t="s">
        <v>17</v>
      </c>
    </row>
    <row r="582" spans="1:16" ht="39.6" x14ac:dyDescent="0.25">
      <c r="A582" s="4">
        <v>3723</v>
      </c>
      <c r="B582" s="4" t="str">
        <f>HYPERLINK("http://genome-www4.stanford.edu/cgi-bin/SGD/locus.pl?locus=YPL012W","YPL012W")</f>
        <v>YPL012W</v>
      </c>
      <c r="C582" s="4" t="str">
        <f>HYPERLINK("http://genome-www4.stanford.edu/cgi-bin/SGD/locus.pl?locus=RRP12","RRP12")</f>
        <v>RRP12</v>
      </c>
      <c r="E582" s="2" t="s">
        <v>190</v>
      </c>
      <c r="F582" s="2" t="str">
        <f>HYPERLINK("http://godatabase.org/cgi-bin/go.cgi?view=details&amp;query=GO:0003723","RNA binding")</f>
        <v>RNA binding</v>
      </c>
      <c r="G582" s="5" t="s">
        <v>16</v>
      </c>
      <c r="H582" s="5">
        <v>230</v>
      </c>
      <c r="I582" s="5">
        <v>0.7</v>
      </c>
      <c r="J582" s="5">
        <v>1.4751E-2</v>
      </c>
      <c r="K582" s="5">
        <v>1</v>
      </c>
      <c r="L582" s="5">
        <v>14</v>
      </c>
      <c r="M582" s="5">
        <v>6</v>
      </c>
      <c r="N582" s="5">
        <v>2</v>
      </c>
      <c r="O582" s="5">
        <v>9.9745000000000008</v>
      </c>
      <c r="P582" s="5" t="s">
        <v>21</v>
      </c>
    </row>
    <row r="583" spans="1:16" ht="39.6" x14ac:dyDescent="0.25">
      <c r="A583" s="4">
        <v>30515</v>
      </c>
      <c r="B583" s="4" t="str">
        <f>HYPERLINK("http://genome-www4.stanford.edu/cgi-bin/SGD/locus.pl?locus=YPL012W","YPL012W")</f>
        <v>YPL012W</v>
      </c>
      <c r="C583" s="4" t="str">
        <f>HYPERLINK("http://genome-www4.stanford.edu/cgi-bin/SGD/locus.pl?locus=RRP12","RRP12")</f>
        <v>RRP12</v>
      </c>
      <c r="E583" s="2" t="s">
        <v>190</v>
      </c>
      <c r="F583" s="2" t="str">
        <f>HYPERLINK("http://godatabase.org/cgi-bin/go.cgi?view=details&amp;query=GO:0030515","snoRNA binding")</f>
        <v>snoRNA binding</v>
      </c>
      <c r="G583" s="5" t="s">
        <v>16</v>
      </c>
      <c r="H583" s="5">
        <v>28</v>
      </c>
      <c r="I583" s="5">
        <v>0.5</v>
      </c>
      <c r="J583" s="5">
        <v>1.2159000000000001E-4</v>
      </c>
      <c r="K583" s="5">
        <v>1</v>
      </c>
      <c r="L583" s="5">
        <v>14</v>
      </c>
      <c r="M583" s="5">
        <v>6</v>
      </c>
      <c r="N583" s="5">
        <v>0</v>
      </c>
      <c r="O583" s="5">
        <v>7.0884999999999998</v>
      </c>
      <c r="P583" s="5" t="s">
        <v>17</v>
      </c>
    </row>
    <row r="584" spans="1:16" x14ac:dyDescent="0.25">
      <c r="A584" s="4">
        <v>74</v>
      </c>
      <c r="B584" s="4" t="str">
        <f>HYPERLINK("http://genome-www4.stanford.edu/cgi-bin/SGD/locus.pl?locus=YPL014W","YPL014W")</f>
        <v>YPL014W</v>
      </c>
      <c r="C584" s="4" t="str">
        <f>HYPERLINK("http://genome-www4.stanford.edu/cgi-bin/SGD/locus.pl?locus=YPL014W","YPL014W")</f>
        <v>YPL014W</v>
      </c>
      <c r="E584" s="2" t="s">
        <v>19</v>
      </c>
      <c r="F584" s="2" t="str">
        <f>HYPERLINK("http://godatabase.org/cgi-bin/go.cgi?view=details&amp;query=GO:0000074","regulation of cell cycle")</f>
        <v>regulation of cell cycle</v>
      </c>
      <c r="G584" s="5" t="s">
        <v>22</v>
      </c>
      <c r="H584" s="5">
        <v>99</v>
      </c>
      <c r="I584" s="5">
        <v>0.8</v>
      </c>
      <c r="J584" s="5">
        <v>0.85936999999999997</v>
      </c>
      <c r="K584" s="5">
        <v>0.85936999999999997</v>
      </c>
      <c r="L584" s="5">
        <v>3</v>
      </c>
      <c r="M584" s="5">
        <v>3</v>
      </c>
      <c r="N584" s="5">
        <v>3</v>
      </c>
      <c r="O584" s="5">
        <v>3</v>
      </c>
      <c r="P584" s="5" t="s">
        <v>17</v>
      </c>
    </row>
    <row r="585" spans="1:16" x14ac:dyDescent="0.25">
      <c r="A585" s="4">
        <v>3700</v>
      </c>
      <c r="B585" s="4" t="str">
        <f>HYPERLINK("http://genome-www4.stanford.edu/cgi-bin/SGD/locus.pl?locus=YPL064C","YPL064C")</f>
        <v>YPL064C</v>
      </c>
      <c r="C585" s="4" t="str">
        <f>HYPERLINK("http://genome-www4.stanford.edu/cgi-bin/SGD/locus.pl?locus=CWC27","CWC27")</f>
        <v>CWC27</v>
      </c>
      <c r="E585" s="2" t="s">
        <v>19</v>
      </c>
      <c r="F585" s="2" t="str">
        <f>HYPERLINK("http://godatabase.org/cgi-bin/go.cgi?view=details&amp;query=GO:0003700","transcription factor")</f>
        <v>transcription factor</v>
      </c>
      <c r="G585" s="5" t="s">
        <v>16</v>
      </c>
      <c r="H585" s="5">
        <v>213</v>
      </c>
      <c r="I585" s="5">
        <v>0.7</v>
      </c>
      <c r="J585" s="5">
        <v>0.32665</v>
      </c>
      <c r="K585" s="5">
        <v>0.80696999999999997</v>
      </c>
      <c r="L585" s="5">
        <v>2</v>
      </c>
      <c r="M585" s="5">
        <v>1</v>
      </c>
      <c r="N585" s="5">
        <v>1</v>
      </c>
      <c r="O585" s="5">
        <v>2</v>
      </c>
      <c r="P585" s="5" t="s">
        <v>17</v>
      </c>
    </row>
    <row r="586" spans="1:16" x14ac:dyDescent="0.25">
      <c r="A586" s="4">
        <v>6350</v>
      </c>
      <c r="B586" s="4" t="str">
        <f>HYPERLINK("http://genome-www4.stanford.edu/cgi-bin/SGD/locus.pl?locus=YPL064C","YPL064C")</f>
        <v>YPL064C</v>
      </c>
      <c r="C586" s="4" t="str">
        <f>HYPERLINK("http://genome-www4.stanford.edu/cgi-bin/SGD/locus.pl?locus=CWC27","CWC27")</f>
        <v>CWC27</v>
      </c>
      <c r="E586" s="2" t="s">
        <v>19</v>
      </c>
      <c r="F586" s="2" t="str">
        <f>HYPERLINK("http://godatabase.org/cgi-bin/go.cgi?view=details&amp;query=GO:0006350","transcription")</f>
        <v>transcription</v>
      </c>
      <c r="G586" s="5" t="s">
        <v>22</v>
      </c>
      <c r="H586" s="5">
        <v>93</v>
      </c>
      <c r="I586" s="5">
        <v>0.8</v>
      </c>
      <c r="J586" s="5">
        <v>0.84435000000000004</v>
      </c>
      <c r="K586" s="5">
        <v>0.84435000000000004</v>
      </c>
      <c r="L586" s="5">
        <v>2</v>
      </c>
      <c r="M586" s="5">
        <v>2</v>
      </c>
      <c r="N586" s="5">
        <v>2</v>
      </c>
      <c r="O586" s="5">
        <v>2</v>
      </c>
      <c r="P586" s="5" t="s">
        <v>17</v>
      </c>
    </row>
    <row r="587" spans="1:16" x14ac:dyDescent="0.25">
      <c r="A587" s="4">
        <v>5478</v>
      </c>
      <c r="B587" s="4" t="str">
        <f t="shared" ref="B587:C590" si="37">HYPERLINK("http://genome-www4.stanford.edu/cgi-bin/SGD/locus.pl?locus=YPL095C","YPL095C")</f>
        <v>YPL095C</v>
      </c>
      <c r="C587" s="4" t="str">
        <f t="shared" si="37"/>
        <v>YPL095C</v>
      </c>
      <c r="E587" s="2" t="s">
        <v>19</v>
      </c>
      <c r="F587" s="2" t="str">
        <f>HYPERLINK("http://godatabase.org/cgi-bin/go.cgi?view=details&amp;query=GO:0005478","intracellular transporter")</f>
        <v>intracellular transporter</v>
      </c>
      <c r="G587" s="5" t="s">
        <v>16</v>
      </c>
      <c r="H587" s="5">
        <v>25</v>
      </c>
      <c r="I587" s="5">
        <v>0.6</v>
      </c>
      <c r="J587" s="5">
        <v>3.4861000000000001E-4</v>
      </c>
      <c r="K587" s="5">
        <v>1</v>
      </c>
      <c r="L587" s="5">
        <v>5</v>
      </c>
      <c r="M587" s="5">
        <v>1</v>
      </c>
      <c r="N587" s="5">
        <v>0</v>
      </c>
      <c r="O587" s="5">
        <v>4</v>
      </c>
      <c r="P587" s="5" t="s">
        <v>21</v>
      </c>
    </row>
    <row r="588" spans="1:16" x14ac:dyDescent="0.25">
      <c r="A588" s="4">
        <v>5484</v>
      </c>
      <c r="B588" s="4" t="str">
        <f t="shared" si="37"/>
        <v>YPL095C</v>
      </c>
      <c r="C588" s="4" t="str">
        <f t="shared" si="37"/>
        <v>YPL095C</v>
      </c>
      <c r="E588" s="2" t="s">
        <v>19</v>
      </c>
      <c r="F588" s="2" t="str">
        <f>HYPERLINK("http://godatabase.org/cgi-bin/go.cgi?view=details&amp;query=GO:0005484","SNAP receptor")</f>
        <v>SNAP receptor</v>
      </c>
      <c r="G588" s="5" t="s">
        <v>16</v>
      </c>
      <c r="H588" s="5">
        <v>22</v>
      </c>
      <c r="I588" s="5">
        <v>0.9</v>
      </c>
      <c r="J588" s="5">
        <v>6.5397999999999997E-4</v>
      </c>
      <c r="K588" s="5">
        <v>1</v>
      </c>
      <c r="L588" s="5">
        <v>5</v>
      </c>
      <c r="M588" s="5">
        <v>1</v>
      </c>
      <c r="N588" s="5">
        <v>0</v>
      </c>
      <c r="O588" s="5">
        <v>4</v>
      </c>
      <c r="P588" s="5" t="s">
        <v>17</v>
      </c>
    </row>
    <row r="589" spans="1:16" x14ac:dyDescent="0.25">
      <c r="A589" s="4">
        <v>6886</v>
      </c>
      <c r="B589" s="4" t="str">
        <f t="shared" si="37"/>
        <v>YPL095C</v>
      </c>
      <c r="C589" s="4" t="str">
        <f t="shared" si="37"/>
        <v>YPL095C</v>
      </c>
      <c r="E589" s="2" t="s">
        <v>19</v>
      </c>
      <c r="F589" s="2" t="str">
        <f>HYPERLINK("http://godatabase.org/cgi-bin/go.cgi?view=details&amp;query=GO:0006886","intracellular protein transport")</f>
        <v>intracellular protein transport</v>
      </c>
      <c r="G589" s="5" t="s">
        <v>22</v>
      </c>
      <c r="H589" s="5">
        <v>253</v>
      </c>
      <c r="I589" s="5">
        <v>0.8</v>
      </c>
      <c r="J589" s="5">
        <v>1.7023E-2</v>
      </c>
      <c r="K589" s="5">
        <v>0.89476999999999995</v>
      </c>
      <c r="L589" s="5">
        <v>5</v>
      </c>
      <c r="M589" s="5">
        <v>2</v>
      </c>
      <c r="N589" s="5">
        <v>0</v>
      </c>
      <c r="O589" s="5">
        <v>2.9369999999999998</v>
      </c>
      <c r="P589" s="5" t="s">
        <v>17</v>
      </c>
    </row>
    <row r="590" spans="1:16" x14ac:dyDescent="0.25">
      <c r="A590" s="4">
        <v>16192</v>
      </c>
      <c r="B590" s="4" t="str">
        <f t="shared" si="37"/>
        <v>YPL095C</v>
      </c>
      <c r="C590" s="4" t="str">
        <f t="shared" si="37"/>
        <v>YPL095C</v>
      </c>
      <c r="E590" s="2" t="s">
        <v>19</v>
      </c>
      <c r="F590" s="2" t="str">
        <f>HYPERLINK("http://godatabase.org/cgi-bin/go.cgi?view=details&amp;query=GO:0016192","vesicle-mediated transport")</f>
        <v>vesicle-mediated transport</v>
      </c>
      <c r="G590" s="5" t="s">
        <v>22</v>
      </c>
      <c r="H590" s="5">
        <v>191</v>
      </c>
      <c r="I590" s="5">
        <v>0.9</v>
      </c>
      <c r="J590" s="5">
        <v>0.12141</v>
      </c>
      <c r="K590" s="5">
        <v>0.99697000000000002</v>
      </c>
      <c r="L590" s="5">
        <v>5</v>
      </c>
      <c r="M590" s="5">
        <v>2</v>
      </c>
      <c r="N590" s="5">
        <v>1</v>
      </c>
      <c r="O590" s="5">
        <v>3.9944999999999999</v>
      </c>
      <c r="P590" s="5" t="s">
        <v>17</v>
      </c>
    </row>
    <row r="591" spans="1:16" ht="26.4" x14ac:dyDescent="0.25">
      <c r="A591" s="4">
        <v>3723</v>
      </c>
      <c r="B591" s="4" t="str">
        <f>HYPERLINK("http://genome-www4.stanford.edu/cgi-bin/SGD/locus.pl?locus=YPL151C","YPL151C")</f>
        <v>YPL151C</v>
      </c>
      <c r="C591" s="4" t="str">
        <f>HYPERLINK("http://genome-www4.stanford.edu/cgi-bin/SGD/locus.pl?locus=PRP46","PRP46")</f>
        <v>PRP46</v>
      </c>
      <c r="D591" s="2" t="s">
        <v>143</v>
      </c>
      <c r="E591" s="2" t="s">
        <v>34</v>
      </c>
      <c r="F591" s="2" t="str">
        <f>HYPERLINK("http://godatabase.org/cgi-bin/go.cgi?view=details&amp;query=GO:0003723","RNA binding")</f>
        <v>RNA binding</v>
      </c>
      <c r="G591" s="5" t="s">
        <v>16</v>
      </c>
      <c r="H591" s="5">
        <v>230</v>
      </c>
      <c r="I591" s="5">
        <v>0.7</v>
      </c>
      <c r="J591" s="5">
        <v>0.20108999999999999</v>
      </c>
      <c r="K591" s="5">
        <v>0.99924000000000002</v>
      </c>
      <c r="L591" s="5">
        <v>16</v>
      </c>
      <c r="M591" s="5">
        <v>11</v>
      </c>
      <c r="N591" s="5">
        <v>4</v>
      </c>
      <c r="O591" s="5">
        <v>8.1577000000000002</v>
      </c>
      <c r="P591" s="5" t="s">
        <v>17</v>
      </c>
    </row>
    <row r="592" spans="1:16" ht="26.4" x14ac:dyDescent="0.25">
      <c r="A592" s="4">
        <v>16563</v>
      </c>
      <c r="B592" s="4" t="str">
        <f>HYPERLINK("http://genome-www4.stanford.edu/cgi-bin/SGD/locus.pl?locus=YPL151C","YPL151C")</f>
        <v>YPL151C</v>
      </c>
      <c r="C592" s="4" t="str">
        <f>HYPERLINK("http://genome-www4.stanford.edu/cgi-bin/SGD/locus.pl?locus=PRP46","PRP46")</f>
        <v>PRP46</v>
      </c>
      <c r="D592" s="2" t="s">
        <v>143</v>
      </c>
      <c r="E592" s="2" t="s">
        <v>34</v>
      </c>
      <c r="F592" s="2" t="str">
        <f>HYPERLINK("http://godatabase.org/cgi-bin/go.cgi?view=details&amp;query=GO:0016563","transcriptional activator")</f>
        <v>transcriptional activator</v>
      </c>
      <c r="G592" s="5" t="s">
        <v>16</v>
      </c>
      <c r="H592" s="5">
        <v>26</v>
      </c>
      <c r="I592" s="5">
        <v>0.6</v>
      </c>
      <c r="J592" s="5">
        <v>2.6579999999999999E-2</v>
      </c>
      <c r="K592" s="5">
        <v>0.99999000000000005</v>
      </c>
      <c r="L592" s="5">
        <v>16</v>
      </c>
      <c r="M592" s="5">
        <v>11</v>
      </c>
      <c r="N592" s="5">
        <v>1</v>
      </c>
      <c r="O592" s="5">
        <v>5.2023000000000001</v>
      </c>
      <c r="P592" s="5" t="s">
        <v>17</v>
      </c>
    </row>
    <row r="593" spans="1:16" ht="79.2" x14ac:dyDescent="0.25">
      <c r="A593" s="4">
        <v>5934</v>
      </c>
      <c r="B593" s="4" t="str">
        <f>HYPERLINK("http://genome-www4.stanford.edu/cgi-bin/SGD/locus.pl?locus=YPL161C","YPL161C")</f>
        <v>YPL161C</v>
      </c>
      <c r="C593" s="4" t="str">
        <f>HYPERLINK("http://genome-www4.stanford.edu/cgi-bin/SGD/locus.pl?locus=BEM4","BEM4")</f>
        <v>BEM4</v>
      </c>
      <c r="E593" s="2" t="s">
        <v>191</v>
      </c>
      <c r="F593" s="2" t="str">
        <f>HYPERLINK("http://godatabase.org/cgi-bin/go.cgi?view=details&amp;query=GO:0005934","bud tip")</f>
        <v>bud tip</v>
      </c>
      <c r="G593" s="5" t="s">
        <v>20</v>
      </c>
      <c r="H593" s="5">
        <v>20</v>
      </c>
      <c r="I593" s="5">
        <v>0.8</v>
      </c>
      <c r="J593" s="5">
        <v>0.95106999999999997</v>
      </c>
      <c r="K593" s="5">
        <v>0.97365999999999997</v>
      </c>
      <c r="L593" s="5">
        <v>19</v>
      </c>
      <c r="M593" s="5">
        <v>14</v>
      </c>
      <c r="N593" s="5">
        <v>4</v>
      </c>
      <c r="O593" s="5">
        <v>4.2858000000000001</v>
      </c>
      <c r="P593" s="5" t="s">
        <v>17</v>
      </c>
    </row>
    <row r="594" spans="1:16" ht="79.2" x14ac:dyDescent="0.25">
      <c r="A594" s="4">
        <v>5940</v>
      </c>
      <c r="B594" s="4" t="str">
        <f>HYPERLINK("http://genome-www4.stanford.edu/cgi-bin/SGD/locus.pl?locus=YPL161C","YPL161C")</f>
        <v>YPL161C</v>
      </c>
      <c r="C594" s="4" t="str">
        <f>HYPERLINK("http://genome-www4.stanford.edu/cgi-bin/SGD/locus.pl?locus=BEM4","BEM4")</f>
        <v>BEM4</v>
      </c>
      <c r="E594" s="2" t="s">
        <v>191</v>
      </c>
      <c r="F594" s="2" t="str">
        <f>HYPERLINK("http://godatabase.org/cgi-bin/go.cgi?view=details&amp;query=GO:0005940","septin ring")</f>
        <v>septin ring</v>
      </c>
      <c r="G594" s="5" t="s">
        <v>20</v>
      </c>
      <c r="H594" s="5">
        <v>10</v>
      </c>
      <c r="I594" s="5">
        <v>0.2</v>
      </c>
      <c r="J594" s="5">
        <v>0.89041000000000003</v>
      </c>
      <c r="K594" s="5">
        <v>0.98009000000000002</v>
      </c>
      <c r="L594" s="5">
        <v>19</v>
      </c>
      <c r="M594" s="5">
        <v>14</v>
      </c>
      <c r="N594" s="5">
        <v>3</v>
      </c>
      <c r="O594" s="5">
        <v>3.4264000000000001</v>
      </c>
      <c r="P594" s="5" t="s">
        <v>17</v>
      </c>
    </row>
    <row r="595" spans="1:16" ht="52.8" x14ac:dyDescent="0.25">
      <c r="A595" s="4">
        <v>145</v>
      </c>
      <c r="B595" s="4" t="str">
        <f>HYPERLINK("http://genome-www4.stanford.edu/cgi-bin/SGD/locus.pl?locus=YPL179W","YPL179W")</f>
        <v>YPL179W</v>
      </c>
      <c r="C595" s="4" t="str">
        <f>HYPERLINK("http://genome-www4.stanford.edu/cgi-bin/SGD/locus.pl?locus=PPQ1","PPQ1")</f>
        <v>PPQ1</v>
      </c>
      <c r="D595" s="2" t="s">
        <v>192</v>
      </c>
      <c r="E595" s="2" t="s">
        <v>193</v>
      </c>
      <c r="F595" s="2" t="str">
        <f>HYPERLINK("http://godatabase.org/cgi-bin/go.cgi?view=details&amp;query=GO:0000145","exocyst")</f>
        <v>exocyst</v>
      </c>
      <c r="G595" s="5" t="s">
        <v>20</v>
      </c>
      <c r="H595" s="5">
        <v>8</v>
      </c>
      <c r="I595" s="5">
        <v>0.2</v>
      </c>
      <c r="J595" s="5">
        <v>0.2104</v>
      </c>
      <c r="K595" s="5">
        <v>0.2104</v>
      </c>
      <c r="L595" s="5">
        <v>3</v>
      </c>
      <c r="M595" s="5">
        <v>3</v>
      </c>
      <c r="N595" s="5">
        <v>1</v>
      </c>
      <c r="O595" s="5">
        <v>1</v>
      </c>
      <c r="P595" s="5" t="s">
        <v>17</v>
      </c>
    </row>
    <row r="596" spans="1:16" x14ac:dyDescent="0.25">
      <c r="A596" s="4">
        <v>5667</v>
      </c>
      <c r="B596" s="4" t="str">
        <f>HYPERLINK("http://genome-www4.stanford.edu/cgi-bin/SGD/locus.pl?locus=YPL181W","YPL181W")</f>
        <v>YPL181W</v>
      </c>
      <c r="C596" s="4" t="str">
        <f>HYPERLINK("http://genome-www4.stanford.edu/cgi-bin/SGD/locus.pl?locus=RXT1","RXT1")</f>
        <v>RXT1</v>
      </c>
      <c r="E596" s="2" t="s">
        <v>19</v>
      </c>
      <c r="F596" s="2" t="str">
        <f>HYPERLINK("http://godatabase.org/cgi-bin/go.cgi?view=details&amp;query=GO:0005667","transcription factor complex")</f>
        <v>transcription factor complex</v>
      </c>
      <c r="G596" s="5" t="s">
        <v>20</v>
      </c>
      <c r="H596" s="5">
        <v>91</v>
      </c>
      <c r="I596" s="5">
        <v>0.4</v>
      </c>
      <c r="J596" s="5">
        <v>0.79813000000000001</v>
      </c>
      <c r="K596" s="5">
        <v>0.99100999999999995</v>
      </c>
      <c r="L596" s="5">
        <v>4</v>
      </c>
      <c r="M596" s="5">
        <v>3</v>
      </c>
      <c r="N596" s="5">
        <v>2</v>
      </c>
      <c r="O596" s="5">
        <v>2.9998999999999998</v>
      </c>
      <c r="P596" s="5" t="s">
        <v>17</v>
      </c>
    </row>
    <row r="597" spans="1:16" ht="26.4" x14ac:dyDescent="0.25">
      <c r="A597" s="4">
        <v>6348</v>
      </c>
      <c r="B597" s="4" t="str">
        <f>HYPERLINK("http://genome-www4.stanford.edu/cgi-bin/SGD/locus.pl?locus=YPL181W","YPL181W")</f>
        <v>YPL181W</v>
      </c>
      <c r="C597" s="4" t="str">
        <f>HYPERLINK("http://genome-www4.stanford.edu/cgi-bin/SGD/locus.pl?locus=RXT1","RXT1")</f>
        <v>RXT1</v>
      </c>
      <c r="E597" s="2" t="s">
        <v>19</v>
      </c>
      <c r="F597" s="2" t="str">
        <f>HYPERLINK("http://godatabase.org/cgi-bin/go.cgi?view=details&amp;query=GO:0006348","chromatin silencing at telomere")</f>
        <v>chromatin silencing at telomere</v>
      </c>
      <c r="G597" s="5" t="s">
        <v>22</v>
      </c>
      <c r="H597" s="5">
        <v>25</v>
      </c>
      <c r="I597" s="5">
        <v>0.9</v>
      </c>
      <c r="J597" s="5">
        <v>0.49120000000000003</v>
      </c>
      <c r="K597" s="5">
        <v>0.92837000000000003</v>
      </c>
      <c r="L597" s="5">
        <v>4</v>
      </c>
      <c r="M597" s="5">
        <v>3</v>
      </c>
      <c r="N597" s="5">
        <v>2</v>
      </c>
      <c r="O597" s="5">
        <v>2.9988999999999999</v>
      </c>
      <c r="P597" s="5" t="s">
        <v>17</v>
      </c>
    </row>
    <row r="598" spans="1:16" x14ac:dyDescent="0.25">
      <c r="A598" s="4">
        <v>30528</v>
      </c>
      <c r="B598" s="4" t="str">
        <f>HYPERLINK("http://genome-www4.stanford.edu/cgi-bin/SGD/locus.pl?locus=YPL181W","YPL181W")</f>
        <v>YPL181W</v>
      </c>
      <c r="C598" s="4" t="str">
        <f>HYPERLINK("http://genome-www4.stanford.edu/cgi-bin/SGD/locus.pl?locus=RXT1","RXT1")</f>
        <v>RXT1</v>
      </c>
      <c r="E598" s="2" t="s">
        <v>19</v>
      </c>
      <c r="F598" s="2" t="str">
        <f>HYPERLINK("http://godatabase.org/cgi-bin/go.cgi?view=details&amp;query=GO:0030528","transcription regulator")</f>
        <v>transcription regulator</v>
      </c>
      <c r="G598" s="5" t="s">
        <v>16</v>
      </c>
      <c r="H598" s="5">
        <v>245</v>
      </c>
      <c r="I598" s="5">
        <v>0.6</v>
      </c>
      <c r="J598" s="5">
        <v>0.17025000000000001</v>
      </c>
      <c r="K598" s="5">
        <v>0.65181999999999995</v>
      </c>
      <c r="L598" s="5">
        <v>4</v>
      </c>
      <c r="M598" s="5">
        <v>3</v>
      </c>
      <c r="N598" s="5">
        <v>1</v>
      </c>
      <c r="O598" s="5">
        <v>1.9876</v>
      </c>
      <c r="P598" s="5" t="s">
        <v>17</v>
      </c>
    </row>
    <row r="599" spans="1:16" ht="26.4" x14ac:dyDescent="0.25">
      <c r="A599" s="4">
        <v>4518</v>
      </c>
      <c r="B599" s="4" t="str">
        <f>HYPERLINK("http://genome-www4.stanford.edu/cgi-bin/SGD/locus.pl?locus=YPL194W","YPL194W")</f>
        <v>YPL194W</v>
      </c>
      <c r="C599" s="4" t="str">
        <f>HYPERLINK("http://genome-www4.stanford.edu/cgi-bin/SGD/locus.pl?locus=DDC1","DDC1")</f>
        <v>DDC1</v>
      </c>
      <c r="E599" s="2" t="s">
        <v>194</v>
      </c>
      <c r="F599" s="2" t="str">
        <f>HYPERLINK("http://godatabase.org/cgi-bin/go.cgi?view=details&amp;query=GO:0004518","nuclease")</f>
        <v>nuclease</v>
      </c>
      <c r="G599" s="5" t="s">
        <v>16</v>
      </c>
      <c r="H599" s="5">
        <v>68</v>
      </c>
      <c r="I599" s="5">
        <v>0.5</v>
      </c>
      <c r="J599" s="5">
        <v>0.4864</v>
      </c>
      <c r="K599" s="5">
        <v>0.52508999999999995</v>
      </c>
      <c r="L599" s="5">
        <v>7</v>
      </c>
      <c r="M599" s="5">
        <v>6</v>
      </c>
      <c r="N599" s="5">
        <v>2</v>
      </c>
      <c r="O599" s="5">
        <v>2.0872000000000002</v>
      </c>
      <c r="P599" s="5" t="s">
        <v>21</v>
      </c>
    </row>
    <row r="600" spans="1:16" ht="26.4" x14ac:dyDescent="0.25">
      <c r="A600" s="4">
        <v>4527</v>
      </c>
      <c r="B600" s="4" t="str">
        <f>HYPERLINK("http://genome-www4.stanford.edu/cgi-bin/SGD/locus.pl?locus=YPL194W","YPL194W")</f>
        <v>YPL194W</v>
      </c>
      <c r="C600" s="4" t="str">
        <f>HYPERLINK("http://genome-www4.stanford.edu/cgi-bin/SGD/locus.pl?locus=DDC1","DDC1")</f>
        <v>DDC1</v>
      </c>
      <c r="E600" s="2" t="s">
        <v>194</v>
      </c>
      <c r="F600" s="2" t="str">
        <f>HYPERLINK("http://godatabase.org/cgi-bin/go.cgi?view=details&amp;query=GO:0004527","exonuclease")</f>
        <v>exonuclease</v>
      </c>
      <c r="G600" s="5" t="s">
        <v>16</v>
      </c>
      <c r="H600" s="5">
        <v>34</v>
      </c>
      <c r="I600" s="5">
        <v>0.4</v>
      </c>
      <c r="J600" s="5">
        <v>0.56406000000000001</v>
      </c>
      <c r="K600" s="5">
        <v>0.63314000000000004</v>
      </c>
      <c r="L600" s="5">
        <v>7</v>
      </c>
      <c r="M600" s="5">
        <v>6</v>
      </c>
      <c r="N600" s="5">
        <v>2</v>
      </c>
      <c r="O600" s="5">
        <v>2.1074000000000002</v>
      </c>
      <c r="P600" s="5" t="s">
        <v>17</v>
      </c>
    </row>
    <row r="601" spans="1:16" ht="26.4" x14ac:dyDescent="0.25">
      <c r="A601" s="4">
        <v>4749</v>
      </c>
      <c r="B601" s="4" t="str">
        <f>HYPERLINK("http://genome-www4.stanford.edu/cgi-bin/SGD/locus.pl?locus=YPL196W","YPL196W")</f>
        <v>YPL196W</v>
      </c>
      <c r="C601" s="4" t="str">
        <f>HYPERLINK("http://genome-www4.stanford.edu/cgi-bin/SGD/locus.pl?locus=OXR1","OXR1")</f>
        <v>OXR1</v>
      </c>
      <c r="E601" s="2" t="s">
        <v>195</v>
      </c>
      <c r="F601" s="2" t="str">
        <f>HYPERLINK("http://godatabase.org/cgi-bin/go.cgi?view=details&amp;query=GO:0004749","ribose-phosphate pyrophosphokinase")</f>
        <v>ribose-phosphate pyrophosphokinase</v>
      </c>
      <c r="G601" s="5" t="s">
        <v>16</v>
      </c>
      <c r="H601" s="5">
        <v>5</v>
      </c>
      <c r="I601" s="5">
        <v>0.4</v>
      </c>
      <c r="J601" s="5">
        <v>0.43158000000000002</v>
      </c>
      <c r="K601" s="5">
        <v>0.43158000000000002</v>
      </c>
      <c r="L601" s="5">
        <v>1</v>
      </c>
      <c r="M601" s="5">
        <v>1</v>
      </c>
      <c r="N601" s="5">
        <v>1</v>
      </c>
      <c r="O601" s="5">
        <v>1</v>
      </c>
      <c r="P601" s="5" t="s">
        <v>17</v>
      </c>
    </row>
    <row r="602" spans="1:16" ht="26.4" x14ac:dyDescent="0.25">
      <c r="A602" s="4">
        <v>16778</v>
      </c>
      <c r="B602" s="4" t="str">
        <f>HYPERLINK("http://genome-www4.stanford.edu/cgi-bin/SGD/locus.pl?locus=YPL196W","YPL196W")</f>
        <v>YPL196W</v>
      </c>
      <c r="C602" s="4" t="str">
        <f>HYPERLINK("http://genome-www4.stanford.edu/cgi-bin/SGD/locus.pl?locus=OXR1","OXR1")</f>
        <v>OXR1</v>
      </c>
      <c r="E602" s="2" t="s">
        <v>195</v>
      </c>
      <c r="F602" s="2" t="str">
        <f>HYPERLINK("http://godatabase.org/cgi-bin/go.cgi?view=details&amp;query=GO:0016778","diphosphotransferase")</f>
        <v>diphosphotransferase</v>
      </c>
      <c r="G602" s="5" t="s">
        <v>16</v>
      </c>
      <c r="H602" s="5">
        <v>6</v>
      </c>
      <c r="I602" s="5">
        <v>0.4</v>
      </c>
      <c r="J602" s="5">
        <v>0.44369999999999998</v>
      </c>
      <c r="K602" s="5">
        <v>0.44369999999999998</v>
      </c>
      <c r="L602" s="5">
        <v>1</v>
      </c>
      <c r="M602" s="5">
        <v>1</v>
      </c>
      <c r="N602" s="5">
        <v>1</v>
      </c>
      <c r="O602" s="5">
        <v>1</v>
      </c>
      <c r="P602" s="5" t="s">
        <v>21</v>
      </c>
    </row>
    <row r="603" spans="1:16" ht="26.4" x14ac:dyDescent="0.25">
      <c r="A603" s="4">
        <v>3735</v>
      </c>
      <c r="B603" s="4" t="str">
        <f>HYPERLINK("http://genome-www4.stanford.edu/cgi-bin/SGD/locus.pl?locus=YPL208W","YPL208W")</f>
        <v>YPL208W</v>
      </c>
      <c r="C603" s="4" t="str">
        <f>HYPERLINK("http://genome-www4.stanford.edu/cgi-bin/SGD/locus.pl?locus=YPL208W","YPL208W")</f>
        <v>YPL208W</v>
      </c>
      <c r="E603" s="2" t="s">
        <v>19</v>
      </c>
      <c r="F603" s="2" t="str">
        <f>HYPERLINK("http://godatabase.org/cgi-bin/go.cgi?view=details&amp;query=GO:0003735","structural constituent of ribosome")</f>
        <v>structural constituent of ribosome</v>
      </c>
      <c r="G603" s="5" t="s">
        <v>16</v>
      </c>
      <c r="H603" s="5">
        <v>128</v>
      </c>
      <c r="I603" s="5">
        <v>0.6</v>
      </c>
      <c r="J603" s="5">
        <v>0.89403999999999995</v>
      </c>
      <c r="K603" s="5">
        <v>0.95906999999999998</v>
      </c>
      <c r="L603" s="5">
        <v>5</v>
      </c>
      <c r="M603" s="5">
        <v>4</v>
      </c>
      <c r="N603" s="5">
        <v>2</v>
      </c>
      <c r="O603" s="5">
        <v>2.2650999999999999</v>
      </c>
      <c r="P603" s="5" t="s">
        <v>17</v>
      </c>
    </row>
    <row r="604" spans="1:16" ht="66" x14ac:dyDescent="0.25">
      <c r="A604" s="4">
        <v>3723</v>
      </c>
      <c r="B604" s="4" t="str">
        <f>HYPERLINK("http://genome-www4.stanford.edu/cgi-bin/SGD/locus.pl?locus=YPL211W","YPL211W")</f>
        <v>YPL211W</v>
      </c>
      <c r="C604" s="4" t="str">
        <f>HYPERLINK("http://genome-www4.stanford.edu/cgi-bin/SGD/locus.pl?locus=NIP7","NIP7")</f>
        <v>NIP7</v>
      </c>
      <c r="E604" s="2" t="s">
        <v>196</v>
      </c>
      <c r="F604" s="2" t="str">
        <f>HYPERLINK("http://godatabase.org/cgi-bin/go.cgi?view=details&amp;query=GO:0003723","RNA binding")</f>
        <v>RNA binding</v>
      </c>
      <c r="G604" s="5" t="s">
        <v>16</v>
      </c>
      <c r="H604" s="5">
        <v>230</v>
      </c>
      <c r="I604" s="5">
        <v>0.7</v>
      </c>
      <c r="J604" s="5">
        <v>5.8467000000000002E-4</v>
      </c>
      <c r="K604" s="5">
        <v>0.99951000000000001</v>
      </c>
      <c r="L604" s="5">
        <v>12</v>
      </c>
      <c r="M604" s="5">
        <v>3</v>
      </c>
      <c r="N604" s="5">
        <v>0</v>
      </c>
      <c r="O604" s="5">
        <v>7.3452999999999999</v>
      </c>
      <c r="P604" s="5" t="s">
        <v>17</v>
      </c>
    </row>
    <row r="605" spans="1:16" ht="39.6" x14ac:dyDescent="0.25">
      <c r="A605" s="4">
        <v>3701</v>
      </c>
      <c r="B605" s="4" t="str">
        <f>HYPERLINK("http://genome-www4.stanford.edu/cgi-bin/SGD/locus.pl?locus=YPL224C","YPL224C")</f>
        <v>YPL224C</v>
      </c>
      <c r="C605" s="4" t="str">
        <f>HYPERLINK("http://genome-www4.stanford.edu/cgi-bin/SGD/locus.pl?locus=MMT2","MMT2")</f>
        <v>MMT2</v>
      </c>
      <c r="E605" s="2" t="s">
        <v>197</v>
      </c>
      <c r="F605" s="2" t="str">
        <f>HYPERLINK("http://godatabase.org/cgi-bin/go.cgi?view=details&amp;query=GO:0003701","RNA polymerase I transcription factor")</f>
        <v>RNA polymerase I transcription factor</v>
      </c>
      <c r="G605" s="5" t="s">
        <v>16</v>
      </c>
      <c r="H605" s="5">
        <v>8</v>
      </c>
      <c r="I605" s="5">
        <v>0.1</v>
      </c>
      <c r="J605" s="5">
        <v>0.20169999999999999</v>
      </c>
      <c r="K605" s="5">
        <v>0.20169999999999999</v>
      </c>
      <c r="L605" s="5">
        <v>1</v>
      </c>
      <c r="M605" s="5">
        <v>1</v>
      </c>
      <c r="N605" s="5">
        <v>1</v>
      </c>
      <c r="O605" s="5">
        <v>1</v>
      </c>
      <c r="P605" s="5" t="s">
        <v>17</v>
      </c>
    </row>
    <row r="606" spans="1:16" ht="26.4" x14ac:dyDescent="0.25">
      <c r="A606" s="4">
        <v>5198</v>
      </c>
      <c r="B606" s="4" t="str">
        <f>HYPERLINK("http://genome-www4.stanford.edu/cgi-bin/SGD/locus.pl?locus=YPL241C","YPL241C")</f>
        <v>YPL241C</v>
      </c>
      <c r="C606" s="4" t="str">
        <f>HYPERLINK("http://genome-www4.stanford.edu/cgi-bin/SGD/locus.pl?locus=CIN2","CIN2")</f>
        <v>CIN2</v>
      </c>
      <c r="D606" s="2" t="s">
        <v>198</v>
      </c>
      <c r="E606" s="2" t="s">
        <v>199</v>
      </c>
      <c r="F606" s="2" t="str">
        <f>HYPERLINK("http://godatabase.org/cgi-bin/go.cgi?view=details&amp;query=GO:0005198","structural molecule")</f>
        <v>structural molecule</v>
      </c>
      <c r="G606" s="5" t="s">
        <v>16</v>
      </c>
      <c r="H606" s="5">
        <v>224</v>
      </c>
      <c r="I606" s="5">
        <v>0.9</v>
      </c>
      <c r="J606" s="5">
        <v>0.58484000000000003</v>
      </c>
      <c r="K606" s="5">
        <v>0.91844999999999999</v>
      </c>
      <c r="L606" s="5">
        <v>5</v>
      </c>
      <c r="M606" s="5">
        <v>4</v>
      </c>
      <c r="N606" s="5">
        <v>2</v>
      </c>
      <c r="O606" s="5">
        <v>2.9996</v>
      </c>
      <c r="P606" s="5" t="s">
        <v>17</v>
      </c>
    </row>
    <row r="607" spans="1:16" x14ac:dyDescent="0.25">
      <c r="A607" s="4">
        <v>5478</v>
      </c>
      <c r="B607" s="4" t="str">
        <f t="shared" ref="B607:C610" si="38">HYPERLINK("http://genome-www4.stanford.edu/cgi-bin/SGD/locus.pl?locus=YPL246C","YPL246C")</f>
        <v>YPL246C</v>
      </c>
      <c r="C607" s="4" t="str">
        <f t="shared" si="38"/>
        <v>YPL246C</v>
      </c>
      <c r="E607" s="2" t="s">
        <v>19</v>
      </c>
      <c r="F607" s="2" t="str">
        <f>HYPERLINK("http://godatabase.org/cgi-bin/go.cgi?view=details&amp;query=GO:0005478","intracellular transporter")</f>
        <v>intracellular transporter</v>
      </c>
      <c r="G607" s="5" t="s">
        <v>16</v>
      </c>
      <c r="H607" s="5">
        <v>25</v>
      </c>
      <c r="I607" s="5">
        <v>0.6</v>
      </c>
      <c r="J607" s="5">
        <v>0.11141</v>
      </c>
      <c r="K607" s="5">
        <v>0.96075999999999995</v>
      </c>
      <c r="L607" s="5">
        <v>4</v>
      </c>
      <c r="M607" s="5">
        <v>3</v>
      </c>
      <c r="N607" s="5">
        <v>1</v>
      </c>
      <c r="O607" s="5">
        <v>1.9997</v>
      </c>
      <c r="P607" s="5" t="s">
        <v>21</v>
      </c>
    </row>
    <row r="608" spans="1:16" x14ac:dyDescent="0.25">
      <c r="A608" s="4">
        <v>5484</v>
      </c>
      <c r="B608" s="4" t="str">
        <f t="shared" si="38"/>
        <v>YPL246C</v>
      </c>
      <c r="C608" s="4" t="str">
        <f t="shared" si="38"/>
        <v>YPL246C</v>
      </c>
      <c r="E608" s="2" t="s">
        <v>19</v>
      </c>
      <c r="F608" s="2" t="str">
        <f>HYPERLINK("http://godatabase.org/cgi-bin/go.cgi?view=details&amp;query=GO:0005484","SNAP receptor")</f>
        <v>SNAP receptor</v>
      </c>
      <c r="G608" s="5" t="s">
        <v>16</v>
      </c>
      <c r="H608" s="5">
        <v>22</v>
      </c>
      <c r="I608" s="5">
        <v>0.9</v>
      </c>
      <c r="J608" s="5">
        <v>0.12332</v>
      </c>
      <c r="K608" s="5">
        <v>0.94976000000000005</v>
      </c>
      <c r="L608" s="5">
        <v>4</v>
      </c>
      <c r="M608" s="5">
        <v>3</v>
      </c>
      <c r="N608" s="5">
        <v>1</v>
      </c>
      <c r="O608" s="5">
        <v>1.9995000000000001</v>
      </c>
      <c r="P608" s="5" t="s">
        <v>17</v>
      </c>
    </row>
    <row r="609" spans="1:16" x14ac:dyDescent="0.25">
      <c r="A609" s="4">
        <v>6886</v>
      </c>
      <c r="B609" s="4" t="str">
        <f t="shared" si="38"/>
        <v>YPL246C</v>
      </c>
      <c r="C609" s="4" t="str">
        <f t="shared" si="38"/>
        <v>YPL246C</v>
      </c>
      <c r="E609" s="2" t="s">
        <v>19</v>
      </c>
      <c r="F609" s="2" t="str">
        <f>HYPERLINK("http://godatabase.org/cgi-bin/go.cgi?view=details&amp;query=GO:0006886","intracellular protein transport")</f>
        <v>intracellular protein transport</v>
      </c>
      <c r="G609" s="5" t="s">
        <v>22</v>
      </c>
      <c r="H609" s="5">
        <v>253</v>
      </c>
      <c r="I609" s="5">
        <v>0.8</v>
      </c>
      <c r="J609" s="5">
        <v>0.64544999999999997</v>
      </c>
      <c r="K609" s="5">
        <v>0.93562999999999996</v>
      </c>
      <c r="L609" s="5">
        <v>4</v>
      </c>
      <c r="M609" s="5">
        <v>3</v>
      </c>
      <c r="N609" s="5">
        <v>2</v>
      </c>
      <c r="O609" s="5">
        <v>2.9878</v>
      </c>
      <c r="P609" s="5" t="s">
        <v>17</v>
      </c>
    </row>
    <row r="610" spans="1:16" x14ac:dyDescent="0.25">
      <c r="A610" s="4">
        <v>16192</v>
      </c>
      <c r="B610" s="4" t="str">
        <f t="shared" si="38"/>
        <v>YPL246C</v>
      </c>
      <c r="C610" s="4" t="str">
        <f t="shared" si="38"/>
        <v>YPL246C</v>
      </c>
      <c r="E610" s="2" t="s">
        <v>19</v>
      </c>
      <c r="F610" s="2" t="str">
        <f>HYPERLINK("http://godatabase.org/cgi-bin/go.cgi?view=details&amp;query=GO:0016192","vesicle-mediated transport")</f>
        <v>vesicle-mediated transport</v>
      </c>
      <c r="G610" s="5" t="s">
        <v>22</v>
      </c>
      <c r="H610" s="5">
        <v>191</v>
      </c>
      <c r="I610" s="5">
        <v>0.9</v>
      </c>
      <c r="J610" s="5">
        <v>0.97653000000000001</v>
      </c>
      <c r="K610" s="5">
        <v>0.99819000000000002</v>
      </c>
      <c r="L610" s="5">
        <v>4</v>
      </c>
      <c r="M610" s="5">
        <v>3</v>
      </c>
      <c r="N610" s="5">
        <v>3</v>
      </c>
      <c r="O610" s="5">
        <v>3.9969999999999999</v>
      </c>
      <c r="P610" s="5" t="s">
        <v>17</v>
      </c>
    </row>
    <row r="611" spans="1:16" ht="66" x14ac:dyDescent="0.25">
      <c r="A611" s="4">
        <v>5198</v>
      </c>
      <c r="B611" s="4" t="str">
        <f>HYPERLINK("http://genome-www4.stanford.edu/cgi-bin/SGD/locus.pl?locus=YPL269W","YPL269W")</f>
        <v>YPL269W</v>
      </c>
      <c r="C611" s="4" t="str">
        <f>HYPERLINK("http://genome-www4.stanford.edu/cgi-bin/SGD/locus.pl?locus=KAR9","KAR9")</f>
        <v>KAR9</v>
      </c>
      <c r="E611" s="2" t="s">
        <v>200</v>
      </c>
      <c r="F611" s="2" t="str">
        <f>HYPERLINK("http://godatabase.org/cgi-bin/go.cgi?view=details&amp;query=GO:0005198","structural molecule")</f>
        <v>structural molecule</v>
      </c>
      <c r="G611" s="5" t="s">
        <v>16</v>
      </c>
      <c r="H611" s="5">
        <v>224</v>
      </c>
      <c r="I611" s="5">
        <v>0.9</v>
      </c>
      <c r="J611" s="5">
        <v>0.32978000000000002</v>
      </c>
      <c r="K611" s="5">
        <v>0.93089999999999995</v>
      </c>
      <c r="L611" s="5">
        <v>8</v>
      </c>
      <c r="M611" s="5">
        <v>6</v>
      </c>
      <c r="N611" s="5">
        <v>2</v>
      </c>
      <c r="O611" s="5">
        <v>3.6295999999999999</v>
      </c>
      <c r="P611" s="5" t="s">
        <v>17</v>
      </c>
    </row>
    <row r="612" spans="1:16" ht="52.8" x14ac:dyDescent="0.25">
      <c r="A612" s="4">
        <v>3723</v>
      </c>
      <c r="B612" s="4" t="str">
        <f>HYPERLINK("http://genome-www4.stanford.edu/cgi-bin/SGD/locus.pl?locus=YPR016C","YPR016C")</f>
        <v>YPR016C</v>
      </c>
      <c r="C612" s="4" t="str">
        <f>HYPERLINK("http://genome-www4.stanford.edu/cgi-bin/SGD/locus.pl?locus=TIF6","TIF6")</f>
        <v>TIF6</v>
      </c>
      <c r="E612" s="2" t="s">
        <v>201</v>
      </c>
      <c r="F612" s="2" t="str">
        <f>HYPERLINK("http://godatabase.org/cgi-bin/go.cgi?view=details&amp;query=GO:0003723","RNA binding")</f>
        <v>RNA binding</v>
      </c>
      <c r="G612" s="5" t="s">
        <v>16</v>
      </c>
      <c r="H612" s="5">
        <v>230</v>
      </c>
      <c r="I612" s="5">
        <v>0.7</v>
      </c>
      <c r="J612" s="5">
        <v>1.6615000000000001E-2</v>
      </c>
      <c r="K612" s="5">
        <v>1</v>
      </c>
      <c r="L612" s="5">
        <v>45</v>
      </c>
      <c r="M612" s="5">
        <v>27</v>
      </c>
      <c r="N612" s="5">
        <v>9</v>
      </c>
      <c r="O612" s="5">
        <v>26.828199999999999</v>
      </c>
      <c r="P612" s="5" t="s">
        <v>17</v>
      </c>
    </row>
    <row r="613" spans="1:16" x14ac:dyDescent="0.25">
      <c r="A613" s="4">
        <v>16302</v>
      </c>
      <c r="B613" s="4" t="str">
        <f>HYPERLINK("http://genome-www4.stanford.edu/cgi-bin/SGD/locus.pl?locus=YPR040W","YPR040W")</f>
        <v>YPR040W</v>
      </c>
      <c r="C613" s="4" t="str">
        <f>HYPERLINK("http://genome-www4.stanford.edu/cgi-bin/SGD/locus.pl?locus=TIP41","TIP41")</f>
        <v>TIP41</v>
      </c>
      <c r="E613" s="2" t="s">
        <v>30</v>
      </c>
      <c r="F613" s="2" t="str">
        <f>HYPERLINK("http://godatabase.org/cgi-bin/go.cgi?view=details&amp;query=GO:0016302","phosphatase")</f>
        <v>phosphatase</v>
      </c>
      <c r="G613" s="5" t="s">
        <v>16</v>
      </c>
      <c r="H613" s="5">
        <v>75</v>
      </c>
      <c r="I613" s="5">
        <v>0.9</v>
      </c>
      <c r="J613" s="5">
        <v>0.99980999999999998</v>
      </c>
      <c r="K613" s="5">
        <v>0.99980999999999998</v>
      </c>
      <c r="L613" s="5">
        <v>10</v>
      </c>
      <c r="M613" s="5">
        <v>10</v>
      </c>
      <c r="N613" s="5">
        <v>8</v>
      </c>
      <c r="O613" s="5">
        <v>8</v>
      </c>
      <c r="P613" s="5" t="s">
        <v>17</v>
      </c>
    </row>
    <row r="614" spans="1:16" x14ac:dyDescent="0.25">
      <c r="A614" s="4">
        <v>16311</v>
      </c>
      <c r="B614" s="4" t="str">
        <f>HYPERLINK("http://genome-www4.stanford.edu/cgi-bin/SGD/locus.pl?locus=YPR040W","YPR040W")</f>
        <v>YPR040W</v>
      </c>
      <c r="C614" s="4" t="str">
        <f>HYPERLINK("http://genome-www4.stanford.edu/cgi-bin/SGD/locus.pl?locus=TIP41","TIP41")</f>
        <v>TIP41</v>
      </c>
      <c r="E614" s="2" t="s">
        <v>30</v>
      </c>
      <c r="F614" s="2" t="str">
        <f>HYPERLINK("http://godatabase.org/cgi-bin/go.cgi?view=details&amp;query=GO:0016311","dephosphorylation")</f>
        <v>dephosphorylation</v>
      </c>
      <c r="G614" s="5" t="s">
        <v>22</v>
      </c>
      <c r="H614" s="5">
        <v>18</v>
      </c>
      <c r="I614" s="5">
        <v>0.1</v>
      </c>
      <c r="J614" s="5">
        <v>0.46006999999999998</v>
      </c>
      <c r="K614" s="5">
        <v>0.46006999999999998</v>
      </c>
      <c r="L614" s="5">
        <v>10</v>
      </c>
      <c r="M614" s="5">
        <v>10</v>
      </c>
      <c r="N614" s="5">
        <v>2</v>
      </c>
      <c r="O614" s="5">
        <v>2</v>
      </c>
      <c r="P614" s="5" t="s">
        <v>17</v>
      </c>
    </row>
    <row r="615" spans="1:16" ht="26.4" x14ac:dyDescent="0.25">
      <c r="A615" s="4">
        <v>16788</v>
      </c>
      <c r="B615" s="4" t="str">
        <f>HYPERLINK("http://genome-www4.stanford.edu/cgi-bin/SGD/locus.pl?locus=YPR040W","YPR040W")</f>
        <v>YPR040W</v>
      </c>
      <c r="C615" s="4" t="str">
        <f>HYPERLINK("http://genome-www4.stanford.edu/cgi-bin/SGD/locus.pl?locus=TIP41","TIP41")</f>
        <v>TIP41</v>
      </c>
      <c r="E615" s="2" t="s">
        <v>30</v>
      </c>
      <c r="F615" s="2" t="str">
        <f>HYPERLINK("http://godatabase.org/cgi-bin/go.cgi?view=details&amp;query=GO:0016788","hydrolase, acting on ester bonds")</f>
        <v>hydrolase, acting on ester bonds</v>
      </c>
      <c r="G615" s="5" t="s">
        <v>16</v>
      </c>
      <c r="H615" s="5">
        <v>157</v>
      </c>
      <c r="I615" s="5">
        <v>0.7</v>
      </c>
      <c r="J615" s="5">
        <v>0.99994000000000005</v>
      </c>
      <c r="K615" s="5">
        <v>0.99994000000000005</v>
      </c>
      <c r="L615" s="5">
        <v>10</v>
      </c>
      <c r="M615" s="5">
        <v>10</v>
      </c>
      <c r="N615" s="5">
        <v>8</v>
      </c>
      <c r="O615" s="5">
        <v>8</v>
      </c>
      <c r="P615" s="5" t="s">
        <v>21</v>
      </c>
    </row>
    <row r="616" spans="1:16" ht="26.4" x14ac:dyDescent="0.25">
      <c r="A616" s="4">
        <v>16791</v>
      </c>
      <c r="B616" s="4" t="str">
        <f>HYPERLINK("http://genome-www4.stanford.edu/cgi-bin/SGD/locus.pl?locus=YPR040W","YPR040W")</f>
        <v>YPR040W</v>
      </c>
      <c r="C616" s="4" t="str">
        <f>HYPERLINK("http://genome-www4.stanford.edu/cgi-bin/SGD/locus.pl?locus=TIP41","TIP41")</f>
        <v>TIP41</v>
      </c>
      <c r="E616" s="2" t="s">
        <v>30</v>
      </c>
      <c r="F616" s="2" t="str">
        <f>HYPERLINK("http://godatabase.org/cgi-bin/go.cgi?view=details&amp;query=GO:0016791","phosphoric monoester hydrolase")</f>
        <v>phosphoric monoester hydrolase</v>
      </c>
      <c r="G616" s="5" t="s">
        <v>16</v>
      </c>
      <c r="H616" s="5">
        <v>70</v>
      </c>
      <c r="I616" s="5">
        <v>0.9</v>
      </c>
      <c r="J616" s="5">
        <v>0.99990000000000001</v>
      </c>
      <c r="K616" s="5">
        <v>0.99990000000000001</v>
      </c>
      <c r="L616" s="5">
        <v>10</v>
      </c>
      <c r="M616" s="5">
        <v>10</v>
      </c>
      <c r="N616" s="5">
        <v>8</v>
      </c>
      <c r="O616" s="5">
        <v>8</v>
      </c>
      <c r="P616" s="5" t="s">
        <v>17</v>
      </c>
    </row>
    <row r="617" spans="1:16" x14ac:dyDescent="0.25">
      <c r="A617" s="4">
        <v>5819</v>
      </c>
      <c r="B617" s="4" t="str">
        <f>HYPERLINK("http://genome-www4.stanford.edu/cgi-bin/SGD/locus.pl?locus=YPR045C","YPR045C")</f>
        <v>YPR045C</v>
      </c>
      <c r="C617" s="4" t="str">
        <f>HYPERLINK("http://genome-www4.stanford.edu/cgi-bin/SGD/locus.pl?locus=YPR045C","YPR045C")</f>
        <v>YPR045C</v>
      </c>
      <c r="E617" s="2" t="s">
        <v>19</v>
      </c>
      <c r="F617" s="2" t="str">
        <f>HYPERLINK("http://godatabase.org/cgi-bin/go.cgi?view=details&amp;query=GO:0005819","spindle")</f>
        <v>spindle</v>
      </c>
      <c r="G617" s="5" t="s">
        <v>20</v>
      </c>
      <c r="H617" s="5">
        <v>12</v>
      </c>
      <c r="I617" s="5">
        <v>0.2</v>
      </c>
      <c r="J617" s="5">
        <v>0.21424000000000001</v>
      </c>
      <c r="K617" s="5">
        <v>0.21067</v>
      </c>
      <c r="L617" s="5">
        <v>2</v>
      </c>
      <c r="M617" s="5">
        <v>1</v>
      </c>
      <c r="N617" s="5">
        <v>1</v>
      </c>
      <c r="O617" s="5">
        <v>1</v>
      </c>
      <c r="P617" s="5" t="s">
        <v>17</v>
      </c>
    </row>
    <row r="618" spans="1:16" x14ac:dyDescent="0.25">
      <c r="A618" s="4">
        <v>30528</v>
      </c>
      <c r="B618" s="4" t="str">
        <f>HYPERLINK("http://genome-www4.stanford.edu/cgi-bin/SGD/locus.pl?locus=YPR048W","YPR048W")</f>
        <v>YPR048W</v>
      </c>
      <c r="C618" s="4" t="str">
        <f>HYPERLINK("http://genome-www4.stanford.edu/cgi-bin/SGD/locus.pl?locus=TAH18","TAH18")</f>
        <v>TAH18</v>
      </c>
      <c r="E618" s="2" t="s">
        <v>19</v>
      </c>
      <c r="F618" s="2" t="str">
        <f>HYPERLINK("http://godatabase.org/cgi-bin/go.cgi?view=details&amp;query=GO:0030528","transcription regulator")</f>
        <v>transcription regulator</v>
      </c>
      <c r="G618" s="5" t="s">
        <v>16</v>
      </c>
      <c r="H618" s="5">
        <v>245</v>
      </c>
      <c r="I618" s="5">
        <v>0.6</v>
      </c>
      <c r="J618" s="5">
        <v>0.71057000000000003</v>
      </c>
      <c r="K618" s="5">
        <v>0.85592999999999997</v>
      </c>
      <c r="L618" s="5">
        <v>4</v>
      </c>
      <c r="M618" s="5">
        <v>3</v>
      </c>
      <c r="N618" s="5">
        <v>2</v>
      </c>
      <c r="O618" s="5">
        <v>2.4047999999999998</v>
      </c>
      <c r="P618" s="5" t="s">
        <v>17</v>
      </c>
    </row>
    <row r="619" spans="1:16" ht="52.8" x14ac:dyDescent="0.25">
      <c r="A619" s="4">
        <v>151</v>
      </c>
      <c r="B619" s="4" t="str">
        <f>HYPERLINK("http://genome-www4.stanford.edu/cgi-bin/SGD/locus.pl?locus=YPR066W","YPR066W")</f>
        <v>YPR066W</v>
      </c>
      <c r="C619" s="4" t="str">
        <f>HYPERLINK("http://genome-www4.stanford.edu/cgi-bin/SGD/locus.pl?locus=UBA3","UBA3")</f>
        <v>UBA3</v>
      </c>
      <c r="D619" s="2" t="s">
        <v>202</v>
      </c>
      <c r="E619" s="2" t="s">
        <v>203</v>
      </c>
      <c r="F619" s="2" t="str">
        <f>HYPERLINK("http://godatabase.org/cgi-bin/go.cgi?view=details&amp;query=GO:0000151","ubiquitin ligase complex")</f>
        <v>ubiquitin ligase complex</v>
      </c>
      <c r="G619" s="5" t="s">
        <v>20</v>
      </c>
      <c r="H619" s="5">
        <v>21</v>
      </c>
      <c r="I619" s="5">
        <v>0.4</v>
      </c>
      <c r="J619" s="5">
        <v>5.2609000000000003E-2</v>
      </c>
      <c r="K619" s="5">
        <v>0.90095999999999998</v>
      </c>
      <c r="L619" s="5">
        <v>4</v>
      </c>
      <c r="M619" s="5">
        <v>3</v>
      </c>
      <c r="N619" s="5">
        <v>1</v>
      </c>
      <c r="O619" s="5">
        <v>1.9947999999999999</v>
      </c>
      <c r="P619" s="5" t="s">
        <v>21</v>
      </c>
    </row>
    <row r="620" spans="1:16" ht="52.8" x14ac:dyDescent="0.25">
      <c r="A620" s="4">
        <v>152</v>
      </c>
      <c r="B620" s="4" t="str">
        <f>HYPERLINK("http://genome-www4.stanford.edu/cgi-bin/SGD/locus.pl?locus=YPR066W","YPR066W")</f>
        <v>YPR066W</v>
      </c>
      <c r="C620" s="4" t="str">
        <f>HYPERLINK("http://genome-www4.stanford.edu/cgi-bin/SGD/locus.pl?locus=UBA3","UBA3")</f>
        <v>UBA3</v>
      </c>
      <c r="D620" s="2" t="s">
        <v>202</v>
      </c>
      <c r="E620" s="2" t="s">
        <v>203</v>
      </c>
      <c r="F620" s="2" t="str">
        <f>HYPERLINK("http://godatabase.org/cgi-bin/go.cgi?view=details&amp;query=GO:0000152","nuclear ubiquitin ligase complex")</f>
        <v>nuclear ubiquitin ligase complex</v>
      </c>
      <c r="G620" s="5" t="s">
        <v>20</v>
      </c>
      <c r="H620" s="5">
        <v>19</v>
      </c>
      <c r="I620" s="5">
        <v>0.7</v>
      </c>
      <c r="J620" s="5">
        <v>5.1165000000000002E-2</v>
      </c>
      <c r="K620" s="5">
        <v>0.89105000000000001</v>
      </c>
      <c r="L620" s="5">
        <v>4</v>
      </c>
      <c r="M620" s="5">
        <v>3</v>
      </c>
      <c r="N620" s="5">
        <v>1</v>
      </c>
      <c r="O620" s="5">
        <v>1.9939</v>
      </c>
      <c r="P620" s="5" t="s">
        <v>17</v>
      </c>
    </row>
    <row r="621" spans="1:16" ht="39.6" x14ac:dyDescent="0.25">
      <c r="A621" s="4">
        <v>3902</v>
      </c>
      <c r="B621" s="4" t="str">
        <f>HYPERLINK("http://genome-www4.stanford.edu/cgi-bin/SGD/locus.pl?locus=YPR067W","YPR067W")</f>
        <v>YPR067W</v>
      </c>
      <c r="C621" s="4" t="str">
        <f>HYPERLINK("http://genome-www4.stanford.edu/cgi-bin/SGD/locus.pl?locus=ISA2","ISA2")</f>
        <v>ISA2</v>
      </c>
      <c r="E621" s="2" t="s">
        <v>204</v>
      </c>
      <c r="F621" s="2" t="str">
        <f>HYPERLINK("http://godatabase.org/cgi-bin/go.cgi?view=details&amp;query=GO:0003902","DNA-directed RNA polymerase III")</f>
        <v>DNA-directed RNA polymerase III</v>
      </c>
      <c r="G621" s="5" t="s">
        <v>16</v>
      </c>
      <c r="H621" s="5">
        <v>16</v>
      </c>
      <c r="I621" s="5">
        <v>0.2</v>
      </c>
      <c r="J621" s="5">
        <v>0.26539000000000001</v>
      </c>
      <c r="K621" s="5">
        <v>0.26539000000000001</v>
      </c>
      <c r="L621" s="5">
        <v>1</v>
      </c>
      <c r="M621" s="5">
        <v>1</v>
      </c>
      <c r="N621" s="5">
        <v>1</v>
      </c>
      <c r="O621" s="5">
        <v>1</v>
      </c>
      <c r="P621" s="5" t="s">
        <v>17</v>
      </c>
    </row>
    <row r="622" spans="1:16" ht="26.4" x14ac:dyDescent="0.25">
      <c r="A622" s="4">
        <v>3899</v>
      </c>
      <c r="B622" s="4" t="str">
        <f t="shared" ref="B622:C625" si="39">HYPERLINK("http://genome-www4.stanford.edu/cgi-bin/SGD/locus.pl?locus=YPR093C","YPR093C")</f>
        <v>YPR093C</v>
      </c>
      <c r="C622" s="4" t="str">
        <f t="shared" si="39"/>
        <v>YPR093C</v>
      </c>
      <c r="E622" s="2" t="s">
        <v>19</v>
      </c>
      <c r="F622" s="2" t="str">
        <f>HYPERLINK("http://godatabase.org/cgi-bin/go.cgi?view=details&amp;query=GO:0003899","DNA-directed RNA polymerase")</f>
        <v>DNA-directed RNA polymerase</v>
      </c>
      <c r="G622" s="5" t="s">
        <v>16</v>
      </c>
      <c r="H622" s="5">
        <v>31</v>
      </c>
      <c r="I622" s="5">
        <v>0.5</v>
      </c>
      <c r="J622" s="5">
        <v>0.99985000000000002</v>
      </c>
      <c r="K622" s="5">
        <v>0.99983999999999995</v>
      </c>
      <c r="L622" s="5">
        <v>7</v>
      </c>
      <c r="M622" s="5">
        <v>5</v>
      </c>
      <c r="N622" s="5">
        <v>4</v>
      </c>
      <c r="O622" s="5">
        <v>4.0073999999999996</v>
      </c>
      <c r="P622" s="5" t="s">
        <v>17</v>
      </c>
    </row>
    <row r="623" spans="1:16" x14ac:dyDescent="0.25">
      <c r="A623" s="4">
        <v>6350</v>
      </c>
      <c r="B623" s="4" t="str">
        <f t="shared" si="39"/>
        <v>YPR093C</v>
      </c>
      <c r="C623" s="4" t="str">
        <f t="shared" si="39"/>
        <v>YPR093C</v>
      </c>
      <c r="E623" s="2" t="s">
        <v>19</v>
      </c>
      <c r="F623" s="2" t="str">
        <f>HYPERLINK("http://godatabase.org/cgi-bin/go.cgi?view=details&amp;query=GO:0006350","transcription")</f>
        <v>transcription</v>
      </c>
      <c r="G623" s="5" t="s">
        <v>22</v>
      </c>
      <c r="H623" s="5">
        <v>93</v>
      </c>
      <c r="I623" s="5">
        <v>0.8</v>
      </c>
      <c r="J623" s="5">
        <v>0.99604000000000004</v>
      </c>
      <c r="K623" s="5">
        <v>0.99551999999999996</v>
      </c>
      <c r="L623" s="5">
        <v>7</v>
      </c>
      <c r="M623" s="5">
        <v>5</v>
      </c>
      <c r="N623" s="5">
        <v>4</v>
      </c>
      <c r="O623" s="5">
        <v>4.0198</v>
      </c>
      <c r="P623" s="5" t="s">
        <v>21</v>
      </c>
    </row>
    <row r="624" spans="1:16" x14ac:dyDescent="0.25">
      <c r="A624" s="4">
        <v>6351</v>
      </c>
      <c r="B624" s="4" t="str">
        <f t="shared" si="39"/>
        <v>YPR093C</v>
      </c>
      <c r="C624" s="4" t="str">
        <f t="shared" si="39"/>
        <v>YPR093C</v>
      </c>
      <c r="E624" s="2" t="s">
        <v>19</v>
      </c>
      <c r="F624" s="2" t="str">
        <f>HYPERLINK("http://godatabase.org/cgi-bin/go.cgi?view=details&amp;query=GO:0006351","transcription, DNA-dependent")</f>
        <v>transcription, DNA-dependent</v>
      </c>
      <c r="G624" s="5" t="s">
        <v>22</v>
      </c>
      <c r="H624" s="5">
        <v>73</v>
      </c>
      <c r="I624" s="5">
        <v>0.9</v>
      </c>
      <c r="J624" s="5">
        <v>0.99711000000000005</v>
      </c>
      <c r="K624" s="5">
        <v>0.99678</v>
      </c>
      <c r="L624" s="5">
        <v>7</v>
      </c>
      <c r="M624" s="5">
        <v>5</v>
      </c>
      <c r="N624" s="5">
        <v>4</v>
      </c>
      <c r="O624" s="5">
        <v>4.0148000000000001</v>
      </c>
      <c r="P624" s="5" t="s">
        <v>17</v>
      </c>
    </row>
    <row r="625" spans="1:16" x14ac:dyDescent="0.25">
      <c r="A625" s="4">
        <v>16779</v>
      </c>
      <c r="B625" s="4" t="str">
        <f t="shared" si="39"/>
        <v>YPR093C</v>
      </c>
      <c r="C625" s="4" t="str">
        <f t="shared" si="39"/>
        <v>YPR093C</v>
      </c>
      <c r="E625" s="2" t="s">
        <v>19</v>
      </c>
      <c r="F625" s="2" t="str">
        <f>HYPERLINK("http://godatabase.org/cgi-bin/go.cgi?view=details&amp;query=GO:0016779","nucleotidyltransferase")</f>
        <v>nucleotidyltransferase</v>
      </c>
      <c r="G625" s="5" t="s">
        <v>16</v>
      </c>
      <c r="H625" s="5">
        <v>63</v>
      </c>
      <c r="I625" s="5">
        <v>0.6</v>
      </c>
      <c r="J625" s="5">
        <v>0.99911000000000005</v>
      </c>
      <c r="K625" s="5">
        <v>0.99902999999999997</v>
      </c>
      <c r="L625" s="5">
        <v>7</v>
      </c>
      <c r="M625" s="5">
        <v>5</v>
      </c>
      <c r="N625" s="5">
        <v>4</v>
      </c>
      <c r="O625" s="5">
        <v>4.0258000000000003</v>
      </c>
      <c r="P625" s="5" t="s">
        <v>21</v>
      </c>
    </row>
    <row r="626" spans="1:16" ht="39.6" x14ac:dyDescent="0.25">
      <c r="A626" s="4">
        <v>3723</v>
      </c>
      <c r="B626" s="4" t="str">
        <f>HYPERLINK("http://genome-www4.stanford.edu/cgi-bin/SGD/locus.pl?locus=YPR101W","YPR101W")</f>
        <v>YPR101W</v>
      </c>
      <c r="C626" s="4" t="str">
        <f>HYPERLINK("http://genome-www4.stanford.edu/cgi-bin/SGD/locus.pl?locus=SNT309","SNT309")</f>
        <v>SNT309</v>
      </c>
      <c r="D626" s="2" t="s">
        <v>164</v>
      </c>
      <c r="E626" s="2" t="s">
        <v>34</v>
      </c>
      <c r="F626" s="2" t="str">
        <f>HYPERLINK("http://godatabase.org/cgi-bin/go.cgi?view=details&amp;query=GO:0003723","RNA binding")</f>
        <v>RNA binding</v>
      </c>
      <c r="G626" s="5" t="s">
        <v>16</v>
      </c>
      <c r="H626" s="5">
        <v>230</v>
      </c>
      <c r="I626" s="5">
        <v>0.7</v>
      </c>
      <c r="J626" s="5">
        <v>7.8988000000000003E-2</v>
      </c>
      <c r="K626" s="5">
        <v>0.99680000000000002</v>
      </c>
      <c r="L626" s="5">
        <v>6</v>
      </c>
      <c r="M626" s="5">
        <v>1</v>
      </c>
      <c r="N626" s="5">
        <v>1</v>
      </c>
      <c r="O626" s="5">
        <v>5.0000999999999998</v>
      </c>
      <c r="P626" s="5" t="s">
        <v>17</v>
      </c>
    </row>
    <row r="627" spans="1:16" ht="39.6" x14ac:dyDescent="0.25">
      <c r="A627" s="4">
        <v>16563</v>
      </c>
      <c r="B627" s="4" t="str">
        <f>HYPERLINK("http://genome-www4.stanford.edu/cgi-bin/SGD/locus.pl?locus=YPR101W","YPR101W")</f>
        <v>YPR101W</v>
      </c>
      <c r="C627" s="4" t="str">
        <f>HYPERLINK("http://genome-www4.stanford.edu/cgi-bin/SGD/locus.pl?locus=SNT309","SNT309")</f>
        <v>SNT309</v>
      </c>
      <c r="D627" s="2" t="s">
        <v>164</v>
      </c>
      <c r="E627" s="2" t="s">
        <v>34</v>
      </c>
      <c r="F627" s="2" t="str">
        <f>HYPERLINK("http://godatabase.org/cgi-bin/go.cgi?view=details&amp;query=GO:0016563","transcriptional activator")</f>
        <v>transcriptional activator</v>
      </c>
      <c r="G627" s="5" t="s">
        <v>16</v>
      </c>
      <c r="H627" s="5">
        <v>26</v>
      </c>
      <c r="I627" s="5">
        <v>0.6</v>
      </c>
      <c r="J627" s="5">
        <v>4.1947E-3</v>
      </c>
      <c r="K627" s="5">
        <v>1</v>
      </c>
      <c r="L627" s="5">
        <v>6</v>
      </c>
      <c r="M627" s="5">
        <v>1</v>
      </c>
      <c r="N627" s="5">
        <v>0</v>
      </c>
      <c r="O627" s="5">
        <v>4.9991000000000003</v>
      </c>
      <c r="P627" s="5" t="s">
        <v>17</v>
      </c>
    </row>
    <row r="628" spans="1:16" x14ac:dyDescent="0.25">
      <c r="A628" s="4">
        <v>3723</v>
      </c>
      <c r="B628" s="4" t="str">
        <f>HYPERLINK("http://genome-www4.stanford.edu/cgi-bin/SGD/locus.pl?locus=YPR144C","YPR144C")</f>
        <v>YPR144C</v>
      </c>
      <c r="C628" s="4" t="str">
        <f>HYPERLINK("http://genome-www4.stanford.edu/cgi-bin/SGD/locus.pl?locus=UTP19","UTP19")</f>
        <v>UTP19</v>
      </c>
      <c r="D628" s="2" t="s">
        <v>23</v>
      </c>
      <c r="E628" s="2" t="s">
        <v>92</v>
      </c>
      <c r="F628" s="2" t="str">
        <f>HYPERLINK("http://godatabase.org/cgi-bin/go.cgi?view=details&amp;query=GO:0003723","RNA binding")</f>
        <v>RNA binding</v>
      </c>
      <c r="G628" s="5" t="s">
        <v>16</v>
      </c>
      <c r="H628" s="5">
        <v>230</v>
      </c>
      <c r="I628" s="5">
        <v>0.7</v>
      </c>
      <c r="J628" s="5">
        <v>9.1919000000000001E-2</v>
      </c>
      <c r="K628" s="5">
        <v>0.98229</v>
      </c>
      <c r="L628" s="5">
        <v>5</v>
      </c>
      <c r="M628" s="5">
        <v>2</v>
      </c>
      <c r="N628" s="5">
        <v>1</v>
      </c>
      <c r="O628" s="5">
        <v>4</v>
      </c>
      <c r="P628" s="5" t="s">
        <v>21</v>
      </c>
    </row>
    <row r="629" spans="1:16" x14ac:dyDescent="0.25">
      <c r="A629" s="4">
        <v>30515</v>
      </c>
      <c r="B629" s="4" t="str">
        <f>HYPERLINK("http://genome-www4.stanford.edu/cgi-bin/SGD/locus.pl?locus=YPR144C","YPR144C")</f>
        <v>YPR144C</v>
      </c>
      <c r="C629" s="4" t="str">
        <f>HYPERLINK("http://genome-www4.stanford.edu/cgi-bin/SGD/locus.pl?locus=UTP19","UTP19")</f>
        <v>UTP19</v>
      </c>
      <c r="D629" s="2" t="s">
        <v>23</v>
      </c>
      <c r="E629" s="2" t="s">
        <v>92</v>
      </c>
      <c r="F629" s="2" t="str">
        <f>HYPERLINK("http://godatabase.org/cgi-bin/go.cgi?view=details&amp;query=GO:0030515","snoRNA binding")</f>
        <v>snoRNA binding</v>
      </c>
      <c r="G629" s="5" t="s">
        <v>16</v>
      </c>
      <c r="H629" s="5">
        <v>28</v>
      </c>
      <c r="I629" s="5">
        <v>0.5</v>
      </c>
      <c r="J629" s="5">
        <v>8.1711000000000006E-2</v>
      </c>
      <c r="K629" s="5">
        <v>0.99980000000000002</v>
      </c>
      <c r="L629" s="5">
        <v>5</v>
      </c>
      <c r="M629" s="5">
        <v>2</v>
      </c>
      <c r="N629" s="5">
        <v>1</v>
      </c>
      <c r="O629" s="5">
        <v>4</v>
      </c>
      <c r="P629" s="5" t="s">
        <v>17</v>
      </c>
    </row>
    <row r="630" spans="1:16" x14ac:dyDescent="0.25">
      <c r="A630" s="4">
        <v>6772</v>
      </c>
      <c r="B630" s="4" t="str">
        <f>HYPERLINK("http://genome-www4.stanford.edu/cgi-bin/SGD/locus.pl?locus=YPR174C","YPR174C")</f>
        <v>YPR174C</v>
      </c>
      <c r="C630" s="4" t="str">
        <f>HYPERLINK("http://genome-www4.stanford.edu/cgi-bin/SGD/locus.pl?locus=YPR174C","YPR174C")</f>
        <v>YPR174C</v>
      </c>
      <c r="E630" s="2" t="s">
        <v>19</v>
      </c>
      <c r="F630" s="2" t="str">
        <f>HYPERLINK("http://godatabase.org/cgi-bin/go.cgi?view=details&amp;query=GO:0006772","thiamin metabolism")</f>
        <v>thiamin metabolism</v>
      </c>
      <c r="G630" s="5" t="s">
        <v>22</v>
      </c>
      <c r="H630" s="5">
        <v>15</v>
      </c>
      <c r="I630" s="5">
        <v>0.2</v>
      </c>
      <c r="J630" s="5">
        <v>0.27483000000000002</v>
      </c>
      <c r="K630" s="5">
        <v>0.26937</v>
      </c>
      <c r="L630" s="5">
        <v>3</v>
      </c>
      <c r="M630" s="5">
        <v>2</v>
      </c>
      <c r="N630" s="5">
        <v>1</v>
      </c>
      <c r="O630" s="5">
        <v>1.0001</v>
      </c>
      <c r="P630" s="5" t="s">
        <v>21</v>
      </c>
    </row>
    <row r="631" spans="1:16" x14ac:dyDescent="0.25">
      <c r="A631" s="4">
        <v>9228</v>
      </c>
      <c r="B631" s="4" t="str">
        <f>HYPERLINK("http://genome-www4.stanford.edu/cgi-bin/SGD/locus.pl?locus=YPR174C","YPR174C")</f>
        <v>YPR174C</v>
      </c>
      <c r="C631" s="4" t="str">
        <f>HYPERLINK("http://genome-www4.stanford.edu/cgi-bin/SGD/locus.pl?locus=YPR174C","YPR174C")</f>
        <v>YPR174C</v>
      </c>
      <c r="E631" s="2" t="s">
        <v>19</v>
      </c>
      <c r="F631" s="2" t="str">
        <f>HYPERLINK("http://godatabase.org/cgi-bin/go.cgi?view=details&amp;query=GO:0009228","thiamin biosynthesis")</f>
        <v>thiamin biosynthesis</v>
      </c>
      <c r="G631" s="5" t="s">
        <v>22</v>
      </c>
      <c r="H631" s="5">
        <v>15</v>
      </c>
      <c r="I631" s="5">
        <v>0.2</v>
      </c>
      <c r="J631" s="5">
        <v>0.27483000000000002</v>
      </c>
      <c r="K631" s="5">
        <v>0.26937</v>
      </c>
      <c r="L631" s="5">
        <v>3</v>
      </c>
      <c r="M631" s="5">
        <v>2</v>
      </c>
      <c r="N631" s="5">
        <v>1</v>
      </c>
      <c r="O631" s="5">
        <v>1.0001</v>
      </c>
      <c r="P631" s="5" t="s">
        <v>17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Explanation</vt:lpstr>
      <vt:lpstr>Predictions</vt:lpstr>
    </vt:vector>
  </TitlesOfParts>
  <Company>Tortuga Enterprises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Letovsky</dc:creator>
  <cp:lastModifiedBy>Aniket Gupta</cp:lastModifiedBy>
  <dcterms:created xsi:type="dcterms:W3CDTF">2003-03-18T20:48:16Z</dcterms:created>
  <dcterms:modified xsi:type="dcterms:W3CDTF">2024-02-03T22:32:17Z</dcterms:modified>
</cp:coreProperties>
</file>