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9B8B8F09-7F62-4E63-9FFA-96FDCEAC8FA7}" xr6:coauthVersionLast="47" xr6:coauthVersionMax="47" xr10:uidLastSave="{00000000-0000-0000-0000-000000000000}"/>
  <bookViews>
    <workbookView xWindow="768" yWindow="768" windowWidth="17280" windowHeight="8880"/>
  </bookViews>
  <sheets>
    <sheet name="INSTR" sheetId="1" r:id="rId1"/>
    <sheet name="RESULT" sheetId="4" r:id="rId2"/>
    <sheet name="Worksheet" sheetId="3" r:id="rId3"/>
    <sheet name="Notes" sheetId="6" r:id="rId4"/>
    <sheet name="NRMS96" sheetId="5252" r:id="rId5"/>
    <sheet name="MultLook" sheetId="4" r:id="rId6"/>
    <sheet name="Multipliers" sheetId="5" r:id="rId7"/>
    <sheet name="Input Variables" sheetId="2" r:id="rId8"/>
    <sheet name="scratch" sheetId="8" r:id="rId9"/>
  </sheets>
  <definedNames>
    <definedName name="_xlnm._FilterDatabase" localSheetId="4" hidden="1">NRMS96!$A$1:$L$458</definedName>
    <definedName name="Bin" localSheetId="5">MultLook!$I$9:$I$18</definedName>
    <definedName name="Bin">#REF!</definedName>
    <definedName name="freq" localSheetId="5">MultLook!$J$9:$J$18</definedName>
    <definedName name="freq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4" l="1"/>
  <c r="K9" i="4" s="1"/>
  <c r="K30" i="4"/>
  <c r="K36" i="4"/>
  <c r="K38" i="4"/>
  <c r="J40" i="4"/>
  <c r="K34" i="4" s="1"/>
  <c r="K55" i="4"/>
  <c r="J63" i="4"/>
  <c r="K53" i="4" s="1"/>
  <c r="K97" i="4"/>
  <c r="K103" i="4"/>
  <c r="K105" i="4"/>
  <c r="J107" i="4"/>
  <c r="K101" i="4" s="1"/>
  <c r="K121" i="4"/>
  <c r="K122" i="4"/>
  <c r="K123" i="4"/>
  <c r="K125" i="4"/>
  <c r="K126" i="4"/>
  <c r="K127" i="4"/>
  <c r="K129" i="4"/>
  <c r="K130" i="4"/>
  <c r="K131" i="4"/>
  <c r="J132" i="4"/>
  <c r="K124" i="4" s="1"/>
  <c r="K132" i="4"/>
  <c r="K178" i="4"/>
  <c r="K194" i="4"/>
  <c r="K196" i="4"/>
  <c r="J201" i="4"/>
  <c r="K192" i="4" s="1"/>
  <c r="K201" i="4"/>
  <c r="F460" i="5252"/>
  <c r="F461" i="5252"/>
  <c r="F462" i="5252"/>
  <c r="F463" i="5252"/>
  <c r="F464" i="5252"/>
  <c r="F465" i="5252"/>
  <c r="F466" i="5252"/>
  <c r="F467" i="5252"/>
  <c r="F468" i="5252"/>
  <c r="F469" i="5252"/>
  <c r="F470" i="5252"/>
  <c r="E6" i="4"/>
  <c r="E7" i="4"/>
  <c r="C10" i="4"/>
  <c r="D10" i="4"/>
  <c r="E10" i="4"/>
  <c r="F10" i="4"/>
  <c r="B11" i="4"/>
  <c r="B12" i="4"/>
  <c r="B13" i="4"/>
  <c r="B14" i="4"/>
  <c r="B15" i="4"/>
  <c r="D19" i="4"/>
  <c r="E19" i="4"/>
  <c r="C20" i="4"/>
  <c r="D20" i="4"/>
  <c r="E20" i="4"/>
  <c r="C21" i="4"/>
  <c r="D21" i="4"/>
  <c r="E21" i="4"/>
  <c r="C22" i="4"/>
  <c r="D22" i="4"/>
  <c r="E22" i="4"/>
  <c r="C25" i="4"/>
  <c r="D25" i="4"/>
  <c r="E25" i="4"/>
  <c r="F25" i="4"/>
  <c r="B26" i="4"/>
  <c r="B27" i="4"/>
  <c r="B28" i="4"/>
  <c r="B29" i="4"/>
  <c r="B30" i="4"/>
  <c r="F30" i="4"/>
  <c r="B33" i="4"/>
  <c r="B34" i="4"/>
  <c r="G36" i="4"/>
  <c r="B37" i="4"/>
  <c r="D41" i="4"/>
  <c r="E41" i="4"/>
  <c r="F41" i="4"/>
  <c r="C42" i="4"/>
  <c r="C43" i="4"/>
  <c r="C44" i="4"/>
  <c r="C45" i="4"/>
  <c r="C17" i="8"/>
  <c r="D17" i="8" s="1"/>
  <c r="C18" i="8"/>
  <c r="C19" i="8"/>
  <c r="D18" i="8" s="1"/>
  <c r="C20" i="8"/>
  <c r="D20" i="8"/>
  <c r="C21" i="8"/>
  <c r="D21" i="8"/>
  <c r="C22" i="8"/>
  <c r="C23" i="8"/>
  <c r="C24" i="8"/>
  <c r="D23" i="8" s="1"/>
  <c r="C25" i="8"/>
  <c r="D24" i="8" s="1"/>
  <c r="C26" i="8"/>
  <c r="D26" i="8"/>
  <c r="C27" i="8"/>
  <c r="D27" i="8" s="1"/>
  <c r="C28" i="8"/>
  <c r="C29" i="8"/>
  <c r="C30" i="8"/>
  <c r="D29" i="8" s="1"/>
  <c r="C31" i="8"/>
  <c r="D30" i="8" s="1"/>
  <c r="C32" i="8"/>
  <c r="D32" i="8" s="1"/>
  <c r="C33" i="8"/>
  <c r="C34" i="8"/>
  <c r="D33" i="8" s="1"/>
  <c r="C35" i="8"/>
  <c r="C36" i="8"/>
  <c r="D35" i="8" s="1"/>
  <c r="C37" i="8"/>
  <c r="C38" i="8"/>
  <c r="C39" i="8"/>
  <c r="D38" i="8" s="1"/>
  <c r="D39" i="8"/>
  <c r="C40" i="8"/>
  <c r="C41" i="8"/>
  <c r="D41" i="8" s="1"/>
  <c r="C42" i="8"/>
  <c r="C43" i="8"/>
  <c r="D42" i="8" s="1"/>
  <c r="F46" i="8"/>
  <c r="G51" i="8" s="1"/>
  <c r="C47" i="8"/>
  <c r="F47" i="8" s="1"/>
  <c r="G47" i="8" s="1"/>
  <c r="D48" i="8"/>
  <c r="E49" i="8"/>
  <c r="F49" i="8"/>
  <c r="G49" i="8" s="1"/>
  <c r="C50" i="8"/>
  <c r="F50" i="8" s="1"/>
  <c r="G50" i="8" s="1"/>
  <c r="F51" i="8"/>
  <c r="F52" i="8"/>
  <c r="G52" i="8"/>
  <c r="F55" i="8"/>
  <c r="F56" i="8"/>
  <c r="F57" i="8"/>
  <c r="F59" i="8"/>
  <c r="B68" i="8"/>
  <c r="C68" i="8"/>
  <c r="D68" i="8"/>
  <c r="E68" i="8"/>
  <c r="H68" i="8" s="1"/>
  <c r="F68" i="8"/>
  <c r="G68" i="8"/>
  <c r="B69" i="8"/>
  <c r="C69" i="8"/>
  <c r="D69" i="8"/>
  <c r="E69" i="8"/>
  <c r="F69" i="8"/>
  <c r="G69" i="8"/>
  <c r="F2" i="3"/>
  <c r="F4" i="3"/>
  <c r="F7" i="3"/>
  <c r="F9" i="3" s="1"/>
  <c r="F11" i="3"/>
  <c r="F12" i="3"/>
  <c r="F13" i="3"/>
  <c r="F14" i="3" s="1"/>
  <c r="F17" i="3" s="1"/>
  <c r="F19" i="3" s="1"/>
  <c r="E33" i="3"/>
  <c r="E34" i="3"/>
  <c r="E35" i="3"/>
  <c r="E69" i="3"/>
  <c r="E70" i="3"/>
  <c r="G33" i="4" s="1"/>
  <c r="E71" i="3"/>
  <c r="G34" i="4" s="1"/>
  <c r="E72" i="3"/>
  <c r="G35" i="4" s="1"/>
  <c r="E73" i="3"/>
  <c r="E74" i="3"/>
  <c r="E75" i="3"/>
  <c r="E76" i="3"/>
  <c r="G37" i="4" s="1"/>
  <c r="E77" i="3"/>
  <c r="E78" i="3"/>
  <c r="E87" i="3"/>
  <c r="C33" i="4" s="1"/>
  <c r="H34" i="3" l="1"/>
  <c r="F34" i="3" s="1"/>
  <c r="E47" i="3" s="1"/>
  <c r="F20" i="3"/>
  <c r="F23" i="3"/>
  <c r="G34" i="3"/>
  <c r="F47" i="3" s="1"/>
  <c r="K199" i="4"/>
  <c r="K191" i="4"/>
  <c r="K128" i="4"/>
  <c r="K100" i="4"/>
  <c r="K60" i="4"/>
  <c r="K33" i="4"/>
  <c r="K16" i="4"/>
  <c r="K198" i="4"/>
  <c r="K190" i="4"/>
  <c r="K99" i="4"/>
  <c r="K59" i="4"/>
  <c r="K32" i="4"/>
  <c r="K15" i="4"/>
  <c r="C48" i="8"/>
  <c r="F48" i="8" s="1"/>
  <c r="G48" i="8" s="1"/>
  <c r="D36" i="8"/>
  <c r="K197" i="4"/>
  <c r="K106" i="4"/>
  <c r="K98" i="4"/>
  <c r="K107" i="4" s="1"/>
  <c r="K58" i="4"/>
  <c r="K39" i="4"/>
  <c r="K31" i="4"/>
  <c r="K40" i="4" s="1"/>
  <c r="K14" i="4"/>
  <c r="K57" i="4"/>
  <c r="K13" i="4"/>
  <c r="K195" i="4"/>
  <c r="K104" i="4"/>
  <c r="K56" i="4"/>
  <c r="K37" i="4"/>
  <c r="K12" i="4"/>
  <c r="K11" i="4"/>
  <c r="K193" i="4"/>
  <c r="K102" i="4"/>
  <c r="K62" i="4"/>
  <c r="K54" i="4"/>
  <c r="K63" i="4" s="1"/>
  <c r="K35" i="4"/>
  <c r="K18" i="4"/>
  <c r="K10" i="4"/>
  <c r="K19" i="4" s="1"/>
  <c r="K200" i="4"/>
  <c r="K61" i="4"/>
  <c r="K17" i="4"/>
  <c r="C12" i="4" l="1"/>
  <c r="G47" i="3"/>
  <c r="E63" i="3"/>
  <c r="F28" i="3"/>
  <c r="H35" i="3" s="1"/>
  <c r="F29" i="3"/>
  <c r="H33" i="3" s="1"/>
  <c r="D12" i="4"/>
  <c r="F63" i="3"/>
  <c r="D27" i="4" s="1"/>
  <c r="C27" i="4" l="1"/>
  <c r="G63" i="3"/>
  <c r="H36" i="3"/>
  <c r="F33" i="3"/>
  <c r="G33" i="3"/>
  <c r="G35" i="3"/>
  <c r="F48" i="3" s="1"/>
  <c r="F35" i="3"/>
  <c r="E48" i="3" s="1"/>
  <c r="E12" i="4"/>
  <c r="G48" i="3" l="1"/>
  <c r="E64" i="3"/>
  <c r="C13" i="4"/>
  <c r="E27" i="4"/>
  <c r="D13" i="4"/>
  <c r="F64" i="3"/>
  <c r="D28" i="4" s="1"/>
  <c r="F46" i="3"/>
  <c r="G36" i="3"/>
  <c r="E46" i="3"/>
  <c r="F36" i="3"/>
  <c r="F62" i="3" l="1"/>
  <c r="D11" i="4"/>
  <c r="F49" i="3"/>
  <c r="G46" i="3"/>
  <c r="E62" i="3"/>
  <c r="C11" i="4"/>
  <c r="E49" i="3"/>
  <c r="C28" i="4"/>
  <c r="G64" i="3"/>
  <c r="E13" i="4"/>
  <c r="E11" i="4" l="1"/>
  <c r="C14" i="4"/>
  <c r="G49" i="3"/>
  <c r="E50" i="3" s="1"/>
  <c r="C26" i="4"/>
  <c r="G62" i="3"/>
  <c r="E65" i="3"/>
  <c r="D14" i="4"/>
  <c r="E28" i="4"/>
  <c r="F65" i="3"/>
  <c r="D26" i="4"/>
  <c r="C15" i="4" l="1"/>
  <c r="C36" i="4"/>
  <c r="C29" i="4"/>
  <c r="D29" i="4"/>
  <c r="E26" i="4"/>
  <c r="G65" i="3"/>
  <c r="F66" i="3" s="1"/>
  <c r="D30" i="4" s="1"/>
  <c r="G50" i="3"/>
  <c r="E15" i="4" s="1"/>
  <c r="E14" i="4"/>
  <c r="E88" i="3"/>
  <c r="C34" i="4" s="1"/>
  <c r="H49" i="3"/>
  <c r="F14" i="4" s="1"/>
  <c r="H47" i="3"/>
  <c r="H48" i="3"/>
  <c r="F13" i="4" s="1"/>
  <c r="F50" i="3"/>
  <c r="D15" i="4" s="1"/>
  <c r="H46" i="3"/>
  <c r="F11" i="4" s="1"/>
  <c r="F12" i="4" l="1"/>
  <c r="C35" i="4"/>
  <c r="H65" i="3"/>
  <c r="F29" i="4" s="1"/>
  <c r="E29" i="4"/>
  <c r="G66" i="3"/>
  <c r="E30" i="4" s="1"/>
  <c r="E89" i="3"/>
  <c r="C37" i="4" s="1"/>
  <c r="E82" i="3"/>
  <c r="H63" i="3"/>
  <c r="F27" i="4" s="1"/>
  <c r="H64" i="3"/>
  <c r="F28" i="4" s="1"/>
  <c r="E66" i="3"/>
  <c r="C30" i="4" s="1"/>
  <c r="H62" i="3"/>
  <c r="F26" i="4" s="1"/>
  <c r="E83" i="3" l="1"/>
  <c r="D43" i="4" s="1"/>
  <c r="D42" i="4"/>
  <c r="F82" i="3"/>
  <c r="G83" i="3"/>
  <c r="F43" i="4" s="1"/>
  <c r="E84" i="3"/>
  <c r="D44" i="4" s="1"/>
  <c r="G82" i="3"/>
  <c r="E42" i="4" l="1"/>
  <c r="F42" i="4"/>
  <c r="E85" i="3"/>
  <c r="D45" i="4" s="1"/>
  <c r="F83" i="3"/>
  <c r="G84" i="3"/>
  <c r="F44" i="4" s="1"/>
  <c r="E43" i="4" l="1"/>
  <c r="F84" i="3"/>
  <c r="E44" i="4" s="1"/>
  <c r="G85" i="3"/>
  <c r="F45" i="4" s="1"/>
  <c r="F85" i="3"/>
  <c r="E45" i="4" s="1"/>
</calcChain>
</file>

<file path=xl/sharedStrings.xml><?xml version="1.0" encoding="utf-8"?>
<sst xmlns="http://schemas.openxmlformats.org/spreadsheetml/2006/main" count="2894" uniqueCount="1352">
  <si>
    <t>Corrected job multipliers &amp; MultLook</t>
  </si>
  <si>
    <t>c). Select the project or a similar region from the Multiplier pick list at the right</t>
  </si>
  <si>
    <t>d). Enter your own multipliers or adjust suggested multipliers in cells G16:G24</t>
  </si>
  <si>
    <t>See MultLook page for graphs of the ranges of local multipliers</t>
  </si>
  <si>
    <t>The complete list of multipliers for 108 projects is on Multipliers page</t>
  </si>
  <si>
    <t>This program was developed by Daniel J. Stynes and Dennis Propst for the CE Waterways Expmt Station</t>
  </si>
  <si>
    <t xml:space="preserve">Contact us via e-mail at Stynes@pilot.msu.edu with comments or questions. Our web page has this </t>
  </si>
  <si>
    <t>Direct income and jobs may be calculated by multiplying direct sales by the income and job to sales ratios</t>
  </si>
  <si>
    <t>The Type I multiplier captures the size of the indirect effects.</t>
  </si>
  <si>
    <t>The Type III multiplier captures total effects relative to the direct effects</t>
  </si>
  <si>
    <t>Total impacts are the sum of direct, indirect and induced effects.</t>
  </si>
  <si>
    <t>The economic impacts are on businesses within the region around the project. Impacts on government</t>
  </si>
  <si>
    <t>sectors or on businesses outside the local region are not included. The visitor spending impacts</t>
  </si>
  <si>
    <t>also do not take into account economic effects of the government operations or construction.</t>
  </si>
  <si>
    <t>Visitor spending impacts are for a single year.</t>
  </si>
  <si>
    <t xml:space="preserve">The capture rate is the percentage of visitor spending captured by the local economy. </t>
  </si>
  <si>
    <t>Only the retail margins for many goods purchased by visitors accrue to the local economy.</t>
  </si>
  <si>
    <t>Brief Explanations of Inputs</t>
  </si>
  <si>
    <t>The capture rate = direct sales effects/ total visitor spending.</t>
  </si>
  <si>
    <t>Choose a project from Project pick list</t>
  </si>
  <si>
    <t>For Advanced Users</t>
  </si>
  <si>
    <t>The entries in NRMS data Table and the Multiplier Table are passsed to the "Worksheet" page</t>
  </si>
  <si>
    <t xml:space="preserve">        where economic impacts are computed. Advanced users may make further adjustments here.</t>
  </si>
  <si>
    <t xml:space="preserve">        DO NOT CHANGE the Orange Colored (Protected) cells on the Worksheet page</t>
  </si>
  <si>
    <t>A summary report is produced on the "RESULT" page and may be printed as a one page report</t>
  </si>
  <si>
    <t>1. Select project : Choose CE Division, then Project below</t>
  </si>
  <si>
    <t xml:space="preserve">2. Choose multipliers for the region </t>
  </si>
  <si>
    <t>You may also print the entire Worksheet from the "Worksheet" page.</t>
  </si>
  <si>
    <t xml:space="preserve">spreadsheet and more elaborate economic impact estimation routines that use the IMPLAN </t>
  </si>
  <si>
    <t>input-output modeling system -- http://www.msu.edu/user/stynes/mirec.</t>
  </si>
  <si>
    <t>1. Enter number of visits to the project</t>
  </si>
  <si>
    <t>day user</t>
  </si>
  <si>
    <t>Total</t>
  </si>
  <si>
    <t>Enter average revenue per site</t>
  </si>
  <si>
    <t>Enter average camper length of stay</t>
  </si>
  <si>
    <t>Enter average camping party size</t>
  </si>
  <si>
    <t>3. Determine day use visits</t>
  </si>
  <si>
    <t>overnight off project</t>
  </si>
  <si>
    <t>Boaters</t>
  </si>
  <si>
    <t>Non-boaters</t>
  </si>
  <si>
    <t>Spending within 30 miles</t>
  </si>
  <si>
    <t>capture rate</t>
  </si>
  <si>
    <t>Type I sales</t>
  </si>
  <si>
    <t>Type III sales</t>
  </si>
  <si>
    <t>Income/Sales IIII</t>
  </si>
  <si>
    <t>Job/Sales I</t>
  </si>
  <si>
    <t>Job/Sales III</t>
  </si>
  <si>
    <t>Income/Sales Type I</t>
  </si>
  <si>
    <t>Jobs/Sales direct</t>
  </si>
  <si>
    <t>Direct Effects</t>
  </si>
  <si>
    <t>Indirect Effects</t>
  </si>
  <si>
    <t>Induced Effects</t>
  </si>
  <si>
    <t>Jobs</t>
  </si>
  <si>
    <t>Party Days/nights</t>
  </si>
  <si>
    <t>Person Visits</t>
  </si>
  <si>
    <t>Income/sales direct effects</t>
  </si>
  <si>
    <t>Visitor Spending ($MM)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</si>
  <si>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</si>
  <si>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</si>
  <si>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</si>
  <si>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</si>
  <si>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</si>
  <si>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</si>
  <si>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</si>
  <si>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</si>
  <si>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</si>
  <si>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</si>
  <si>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</si>
  <si>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</si>
  <si>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</si>
  <si>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</si>
  <si>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Line 15</t>
  </si>
  <si>
    <t>Line 16</t>
  </si>
  <si>
    <t>Line 17</t>
  </si>
  <si>
    <t>Line 18</t>
  </si>
  <si>
    <t>Line 19</t>
  </si>
  <si>
    <t>Enter number of CE managed sites</t>
  </si>
  <si>
    <t>Enter number of non CE-managed sites</t>
  </si>
  <si>
    <t>2. Determine the number of camper party nights at CE sites</t>
  </si>
  <si>
    <t>3. Add campers at non-CE manged sites</t>
  </si>
  <si>
    <t>Expansion factor  ((line 5+Line 6)/Line 5)</t>
  </si>
  <si>
    <t>4. Convert campers to person visits</t>
  </si>
  <si>
    <t>Camper party visits = line 8/line 9</t>
  </si>
  <si>
    <t>Camper person visits =line 10 X line 11</t>
  </si>
  <si>
    <t>Day use person visits = line 1-line 12</t>
  </si>
  <si>
    <t>5. Estimate number of boaters and nonboaters in each segment (person visits)</t>
  </si>
  <si>
    <t>Party size</t>
  </si>
  <si>
    <t>Length of stay</t>
  </si>
  <si>
    <t>Pct</t>
  </si>
  <si>
    <t xml:space="preserve">camper </t>
  </si>
  <si>
    <t>8. Enter /edit segment spending averages (per party night)</t>
  </si>
  <si>
    <t>Spending within 30 miles ($MM)</t>
  </si>
  <si>
    <t>10. Enter multipliers for the region</t>
  </si>
  <si>
    <t>11. Compute Direct, Indirect, Induced and Total Effects</t>
  </si>
  <si>
    <t>Sales ($MM)</t>
  </si>
  <si>
    <t>Income ($MM)</t>
  </si>
  <si>
    <t>Defaults</t>
  </si>
  <si>
    <t>Default values</t>
  </si>
  <si>
    <t>Total camper party nights (Line 7*Line 4)</t>
  </si>
  <si>
    <t xml:space="preserve">6. Enter party size and length of stay factors </t>
  </si>
  <si>
    <t>Enter pct of day users staying overnight off-project</t>
  </si>
  <si>
    <t>Number of overnight off-project visits (line 14*line 15)</t>
  </si>
  <si>
    <t>CE Economic Impact Estimator</t>
  </si>
  <si>
    <t>Camper party nights= line 2/line 3</t>
  </si>
  <si>
    <t>Enter pct boating by segment</t>
  </si>
  <si>
    <t>in this column</t>
  </si>
  <si>
    <t>Pure day users (line 14-line 16)</t>
  </si>
  <si>
    <t>Line 20</t>
  </si>
  <si>
    <t>Line 21</t>
  </si>
  <si>
    <t>Line 22</t>
  </si>
  <si>
    <t>Line 23</t>
  </si>
  <si>
    <t>Line 24</t>
  </si>
  <si>
    <t>Formulas for Line 24</t>
  </si>
  <si>
    <r>
      <t xml:space="preserve">9. Compute total spending ($MM's) </t>
    </r>
    <r>
      <rPr>
        <sz val="8"/>
        <rFont val="Arial"/>
        <family val="2"/>
      </rPr>
      <t>(per party night spending times number of party nights)</t>
    </r>
  </si>
  <si>
    <r>
      <t xml:space="preserve">7. Convert  to party days/nights by segment.  </t>
    </r>
    <r>
      <rPr>
        <sz val="8"/>
        <rFont val="Arial"/>
        <family val="2"/>
      </rPr>
      <t>(person visits*length of stay/party size)</t>
    </r>
  </si>
  <si>
    <t>Direct sales = total visitor spending * capture rate</t>
  </si>
  <si>
    <t>Direct income=direct sales * direct income/sales ratio</t>
  </si>
  <si>
    <t>Direct jobs=direct sales * direct jobs/sales ratio</t>
  </si>
  <si>
    <t>Indirect sales = direct sales * (Type I sales multiplier -1)</t>
  </si>
  <si>
    <t>Induced sales = direct sales *(Type III sales mult. - Type I sales mult.)</t>
  </si>
  <si>
    <t>Indirect income= direct sales * Type I income multiplier - direct income</t>
  </si>
  <si>
    <t>Indirect jobs= direct sales * Type I jobs multiplier - direct jobs</t>
  </si>
  <si>
    <t>Induced jobs = direct sales * Type III jobs multiplier - direct jobs - indirect jobs</t>
  </si>
  <si>
    <t>Total jobs = direct sales * Type III jobs multiplier = direct + indirect + induced jobs</t>
  </si>
  <si>
    <t>Total income = direct sales * Type III income multiplier = direct + indirect + induced income</t>
  </si>
  <si>
    <t>Induced income = direct sales * Type III income multiplier -direct income - indirect income</t>
  </si>
  <si>
    <t>Total sales = direct sales * Type III sales multimplier = direct + indirect + induced effects</t>
  </si>
  <si>
    <t>Enter total camping revenue (CE sites)</t>
  </si>
  <si>
    <t>C/B</t>
  </si>
  <si>
    <t>D/B</t>
  </si>
  <si>
    <t>O/B</t>
  </si>
  <si>
    <t>c</t>
  </si>
  <si>
    <t>b</t>
  </si>
  <si>
    <t>Pct errors in parameters</t>
  </si>
  <si>
    <t>jobs 1</t>
  </si>
  <si>
    <t>jobs2</t>
  </si>
  <si>
    <t>income 1</t>
  </si>
  <si>
    <t>sales 1</t>
  </si>
  <si>
    <t>sales 3</t>
  </si>
  <si>
    <t>income 3</t>
  </si>
  <si>
    <t>a</t>
  </si>
  <si>
    <t>abc</t>
  </si>
  <si>
    <t>dir income</t>
  </si>
  <si>
    <t>This should reflect the average fee paid per night per site. The $8 default is an estimate</t>
  </si>
  <si>
    <t>taking into account variation between sites with or without electric, and discounts for</t>
  </si>
  <si>
    <t>Golden passport and access programs.</t>
  </si>
  <si>
    <t xml:space="preserve">Line 4. </t>
  </si>
  <si>
    <t>If the number of camping party nights is known, it can be directly entered on line 4 and then</t>
  </si>
  <si>
    <t>lines 2 and 3 are unnecessary.</t>
  </si>
  <si>
    <t xml:space="preserve">If the number of party nights on non-CE sites is known, add this to line 4 and enter the </t>
  </si>
  <si>
    <t>total on line 8. Lines 5-7 are then not needed.</t>
  </si>
  <si>
    <t>Substiture a local value for the average length of stay by campers, if available</t>
  </si>
  <si>
    <t>Substitute a local value for the average number of people per camping party, if available</t>
  </si>
  <si>
    <t xml:space="preserve">This is the percent of visitors (person visits) that are camping. </t>
  </si>
  <si>
    <t>Percent of visitors camping (line12/line 1)</t>
  </si>
  <si>
    <t>Pure day users are not staying overnight in the local area (unless they live there)</t>
  </si>
  <si>
    <t>The percentage may be varied across the three segments here, if differences are known.</t>
  </si>
  <si>
    <t>Otherwise enter the NRMS value in all three cells.</t>
  </si>
  <si>
    <t>Local values for party size and length of stay may be substituted, if known.</t>
  </si>
  <si>
    <t xml:space="preserve">4. Estimate number of "other overnight" visitors </t>
  </si>
  <si>
    <t>Enter pct of day users staying overnight on the project</t>
  </si>
  <si>
    <t>the local area and visitors staying in lodges, motels, cabins and other accomodations</t>
  </si>
  <si>
    <t>There are two groups of "other overnight visitors": those staying overnight off-project in</t>
  </si>
  <si>
    <t>Field VISITS from PR_USE NRMS databse. (in person visits)</t>
  </si>
  <si>
    <t>Field CG_FEE_REV from CUR_FEE database, includes all camping revenue at CE managed sites</t>
  </si>
  <si>
    <t>Any campsites on the project not covered by the camping fees reported on line 2 should be included.</t>
  </si>
  <si>
    <t>This factor expands use from CE-managed campsites to all sites.</t>
  </si>
  <si>
    <t>Other Notes</t>
  </si>
  <si>
    <t>A person visit is one person entering project. Campers should be counted only once during their stay.</t>
  </si>
  <si>
    <t xml:space="preserve">For projects not listed, use multipliers for projects in a similar regional economic setting. </t>
  </si>
  <si>
    <t>For visitors staying overnight off-project, spending is only counted for days that they visited</t>
  </si>
  <si>
    <t xml:space="preserve">2. This initial version of the worksheet does not fully account for visitors staying in lodges, cabins or </t>
  </si>
  <si>
    <t xml:space="preserve">Include all campsites covered by the camping fees reported on line 2. </t>
  </si>
  <si>
    <t>(except campgrounds) on the project. Enter each as a percentage of day use visits.</t>
  </si>
  <si>
    <t xml:space="preserve">The Percent boating is the field BOATING from PR_USE database . </t>
  </si>
  <si>
    <t xml:space="preserve">Only a single percentage is reported for all visitors in the NRMS. </t>
  </si>
  <si>
    <t>the project by entering a length of stay of 1.0. This avoids double counting of spending by</t>
  </si>
  <si>
    <t>those who make multiple visits during their stay.</t>
  </si>
  <si>
    <t>Replace or adjust spending averages to suit local conditions or based on a local survey.</t>
  </si>
  <si>
    <t>Default multipliers may be pasted in or replaced by values from a similar region.</t>
  </si>
  <si>
    <t xml:space="preserve">See Appendix B to find multipliers for 108 CE projects. </t>
  </si>
  <si>
    <t>1. One can easily evaluate the sensitivity of results to any of the worksheet parameters by changing one</t>
  </si>
  <si>
    <t xml:space="preserve">     or more cells and observing the effect on total spending or impact measures. </t>
  </si>
  <si>
    <t xml:space="preserve">    Advanced Excel users can also make use of  Excel's built in "What if" analysis tools.</t>
  </si>
  <si>
    <t xml:space="preserve">    of overnight visitors at our website.</t>
  </si>
  <si>
    <t xml:space="preserve">     motels on the project. Look for updated versions of this worksheet that more fully capture spending  </t>
  </si>
  <si>
    <t>Median</t>
  </si>
  <si>
    <t>Mean</t>
  </si>
  <si>
    <t>Max</t>
  </si>
  <si>
    <t>Min</t>
  </si>
  <si>
    <t>Bin</t>
  </si>
  <si>
    <t>N</t>
  </si>
  <si>
    <t>Capture Rate</t>
  </si>
  <si>
    <t>Sales Type I</t>
  </si>
  <si>
    <t>Sales Type III</t>
  </si>
  <si>
    <t>Income Type I</t>
  </si>
  <si>
    <t>Employment Type I</t>
  </si>
  <si>
    <t>Percent</t>
  </si>
  <si>
    <t>Visits</t>
  </si>
  <si>
    <t>Camping Revenue</t>
  </si>
  <si>
    <t>CE sites</t>
  </si>
  <si>
    <t>Other sites</t>
  </si>
  <si>
    <t>Pct boat</t>
  </si>
  <si>
    <t>Multipliers</t>
  </si>
  <si>
    <t>capture</t>
  </si>
  <si>
    <t>Direct income</t>
  </si>
  <si>
    <t>Income I</t>
  </si>
  <si>
    <t>Income III</t>
  </si>
  <si>
    <t>Direct jobs</t>
  </si>
  <si>
    <t>Jobs I</t>
  </si>
  <si>
    <t>Jobs III</t>
  </si>
  <si>
    <t>Other parameters</t>
  </si>
  <si>
    <t>avg revenue per site</t>
  </si>
  <si>
    <t>camper length of stay</t>
  </si>
  <si>
    <t>camper party size</t>
  </si>
  <si>
    <t>pct overnight off-proj</t>
  </si>
  <si>
    <t>pct overnight on</t>
  </si>
  <si>
    <t>pct boat by segment</t>
  </si>
  <si>
    <t>party size by segment</t>
  </si>
  <si>
    <t>length of stay by segment</t>
  </si>
  <si>
    <t>average spending by segment</t>
  </si>
  <si>
    <t>NRMS Database</t>
  </si>
  <si>
    <t>Additions ?</t>
  </si>
  <si>
    <t>camping nights direct</t>
  </si>
  <si>
    <t>onsite rooms/cabins</t>
  </si>
  <si>
    <t>spending adjustment factor</t>
  </si>
  <si>
    <t>Can update this each year</t>
  </si>
  <si>
    <t>Add NRMS input data for all projects 1996</t>
  </si>
  <si>
    <t>Add multiplier table for 108 projects</t>
  </si>
  <si>
    <t>Direct Income</t>
  </si>
  <si>
    <t>Direct Jobs</t>
  </si>
  <si>
    <t>KEYPROJ</t>
  </si>
  <si>
    <t>STATE</t>
  </si>
  <si>
    <t>DIVISION</t>
  </si>
  <si>
    <t>DISTRICT</t>
  </si>
  <si>
    <t>PROJECT</t>
  </si>
  <si>
    <t>visits</t>
  </si>
  <si>
    <t>camp</t>
  </si>
  <si>
    <t>boat</t>
  </si>
  <si>
    <t>sight</t>
  </si>
  <si>
    <t>Revenue</t>
  </si>
  <si>
    <t>CE_site</t>
  </si>
  <si>
    <t>N_CEsite</t>
  </si>
  <si>
    <t>B302560</t>
  </si>
  <si>
    <t>MO</t>
  </si>
  <si>
    <t>LMVD</t>
  </si>
  <si>
    <t>ST. LOUIS</t>
  </si>
  <si>
    <t>MARK TWAIN LAKE</t>
  </si>
  <si>
    <t>B302700</t>
  </si>
  <si>
    <t>IL</t>
  </si>
  <si>
    <t>CARLYLE LAKE</t>
  </si>
  <si>
    <t>B308040</t>
  </si>
  <si>
    <t>RIVERS PROJECT - ILLINOIS RIVER</t>
  </si>
  <si>
    <t>B311370</t>
  </si>
  <si>
    <t>RIVERS PROJECT - UPPER RIVER</t>
  </si>
  <si>
    <t>B311380</t>
  </si>
  <si>
    <t>RIVERS PROJECT - LOWER RIVER</t>
  </si>
  <si>
    <t>B315190</t>
  </si>
  <si>
    <t>REND LAKE</t>
  </si>
  <si>
    <t>B316691</t>
  </si>
  <si>
    <t>SHELBYVILLE</t>
  </si>
  <si>
    <t>B319420</t>
  </si>
  <si>
    <t>WAPPAPELLO</t>
  </si>
  <si>
    <t>B400065</t>
  </si>
  <si>
    <t>LA</t>
  </si>
  <si>
    <t>VICKSBURG</t>
  </si>
  <si>
    <t>RED RIVER WATERWAY (5 LOCKS &amp; DAMS)</t>
  </si>
  <si>
    <t>B400105</t>
  </si>
  <si>
    <t>BAYOU BODCAU RESERVOIR</t>
  </si>
  <si>
    <t>B400214</t>
  </si>
  <si>
    <t>OUACHITA-BLACK RIVERS (4 L&amp;D, COLUMBIA POOL)</t>
  </si>
  <si>
    <t>B400225</t>
  </si>
  <si>
    <t>OUACHITA-BLACK RIVERS (4 L&amp;D, JONESVILLE POOL)</t>
  </si>
  <si>
    <t>B400600</t>
  </si>
  <si>
    <t>MS</t>
  </si>
  <si>
    <t>ARKABUTLA LAKE</t>
  </si>
  <si>
    <t>B401730</t>
  </si>
  <si>
    <t>AR</t>
  </si>
  <si>
    <t>OUACHITA</t>
  </si>
  <si>
    <t>B402330</t>
  </si>
  <si>
    <t>CADDO LAKE</t>
  </si>
  <si>
    <t>B404530</t>
  </si>
  <si>
    <t>DEGRAY LAKE</t>
  </si>
  <si>
    <t>B405590</t>
  </si>
  <si>
    <t>ENID LAKE</t>
  </si>
  <si>
    <t>B407090</t>
  </si>
  <si>
    <t>GRENADA LAKE</t>
  </si>
  <si>
    <t>B412170</t>
  </si>
  <si>
    <t>LAKE GREESON</t>
  </si>
  <si>
    <t>B413780</t>
  </si>
  <si>
    <t>PEARL RIVER (3 LOCKS AND DAMS)</t>
  </si>
  <si>
    <t>B416370</t>
  </si>
  <si>
    <t>SARDIS LAKE</t>
  </si>
  <si>
    <t>B419370</t>
  </si>
  <si>
    <t>WALLACE LAKE</t>
  </si>
  <si>
    <t>B427042</t>
  </si>
  <si>
    <t>OUACHITA-BLACK RIVERS (4 L&amp;D, CALION POOL)</t>
  </si>
  <si>
    <t>B427043</t>
  </si>
  <si>
    <t>OUACHITA-BLACK RIVERS (4 L&amp;D, FELSENTHAL POOL)</t>
  </si>
  <si>
    <t>C103480</t>
  </si>
  <si>
    <t>KS</t>
  </si>
  <si>
    <t>MRD</t>
  </si>
  <si>
    <t>KANSAS CITY</t>
  </si>
  <si>
    <t>CLINTON LAKE</t>
  </si>
  <si>
    <t>C107330</t>
  </si>
  <si>
    <t>NE</t>
  </si>
  <si>
    <t>HARLAN COUNTY LAKE</t>
  </si>
  <si>
    <t>C107540</t>
  </si>
  <si>
    <t>HILLSDALE LAKE</t>
  </si>
  <si>
    <t>C108730</t>
  </si>
  <si>
    <t>KANOPOLIS LAKE</t>
  </si>
  <si>
    <t>C108840</t>
  </si>
  <si>
    <t>HARRY S TRUMAN</t>
  </si>
  <si>
    <t>C110030</t>
  </si>
  <si>
    <t>LONG BRANCH LAKE</t>
  </si>
  <si>
    <t>C110950</t>
  </si>
  <si>
    <t>MELVERN LAKE</t>
  </si>
  <si>
    <t>C111140</t>
  </si>
  <si>
    <t>MILFORD</t>
  </si>
  <si>
    <t>C113920</t>
  </si>
  <si>
    <t>PERRY LAKE</t>
  </si>
  <si>
    <t>C114270</t>
  </si>
  <si>
    <t>POMME DE TERRE</t>
  </si>
  <si>
    <t>C114280</t>
  </si>
  <si>
    <t>POMONA LAKE</t>
  </si>
  <si>
    <t>C114880</t>
  </si>
  <si>
    <t>IA</t>
  </si>
  <si>
    <t>RATHBUN LAKE</t>
  </si>
  <si>
    <t>C116980</t>
  </si>
  <si>
    <t>SMITHVILLE LAKE</t>
  </si>
  <si>
    <t>C117560</t>
  </si>
  <si>
    <t>STOCKTON LAKE</t>
  </si>
  <si>
    <t>C118660</t>
  </si>
  <si>
    <t>TUTTLE CREEK LAKE</t>
  </si>
  <si>
    <t>C120060</t>
  </si>
  <si>
    <t>WILSON LAKE</t>
  </si>
  <si>
    <t>C172276</t>
  </si>
  <si>
    <t>LONGVIEW LAKE</t>
  </si>
  <si>
    <t>C172277</t>
  </si>
  <si>
    <t>BLUE SPRINGS LAKE</t>
  </si>
  <si>
    <t>C201066</t>
  </si>
  <si>
    <t>OMAHA</t>
  </si>
  <si>
    <t>WEHRSPANN LAKE</t>
  </si>
  <si>
    <t>C201068</t>
  </si>
  <si>
    <t>SNYDER-WINNEBAGO</t>
  </si>
  <si>
    <t>C201420</t>
  </si>
  <si>
    <t>SD</t>
  </si>
  <si>
    <t>SHARPE</t>
  </si>
  <si>
    <t>C201970</t>
  </si>
  <si>
    <t>ND</t>
  </si>
  <si>
    <t>BOWMAN HALEY LAKE</t>
  </si>
  <si>
    <t>C203020</t>
  </si>
  <si>
    <t>CO</t>
  </si>
  <si>
    <t>CHATFIELD LAKE</t>
  </si>
  <si>
    <t>C203070</t>
  </si>
  <si>
    <t>CHERRY CREEK</t>
  </si>
  <si>
    <t>C204060</t>
  </si>
  <si>
    <t>COTTONWOOD SPRINGS LAKE</t>
  </si>
  <si>
    <t>C205780</t>
  </si>
  <si>
    <t>COLD BROOK LAKE</t>
  </si>
  <si>
    <t>C206230</t>
  </si>
  <si>
    <t>MT</t>
  </si>
  <si>
    <t>FORT PECK PROJECT</t>
  </si>
  <si>
    <t>C206270</t>
  </si>
  <si>
    <t>FORT RANDALL DAM LAKE FRANCIS CASE</t>
  </si>
  <si>
    <t>C206400</t>
  </si>
  <si>
    <t>GARRISON DAM LAKE SAKAKAWEA</t>
  </si>
  <si>
    <t>C206440</t>
  </si>
  <si>
    <t>LEWIS AND CLARK</t>
  </si>
  <si>
    <t>C212960</t>
  </si>
  <si>
    <t>OAHE</t>
  </si>
  <si>
    <t>C214120</t>
  </si>
  <si>
    <t>PIPESTEM LAKE</t>
  </si>
  <si>
    <t>C256330</t>
  </si>
  <si>
    <t>STANDING BEAR LAKE</t>
  </si>
  <si>
    <t>C260010</t>
  </si>
  <si>
    <t>OLIVE CREEK LAKE</t>
  </si>
  <si>
    <t>C260011</t>
  </si>
  <si>
    <t>BLUESTEM LAKE</t>
  </si>
  <si>
    <t>C260012</t>
  </si>
  <si>
    <t>WAGONTRAIN LAKE</t>
  </si>
  <si>
    <t>C260013</t>
  </si>
  <si>
    <t>STAGECOACH LAKE</t>
  </si>
  <si>
    <t>C260014</t>
  </si>
  <si>
    <t>SITE 10 YANKEE HILL LAKE SALTCREEK TRIBUTARY</t>
  </si>
  <si>
    <t>C260015</t>
  </si>
  <si>
    <t>CONESTOGA LAKE</t>
  </si>
  <si>
    <t>C260016</t>
  </si>
  <si>
    <t>TWIN LAKES</t>
  </si>
  <si>
    <t>C260017</t>
  </si>
  <si>
    <t>PAWNEE LAKE</t>
  </si>
  <si>
    <t>C260018</t>
  </si>
  <si>
    <t>HOLMES LAKE</t>
  </si>
  <si>
    <t>C260019</t>
  </si>
  <si>
    <t>BRANCHED OAK LAKE</t>
  </si>
  <si>
    <t>C260020</t>
  </si>
  <si>
    <t>GLENN CUNNINGHAM LAKE</t>
  </si>
  <si>
    <t>C272285</t>
  </si>
  <si>
    <t>BEAR CREEK LAKE</t>
  </si>
  <si>
    <t>C272296</t>
  </si>
  <si>
    <t>ZORINSKY LAKE</t>
  </si>
  <si>
    <t>D000282</t>
  </si>
  <si>
    <t>CT</t>
  </si>
  <si>
    <t>NED</t>
  </si>
  <si>
    <t>NEW ENGLAND</t>
  </si>
  <si>
    <t>BLACK ROCK LAKE</t>
  </si>
  <si>
    <t>D000406</t>
  </si>
  <si>
    <t>MA</t>
  </si>
  <si>
    <t>CAPE COD CANAL</t>
  </si>
  <si>
    <t>D000850</t>
  </si>
  <si>
    <t>VT</t>
  </si>
  <si>
    <t>BALL MOUNTAIN LAKE</t>
  </si>
  <si>
    <t>D000960</t>
  </si>
  <si>
    <t>BARRE FALLS DAM</t>
  </si>
  <si>
    <t>D001560</t>
  </si>
  <si>
    <t>BIRCH HILL DAM</t>
  </si>
  <si>
    <t>D001720</t>
  </si>
  <si>
    <t>NH</t>
  </si>
  <si>
    <t>BLACKWATER DAM</t>
  </si>
  <si>
    <t>D002180</t>
  </si>
  <si>
    <t>BUFFUMVILLE LAKE</t>
  </si>
  <si>
    <t>D003650</t>
  </si>
  <si>
    <t>COLEBROOK RIVER LAKE</t>
  </si>
  <si>
    <t>D003730</t>
  </si>
  <si>
    <t>CONANT BROOK DAM</t>
  </si>
  <si>
    <t>D005120</t>
  </si>
  <si>
    <t>EAST BRIMFIELD LAKE</t>
  </si>
  <si>
    <t>D005310</t>
  </si>
  <si>
    <t>EDWARD MACDOWELL LAKE</t>
  </si>
  <si>
    <t>D006150</t>
  </si>
  <si>
    <t>FRANKLIN FALLS DAM</t>
  </si>
  <si>
    <t>D007280</t>
  </si>
  <si>
    <t>HANCOCK BROOK LAKE</t>
  </si>
  <si>
    <t>D007580</t>
  </si>
  <si>
    <t>HODGES VILLAGE DAM</t>
  </si>
  <si>
    <t>D007680</t>
  </si>
  <si>
    <t>HOP BROOK LAKE</t>
  </si>
  <si>
    <t>D007700</t>
  </si>
  <si>
    <t>HOPKINTON-EVERETT LAKE</t>
  </si>
  <si>
    <t>D009080</t>
  </si>
  <si>
    <t>KNIGHTVILLE DAM</t>
  </si>
  <si>
    <t>D010000</t>
  </si>
  <si>
    <t>LITTLEVILLE LAKE</t>
  </si>
  <si>
    <t>D010560</t>
  </si>
  <si>
    <t>MANSFIELD HOLLOW LAKE</t>
  </si>
  <si>
    <t>D012850</t>
  </si>
  <si>
    <t>NORTH HARTLAND LAKE</t>
  </si>
  <si>
    <t>D012870</t>
  </si>
  <si>
    <t>NORTH SPRINGFIELD LAKE</t>
  </si>
  <si>
    <t>D012900</t>
  </si>
  <si>
    <t>NORTHFIELD BROOK LAKE</t>
  </si>
  <si>
    <t>D013450</t>
  </si>
  <si>
    <t>OTTER BROOK LAKE</t>
  </si>
  <si>
    <t>D017780</t>
  </si>
  <si>
    <t>SURRY MOUNTAIN LAKE</t>
  </si>
  <si>
    <t>D018160</t>
  </si>
  <si>
    <t>THOMASTON DAM</t>
  </si>
  <si>
    <t>D018400</t>
  </si>
  <si>
    <t>TOWNSHEND LAKE</t>
  </si>
  <si>
    <t>D018610</t>
  </si>
  <si>
    <t>TULLY LAKE</t>
  </si>
  <si>
    <t>D018830</t>
  </si>
  <si>
    <t>UNION VILLAGE DAM</t>
  </si>
  <si>
    <t>D019690</t>
  </si>
  <si>
    <t>WEST HILL DAM</t>
  </si>
  <si>
    <t>D019760</t>
  </si>
  <si>
    <t>WEST THOMPSON LAKE</t>
  </si>
  <si>
    <t>D019780</t>
  </si>
  <si>
    <t>WESTVILLE LAKE</t>
  </si>
  <si>
    <t>D075257</t>
  </si>
  <si>
    <t>CHARLES RIVER NATURAL VALLEY STORAGE PROJECT</t>
  </si>
  <si>
    <t>E100240</t>
  </si>
  <si>
    <t>NY</t>
  </si>
  <si>
    <t>NAD</t>
  </si>
  <si>
    <t>BALTIMORE</t>
  </si>
  <si>
    <t>ALMOND LAKE</t>
  </si>
  <si>
    <t>E100800</t>
  </si>
  <si>
    <t>PA</t>
  </si>
  <si>
    <t>AYLESWORTH CREEK LAKE</t>
  </si>
  <si>
    <t>E101770</t>
  </si>
  <si>
    <t>WV</t>
  </si>
  <si>
    <t>JENNINGS RANDOLPH LAKE</t>
  </si>
  <si>
    <t>E104150</t>
  </si>
  <si>
    <t>COWANESQUE LAKE</t>
  </si>
  <si>
    <t>E104370</t>
  </si>
  <si>
    <t>CURWENSVILLE LAKE</t>
  </si>
  <si>
    <t>E105230</t>
  </si>
  <si>
    <t>EAST SIDNEY LAKE</t>
  </si>
  <si>
    <t>E114900</t>
  </si>
  <si>
    <t>RAYSTOWN</t>
  </si>
  <si>
    <t>E117050</t>
  </si>
  <si>
    <t>FOSTER JOSEPH SAYERS DAM</t>
  </si>
  <si>
    <t>E119900</t>
  </si>
  <si>
    <t>WHITNEY POINT</t>
  </si>
  <si>
    <t>E127023</t>
  </si>
  <si>
    <t>ALVIN R BUSH - KETTLE CREEK</t>
  </si>
  <si>
    <t>E140102</t>
  </si>
  <si>
    <t>TIOGA-HAMMOND LAKES</t>
  </si>
  <si>
    <t>E406430</t>
  </si>
  <si>
    <t>VA</t>
  </si>
  <si>
    <t>NORFOLK</t>
  </si>
  <si>
    <t>GATHRIGHT DAM-LAKE MOOMAW</t>
  </si>
  <si>
    <t>E480301</t>
  </si>
  <si>
    <t>AIW ALBEMARLE AND CHES AND DISMAL SWAMP CANAL</t>
  </si>
  <si>
    <t>E501340</t>
  </si>
  <si>
    <t>PHILADELPHIA</t>
  </si>
  <si>
    <t>BELTZVILLE LAKE</t>
  </si>
  <si>
    <t>E501780</t>
  </si>
  <si>
    <t>BLUE MARSH LAKE</t>
  </si>
  <si>
    <t>E508200</t>
  </si>
  <si>
    <t>MD</t>
  </si>
  <si>
    <t>IWW DELAWARE R TO CHESAPEAKE BAY C + D CANAL</t>
  </si>
  <si>
    <t>E573502</t>
  </si>
  <si>
    <t>PROMPTON LAKE</t>
  </si>
  <si>
    <t>E573825</t>
  </si>
  <si>
    <t>FRANCIS E WALTER DAM</t>
  </si>
  <si>
    <t>F305040</t>
  </si>
  <si>
    <t>MN</t>
  </si>
  <si>
    <t>NCD</t>
  </si>
  <si>
    <t>DETROIT</t>
  </si>
  <si>
    <t>DULUTH-SUPERIOR HARBOR</t>
  </si>
  <si>
    <t>F308960</t>
  </si>
  <si>
    <t>MI</t>
  </si>
  <si>
    <t>KEWEENAW WATERWAY</t>
  </si>
  <si>
    <t>F317660</t>
  </si>
  <si>
    <t>WI</t>
  </si>
  <si>
    <t>STURGEON BAY AND LAKE MICHIGAN SHIP CANAL</t>
  </si>
  <si>
    <t>F374224</t>
  </si>
  <si>
    <t>ST MARYS RIVER</t>
  </si>
  <si>
    <t>F403910</t>
  </si>
  <si>
    <t>ROCK ISLAND</t>
  </si>
  <si>
    <t>CORALVILLE LAKE</t>
  </si>
  <si>
    <t>F408010</t>
  </si>
  <si>
    <t>ILLINOIS WATERWAY</t>
  </si>
  <si>
    <t>F411550</t>
  </si>
  <si>
    <t>MISSISSIPPI RIVER POOLS 11-22 (10 L&amp;D)</t>
  </si>
  <si>
    <t>F415070</t>
  </si>
  <si>
    <t>LAKE RED ROCK</t>
  </si>
  <si>
    <t>F416510</t>
  </si>
  <si>
    <t>SAYLORVILLE LAKE</t>
  </si>
  <si>
    <t>F452690</t>
  </si>
  <si>
    <t>FARMDALE DAM</t>
  </si>
  <si>
    <t>F505270</t>
  </si>
  <si>
    <t>ST. PAUL</t>
  </si>
  <si>
    <t>EAU GALLE FLOOD CONTROL PROJECT</t>
  </si>
  <si>
    <t>F507640</t>
  </si>
  <si>
    <t>HOMME LAKE</t>
  </si>
  <si>
    <t>F509220</t>
  </si>
  <si>
    <t>LAC QUI PARLE LAKE</t>
  </si>
  <si>
    <t>F509300</t>
  </si>
  <si>
    <t>BALDHILL DAM LAKE ASHTABULA</t>
  </si>
  <si>
    <t>F509390</t>
  </si>
  <si>
    <t>LAKE TRAVERSE</t>
  </si>
  <si>
    <t>F511450</t>
  </si>
  <si>
    <t>MISSISSIPPI RIVER POOL NO  3</t>
  </si>
  <si>
    <t>F511460</t>
  </si>
  <si>
    <t>MISSISSIPPI RIVER POOL NO  4</t>
  </si>
  <si>
    <t>F511470</t>
  </si>
  <si>
    <t>MISSISSIPPI RIVER POOL NO  5</t>
  </si>
  <si>
    <t>F511480</t>
  </si>
  <si>
    <t>MISSISSIPPI RIVER POOL NO  6</t>
  </si>
  <si>
    <t>F511500</t>
  </si>
  <si>
    <t>MISSISSIPPI RIVER POOL NO  8</t>
  </si>
  <si>
    <t>F511510</t>
  </si>
  <si>
    <t>MISSISSIPPI RIVER POOL NO  9</t>
  </si>
  <si>
    <t>F511520</t>
  </si>
  <si>
    <t>MISSISSIPPI RIVER POOL NO 10</t>
  </si>
  <si>
    <t>F511530</t>
  </si>
  <si>
    <t>MISSISSIPPI RIVER POOL NO  5A</t>
  </si>
  <si>
    <t>F513410</t>
  </si>
  <si>
    <t>ORWELL LAKE</t>
  </si>
  <si>
    <t>F514080</t>
  </si>
  <si>
    <t>MISSISSIPPI RIVER HEADWATERS LAKES PROJECT</t>
  </si>
  <si>
    <t>F573914</t>
  </si>
  <si>
    <t>MISSISSIPPI RIVER POOL NO  1</t>
  </si>
  <si>
    <t>F573915</t>
  </si>
  <si>
    <t>MISSISSIPPI RIVER POOL NO  2</t>
  </si>
  <si>
    <t>F573916</t>
  </si>
  <si>
    <t>MISSISSIPPI RIVER POOL NO  7</t>
  </si>
  <si>
    <t>F574280</t>
  </si>
  <si>
    <t>MISSISSIPPI RIVER POOL  U+L ST ANTHONY FALLS</t>
  </si>
  <si>
    <t>G172738</t>
  </si>
  <si>
    <t>AK</t>
  </si>
  <si>
    <t>NPD</t>
  </si>
  <si>
    <t>ALASKA</t>
  </si>
  <si>
    <t>CHENA RIVER LAKES</t>
  </si>
  <si>
    <t>G201810</t>
  </si>
  <si>
    <t>OR</t>
  </si>
  <si>
    <t>PORTLAND</t>
  </si>
  <si>
    <t>BLUE RIVER LAKE</t>
  </si>
  <si>
    <t>G204020</t>
  </si>
  <si>
    <t>COTTAGE GROVE LAKE</t>
  </si>
  <si>
    <t>G204080</t>
  </si>
  <si>
    <t>COUGAR LAKE</t>
  </si>
  <si>
    <t>G204400</t>
  </si>
  <si>
    <t>WA</t>
  </si>
  <si>
    <t>LAKE CELILO</t>
  </si>
  <si>
    <t>G204690</t>
  </si>
  <si>
    <t>DETROIT LAKE</t>
  </si>
  <si>
    <t>G204910</t>
  </si>
  <si>
    <t>DORENA LAKE</t>
  </si>
  <si>
    <t>G205830</t>
  </si>
  <si>
    <t>FERN RIDGE LAKE</t>
  </si>
  <si>
    <t>G206940</t>
  </si>
  <si>
    <t>GREEN PETER LAKE</t>
  </si>
  <si>
    <t>G207530</t>
  </si>
  <si>
    <t>HILLS CREEK</t>
  </si>
  <si>
    <t>G207770</t>
  </si>
  <si>
    <t>FALL CREEK LAKE</t>
  </si>
  <si>
    <t>G208480</t>
  </si>
  <si>
    <t>LAKE UMATILLA</t>
  </si>
  <si>
    <t>G210090</t>
  </si>
  <si>
    <t>LOST CREEK LAKE</t>
  </si>
  <si>
    <t>G219960</t>
  </si>
  <si>
    <t>WILLAMETTE FALLS LOCKS</t>
  </si>
  <si>
    <t>G268002</t>
  </si>
  <si>
    <t>FOSTER LAKE</t>
  </si>
  <si>
    <t>G272731</t>
  </si>
  <si>
    <t>WILLOW CREEK</t>
  </si>
  <si>
    <t>G273101</t>
  </si>
  <si>
    <t>LOOKOUT POINT LAKE</t>
  </si>
  <si>
    <t>G273459</t>
  </si>
  <si>
    <t>BONNEVILLE</t>
  </si>
  <si>
    <t>G279008</t>
  </si>
  <si>
    <t>DEXTER LAKE</t>
  </si>
  <si>
    <t>G300200</t>
  </si>
  <si>
    <t>ID</t>
  </si>
  <si>
    <t>SEATTLE</t>
  </si>
  <si>
    <t>ALBENI FALLS DAM AND LAKE PEND OREILLE</t>
  </si>
  <si>
    <t>G309400</t>
  </si>
  <si>
    <t>LAKE WASHINGTON SHIP CANAL</t>
  </si>
  <si>
    <t>G309750</t>
  </si>
  <si>
    <t>LIBBY DAM AND LAKE KOOCANUSA</t>
  </si>
  <si>
    <t>G311990</t>
  </si>
  <si>
    <t>MUD MOUNTAIN DAM PROJECT WHITE RIVER</t>
  </si>
  <si>
    <t>G372920</t>
  </si>
  <si>
    <t>KEYSTONE HARBOR</t>
  </si>
  <si>
    <t>G373462</t>
  </si>
  <si>
    <t>CHIEF JOSEPH DAM AND RUFUS WOODS LAKE</t>
  </si>
  <si>
    <t>G400608</t>
  </si>
  <si>
    <t>WALLA WALLA</t>
  </si>
  <si>
    <t>ICE HARBOR LOCK &amp; DAM, LAKE SACAJAWEA</t>
  </si>
  <si>
    <t>G405090</t>
  </si>
  <si>
    <t>DWORSHAK</t>
  </si>
  <si>
    <t>G409880</t>
  </si>
  <si>
    <t>LITTLE GOOSE LOCK &amp; DAM, LAKE BRYAN</t>
  </si>
  <si>
    <t>G410180</t>
  </si>
  <si>
    <t>LOWER GRANITE</t>
  </si>
  <si>
    <t>G410210</t>
  </si>
  <si>
    <t>LOWER MONUMENTAL LOCK &amp; DAM, LAKE WEST</t>
  </si>
  <si>
    <t>G410260</t>
  </si>
  <si>
    <t>LUCKY PEAK LAKE</t>
  </si>
  <si>
    <t>G410920</t>
  </si>
  <si>
    <t>MCNARY</t>
  </si>
  <si>
    <t>G455120</t>
  </si>
  <si>
    <t>MILL CREEK LAKE</t>
  </si>
  <si>
    <t>H100280</t>
  </si>
  <si>
    <t>OH</t>
  </si>
  <si>
    <t>ORD</t>
  </si>
  <si>
    <t>HUNTINGTON</t>
  </si>
  <si>
    <t>ALUM CREEK LAKE</t>
  </si>
  <si>
    <t>H100784</t>
  </si>
  <si>
    <t>WINFIELD LOCK AND DAM &lt;KANAWHA RIVER&gt;</t>
  </si>
  <si>
    <t>H100785</t>
  </si>
  <si>
    <t>MARMET LOCKS AND DAM  &lt;KANAWHA RIVER&gt;</t>
  </si>
  <si>
    <t>H100786</t>
  </si>
  <si>
    <t>LONDON LOCKS AND DAM  &lt;KANAWHA RIVER&gt;</t>
  </si>
  <si>
    <t>H101280</t>
  </si>
  <si>
    <t>BEECH FORK LAKE</t>
  </si>
  <si>
    <t>H101300</t>
  </si>
  <si>
    <t>BELLEVILLE LOCKS AND DAM &lt;OHIO R&gt;</t>
  </si>
  <si>
    <t>H101830</t>
  </si>
  <si>
    <t>BLUESTONE LAKE</t>
  </si>
  <si>
    <t>H102270</t>
  </si>
  <si>
    <t>BURNSVILLE LAKE</t>
  </si>
  <si>
    <t>H102680</t>
  </si>
  <si>
    <t>CAPT ANTHONY MELDAHL LOCKS AND DAM &lt;OHIO R&gt;</t>
  </si>
  <si>
    <t>H104520</t>
  </si>
  <si>
    <t>DEER CREEK LAKE</t>
  </si>
  <si>
    <t>H104580</t>
  </si>
  <si>
    <t>DELAWARE LAKE</t>
  </si>
  <si>
    <t>H104740</t>
  </si>
  <si>
    <t>KY</t>
  </si>
  <si>
    <t>DEWEY LAKE</t>
  </si>
  <si>
    <t>H104810</t>
  </si>
  <si>
    <t>DILLON LAKE</t>
  </si>
  <si>
    <t>H105190</t>
  </si>
  <si>
    <t>EAST LYNN LAKE</t>
  </si>
  <si>
    <t>H105900</t>
  </si>
  <si>
    <t>FISHTRAP LAKE</t>
  </si>
  <si>
    <t>H106310</t>
  </si>
  <si>
    <t>ROBERT C. BYRD LOCKS AND DAM &lt;OHIO R&gt;</t>
  </si>
  <si>
    <t>H106790</t>
  </si>
  <si>
    <t>GRAYSON LAKE</t>
  </si>
  <si>
    <t>H107020</t>
  </si>
  <si>
    <t>GREENUP LOCKS AND DAM &lt;OHIO R&gt;</t>
  </si>
  <si>
    <t>H108550</t>
  </si>
  <si>
    <t>JOHN W FLANNAGAN DAM AND RESERVOIR</t>
  </si>
  <si>
    <t>H112690</t>
  </si>
  <si>
    <t>NORTH BRANCH KOKOSING RIVER LAKE</t>
  </si>
  <si>
    <t>H112710</t>
  </si>
  <si>
    <t>NORTH FORK OF POUND RIVER LAKE</t>
  </si>
  <si>
    <t>H113550</t>
  </si>
  <si>
    <t>PAINT CREEK LAKE</t>
  </si>
  <si>
    <t>H113570</t>
  </si>
  <si>
    <t>PAINTSVILLE LAKE</t>
  </si>
  <si>
    <t>H114780</t>
  </si>
  <si>
    <t>R D BAILEY LAKE</t>
  </si>
  <si>
    <t>H114810</t>
  </si>
  <si>
    <t>RACINE LOCKS AND DAM &lt;OHIO R&gt;</t>
  </si>
  <si>
    <t>H117740</t>
  </si>
  <si>
    <t>SUMMERSVILLE</t>
  </si>
  <si>
    <t>H117840</t>
  </si>
  <si>
    <t>SUTTON LAKE</t>
  </si>
  <si>
    <t>H118300</t>
  </si>
  <si>
    <t>TOM JENKINS DAM AND BURR OAK LAKE</t>
  </si>
  <si>
    <t>H120000</t>
  </si>
  <si>
    <t>WILLOW ISLAND LOCKS AND DAM &lt;OHIO R&gt;</t>
  </si>
  <si>
    <t>H120010</t>
  </si>
  <si>
    <t>WILLS CREEK LAKE</t>
  </si>
  <si>
    <t>H120310</t>
  </si>
  <si>
    <t>YATESVILLE LAKE</t>
  </si>
  <si>
    <t>H122190</t>
  </si>
  <si>
    <t>MOHAWK DAM</t>
  </si>
  <si>
    <t>H171138</t>
  </si>
  <si>
    <t>ATWOOD LAKE</t>
  </si>
  <si>
    <t>H171140</t>
  </si>
  <si>
    <t>BOLIVAR DAM</t>
  </si>
  <si>
    <t>H171141</t>
  </si>
  <si>
    <t>CHARLES MILL LAKE</t>
  </si>
  <si>
    <t>H171142</t>
  </si>
  <si>
    <t>CLENDENING LAKE</t>
  </si>
  <si>
    <t>H171143</t>
  </si>
  <si>
    <t>DOVER DAM</t>
  </si>
  <si>
    <t>H171146</t>
  </si>
  <si>
    <t>MOHICANVILLE DAM</t>
  </si>
  <si>
    <t>H171147</t>
  </si>
  <si>
    <t>PIEDMONT LAKE</t>
  </si>
  <si>
    <t>H171148</t>
  </si>
  <si>
    <t>PLEASANT HILL LAKE</t>
  </si>
  <si>
    <t>H171149</t>
  </si>
  <si>
    <t>SENECAVILLE LAKE</t>
  </si>
  <si>
    <t>H171150</t>
  </si>
  <si>
    <t>TAPPAN LAKE</t>
  </si>
  <si>
    <t>H175046</t>
  </si>
  <si>
    <t>BEACH CITY LAKE</t>
  </si>
  <si>
    <t>H175047</t>
  </si>
  <si>
    <t>LEESVILLE LAKE</t>
  </si>
  <si>
    <t>H200970</t>
  </si>
  <si>
    <t>LOUISVILLE</t>
  </si>
  <si>
    <t>BARREN RIVER LAK</t>
  </si>
  <si>
    <t>H202060</t>
  </si>
  <si>
    <t>IN</t>
  </si>
  <si>
    <t>BROOKVILLE LAKE</t>
  </si>
  <si>
    <t>H202130</t>
  </si>
  <si>
    <t>BUCKHORN LAKE</t>
  </si>
  <si>
    <t>H202350</t>
  </si>
  <si>
    <t>CAESAR CREEK LAKE</t>
  </si>
  <si>
    <t>H202360</t>
  </si>
  <si>
    <t>CAGLES MILL LAKE</t>
  </si>
  <si>
    <t>H202550</t>
  </si>
  <si>
    <t>CANNELTON LOCK AND DAM +OHIO RIVER</t>
  </si>
  <si>
    <t>H202720</t>
  </si>
  <si>
    <t>CARR CREEK LAKE</t>
  </si>
  <si>
    <t>H202780</t>
  </si>
  <si>
    <t>CAVE RUN LAKE</t>
  </si>
  <si>
    <t>H203310</t>
  </si>
  <si>
    <t>CLARENCE J BROWN DAM AND RESERVOIR</t>
  </si>
  <si>
    <t>H205180</t>
  </si>
  <si>
    <t>WILLIAM H HARSHA</t>
  </si>
  <si>
    <t>H206960</t>
  </si>
  <si>
    <t>GREEN RIVER LAKE</t>
  </si>
  <si>
    <t>H207910</t>
  </si>
  <si>
    <t>J. EDWARD ROUSH LAKE</t>
  </si>
  <si>
    <t>H208920</t>
  </si>
  <si>
    <t>KENTUCKY RIVER +4 LOCKS</t>
  </si>
  <si>
    <t>H210570</t>
  </si>
  <si>
    <t>CECIL M. HARDEN</t>
  </si>
  <si>
    <t>H210690</t>
  </si>
  <si>
    <t>MARKLAND LOCK AND DAM +OHIO RIVER</t>
  </si>
  <si>
    <t>H210880</t>
  </si>
  <si>
    <t>MCALPINE LOCK AND DAM +OHIO RIVER</t>
  </si>
  <si>
    <t>H211570</t>
  </si>
  <si>
    <t>MISSISSINEWA LAKE</t>
  </si>
  <si>
    <t>H211770</t>
  </si>
  <si>
    <t>MONROE LAKE</t>
  </si>
  <si>
    <t>H212560</t>
  </si>
  <si>
    <t>NEWBURGH LOCK AND DAM +OHIO RIVER</t>
  </si>
  <si>
    <t>H212760</t>
  </si>
  <si>
    <t>NOLIN RIVER LAKE</t>
  </si>
  <si>
    <t>H213730</t>
  </si>
  <si>
    <t>PATOKA LAKE</t>
  </si>
  <si>
    <t>H215610</t>
  </si>
  <si>
    <t>ROUGH RIVER LAKE</t>
  </si>
  <si>
    <t>H215930</t>
  </si>
  <si>
    <t>SALAMONIE LAKE</t>
  </si>
  <si>
    <t>H216950</t>
  </si>
  <si>
    <t>SMITHLAND LOCK AND DAM +OHIO RIVER</t>
  </si>
  <si>
    <t>H218010</t>
  </si>
  <si>
    <t>TAYLORSVILLE LAKE</t>
  </si>
  <si>
    <t>H218840</t>
  </si>
  <si>
    <t>JOHN T. MYERS LOCK AND DAM</t>
  </si>
  <si>
    <t>H219200</t>
  </si>
  <si>
    <t>WEST FORK OF MILL CREEK LAKE</t>
  </si>
  <si>
    <t>H253400</t>
  </si>
  <si>
    <t>GREENRIVER +2 LOCKS</t>
  </si>
  <si>
    <t>H276114</t>
  </si>
  <si>
    <t>LOCK &amp; DAM 52 + OHIO RIVER</t>
  </si>
  <si>
    <t>H276115</t>
  </si>
  <si>
    <t>LOCK &amp; DAM 53 + OHIO RIVER</t>
  </si>
  <si>
    <t>H300940</t>
  </si>
  <si>
    <t>NASHVILLE</t>
  </si>
  <si>
    <t>BARKLEY</t>
  </si>
  <si>
    <t>H302840</t>
  </si>
  <si>
    <t>TN</t>
  </si>
  <si>
    <t>CENTER HILL</t>
  </si>
  <si>
    <t>H303040</t>
  </si>
  <si>
    <t>CHEATHAM</t>
  </si>
  <si>
    <t>H303940</t>
  </si>
  <si>
    <t>CORDELL HULL</t>
  </si>
  <si>
    <t>H304390</t>
  </si>
  <si>
    <t>DALE HOLLOW</t>
  </si>
  <si>
    <t>H308370</t>
  </si>
  <si>
    <t>J PERCY PRIEST</t>
  </si>
  <si>
    <t>H309550</t>
  </si>
  <si>
    <t>LAUREL RIVER</t>
  </si>
  <si>
    <t>H310740</t>
  </si>
  <si>
    <t>MARTINS FORK LAKE</t>
  </si>
  <si>
    <t>H313280</t>
  </si>
  <si>
    <t>OLD HICKORY LOCK AND DAM</t>
  </si>
  <si>
    <t>H320140</t>
  </si>
  <si>
    <t>CUMBERLAND</t>
  </si>
  <si>
    <t>H401400</t>
  </si>
  <si>
    <t>PITTSBURGH</t>
  </si>
  <si>
    <t>BERLIN LAKE</t>
  </si>
  <si>
    <t>H403750</t>
  </si>
  <si>
    <t>CONEMAUGH RIVER LAKE</t>
  </si>
  <si>
    <t>H404280</t>
  </si>
  <si>
    <t>CROOKED CREEK LAKE</t>
  </si>
  <si>
    <t>H405150</t>
  </si>
  <si>
    <t>EAST BRANCH CLARION RIVER LAKE</t>
  </si>
  <si>
    <t>H407290</t>
  </si>
  <si>
    <t>HANNIBAL LOCKS AND DAM &lt;OHIO RIVER&gt;</t>
  </si>
  <si>
    <t>H409050</t>
  </si>
  <si>
    <t>KINZUA DAM AND ALLEGHENY RESERVOIR</t>
  </si>
  <si>
    <t>H410250</t>
  </si>
  <si>
    <t>LOYALHANNA LAKE</t>
  </si>
  <si>
    <t>H410400</t>
  </si>
  <si>
    <t>MAHONING CREEK LAKE</t>
  </si>
  <si>
    <t>H410840</t>
  </si>
  <si>
    <t>MAXWELL LOCKS AND DAM &lt;MONONGAHELA RIVER&gt;</t>
  </si>
  <si>
    <t>H411870</t>
  </si>
  <si>
    <t>MOSQUITO CREEK LAKE</t>
  </si>
  <si>
    <t>H413150</t>
  </si>
  <si>
    <t>NEW CUMBERLAND LOCKS AND DAM &lt;OHIO RIVER&gt;</t>
  </si>
  <si>
    <t>H413360</t>
  </si>
  <si>
    <t>OPEKISKA LOCK AND DAM &lt;MONONGAHELA RIVER&gt;</t>
  </si>
  <si>
    <t>H414010</t>
  </si>
  <si>
    <t>PIKE ISLAND LOCKS AND DAM &lt;OHIO RIVER&gt;</t>
  </si>
  <si>
    <t>H416700</t>
  </si>
  <si>
    <t>SHENANGO RIVER</t>
  </si>
  <si>
    <t>H417580</t>
  </si>
  <si>
    <t>STONEWALL JACKSON LAKE</t>
  </si>
  <si>
    <t>H418260</t>
  </si>
  <si>
    <t>TIONESTA LAKE</t>
  </si>
  <si>
    <t>H418730</t>
  </si>
  <si>
    <t>TYGART LAKE</t>
  </si>
  <si>
    <t>H418790</t>
  </si>
  <si>
    <t>UNION CITY DAM</t>
  </si>
  <si>
    <t>H419660</t>
  </si>
  <si>
    <t>MICHAEL J KIRWAN DAM AND RESERVOIR</t>
  </si>
  <si>
    <t>H420190</t>
  </si>
  <si>
    <t>WOODCOCK CREEK LAKE</t>
  </si>
  <si>
    <t>H420380</t>
  </si>
  <si>
    <t>YOUGHIOGHENY RIVER LAKE</t>
  </si>
  <si>
    <t>H471456</t>
  </si>
  <si>
    <t>MONTGOMERY LOCKS AND DAM &lt;OHIO RIVER&gt;</t>
  </si>
  <si>
    <t>H471457</t>
  </si>
  <si>
    <t>DASHIELDS LOCKS AND DAM &lt;OHIO RIVER&gt;</t>
  </si>
  <si>
    <t>H471458</t>
  </si>
  <si>
    <t>EMSWORTH LOCKS AND DAMS &lt;OHIO RIVER&gt;</t>
  </si>
  <si>
    <t>H471474</t>
  </si>
  <si>
    <t>LOCK AND DAM 2 &lt;ALLEGHENY RIVER&gt;</t>
  </si>
  <si>
    <t>H471477</t>
  </si>
  <si>
    <t>LOCK AND DAM 3 &lt;ALLEGHENY RIVER&gt;</t>
  </si>
  <si>
    <t>H471478</t>
  </si>
  <si>
    <t>LOCK AND DAM 4 &lt;ALLEGHENY RIVER&gt;</t>
  </si>
  <si>
    <t>H471479</t>
  </si>
  <si>
    <t>LOCK AND DAM 5 &lt;ALLEGHENY RIVER&gt;</t>
  </si>
  <si>
    <t>H471480</t>
  </si>
  <si>
    <t>LOCK AND DAM 6 &lt;ALLEGHENY RIVER&gt;</t>
  </si>
  <si>
    <t>H471481</t>
  </si>
  <si>
    <t>LOCK AND DAM 7 &lt;ALLEGHENY RIVER&gt;</t>
  </si>
  <si>
    <t>H471482</t>
  </si>
  <si>
    <t>LOCK AND DAM 8 &lt;ALLEGHENY RIVER&gt;</t>
  </si>
  <si>
    <t>H471483</t>
  </si>
  <si>
    <t>LOCK AND DAM 9 &lt;ALLEGHENY RIVER&gt;</t>
  </si>
  <si>
    <t>H471489</t>
  </si>
  <si>
    <t>LOCKS AND DAM 2 &lt;MONONGAHELA RIVER&gt;</t>
  </si>
  <si>
    <t>H471491</t>
  </si>
  <si>
    <t>LOCKS AND DAM 3 &lt;MONONGAHELA RIVER&gt;</t>
  </si>
  <si>
    <t>H471492</t>
  </si>
  <si>
    <t>LOCKS AND DAM 4 &lt;MONONGAHELA RIVER&gt;</t>
  </si>
  <si>
    <t>H471497</t>
  </si>
  <si>
    <t>GRAY'S LANDING LOCKS AND DAM</t>
  </si>
  <si>
    <t>H471499</t>
  </si>
  <si>
    <t>POINT MARION LOCK AND DAM &lt;MONONGAHELA RIVER&gt;</t>
  </si>
  <si>
    <t>H471502</t>
  </si>
  <si>
    <t>MORGANTOWN LOCK AND DAM &lt;MONONGAHELA RIVER&gt;</t>
  </si>
  <si>
    <t>H471504</t>
  </si>
  <si>
    <t>HILDEBRAND LOCK AND DAM &lt;MONONGAHELA RIVER&gt;</t>
  </si>
  <si>
    <t>K306090</t>
  </si>
  <si>
    <t>FL</t>
  </si>
  <si>
    <t>SAD</t>
  </si>
  <si>
    <t>JACKSONVILLE</t>
  </si>
  <si>
    <t>FOUR RIVER BASINS</t>
  </si>
  <si>
    <t>K313240</t>
  </si>
  <si>
    <t>LAKE OKEECHOBEE AND WATERWAY</t>
  </si>
  <si>
    <t>K374434</t>
  </si>
  <si>
    <t>FERNANDINA HARBOR</t>
  </si>
  <si>
    <t>K374503</t>
  </si>
  <si>
    <t>MIAMI HARBOR</t>
  </si>
  <si>
    <t>K500220</t>
  </si>
  <si>
    <t>GA</t>
  </si>
  <si>
    <t>MOBILE</t>
  </si>
  <si>
    <t>ALLATOONA LAKE</t>
  </si>
  <si>
    <t>K501040</t>
  </si>
  <si>
    <t>TENNESSEE-TOMBIGBEE WATERWAY</t>
  </si>
  <si>
    <t>K502200</t>
  </si>
  <si>
    <t>SIDNEY LANIER</t>
  </si>
  <si>
    <t>K502730</t>
  </si>
  <si>
    <t>CARTERS LAKE</t>
  </si>
  <si>
    <t>K503390</t>
  </si>
  <si>
    <t>AL</t>
  </si>
  <si>
    <t>ALABAMA RIVER LAKES CLAIBORNE</t>
  </si>
  <si>
    <t>K508450</t>
  </si>
  <si>
    <t>LAKE SEMINOLE</t>
  </si>
  <si>
    <t>K508590</t>
  </si>
  <si>
    <t>WOODRUFF</t>
  </si>
  <si>
    <t>K511220</t>
  </si>
  <si>
    <t>DANNELLY</t>
  </si>
  <si>
    <t>K513220</t>
  </si>
  <si>
    <t>OKATIBBEE LAKE</t>
  </si>
  <si>
    <t>K519190</t>
  </si>
  <si>
    <t>WALTER F. GEORGE</t>
  </si>
  <si>
    <t>K519710</t>
  </si>
  <si>
    <t>WEST POINT LAKE</t>
  </si>
  <si>
    <t>K551270</t>
  </si>
  <si>
    <t>GEORGE W. ANDREWS LAKE</t>
  </si>
  <si>
    <t>K568001</t>
  </si>
  <si>
    <t>BLACK WARRIOR AND TOMBIGBEE LAKES</t>
  </si>
  <si>
    <t>K603350</t>
  </si>
  <si>
    <t>SC</t>
  </si>
  <si>
    <t>SAVANNAH</t>
  </si>
  <si>
    <t>J. STROM THURMON</t>
  </si>
  <si>
    <t>K607380</t>
  </si>
  <si>
    <t>HARTWELL LAKE</t>
  </si>
  <si>
    <t>K618530</t>
  </si>
  <si>
    <t>RICHARD B RUSSELL DAM AND LAKE</t>
  </si>
  <si>
    <t>K674343</t>
  </si>
  <si>
    <t>NEW SAVANNAH BLUFF LOCK AND DAM</t>
  </si>
  <si>
    <t>K705800</t>
  </si>
  <si>
    <t>NC</t>
  </si>
  <si>
    <t>WILMINGTON</t>
  </si>
  <si>
    <t>FALLS LAKE</t>
  </si>
  <si>
    <t>K708350</t>
  </si>
  <si>
    <t>JOHN H KERR</t>
  </si>
  <si>
    <t>K712410</t>
  </si>
  <si>
    <t>B EVERETT JORDAN</t>
  </si>
  <si>
    <t>K713990</t>
  </si>
  <si>
    <t>PHILPOTT LAKE</t>
  </si>
  <si>
    <t>K719220</t>
  </si>
  <si>
    <t>W KERR SCOTT</t>
  </si>
  <si>
    <t>K774346</t>
  </si>
  <si>
    <t>CAPE FEAR RIVER &lt;3 LOCKS AND DAMS&gt;</t>
  </si>
  <si>
    <t>L100190</t>
  </si>
  <si>
    <t>AZ</t>
  </si>
  <si>
    <t>SPD</t>
  </si>
  <si>
    <t>LOS ANGELES</t>
  </si>
  <si>
    <t>ALAMO LAKE</t>
  </si>
  <si>
    <t>L100761</t>
  </si>
  <si>
    <t>CA</t>
  </si>
  <si>
    <t>SANTA FE DAM</t>
  </si>
  <si>
    <t>L111700</t>
  </si>
  <si>
    <t>MOJAVE RIVER DAM</t>
  </si>
  <si>
    <t>L113560</t>
  </si>
  <si>
    <t>PAINTED ROCK DAM</t>
  </si>
  <si>
    <t>L174726</t>
  </si>
  <si>
    <t>BREA DAM</t>
  </si>
  <si>
    <t>L174727</t>
  </si>
  <si>
    <t>CARBON CANYON DAM</t>
  </si>
  <si>
    <t>L174729</t>
  </si>
  <si>
    <t>FULLERTON DAM</t>
  </si>
  <si>
    <t>L174732</t>
  </si>
  <si>
    <t>PRADO DAM</t>
  </si>
  <si>
    <t>L174743</t>
  </si>
  <si>
    <t>WHITTIER NARROWS</t>
  </si>
  <si>
    <t>L175232</t>
  </si>
  <si>
    <t>SEPULVEDA DAM</t>
  </si>
  <si>
    <t>L175234</t>
  </si>
  <si>
    <t>HANSEN DAM</t>
  </si>
  <si>
    <t>L175313</t>
  </si>
  <si>
    <t>SALINAS DAM SANTA MARGARITA LAKE</t>
  </si>
  <si>
    <t>L201600</t>
  </si>
  <si>
    <t>SACRAMENTO</t>
  </si>
  <si>
    <t>BLACK BUTTE</t>
  </si>
  <si>
    <t>L204990</t>
  </si>
  <si>
    <t>LAKE SONOMA</t>
  </si>
  <si>
    <t>L205580</t>
  </si>
  <si>
    <t>ENGLEBRIGHT</t>
  </si>
  <si>
    <t>L210750</t>
  </si>
  <si>
    <t>MARTIS CREEK LAKE</t>
  </si>
  <si>
    <t>L212390</t>
  </si>
  <si>
    <t>NEW HOGAN</t>
  </si>
  <si>
    <t>L212460</t>
  </si>
  <si>
    <t>STANISLAUS RIVER PARKS</t>
  </si>
  <si>
    <t>L214040</t>
  </si>
  <si>
    <t>PINE FLAT</t>
  </si>
  <si>
    <t>L217680</t>
  </si>
  <si>
    <t>SUCCESS</t>
  </si>
  <si>
    <t>L218090</t>
  </si>
  <si>
    <t>KAWEAH</t>
  </si>
  <si>
    <t>L268004</t>
  </si>
  <si>
    <t>EASTMAN</t>
  </si>
  <si>
    <t>L268006</t>
  </si>
  <si>
    <t>HENSLEY</t>
  </si>
  <si>
    <t>L274645</t>
  </si>
  <si>
    <t>MENDOCINO</t>
  </si>
  <si>
    <t>L301092</t>
  </si>
  <si>
    <t>SAN FRANCISCO</t>
  </si>
  <si>
    <t>S F BAY MODEL REGIONAL VISITOR CENTER</t>
  </si>
  <si>
    <t>M100070</t>
  </si>
  <si>
    <t>NM</t>
  </si>
  <si>
    <t>SWD</t>
  </si>
  <si>
    <t>ALBUQUERQUE</t>
  </si>
  <si>
    <t>ABIQUIU DAM</t>
  </si>
  <si>
    <t>M103520</t>
  </si>
  <si>
    <t>COCHITI LAKE</t>
  </si>
  <si>
    <t>M103740</t>
  </si>
  <si>
    <t>CONCHAS LAKE</t>
  </si>
  <si>
    <t>M106290</t>
  </si>
  <si>
    <t>GALISTEO DAM</t>
  </si>
  <si>
    <t>M108440</t>
  </si>
  <si>
    <t>JEMEZ CANYON DAM</t>
  </si>
  <si>
    <t>M108510</t>
  </si>
  <si>
    <t>JOHN MARTIN DAM</t>
  </si>
  <si>
    <t>M110080</t>
  </si>
  <si>
    <t>SANTA ROSA DAM AND LAKE</t>
  </si>
  <si>
    <t>M118480</t>
  </si>
  <si>
    <t>TRINIDAD LAKE</t>
  </si>
  <si>
    <t>M118720</t>
  </si>
  <si>
    <t>TWO RIVERS DAM</t>
  </si>
  <si>
    <t>M200930</t>
  </si>
  <si>
    <t>TX</t>
  </si>
  <si>
    <t>FORT WORTH</t>
  </si>
  <si>
    <t>BARDWELL LAKE</t>
  </si>
  <si>
    <t>M201330</t>
  </si>
  <si>
    <t>BELTON LAKE</t>
  </si>
  <si>
    <t>M201350</t>
  </si>
  <si>
    <t>BENBROOK LAKE</t>
  </si>
  <si>
    <t>M202590</t>
  </si>
  <si>
    <t>CANYON LAKE</t>
  </si>
  <si>
    <t>M203820</t>
  </si>
  <si>
    <t>COOPER LAKE</t>
  </si>
  <si>
    <t>M205850</t>
  </si>
  <si>
    <t>LAKE O' THE PINE</t>
  </si>
  <si>
    <t>M206760</t>
  </si>
  <si>
    <t>GRAPEVINE LAKE</t>
  </si>
  <si>
    <t>M207710</t>
  </si>
  <si>
    <t>HORDS CREEK LAKE</t>
  </si>
  <si>
    <t>M209420</t>
  </si>
  <si>
    <t>JOE POOL LAKE</t>
  </si>
  <si>
    <t>M209580</t>
  </si>
  <si>
    <t>LAVON LAKE</t>
  </si>
  <si>
    <t>M209740</t>
  </si>
  <si>
    <t>LEWISVILLE LAKE</t>
  </si>
  <si>
    <t>M212260</t>
  </si>
  <si>
    <t>NAVARRO MILLS LAKE</t>
  </si>
  <si>
    <t>M214580</t>
  </si>
  <si>
    <t>PROCTOR LAKE</t>
  </si>
  <si>
    <t>M216040</t>
  </si>
  <si>
    <t>SAM RAYBURN</t>
  </si>
  <si>
    <t>M216090</t>
  </si>
  <si>
    <t>O.C. FISHER LAKE</t>
  </si>
  <si>
    <t>M217110</t>
  </si>
  <si>
    <t>SOMERVILLE LAKE</t>
  </si>
  <si>
    <t>M217530</t>
  </si>
  <si>
    <t>STILLHOUSE HOLLOW RESERVOIR</t>
  </si>
  <si>
    <t>M218110</t>
  </si>
  <si>
    <t>WRIGHT PATMAN</t>
  </si>
  <si>
    <t>M219250</t>
  </si>
  <si>
    <t>WACO LAKE</t>
  </si>
  <si>
    <t>M219920</t>
  </si>
  <si>
    <t>WHITNEY LAKE</t>
  </si>
  <si>
    <t>M274786</t>
  </si>
  <si>
    <t>AQUILLA DAM &amp; LAKE</t>
  </si>
  <si>
    <t>M274787</t>
  </si>
  <si>
    <t>RAY ROBERTS LAKE</t>
  </si>
  <si>
    <t>M274871</t>
  </si>
  <si>
    <t>TOWN BLUFF DAM  B.A. STEINHAGEN LAKE</t>
  </si>
  <si>
    <t>M275357</t>
  </si>
  <si>
    <t>GRANGER LAKE</t>
  </si>
  <si>
    <t>M275358</t>
  </si>
  <si>
    <t>LAKE GEORGETOWN</t>
  </si>
  <si>
    <t>M302160</t>
  </si>
  <si>
    <t>GALVESTON</t>
  </si>
  <si>
    <t>ADDICKS DAM</t>
  </si>
  <si>
    <t>M319380</t>
  </si>
  <si>
    <t>WALLISVILLE RESERVOIR</t>
  </si>
  <si>
    <t>M375376</t>
  </si>
  <si>
    <t>BARKER DAM</t>
  </si>
  <si>
    <t>M400741</t>
  </si>
  <si>
    <t>LITTLE ROCK</t>
  </si>
  <si>
    <t>NORRELL LOCK AND DAM - ARK.RIV.NAV.SYS</t>
  </si>
  <si>
    <t>M400742</t>
  </si>
  <si>
    <t>WILBUR D. MILLS LOCK AND DAM-ARK.RIV.NAV.SYS</t>
  </si>
  <si>
    <t>M400743</t>
  </si>
  <si>
    <t>POOL 3 LOCK AND DAM - ARK.RIV.NAV.SYS</t>
  </si>
  <si>
    <t>M400744</t>
  </si>
  <si>
    <t>POOL 4 LOCK AND DAM - ARK.RIV.NAV.SYS</t>
  </si>
  <si>
    <t>M400745</t>
  </si>
  <si>
    <t>POOL 5 LOCK AND DAM - ARK.RIV.NAV.SYS</t>
  </si>
  <si>
    <t>M400746</t>
  </si>
  <si>
    <t>DAVID D. TERRY</t>
  </si>
  <si>
    <t>M400747</t>
  </si>
  <si>
    <t>MURRAY</t>
  </si>
  <si>
    <t>M400748</t>
  </si>
  <si>
    <t>TOAD SUCK FERRY LOCK AND DAM-ARK.RIV.NAV.SYS</t>
  </si>
  <si>
    <t>M400749</t>
  </si>
  <si>
    <t>ROCKEFELLER LAKE-ORMAND L &amp; D-ARK.RIV.NAV.SYS</t>
  </si>
  <si>
    <t>M400753</t>
  </si>
  <si>
    <t>JOHN PAUL HAMMERSCHMIDT LAKE</t>
  </si>
  <si>
    <t>M401230</t>
  </si>
  <si>
    <t>BEAVER</t>
  </si>
  <si>
    <t>M401800</t>
  </si>
  <si>
    <t>BLUE MOUNTAIN</t>
  </si>
  <si>
    <t>M403420</t>
  </si>
  <si>
    <t>CLEARWATER LAKE</t>
  </si>
  <si>
    <t>M404450</t>
  </si>
  <si>
    <t>DARDANELLE</t>
  </si>
  <si>
    <t>M404620</t>
  </si>
  <si>
    <t>DEQUEEN LAKE</t>
  </si>
  <si>
    <t>M404770</t>
  </si>
  <si>
    <t>DIERKS LAKE</t>
  </si>
  <si>
    <t>M406550</t>
  </si>
  <si>
    <t>GILLHAM LAKE</t>
  </si>
  <si>
    <t>M407070</t>
  </si>
  <si>
    <t>GREERS FERRY LAK</t>
  </si>
  <si>
    <t>M411240</t>
  </si>
  <si>
    <t>MILLWOOD</t>
  </si>
  <si>
    <t>M412620</t>
  </si>
  <si>
    <t>NIMROD</t>
  </si>
  <si>
    <t>M412830</t>
  </si>
  <si>
    <t>NORFORK</t>
  </si>
  <si>
    <t>M413520</t>
  </si>
  <si>
    <t>OZARK LAKE - ARK.RIV.NAV.SYS</t>
  </si>
  <si>
    <t>M418030</t>
  </si>
  <si>
    <t>TABLE ROCK</t>
  </si>
  <si>
    <t>M474912</t>
  </si>
  <si>
    <t>BULL SHOALS</t>
  </si>
  <si>
    <t>M500787</t>
  </si>
  <si>
    <t>OK</t>
  </si>
  <si>
    <t>TULSA</t>
  </si>
  <si>
    <t>CHOUTEAU LOCK AND DAM 17</t>
  </si>
  <si>
    <t>M500788</t>
  </si>
  <si>
    <t>NEWT GRAHAM LOCK AND DAM 18</t>
  </si>
  <si>
    <t>M501450</t>
  </si>
  <si>
    <t>PEARSON-SKUBITZ BIG HILL LAKE</t>
  </si>
  <si>
    <t>M501540</t>
  </si>
  <si>
    <t>BIRCH LAKE</t>
  </si>
  <si>
    <t>M502040</t>
  </si>
  <si>
    <t>BROKEN BOW LAKE</t>
  </si>
  <si>
    <t>M502570</t>
  </si>
  <si>
    <t>CANTON LAKE</t>
  </si>
  <si>
    <t>M503890</t>
  </si>
  <si>
    <t>COPAN LAKE</t>
  </si>
  <si>
    <t>M504100</t>
  </si>
  <si>
    <t>COUNCIL GROVE</t>
  </si>
  <si>
    <t>M505350</t>
  </si>
  <si>
    <t>EL DORADO LAKE</t>
  </si>
  <si>
    <t>M505360</t>
  </si>
  <si>
    <t>ELK CITY LAKE</t>
  </si>
  <si>
    <t>M505650</t>
  </si>
  <si>
    <t>EUFAULA LAKE</t>
  </si>
  <si>
    <t>M505790</t>
  </si>
  <si>
    <t>FALL RIVER LAKE</t>
  </si>
  <si>
    <t>M506000</t>
  </si>
  <si>
    <t>FORT GIBSON LAKE</t>
  </si>
  <si>
    <t>M506040</t>
  </si>
  <si>
    <t>FORT SUPPLY LAKE</t>
  </si>
  <si>
    <t>M506850</t>
  </si>
  <si>
    <t>GREAT SALT PLAINS</t>
  </si>
  <si>
    <t>M507500</t>
  </si>
  <si>
    <t>HEYBURN LAKE</t>
  </si>
  <si>
    <t>M507830</t>
  </si>
  <si>
    <t>HUGO LAKE</t>
  </si>
  <si>
    <t>M507850</t>
  </si>
  <si>
    <t>HULAH LAKE</t>
  </si>
  <si>
    <t>M508530</t>
  </si>
  <si>
    <t>JOHN REDMOND RESERVOIR</t>
  </si>
  <si>
    <t>M508790</t>
  </si>
  <si>
    <t>KAW LAKE</t>
  </si>
  <si>
    <t>M508990</t>
  </si>
  <si>
    <t>KEYSTONE LAKE</t>
  </si>
  <si>
    <t>M510650</t>
  </si>
  <si>
    <t>MARION RESERVOIR</t>
  </si>
  <si>
    <t>M513340</t>
  </si>
  <si>
    <t>OOLOGAH LAKE</t>
  </si>
  <si>
    <t>M513370</t>
  </si>
  <si>
    <t>OPTIMA LAKE</t>
  </si>
  <si>
    <t>M513700</t>
  </si>
  <si>
    <t>PAT MAYSE LAKE</t>
  </si>
  <si>
    <t>M514030</t>
  </si>
  <si>
    <t>PINE CREEK LAKE</t>
  </si>
  <si>
    <t>M515370</t>
  </si>
  <si>
    <t>ROBERT S. KERR, LOCK AND DAM 15</t>
  </si>
  <si>
    <t>M518050</t>
  </si>
  <si>
    <t>TENKILLER FERRY</t>
  </si>
  <si>
    <t>M518350</t>
  </si>
  <si>
    <t>TORONTO LAKE</t>
  </si>
  <si>
    <t>M519570</t>
  </si>
  <si>
    <t>WAURIKA LAKE</t>
  </si>
  <si>
    <t>M519590</t>
  </si>
  <si>
    <t>WEBBERS FALLS LOCK AND DAM 16</t>
  </si>
  <si>
    <t>M520120</t>
  </si>
  <si>
    <t>WISTER LAKE</t>
  </si>
  <si>
    <t>M574773</t>
  </si>
  <si>
    <t>WD MAYO LOCK AND DAM 14</t>
  </si>
  <si>
    <t>M574925</t>
  </si>
  <si>
    <t>M574945</t>
  </si>
  <si>
    <t>TEXOMA LAKE</t>
  </si>
  <si>
    <t>M575012</t>
  </si>
  <si>
    <t>ARCADIA LAKE</t>
  </si>
  <si>
    <t>M575261</t>
  </si>
  <si>
    <t>TRUSCOTT BRINE LAKE, AREA VIII</t>
  </si>
  <si>
    <t>M575378</t>
  </si>
  <si>
    <t>SKIATOOK LAKE</t>
  </si>
  <si>
    <t>N/A</t>
  </si>
  <si>
    <t>WILLAMETTE LAKES</t>
  </si>
  <si>
    <t>Percent Boating</t>
  </si>
  <si>
    <t>SalesI</t>
  </si>
  <si>
    <t>Sales3</t>
  </si>
  <si>
    <t>Incdir</t>
  </si>
  <si>
    <t>IncomeI</t>
  </si>
  <si>
    <t>Income3</t>
  </si>
  <si>
    <t>JobDir</t>
  </si>
  <si>
    <t>Jobs1</t>
  </si>
  <si>
    <t>Jobs3</t>
  </si>
  <si>
    <t>NRMS DATA</t>
  </si>
  <si>
    <t>BARREN R. LAK</t>
  </si>
  <si>
    <t>NOLIN R. LAKE</t>
  </si>
  <si>
    <t>ROUGH R. LAKE</t>
  </si>
  <si>
    <t>LAUREL R.</t>
  </si>
  <si>
    <t>SHENANGO R.</t>
  </si>
  <si>
    <t>2. Use Database for lookups</t>
  </si>
  <si>
    <t>3. Formatting all round</t>
  </si>
  <si>
    <t>4. Add protections</t>
  </si>
  <si>
    <t>5. Graphs &amp; tables of results</t>
  </si>
  <si>
    <t>Divisions</t>
  </si>
  <si>
    <t>"E2:E25"</t>
  </si>
  <si>
    <t>SRD</t>
  </si>
  <si>
    <t>"E26:E71"</t>
  </si>
  <si>
    <t>hello</t>
  </si>
  <si>
    <t>Division</t>
  </si>
  <si>
    <t>ALL</t>
  </si>
  <si>
    <t>Choose Project</t>
  </si>
  <si>
    <t>Worksheet Notes by Line Number</t>
  </si>
  <si>
    <t>Capture</t>
  </si>
  <si>
    <t>range</t>
  </si>
  <si>
    <t>start row</t>
  </si>
  <si>
    <t>end row</t>
  </si>
  <si>
    <t>Selected Multipliers</t>
  </si>
  <si>
    <t>Project Data</t>
  </si>
  <si>
    <t>Choose Region</t>
  </si>
  <si>
    <t>?</t>
  </si>
  <si>
    <t>YES</t>
  </si>
  <si>
    <t>NEW SHEET</t>
  </si>
  <si>
    <t xml:space="preserve">6. Edit find to see if multiplier for selected project, </t>
  </si>
  <si>
    <t>7. Position lists at top when changed</t>
  </si>
  <si>
    <t>Clean uneeded entries on instr page</t>
  </si>
  <si>
    <t>Total Effects</t>
  </si>
  <si>
    <t>Choose Division, then a project</t>
  </si>
  <si>
    <t>Choose multipliers suitable for the region around your project</t>
  </si>
  <si>
    <t>Choose CE Division from the Division pick list</t>
  </si>
  <si>
    <t>This will load all projects for that Division in Project pick list</t>
  </si>
  <si>
    <t>The NRMS data for that project is loaded into the NRMS data table</t>
  </si>
  <si>
    <t>EXPLANATION OF THIS PAGE</t>
  </si>
  <si>
    <t>Step 3</t>
  </si>
  <si>
    <t>STEPS</t>
  </si>
  <si>
    <t xml:space="preserve">3. View &amp; print Results </t>
  </si>
  <si>
    <t>Summary of Project Economic Impacts</t>
  </si>
  <si>
    <t xml:space="preserve">PROJECT: </t>
  </si>
  <si>
    <t>Party Days by Segment</t>
  </si>
  <si>
    <t>Segment</t>
  </si>
  <si>
    <t>Total Spending within 30 miles by Segment ($millions)</t>
  </si>
  <si>
    <t>RECREATION VISITS:</t>
  </si>
  <si>
    <t>Average Spending within 30 miles ($ per party day)</t>
  </si>
  <si>
    <t>Local Economic Impacts</t>
  </si>
  <si>
    <t>Income/Sales (Direct)</t>
  </si>
  <si>
    <t>Jobs/Sales (Direct)</t>
  </si>
  <si>
    <t>Use and Spending</t>
  </si>
  <si>
    <t>Pct Camping</t>
  </si>
  <si>
    <t>Pct Boating</t>
  </si>
  <si>
    <t>Visits are converted to party days using average lengths of stay and party sizes for each segment</t>
  </si>
  <si>
    <t>Use data is taken from 1996 NRMS database and possibly adjusted here</t>
  </si>
  <si>
    <t>Six segments are used here: day users, campers and other overnight visitors divided between</t>
  </si>
  <si>
    <t xml:space="preserve">        boaters and non-boaters. Visitors staying overnight in lodges &amp; cabins on the project</t>
  </si>
  <si>
    <t xml:space="preserve">        are counted as day users.</t>
  </si>
  <si>
    <t>Spending averages are in 1996 dollars. These were derived from visitor surveys at 12 projects and.</t>
  </si>
  <si>
    <t xml:space="preserve">        within roughly a 30 mile radius of the project.</t>
  </si>
  <si>
    <t>Multipliers are for the local region around the project. Local regions are defined to include all counties</t>
  </si>
  <si>
    <t xml:space="preserve">       may be adjusted to better fit the project. Only spending within 30 miles of the project is </t>
  </si>
  <si>
    <t xml:space="preserve">        included to assess local impacts.</t>
  </si>
  <si>
    <t>Brief explanation of multipliers and impacts</t>
  </si>
  <si>
    <t>Direct effects include sales, income and jobs in businesses that directly receive visitor spending.</t>
  </si>
  <si>
    <t xml:space="preserve">Indirect effects cover economic activity in backward linked industries, i.e. those businesses </t>
  </si>
  <si>
    <t xml:space="preserve">       that motels, restaurants and other directly impacted sectors buy goods and services from.</t>
  </si>
  <si>
    <t>Induced effects cover household respending of income earned in diect &amp; indirect effects.</t>
  </si>
  <si>
    <t>Type I sales multiplier = (direct sales + indirect sales)/direct sales</t>
  </si>
  <si>
    <t>Type III sales multiplier = (direct sales + indirect sales + induced sales)/direct sales</t>
  </si>
  <si>
    <t xml:space="preserve">Jobs to sales ratio = direct jobs per million dollars of direct sales </t>
  </si>
  <si>
    <t>Income to sales ratio = direct income/direct sales. This ratio reveals how much of direct sales is converted to local income</t>
  </si>
  <si>
    <t xml:space="preserve">Direct sales = total visitor spending * capture rate </t>
  </si>
  <si>
    <t>1.</t>
  </si>
  <si>
    <t>2.</t>
  </si>
  <si>
    <t>3. Choose similar region</t>
  </si>
  <si>
    <t xml:space="preserve">   from  list</t>
  </si>
  <si>
    <t>4. Enter your own</t>
  </si>
  <si>
    <t xml:space="preserve">    multipliers in cells </t>
  </si>
  <si>
    <t xml:space="preserve">    G16:G24</t>
  </si>
  <si>
    <t>Four Options</t>
  </si>
  <si>
    <t>You may edit or update it in Cells G8:G12</t>
  </si>
  <si>
    <t>Step 1 : Retrieve/edit project data</t>
  </si>
  <si>
    <t>Step 2: Retrieve or Choose Multipliers</t>
  </si>
  <si>
    <t>Choose a set of regional multipliers for the local region</t>
  </si>
  <si>
    <t>There are four options</t>
  </si>
  <si>
    <t>a). First use the Find button to see if multipliers are available for the project selected in Step 1.</t>
  </si>
  <si>
    <t xml:space="preserve">      If they are, use these and proceed to Step 3. If Not, there are three alternatives</t>
  </si>
  <si>
    <t>b), Use defaults by clicking the "Use Defaults" button - these are "average" multipliers for 108 CE project regions</t>
  </si>
  <si>
    <t>Income (direct)</t>
  </si>
  <si>
    <t>Jobs (Direct)</t>
  </si>
  <si>
    <t>Jobs Type I</t>
  </si>
  <si>
    <t>Jobs Type III</t>
  </si>
  <si>
    <t>Income Type III</t>
  </si>
  <si>
    <t>Capture rate</t>
  </si>
  <si>
    <t>new multipliers</t>
  </si>
  <si>
    <t>Frequency</t>
  </si>
  <si>
    <t>Minimum</t>
  </si>
  <si>
    <t>Maximum</t>
  </si>
  <si>
    <t>Employment Type III</t>
  </si>
  <si>
    <t>PCT</t>
  </si>
  <si>
    <t>The graphs below show range of multiplier values across 108 CE projects.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</si>
</sst>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"/>
    <numFmt numFmtId="167" formatCode="_(* #,##0.0_);_(* \(#,##0.0\);_(* &quot;-&quot;??_);_(@_)"/>
    <numFmt numFmtId="168" formatCode="_(* #,##0_);_(* \(#,##0\);_(* &quot;-&quot;??_);_(@_)"/>
    <numFmt numFmtId="173" formatCode="_(* #,##0.000_);_(* \(#,##0.000\);_(* &quot;-&quot;??_);_(@_)"/>
    <numFmt numFmtId="182" formatCode="0.0%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u/>
      <sz val="10"/>
      <name val="Arial"/>
      <family val="2"/>
    </font>
    <font>
      <sz val="8"/>
      <name val="Courier"/>
    </font>
    <font>
      <i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Fill="1"/>
    <xf numFmtId="1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9" fontId="0" fillId="0" borderId="0" xfId="3" applyFont="1"/>
    <xf numFmtId="168" fontId="0" fillId="0" borderId="0" xfId="3" applyNumberFormat="1" applyFont="1"/>
    <xf numFmtId="0" fontId="0" fillId="0" borderId="0" xfId="0" applyAlignment="1">
      <alignment horizontal="right"/>
    </xf>
    <xf numFmtId="0" fontId="0" fillId="0" borderId="1" xfId="0" applyBorder="1"/>
    <xf numFmtId="0" fontId="2" fillId="0" borderId="0" xfId="0" applyFont="1"/>
    <xf numFmtId="43" fontId="0" fillId="0" borderId="0" xfId="0" applyNumberFormat="1"/>
    <xf numFmtId="0" fontId="0" fillId="0" borderId="0" xfId="0" applyAlignment="1">
      <alignment horizontal="center"/>
    </xf>
    <xf numFmtId="8" fontId="0" fillId="0" borderId="0" xfId="2" applyNumberFormat="1" applyFont="1"/>
    <xf numFmtId="0" fontId="3" fillId="2" borderId="0" xfId="0" applyFont="1" applyFill="1"/>
    <xf numFmtId="182" fontId="3" fillId="2" borderId="0" xfId="3" applyNumberFormat="1" applyFont="1" applyFill="1"/>
    <xf numFmtId="43" fontId="3" fillId="2" borderId="0" xfId="0" applyNumberFormat="1" applyFont="1" applyFill="1"/>
    <xf numFmtId="166" fontId="3" fillId="2" borderId="0" xfId="0" applyNumberFormat="1" applyFont="1" applyFill="1"/>
    <xf numFmtId="166" fontId="3" fillId="2" borderId="0" xfId="1" applyNumberFormat="1" applyFont="1" applyFill="1"/>
    <xf numFmtId="8" fontId="3" fillId="2" borderId="0" xfId="2" applyNumberFormat="1" applyFont="1" applyFill="1"/>
    <xf numFmtId="168" fontId="0" fillId="0" borderId="0" xfId="1" applyNumberFormat="1" applyFont="1" applyAlignment="1">
      <alignment horizontal="right"/>
    </xf>
    <xf numFmtId="0" fontId="5" fillId="0" borderId="0" xfId="0" applyFont="1"/>
    <xf numFmtId="8" fontId="3" fillId="2" borderId="0" xfId="0" applyNumberFormat="1" applyFont="1" applyFill="1"/>
    <xf numFmtId="9" fontId="0" fillId="0" borderId="0" xfId="0" applyNumberFormat="1"/>
    <xf numFmtId="2" fontId="0" fillId="0" borderId="0" xfId="0" applyNumberFormat="1"/>
    <xf numFmtId="166" fontId="3" fillId="0" borderId="0" xfId="0" applyNumberFormat="1" applyFont="1" applyFill="1"/>
    <xf numFmtId="166" fontId="3" fillId="0" borderId="0" xfId="1" applyNumberFormat="1" applyFont="1" applyFill="1"/>
    <xf numFmtId="182" fontId="0" fillId="0" borderId="0" xfId="3" applyNumberFormat="1" applyFont="1"/>
    <xf numFmtId="6" fontId="3" fillId="0" borderId="0" xfId="0" applyNumberFormat="1" applyFont="1" applyFill="1"/>
    <xf numFmtId="43" fontId="0" fillId="0" borderId="0" xfId="1" applyFont="1"/>
    <xf numFmtId="166" fontId="0" fillId="0" borderId="0" xfId="0" applyNumberFormat="1"/>
    <xf numFmtId="1" fontId="7" fillId="0" borderId="0" xfId="0" applyNumberFormat="1" applyFont="1" applyAlignment="1">
      <alignment horizontal="left"/>
    </xf>
    <xf numFmtId="0" fontId="7" fillId="0" borderId="0" xfId="0" applyNumberFormat="1" applyFont="1" applyAlignment="1" applyProtection="1">
      <alignment horizontal="left"/>
      <protection locked="0"/>
    </xf>
    <xf numFmtId="0" fontId="7" fillId="0" borderId="0" xfId="0" applyFont="1" applyAlignment="1">
      <alignment horizontal="left"/>
    </xf>
    <xf numFmtId="1" fontId="7" fillId="0" borderId="0" xfId="0" applyNumberFormat="1" applyFont="1"/>
    <xf numFmtId="168" fontId="7" fillId="0" borderId="0" xfId="1" applyNumberFormat="1" applyFont="1" applyAlignment="1" applyProtection="1">
      <alignment horizontal="left"/>
      <protection locked="0"/>
    </xf>
    <xf numFmtId="9" fontId="7" fillId="0" borderId="0" xfId="3" applyFont="1"/>
    <xf numFmtId="1" fontId="7" fillId="0" borderId="0" xfId="0" applyNumberFormat="1" applyFont="1" applyBorder="1"/>
    <xf numFmtId="0" fontId="7" fillId="0" borderId="0" xfId="0" applyFont="1"/>
    <xf numFmtId="0" fontId="7" fillId="0" borderId="0" xfId="0" applyNumberFormat="1" applyFont="1" applyBorder="1" applyAlignment="1" applyProtection="1">
      <alignment horizontal="left"/>
      <protection locked="0"/>
    </xf>
    <xf numFmtId="9" fontId="7" fillId="2" borderId="0" xfId="3" applyFont="1" applyFill="1"/>
    <xf numFmtId="168" fontId="7" fillId="0" borderId="0" xfId="1" applyNumberFormat="1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9" fontId="0" fillId="3" borderId="0" xfId="3" applyFont="1" applyFill="1"/>
    <xf numFmtId="0" fontId="7" fillId="2" borderId="2" xfId="0" applyFont="1" applyFill="1" applyBorder="1"/>
    <xf numFmtId="0" fontId="7" fillId="3" borderId="2" xfId="0" applyFont="1" applyFill="1" applyBorder="1"/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" fontId="2" fillId="0" borderId="0" xfId="0" applyNumberFormat="1" applyFont="1" applyAlignment="1">
      <alignment horizontal="center"/>
    </xf>
    <xf numFmtId="0" fontId="2" fillId="0" borderId="0" xfId="0" applyFont="1" applyFill="1"/>
    <xf numFmtId="0" fontId="0" fillId="3" borderId="3" xfId="0" applyFill="1" applyBorder="1"/>
    <xf numFmtId="2" fontId="0" fillId="3" borderId="3" xfId="0" applyNumberFormat="1" applyFill="1" applyBorder="1"/>
    <xf numFmtId="9" fontId="0" fillId="3" borderId="3" xfId="3" applyFont="1" applyFill="1" applyBorder="1"/>
    <xf numFmtId="1" fontId="0" fillId="3" borderId="3" xfId="0" applyNumberFormat="1" applyFill="1" applyBorder="1"/>
    <xf numFmtId="0" fontId="7" fillId="2" borderId="3" xfId="0" applyNumberFormat="1" applyFont="1" applyFill="1" applyBorder="1" applyAlignment="1" applyProtection="1">
      <alignment horizontal="left"/>
      <protection locked="0"/>
    </xf>
    <xf numFmtId="1" fontId="7" fillId="2" borderId="3" xfId="0" applyNumberFormat="1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2" fillId="2" borderId="4" xfId="0" applyNumberFormat="1" applyFont="1" applyFill="1" applyBorder="1" applyAlignment="1" applyProtection="1">
      <alignment horizontal="left"/>
      <protection locked="0"/>
    </xf>
    <xf numFmtId="168" fontId="7" fillId="2" borderId="3" xfId="1" applyNumberFormat="1" applyFont="1" applyFill="1" applyBorder="1" applyAlignment="1" applyProtection="1">
      <alignment horizontal="left"/>
      <protection locked="0"/>
    </xf>
    <xf numFmtId="1" fontId="7" fillId="2" borderId="3" xfId="0" applyNumberFormat="1" applyFont="1" applyFill="1" applyBorder="1"/>
    <xf numFmtId="9" fontId="7" fillId="2" borderId="3" xfId="3" applyFont="1" applyFill="1" applyBorder="1"/>
    <xf numFmtId="1" fontId="2" fillId="2" borderId="0" xfId="0" applyNumberFormat="1" applyFont="1" applyFill="1" applyAlignment="1">
      <alignment wrapText="1"/>
    </xf>
    <xf numFmtId="0" fontId="7" fillId="2" borderId="0" xfId="0" applyNumberFormat="1" applyFont="1" applyFill="1" applyBorder="1" applyAlignment="1" applyProtection="1">
      <alignment horizontal="left"/>
      <protection locked="0"/>
    </xf>
    <xf numFmtId="168" fontId="7" fillId="2" borderId="0" xfId="1" applyNumberFormat="1" applyFont="1" applyFill="1" applyBorder="1" applyAlignment="1" applyProtection="1">
      <alignment horizontal="left"/>
      <protection locked="0"/>
    </xf>
    <xf numFmtId="1" fontId="7" fillId="2" borderId="0" xfId="0" applyNumberFormat="1" applyFont="1" applyFill="1" applyBorder="1" applyAlignment="1">
      <alignment horizontal="left"/>
    </xf>
    <xf numFmtId="1" fontId="7" fillId="2" borderId="0" xfId="0" applyNumberFormat="1" applyFont="1" applyFill="1" applyBorder="1"/>
    <xf numFmtId="0" fontId="7" fillId="2" borderId="0" xfId="0" applyFont="1" applyFill="1" applyBorder="1" applyAlignment="1">
      <alignment horizontal="left"/>
    </xf>
    <xf numFmtId="9" fontId="7" fillId="2" borderId="0" xfId="3" applyFont="1" applyFill="1" applyBorder="1"/>
    <xf numFmtId="0" fontId="8" fillId="3" borderId="0" xfId="0" applyFont="1" applyFill="1"/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8" fillId="2" borderId="0" xfId="0" applyFont="1" applyFill="1"/>
    <xf numFmtId="0" fontId="2" fillId="3" borderId="0" xfId="0" applyFont="1" applyFill="1" applyAlignment="1">
      <alignment horizontal="left"/>
    </xf>
    <xf numFmtId="168" fontId="7" fillId="3" borderId="0" xfId="1" applyNumberFormat="1" applyFont="1" applyFill="1" applyAlignment="1" applyProtection="1">
      <alignment horizontal="left"/>
      <protection locked="0"/>
    </xf>
    <xf numFmtId="168" fontId="7" fillId="3" borderId="0" xfId="1" applyNumberFormat="1" applyFont="1" applyFill="1"/>
    <xf numFmtId="1" fontId="7" fillId="3" borderId="0" xfId="0" applyNumberFormat="1" applyFont="1" applyFill="1"/>
    <xf numFmtId="9" fontId="7" fillId="3" borderId="0" xfId="3" applyFont="1" applyFill="1"/>
    <xf numFmtId="43" fontId="0" fillId="3" borderId="0" xfId="1" applyFont="1" applyFill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0" xfId="0" applyFill="1"/>
    <xf numFmtId="8" fontId="0" fillId="4" borderId="0" xfId="2" applyNumberFormat="1" applyFont="1" applyFill="1"/>
    <xf numFmtId="168" fontId="0" fillId="4" borderId="0" xfId="1" applyNumberFormat="1" applyFont="1" applyFill="1"/>
    <xf numFmtId="168" fontId="0" fillId="4" borderId="0" xfId="0" applyNumberFormat="1" applyFill="1"/>
    <xf numFmtId="0" fontId="11" fillId="2" borderId="0" xfId="0" applyFont="1" applyFill="1"/>
    <xf numFmtId="0" fontId="5" fillId="3" borderId="0" xfId="0" applyFont="1" applyFill="1"/>
    <xf numFmtId="0" fontId="0" fillId="0" borderId="0" xfId="0" applyBorder="1" applyAlignment="1">
      <alignment horizontal="right"/>
    </xf>
    <xf numFmtId="168" fontId="0" fillId="0" borderId="0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 applyAlignment="1">
      <alignment horizontal="right"/>
    </xf>
    <xf numFmtId="9" fontId="0" fillId="0" borderId="7" xfId="3" applyFont="1" applyBorder="1"/>
    <xf numFmtId="0" fontId="0" fillId="0" borderId="8" xfId="0" applyBorder="1"/>
    <xf numFmtId="9" fontId="0" fillId="0" borderId="9" xfId="3" applyFont="1" applyBorder="1"/>
    <xf numFmtId="9" fontId="0" fillId="0" borderId="10" xfId="3" applyFont="1" applyBorder="1"/>
    <xf numFmtId="0" fontId="0" fillId="0" borderId="1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9" fontId="0" fillId="0" borderId="0" xfId="3" applyFont="1" applyBorder="1"/>
    <xf numFmtId="0" fontId="0" fillId="0" borderId="0" xfId="0" applyBorder="1"/>
    <xf numFmtId="173" fontId="0" fillId="0" borderId="0" xfId="1" applyNumberFormat="1" applyFont="1" applyBorder="1"/>
    <xf numFmtId="2" fontId="0" fillId="0" borderId="0" xfId="0" applyNumberForma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168" fontId="0" fillId="0" borderId="7" xfId="1" applyNumberFormat="1" applyFont="1" applyBorder="1"/>
    <xf numFmtId="9" fontId="0" fillId="0" borderId="7" xfId="0" applyNumberFormat="1" applyBorder="1"/>
    <xf numFmtId="43" fontId="0" fillId="0" borderId="10" xfId="1" applyNumberFormat="1" applyFont="1" applyBorder="1"/>
    <xf numFmtId="43" fontId="0" fillId="0" borderId="10" xfId="0" applyNumberFormat="1" applyBorder="1"/>
    <xf numFmtId="2" fontId="0" fillId="0" borderId="9" xfId="0" applyNumberFormat="1" applyBorder="1"/>
    <xf numFmtId="168" fontId="0" fillId="0" borderId="10" xfId="1" applyNumberFormat="1" applyFont="1" applyBorder="1"/>
    <xf numFmtId="0" fontId="13" fillId="0" borderId="2" xfId="0" applyFont="1" applyBorder="1"/>
    <xf numFmtId="173" fontId="13" fillId="0" borderId="0" xfId="1" applyNumberFormat="1" applyFont="1" applyBorder="1"/>
    <xf numFmtId="9" fontId="13" fillId="0" borderId="7" xfId="3" applyFont="1" applyBorder="1"/>
    <xf numFmtId="9" fontId="0" fillId="0" borderId="12" xfId="3" applyFont="1" applyBorder="1" applyAlignment="1">
      <alignment horizontal="right"/>
    </xf>
    <xf numFmtId="167" fontId="0" fillId="0" borderId="1" xfId="1" applyNumberFormat="1" applyFont="1" applyBorder="1" applyAlignment="1">
      <alignment horizontal="right"/>
    </xf>
    <xf numFmtId="0" fontId="2" fillId="0" borderId="11" xfId="0" applyFont="1" applyBorder="1"/>
    <xf numFmtId="43" fontId="0" fillId="0" borderId="7" xfId="1" applyFont="1" applyBorder="1"/>
    <xf numFmtId="0" fontId="0" fillId="0" borderId="13" xfId="0" applyBorder="1"/>
    <xf numFmtId="0" fontId="12" fillId="0" borderId="0" xfId="0" applyFont="1" applyBorder="1"/>
    <xf numFmtId="0" fontId="2" fillId="0" borderId="0" xfId="0" applyFont="1" applyBorder="1"/>
    <xf numFmtId="1" fontId="2" fillId="0" borderId="0" xfId="0" applyNumberFormat="1" applyFont="1" applyBorder="1" applyAlignment="1">
      <alignment horizontal="center"/>
    </xf>
    <xf numFmtId="168" fontId="2" fillId="0" borderId="0" xfId="1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2" borderId="0" xfId="0" applyFont="1" applyFill="1" applyBorder="1"/>
    <xf numFmtId="0" fontId="7" fillId="3" borderId="0" xfId="0" applyFont="1" applyFill="1" applyBorder="1"/>
    <xf numFmtId="0" fontId="7" fillId="5" borderId="8" xfId="0" applyFont="1" applyFill="1" applyBorder="1"/>
    <xf numFmtId="0" fontId="0" fillId="2" borderId="0" xfId="0" applyFill="1" applyBorder="1"/>
    <xf numFmtId="0" fontId="7" fillId="5" borderId="9" xfId="0" applyFont="1" applyFill="1" applyBorder="1"/>
    <xf numFmtId="0" fontId="0" fillId="5" borderId="9" xfId="0" applyFill="1" applyBorder="1"/>
    <xf numFmtId="0" fontId="0" fillId="0" borderId="10" xfId="0" applyFill="1" applyBorder="1"/>
    <xf numFmtId="0" fontId="2" fillId="6" borderId="5" xfId="0" applyFont="1" applyFill="1" applyBorder="1"/>
    <xf numFmtId="0" fontId="7" fillId="6" borderId="13" xfId="0" applyFont="1" applyFill="1" applyBorder="1"/>
    <xf numFmtId="0" fontId="0" fillId="6" borderId="13" xfId="0" applyFill="1" applyBorder="1"/>
    <xf numFmtId="0" fontId="0" fillId="3" borderId="0" xfId="0" quotePrefix="1" applyFill="1" applyAlignment="1">
      <alignment horizontal="left"/>
    </xf>
    <xf numFmtId="0" fontId="5" fillId="3" borderId="0" xfId="0" quotePrefix="1" applyFont="1" applyFill="1" applyAlignment="1">
      <alignment horizontal="left"/>
    </xf>
    <xf numFmtId="9" fontId="5" fillId="3" borderId="0" xfId="3" applyFont="1" applyFill="1" applyBorder="1"/>
    <xf numFmtId="0" fontId="5" fillId="3" borderId="0" xfId="0" applyFont="1" applyFill="1" applyBorder="1"/>
    <xf numFmtId="0" fontId="9" fillId="0" borderId="0" xfId="0" applyFont="1"/>
    <xf numFmtId="0" fontId="8" fillId="0" borderId="0" xfId="0" applyFont="1"/>
    <xf numFmtId="43" fontId="0" fillId="3" borderId="3" xfId="1" applyFont="1" applyFill="1" applyBorder="1"/>
    <xf numFmtId="43" fontId="0" fillId="3" borderId="3" xfId="1" applyFont="1" applyFill="1" applyBorder="1" applyAlignment="1"/>
    <xf numFmtId="0" fontId="2" fillId="3" borderId="3" xfId="0" applyFont="1" applyFill="1" applyBorder="1"/>
    <xf numFmtId="0" fontId="2" fillId="3" borderId="3" xfId="0" applyFont="1" applyFill="1" applyBorder="1" applyAlignment="1">
      <alignment horizontal="right" wrapText="1"/>
    </xf>
    <xf numFmtId="1" fontId="5" fillId="3" borderId="0" xfId="0" applyNumberFormat="1" applyFont="1" applyFill="1" applyBorder="1"/>
    <xf numFmtId="168" fontId="0" fillId="3" borderId="0" xfId="1" applyNumberFormat="1" applyFont="1" applyFill="1"/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Continuous"/>
    </xf>
    <xf numFmtId="9" fontId="1" fillId="0" borderId="0" xfId="3"/>
    <xf numFmtId="43" fontId="1" fillId="0" borderId="0" xfId="1"/>
    <xf numFmtId="43" fontId="1" fillId="0" borderId="0" xfId="1" applyFill="1" applyBorder="1" applyAlignment="1"/>
    <xf numFmtId="167" fontId="1" fillId="0" borderId="0" xfId="1" applyNumberFormat="1"/>
    <xf numFmtId="9" fontId="1" fillId="0" borderId="0" xfId="3" applyFill="1" applyBorder="1" applyAlignment="1"/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2" fillId="0" borderId="5" xfId="3" applyFont="1" applyBorder="1" applyAlignment="1">
      <alignment horizontal="center"/>
    </xf>
    <xf numFmtId="9" fontId="2" fillId="0" borderId="13" xfId="3" applyFont="1" applyBorder="1" applyAlignment="1">
      <alignment horizontal="center"/>
    </xf>
    <xf numFmtId="9" fontId="2" fillId="0" borderId="6" xfId="3" applyFont="1" applyBorder="1" applyAlignment="1">
      <alignment horizontal="center"/>
    </xf>
    <xf numFmtId="9" fontId="0" fillId="0" borderId="0" xfId="3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Capture Rate</a:t>
            </a:r>
          </a:p>
        </c:rich>
      </c:tx>
      <c:layout>
        <c:manualLayout>
          <c:xMode val="edge"/>
          <c:yMode val="edge"/>
          <c:x val="0.37783191744472472"/>
          <c:y val="3.4884918815190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18445091496072"/>
          <c:y val="0.15349364278683936"/>
          <c:w val="0.79325905055559109"/>
          <c:h val="0.588392297349550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MultLook!$I$9:$I$18</c:f>
              <c:numCache>
                <c:formatCode>0%</c:formatCode>
                <c:ptCount val="10"/>
                <c:pt idx="0">
                  <c:v>0.52699999999999991</c:v>
                </c:pt>
                <c:pt idx="1">
                  <c:v>0.56039888888888878</c:v>
                </c:pt>
                <c:pt idx="2">
                  <c:v>0.59379777777777776</c:v>
                </c:pt>
                <c:pt idx="3">
                  <c:v>0.62719666666666662</c:v>
                </c:pt>
                <c:pt idx="4">
                  <c:v>0.66059555555555549</c:v>
                </c:pt>
                <c:pt idx="5">
                  <c:v>0.69399444444444436</c:v>
                </c:pt>
                <c:pt idx="6">
                  <c:v>0.72739333333333334</c:v>
                </c:pt>
                <c:pt idx="7">
                  <c:v>0.7607922222222222</c:v>
                </c:pt>
                <c:pt idx="8">
                  <c:v>0.79419111111111107</c:v>
                </c:pt>
                <c:pt idx="9">
                  <c:v>0.82759000000000005</c:v>
                </c:pt>
              </c:numCache>
            </c:numRef>
          </c:xVal>
          <c:yVal>
            <c:numRef>
              <c:f>MultLook!$K$9:$K$18</c:f>
              <c:numCache>
                <c:formatCode>0%</c:formatCode>
                <c:ptCount val="10"/>
                <c:pt idx="0">
                  <c:v>9.2592592592592587E-3</c:v>
                </c:pt>
                <c:pt idx="1">
                  <c:v>9.2592592592592587E-3</c:v>
                </c:pt>
                <c:pt idx="2">
                  <c:v>4.6296296296296294E-2</c:v>
                </c:pt>
                <c:pt idx="3">
                  <c:v>0.26851851851851855</c:v>
                </c:pt>
                <c:pt idx="4">
                  <c:v>0.29629629629629628</c:v>
                </c:pt>
                <c:pt idx="5">
                  <c:v>0.19444444444444445</c:v>
                </c:pt>
                <c:pt idx="6">
                  <c:v>6.4814814814814811E-2</c:v>
                </c:pt>
                <c:pt idx="7">
                  <c:v>0</c:v>
                </c:pt>
                <c:pt idx="8">
                  <c:v>7.407407407407407E-2</c:v>
                </c:pt>
                <c:pt idx="9">
                  <c:v>3.7037037037037035E-2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C-454E-BB04-7E6423C7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837504"/>
        <c:axId val="1"/>
      </c:scatterChart>
      <c:valAx>
        <c:axId val="1070837504"/>
        <c:scaling>
          <c:orientation val="minMax"/>
          <c:max val="0.85"/>
          <c:min val="0.55000000000000004"/>
        </c:scaling>
        <c:delete val="0"/>
        <c:axPos val="b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05"/>
        <c:minorUnit val="0.02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0837504"/>
        <c:crossesAt val="0.5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Sales Type I</a:t>
            </a:r>
          </a:p>
        </c:rich>
      </c:tx>
      <c:layout>
        <c:manualLayout>
          <c:xMode val="edge"/>
          <c:yMode val="edge"/>
          <c:x val="0.38838061629746001"/>
          <c:y val="3.4884918815190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8891001650783"/>
          <c:y val="0.15349364278683936"/>
          <c:w val="0.79552358120832378"/>
          <c:h val="0.6604877962342784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MultLook!$I$30:$I$39</c:f>
              <c:numCache>
                <c:formatCode>0.00</c:formatCode>
                <c:ptCount val="10"/>
                <c:pt idx="0">
                  <c:v>1.09074802231789</c:v>
                </c:pt>
                <c:pt idx="1">
                  <c:v>1.1118971151916117</c:v>
                </c:pt>
                <c:pt idx="2">
                  <c:v>1.1330462080653334</c:v>
                </c:pt>
                <c:pt idx="3">
                  <c:v>1.1541953009390549</c:v>
                </c:pt>
                <c:pt idx="4">
                  <c:v>1.1753443938127766</c:v>
                </c:pt>
                <c:pt idx="5">
                  <c:v>1.1964934866864982</c:v>
                </c:pt>
                <c:pt idx="6">
                  <c:v>1.2176425795602199</c:v>
                </c:pt>
                <c:pt idx="7">
                  <c:v>1.2387916724339414</c:v>
                </c:pt>
                <c:pt idx="8">
                  <c:v>1.2599407653076631</c:v>
                </c:pt>
                <c:pt idx="9">
                  <c:v>1.2810898581813848</c:v>
                </c:pt>
              </c:numCache>
            </c:numRef>
          </c:xVal>
          <c:yVal>
            <c:numRef>
              <c:f>MultLook!$K$30:$K$39</c:f>
              <c:numCache>
                <c:formatCode>0%</c:formatCode>
                <c:ptCount val="10"/>
                <c:pt idx="0">
                  <c:v>9.2592592592592587E-3</c:v>
                </c:pt>
                <c:pt idx="1">
                  <c:v>4.6296296296296294E-2</c:v>
                </c:pt>
                <c:pt idx="2">
                  <c:v>5.5555555555555552E-2</c:v>
                </c:pt>
                <c:pt idx="3">
                  <c:v>0.15740740740740741</c:v>
                </c:pt>
                <c:pt idx="4">
                  <c:v>0.22222222222222221</c:v>
                </c:pt>
                <c:pt idx="5">
                  <c:v>0.16666666666666666</c:v>
                </c:pt>
                <c:pt idx="6">
                  <c:v>0.14814814814814814</c:v>
                </c:pt>
                <c:pt idx="7">
                  <c:v>0.10185185185185185</c:v>
                </c:pt>
                <c:pt idx="8">
                  <c:v>8.3333333333333329E-2</c:v>
                </c:pt>
                <c:pt idx="9">
                  <c:v>9.2592592592592587E-3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24-4F52-81B2-D5FA0F2BC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834032"/>
        <c:axId val="1"/>
      </c:scatterChart>
      <c:valAx>
        <c:axId val="1070834032"/>
        <c:scaling>
          <c:orientation val="minMax"/>
          <c:max val="1.3"/>
          <c:min val="1.08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Multiplier</a:t>
                </a:r>
              </a:p>
            </c:rich>
          </c:tx>
          <c:layout>
            <c:manualLayout>
              <c:xMode val="edge"/>
              <c:yMode val="edge"/>
              <c:x val="0.45217260158303307"/>
              <c:y val="0.913984872957998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05"/>
        <c:minorUnit val="0.02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0834032"/>
        <c:crossesAt val="1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Sales Type III</a:t>
            </a:r>
          </a:p>
        </c:rich>
      </c:tx>
      <c:layout>
        <c:manualLayout>
          <c:xMode val="edge"/>
          <c:yMode val="edge"/>
          <c:x val="0.37899944199075808"/>
          <c:y val="3.4884918815190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8891001650783"/>
          <c:y val="0.15349364278683936"/>
          <c:w val="0.79552358120832378"/>
          <c:h val="0.6604877962342784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MultLook!$I$53:$I$62</c:f>
              <c:numCache>
                <c:formatCode>0.00</c:formatCode>
                <c:ptCount val="10"/>
                <c:pt idx="0">
                  <c:v>1.3728928670938982</c:v>
                </c:pt>
                <c:pt idx="1">
                  <c:v>1.4412828544111971</c:v>
                </c:pt>
                <c:pt idx="2">
                  <c:v>1.5096728417284961</c:v>
                </c:pt>
                <c:pt idx="3">
                  <c:v>1.578062829045795</c:v>
                </c:pt>
                <c:pt idx="4">
                  <c:v>1.646452816363094</c:v>
                </c:pt>
                <c:pt idx="5">
                  <c:v>1.7148428036803929</c:v>
                </c:pt>
                <c:pt idx="6">
                  <c:v>1.7832327909976917</c:v>
                </c:pt>
                <c:pt idx="7">
                  <c:v>1.8516227783149908</c:v>
                </c:pt>
                <c:pt idx="8">
                  <c:v>1.9200127656322898</c:v>
                </c:pt>
                <c:pt idx="9">
                  <c:v>1.9884027529495887</c:v>
                </c:pt>
              </c:numCache>
            </c:numRef>
          </c:xVal>
          <c:yVal>
            <c:numRef>
              <c:f>MultLook!$K$53:$K$62</c:f>
              <c:numCache>
                <c:formatCode>0%</c:formatCode>
                <c:ptCount val="10"/>
                <c:pt idx="0">
                  <c:v>9.2592592592592587E-3</c:v>
                </c:pt>
                <c:pt idx="1">
                  <c:v>4.6296296296296294E-2</c:v>
                </c:pt>
                <c:pt idx="2">
                  <c:v>0.10185185185185185</c:v>
                </c:pt>
                <c:pt idx="3">
                  <c:v>0.10185185185185185</c:v>
                </c:pt>
                <c:pt idx="4">
                  <c:v>0.23148148148148148</c:v>
                </c:pt>
                <c:pt idx="5">
                  <c:v>0.1388888888888889</c:v>
                </c:pt>
                <c:pt idx="6">
                  <c:v>0.19444444444444445</c:v>
                </c:pt>
                <c:pt idx="7">
                  <c:v>9.2592592592592587E-2</c:v>
                </c:pt>
                <c:pt idx="8">
                  <c:v>5.5555555555555552E-2</c:v>
                </c:pt>
                <c:pt idx="9">
                  <c:v>2.7777777777777776E-2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7-4085-A44C-BF1B9CF9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41072"/>
        <c:axId val="1"/>
      </c:scatterChart>
      <c:valAx>
        <c:axId val="1063441072"/>
        <c:scaling>
          <c:orientation val="minMax"/>
          <c:max val="2"/>
          <c:min val="1.3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Multiplier</a:t>
                </a:r>
              </a:p>
            </c:rich>
          </c:tx>
          <c:layout>
            <c:manualLayout>
              <c:xMode val="edge"/>
              <c:yMode val="edge"/>
              <c:x val="0.45217260158303307"/>
              <c:y val="0.913984872957998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4410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Income Type I</a:t>
            </a:r>
          </a:p>
        </c:rich>
      </c:tx>
      <c:layout>
        <c:manualLayout>
          <c:xMode val="edge"/>
          <c:yMode val="edge"/>
          <c:x val="0.37149450254539651"/>
          <c:y val="3.4884918815190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8512586299117"/>
          <c:y val="0.20465819038245248"/>
          <c:w val="0.79364734634698342"/>
          <c:h val="0.5604843622973981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MultLook!$I$97:$I$106</c:f>
              <c:numCache>
                <c:formatCode>0%</c:formatCode>
                <c:ptCount val="10"/>
                <c:pt idx="0">
                  <c:v>0.51060350095251783</c:v>
                </c:pt>
                <c:pt idx="1">
                  <c:v>0.53435493419508473</c:v>
                </c:pt>
                <c:pt idx="2">
                  <c:v>0.55810636743765163</c:v>
                </c:pt>
                <c:pt idx="3">
                  <c:v>0.58185780068021853</c:v>
                </c:pt>
                <c:pt idx="4">
                  <c:v>0.60560923392278543</c:v>
                </c:pt>
                <c:pt idx="5">
                  <c:v>0.62936066716535244</c:v>
                </c:pt>
                <c:pt idx="6">
                  <c:v>0.65311210040791934</c:v>
                </c:pt>
                <c:pt idx="7">
                  <c:v>0.67686353365048624</c:v>
                </c:pt>
                <c:pt idx="8">
                  <c:v>0.70061496689305314</c:v>
                </c:pt>
                <c:pt idx="9">
                  <c:v>0.72436640013562004</c:v>
                </c:pt>
              </c:numCache>
            </c:numRef>
          </c:xVal>
          <c:yVal>
            <c:numRef>
              <c:f>MultLook!$K$97:$K$106</c:f>
              <c:numCache>
                <c:formatCode>0%</c:formatCode>
                <c:ptCount val="10"/>
                <c:pt idx="0">
                  <c:v>9.2592592592592587E-3</c:v>
                </c:pt>
                <c:pt idx="1">
                  <c:v>7.407407407407407E-2</c:v>
                </c:pt>
                <c:pt idx="2">
                  <c:v>5.5555555555555552E-2</c:v>
                </c:pt>
                <c:pt idx="3">
                  <c:v>0.17592592592592593</c:v>
                </c:pt>
                <c:pt idx="4">
                  <c:v>0.18518518518518517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0.12037037037037036</c:v>
                </c:pt>
                <c:pt idx="9">
                  <c:v>4.6296296296296294E-2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2-48A9-86DA-11C9CA61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42560"/>
        <c:axId val="1"/>
      </c:scatterChart>
      <c:valAx>
        <c:axId val="1063442560"/>
        <c:scaling>
          <c:orientation val="minMax"/>
          <c:max val="0.7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Multiplier</a:t>
                </a:r>
              </a:p>
            </c:rich>
          </c:tx>
          <c:layout>
            <c:manualLayout>
              <c:xMode val="edge"/>
              <c:yMode val="edge"/>
              <c:x val="0.46905871533509652"/>
              <c:y val="0.865145986616730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05"/>
        <c:minorUnit val="0.02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442560"/>
        <c:crossesAt val="0.5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Employment Type I</a:t>
            </a:r>
          </a:p>
        </c:rich>
      </c:tx>
      <c:layout>
        <c:manualLayout>
          <c:xMode val="edge"/>
          <c:yMode val="edge"/>
          <c:x val="0.31369877210093144"/>
          <c:y val="1.62796287804223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88673691677011"/>
          <c:y val="0.15349364278683936"/>
          <c:w val="0.8061107840654238"/>
          <c:h val="0.6604877962342784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MultLook!$I$168:$I$177</c:f>
              <c:numCache>
                <c:formatCode>0.00</c:formatCode>
                <c:ptCount val="10"/>
                <c:pt idx="0">
                  <c:v>22.725637100736495</c:v>
                </c:pt>
                <c:pt idx="1">
                  <c:v>25.718113759799149</c:v>
                </c:pt>
                <c:pt idx="2">
                  <c:v>28.710590418861806</c:v>
                </c:pt>
                <c:pt idx="3">
                  <c:v>31.703067077924459</c:v>
                </c:pt>
                <c:pt idx="4">
                  <c:v>34.695543736987112</c:v>
                </c:pt>
                <c:pt idx="5">
                  <c:v>37.688020396049765</c:v>
                </c:pt>
                <c:pt idx="6">
                  <c:v>40.680497055112426</c:v>
                </c:pt>
                <c:pt idx="7">
                  <c:v>43.672973714175079</c:v>
                </c:pt>
                <c:pt idx="8">
                  <c:v>46.665450373237732</c:v>
                </c:pt>
                <c:pt idx="9">
                  <c:v>49.657927032300385</c:v>
                </c:pt>
              </c:numCache>
            </c:numRef>
          </c:xVal>
          <c:yVal>
            <c:numRef>
              <c:f>MultLook!$K$168:$K$177</c:f>
              <c:numCache>
                <c:formatCode>0%</c:formatCode>
                <c:ptCount val="10"/>
                <c:pt idx="0">
                  <c:v>9.2592592592592587E-3</c:v>
                </c:pt>
                <c:pt idx="1">
                  <c:v>3.7037037037037035E-2</c:v>
                </c:pt>
                <c:pt idx="2">
                  <c:v>2.7777777777777776E-2</c:v>
                </c:pt>
                <c:pt idx="3">
                  <c:v>0.12037037037037036</c:v>
                </c:pt>
                <c:pt idx="4">
                  <c:v>0.14814814814814814</c:v>
                </c:pt>
                <c:pt idx="5">
                  <c:v>0.25925925925925924</c:v>
                </c:pt>
                <c:pt idx="6">
                  <c:v>0.25</c:v>
                </c:pt>
                <c:pt idx="7">
                  <c:v>9.2592592592592587E-2</c:v>
                </c:pt>
                <c:pt idx="8">
                  <c:v>4.6296296296296294E-2</c:v>
                </c:pt>
                <c:pt idx="9">
                  <c:v>9.2592592592592587E-3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0B-4644-8583-D9A1AD2A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59056"/>
        <c:axId val="1"/>
      </c:scatterChart>
      <c:valAx>
        <c:axId val="1075759056"/>
        <c:scaling>
          <c:orientation val="minMax"/>
          <c:max val="55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Multiplier</a:t>
                </a:r>
              </a:p>
            </c:rich>
          </c:tx>
          <c:layout>
            <c:manualLayout>
              <c:xMode val="edge"/>
              <c:yMode val="edge"/>
              <c:x val="0.45819032773529988"/>
              <c:y val="0.913984872957998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  <c:minorUnit val="1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759056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Income</a:t>
            </a:r>
          </a:p>
        </c:rich>
      </c:tx>
      <c:layout>
        <c:manualLayout>
          <c:xMode val="edge"/>
          <c:yMode val="edge"/>
          <c:x val="0.36191678147793149"/>
          <c:y val="1.6241796880956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4741192847932"/>
          <c:y val="0.15313694202044265"/>
          <c:w val="0.79050244375442935"/>
          <c:h val="0.6171882814763295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MultLook!$I$74:$I$83</c:f>
              <c:numCache>
                <c:formatCode>0%</c:formatCode>
                <c:ptCount val="10"/>
                <c:pt idx="0">
                  <c:v>0.42622399381065301</c:v>
                </c:pt>
                <c:pt idx="1">
                  <c:v>0.44458288965791931</c:v>
                </c:pt>
                <c:pt idx="2">
                  <c:v>0.46294178550518561</c:v>
                </c:pt>
                <c:pt idx="3">
                  <c:v>0.48130068135245191</c:v>
                </c:pt>
                <c:pt idx="4">
                  <c:v>0.49965957719971821</c:v>
                </c:pt>
                <c:pt idx="5">
                  <c:v>0.51801847304698456</c:v>
                </c:pt>
                <c:pt idx="6">
                  <c:v>0.53637736889425081</c:v>
                </c:pt>
                <c:pt idx="7">
                  <c:v>0.55473626474151716</c:v>
                </c:pt>
                <c:pt idx="8">
                  <c:v>0.57309516058878351</c:v>
                </c:pt>
                <c:pt idx="9">
                  <c:v>0.59145405643604976</c:v>
                </c:pt>
              </c:numCache>
            </c:numRef>
          </c:xVal>
          <c:yVal>
            <c:numRef>
              <c:f>MultLook!$K$74:$K$83</c:f>
              <c:numCache>
                <c:formatCode>0%</c:formatCode>
                <c:ptCount val="10"/>
                <c:pt idx="0">
                  <c:v>9.2592592592592587E-3</c:v>
                </c:pt>
                <c:pt idx="1">
                  <c:v>1.8518518518518517E-2</c:v>
                </c:pt>
                <c:pt idx="2">
                  <c:v>3.7037037037037035E-2</c:v>
                </c:pt>
                <c:pt idx="3">
                  <c:v>7.407407407407407E-2</c:v>
                </c:pt>
                <c:pt idx="4">
                  <c:v>0.17592592592592593</c:v>
                </c:pt>
                <c:pt idx="5">
                  <c:v>0.17592592592592593</c:v>
                </c:pt>
                <c:pt idx="6">
                  <c:v>0.14814814814814814</c:v>
                </c:pt>
                <c:pt idx="7">
                  <c:v>0.19444444444444445</c:v>
                </c:pt>
                <c:pt idx="8">
                  <c:v>7.407407407407407E-2</c:v>
                </c:pt>
                <c:pt idx="9">
                  <c:v>9.2592592592592587E-2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EA-4958-BD8F-41142D325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58560"/>
        <c:axId val="1"/>
      </c:scatterChart>
      <c:valAx>
        <c:axId val="1075758560"/>
        <c:scaling>
          <c:orientation val="minMax"/>
          <c:max val="0.6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Income/Sales Ratio</a:t>
                </a:r>
              </a:p>
            </c:rich>
          </c:tx>
          <c:layout>
            <c:manualLayout>
              <c:xMode val="edge"/>
              <c:yMode val="edge"/>
              <c:x val="0.37144090730629814"/>
              <c:y val="0.881697544966184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05"/>
        <c:minorUnit val="0.01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75856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Jobs per Million Sales</a:t>
            </a:r>
          </a:p>
        </c:rich>
      </c:tx>
      <c:layout>
        <c:manualLayout>
          <c:xMode val="edge"/>
          <c:yMode val="edge"/>
          <c:x val="0.24391053197425022"/>
          <c:y val="3.4884918815190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8891001650783"/>
          <c:y val="0.20000686787376037"/>
          <c:w val="0.80865722523770656"/>
          <c:h val="0.5860666360952048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MultLook!$I$143:$I$152</c:f>
              <c:numCache>
                <c:formatCode>0.00</c:formatCode>
                <c:ptCount val="10"/>
                <c:pt idx="0">
                  <c:v>19.873956015549414</c:v>
                </c:pt>
                <c:pt idx="1">
                  <c:v>22.875771519435254</c:v>
                </c:pt>
                <c:pt idx="2">
                  <c:v>25.877587023321091</c:v>
                </c:pt>
                <c:pt idx="3">
                  <c:v>28.879402527206928</c:v>
                </c:pt>
                <c:pt idx="4">
                  <c:v>31.881218031092768</c:v>
                </c:pt>
                <c:pt idx="5">
                  <c:v>34.883033534978608</c:v>
                </c:pt>
                <c:pt idx="6">
                  <c:v>37.884849038864445</c:v>
                </c:pt>
                <c:pt idx="7">
                  <c:v>40.886664542750282</c:v>
                </c:pt>
                <c:pt idx="8">
                  <c:v>43.888480046636118</c:v>
                </c:pt>
                <c:pt idx="9">
                  <c:v>46.890295550521962</c:v>
                </c:pt>
              </c:numCache>
            </c:numRef>
          </c:xVal>
          <c:yVal>
            <c:numRef>
              <c:f>MultLook!$K$143:$K$152</c:f>
              <c:numCache>
                <c:formatCode>0%</c:formatCode>
                <c:ptCount val="10"/>
                <c:pt idx="0">
                  <c:v>9.2592592592592587E-3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0.1111111111111111</c:v>
                </c:pt>
                <c:pt idx="4">
                  <c:v>0.12037037037037036</c:v>
                </c:pt>
                <c:pt idx="5">
                  <c:v>0.28703703703703703</c:v>
                </c:pt>
                <c:pt idx="6">
                  <c:v>0.24074074074074073</c:v>
                </c:pt>
                <c:pt idx="7">
                  <c:v>0.1111111111111111</c:v>
                </c:pt>
                <c:pt idx="8">
                  <c:v>2.7777777777777776E-2</c:v>
                </c:pt>
                <c:pt idx="9">
                  <c:v>9.2592592592592587E-3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00-4041-BA0C-A27B8EAF5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57568"/>
        <c:axId val="1"/>
      </c:scatterChart>
      <c:valAx>
        <c:axId val="1075757568"/>
        <c:scaling>
          <c:orientation val="minMax"/>
          <c:max val="5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Direct Jobs</a:t>
                </a:r>
              </a:p>
            </c:rich>
          </c:tx>
          <c:layout>
            <c:manualLayout>
              <c:xMode val="edge"/>
              <c:yMode val="edge"/>
              <c:x val="0.44091519241499072"/>
              <c:y val="0.88607693790584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757568"/>
        <c:crossesAt val="0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Income Type III</a:t>
            </a:r>
          </a:p>
        </c:rich>
      </c:tx>
      <c:layout>
        <c:manualLayout>
          <c:xMode val="edge"/>
          <c:yMode val="edge"/>
          <c:x val="0.36091407039496093"/>
          <c:y val="3.64475840739807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02612543181109"/>
          <c:y val="0.18907184238377522"/>
          <c:w val="0.81957570152189041"/>
          <c:h val="0.6264428512715444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MultLook!$I$121:$I$131</c:f>
              <c:numCache>
                <c:formatCode>_(* #,##0.00_);_(* \(#,##0.00\);_(* "-"??_);_(@_)</c:formatCode>
                <c:ptCount val="11"/>
                <c:pt idx="0">
                  <c:v>0.65559289745156535</c:v>
                </c:pt>
                <c:pt idx="1">
                  <c:v>0.70072959149856706</c:v>
                </c:pt>
                <c:pt idx="2">
                  <c:v>0.74586628554556889</c:v>
                </c:pt>
                <c:pt idx="3">
                  <c:v>0.7910029795925706</c:v>
                </c:pt>
                <c:pt idx="4">
                  <c:v>0.83613967363957231</c:v>
                </c:pt>
                <c:pt idx="5">
                  <c:v>0.88127636768657402</c:v>
                </c:pt>
                <c:pt idx="6">
                  <c:v>0.92641306173357585</c:v>
                </c:pt>
                <c:pt idx="7">
                  <c:v>0.97154975578057756</c:v>
                </c:pt>
                <c:pt idx="8">
                  <c:v>1.0166864498275794</c:v>
                </c:pt>
                <c:pt idx="9">
                  <c:v>1.0618231438745811</c:v>
                </c:pt>
                <c:pt idx="10">
                  <c:v>1.1100000000000001</c:v>
                </c:pt>
              </c:numCache>
            </c:numRef>
          </c:xVal>
          <c:yVal>
            <c:numRef>
              <c:f>MultLook!$K$121:$K$131</c:f>
              <c:numCache>
                <c:formatCode>0%</c:formatCode>
                <c:ptCount val="11"/>
                <c:pt idx="0">
                  <c:v>9.2592592592592587E-3</c:v>
                </c:pt>
                <c:pt idx="1">
                  <c:v>2.7777777777777776E-2</c:v>
                </c:pt>
                <c:pt idx="2">
                  <c:v>6.4814814814814811E-2</c:v>
                </c:pt>
                <c:pt idx="3">
                  <c:v>7.407407407407407E-2</c:v>
                </c:pt>
                <c:pt idx="4">
                  <c:v>0.20370370370370369</c:v>
                </c:pt>
                <c:pt idx="5">
                  <c:v>0.12962962962962962</c:v>
                </c:pt>
                <c:pt idx="6">
                  <c:v>0.15740740740740741</c:v>
                </c:pt>
                <c:pt idx="7">
                  <c:v>0.12962962962962962</c:v>
                </c:pt>
                <c:pt idx="8">
                  <c:v>0.14814814814814814</c:v>
                </c:pt>
                <c:pt idx="9">
                  <c:v>3.7037037037037035E-2</c:v>
                </c:pt>
                <c:pt idx="10">
                  <c:v>1.8518518518518517E-2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59-4AE5-A4BC-49B534F37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56576"/>
        <c:axId val="1"/>
      </c:scatterChart>
      <c:valAx>
        <c:axId val="1075756576"/>
        <c:scaling>
          <c:orientation val="minMax"/>
          <c:max val="1.1499999999999999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Multiplier</a:t>
                </a:r>
              </a:p>
            </c:rich>
          </c:tx>
          <c:layout>
            <c:manualLayout>
              <c:xMode val="edge"/>
              <c:yMode val="edge"/>
              <c:x val="0.43798426251055145"/>
              <c:y val="0.8884098618032811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756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Employment Type III</a:t>
            </a:r>
          </a:p>
        </c:rich>
      </c:tx>
      <c:layout>
        <c:manualLayout>
          <c:xMode val="edge"/>
          <c:yMode val="edge"/>
          <c:x val="0.33902567411405388"/>
          <c:y val="3.7124107156470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4589258507923"/>
          <c:y val="0.19722181926875193"/>
          <c:w val="0.83525319711898183"/>
          <c:h val="0.621828794870888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MultLook!$I$190:$I$200</c:f>
              <c:numCache>
                <c:formatCode>0.00</c:formatCode>
                <c:ptCount val="11"/>
                <c:pt idx="0">
                  <c:v>28.321191210687108</c:v>
                </c:pt>
                <c:pt idx="1">
                  <c:v>31.690070756346497</c:v>
                </c:pt>
                <c:pt idx="2">
                  <c:v>35.05895030200589</c:v>
                </c:pt>
                <c:pt idx="3">
                  <c:v>38.427829847665279</c:v>
                </c:pt>
                <c:pt idx="4">
                  <c:v>41.796709393324669</c:v>
                </c:pt>
                <c:pt idx="5">
                  <c:v>45.165588938984058</c:v>
                </c:pt>
                <c:pt idx="6">
                  <c:v>48.534468484643455</c:v>
                </c:pt>
                <c:pt idx="7">
                  <c:v>51.903348030302844</c:v>
                </c:pt>
                <c:pt idx="8">
                  <c:v>55.272227575962233</c:v>
                </c:pt>
                <c:pt idx="9">
                  <c:v>58.641107121621623</c:v>
                </c:pt>
                <c:pt idx="10" formatCode="General">
                  <c:v>62.01</c:v>
                </c:pt>
              </c:numCache>
            </c:numRef>
          </c:xVal>
          <c:yVal>
            <c:numRef>
              <c:f>MultLook!$K$190:$K$200</c:f>
              <c:numCache>
                <c:formatCode>0%</c:formatCode>
                <c:ptCount val="11"/>
                <c:pt idx="0">
                  <c:v>9.2592592592592587E-3</c:v>
                </c:pt>
                <c:pt idx="1">
                  <c:v>3.7037037037037035E-2</c:v>
                </c:pt>
                <c:pt idx="2">
                  <c:v>4.6296296296296294E-2</c:v>
                </c:pt>
                <c:pt idx="3">
                  <c:v>5.5555555555555552E-2</c:v>
                </c:pt>
                <c:pt idx="4">
                  <c:v>0.15740740740740741</c:v>
                </c:pt>
                <c:pt idx="5">
                  <c:v>0.15740740740740741</c:v>
                </c:pt>
                <c:pt idx="6">
                  <c:v>0.19444444444444445</c:v>
                </c:pt>
                <c:pt idx="7">
                  <c:v>0.25925925925925924</c:v>
                </c:pt>
                <c:pt idx="8">
                  <c:v>5.5555555555555552E-2</c:v>
                </c:pt>
                <c:pt idx="9">
                  <c:v>1.8518518518518517E-2</c:v>
                </c:pt>
                <c:pt idx="10">
                  <c:v>9.2592592592592587E-3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0-48A2-B263-DA9B09330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42064"/>
        <c:axId val="1"/>
      </c:scatterChart>
      <c:valAx>
        <c:axId val="1063442064"/>
        <c:scaling>
          <c:orientation val="minMax"/>
          <c:max val="65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Multiplier</a:t>
                </a:r>
              </a:p>
            </c:rich>
          </c:tx>
          <c:layout>
            <c:manualLayout>
              <c:xMode val="edge"/>
              <c:yMode val="edge"/>
              <c:x val="0.45645356123735742"/>
              <c:y val="0.893298828452582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442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List" dx="26" fmlaLink="$I$5" fmlaRange="NRMS96!E26:E71" noThreeD="1" sel="1" val="0"/>
</file>

<file path=xl/ctrlProps/ctrlProp3.xml><?xml version="1.0" encoding="utf-8"?>
<formControlPr xmlns="http://schemas.microsoft.com/office/spreadsheetml/2009/9/main" objectType="List" dx="26" fmlaLink="INSTR!B26" fmlaRange="Multipliers!$A$2:$A$109" noThreeD="1" sel="2" val="0"/>
</file>

<file path=xl/ctrlProps/ctrlProp4.xml><?xml version="1.0" encoding="utf-8"?>
<formControlPr xmlns="http://schemas.microsoft.com/office/spreadsheetml/2009/9/main" objectType="List" dx="26" fmlaLink="INSTR!J16" fmlaRange="NRMS96!$C$460:$C$470" noThreeD="1" sel="2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160020</xdr:colOff>
          <xdr:row>16</xdr:row>
          <xdr:rowOff>144780</xdr:rowOff>
        </xdr:from>
        <xdr:to>
          <xdr:col>1</xdr:col>
          <xdr:colOff>45720</xdr:colOff>
          <xdr:row>17</xdr:row>
          <xdr:rowOff>83820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704AD9C1-B822-0392-6C05-6C62E97922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Use Defaults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868680</xdr:colOff>
          <xdr:row>6</xdr:row>
          <xdr:rowOff>45720</xdr:rowOff>
        </xdr:from>
        <xdr:to>
          <xdr:col>3</xdr:col>
          <xdr:colOff>381000</xdr:colOff>
          <xdr:row>12</xdr:row>
          <xdr:rowOff>106680</xdr:rowOff>
        </xdr:to>
        <xdr:sp macro="" textlink="">
          <xdr:nvSpPr>
            <xdr:cNvPr id="15362" name="List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3131294E-F4B0-15EF-7BE7-33138940C6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15</xdr:row>
          <xdr:rowOff>0</xdr:rowOff>
        </xdr:from>
        <xdr:to>
          <xdr:col>3</xdr:col>
          <xdr:colOff>137160</xdr:colOff>
          <xdr:row>23</xdr:row>
          <xdr:rowOff>160020</xdr:rowOff>
        </xdr:to>
        <xdr:sp macro="" textlink="">
          <xdr:nvSpPr>
            <xdr:cNvPr id="15364" name="List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4F31FD2A-F8AC-8BED-73C2-6850057903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106680</xdr:colOff>
          <xdr:row>6</xdr:row>
          <xdr:rowOff>22860</xdr:rowOff>
        </xdr:from>
        <xdr:to>
          <xdr:col>0</xdr:col>
          <xdr:colOff>655320</xdr:colOff>
          <xdr:row>12</xdr:row>
          <xdr:rowOff>198120</xdr:rowOff>
        </xdr:to>
        <xdr:sp macro="" textlink="">
          <xdr:nvSpPr>
            <xdr:cNvPr id="15365" name="List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436595C9-D3E7-A45E-868A-60041F8DAD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</xdr:row>
          <xdr:rowOff>121920</xdr:rowOff>
        </xdr:from>
        <xdr:to>
          <xdr:col>6</xdr:col>
          <xdr:colOff>30480</xdr:colOff>
          <xdr:row>3</xdr:row>
          <xdr:rowOff>137160</xdr:rowOff>
        </xdr:to>
        <xdr:sp macro="" textlink="">
          <xdr:nvSpPr>
            <xdr:cNvPr id="15366" name="Button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E90BB8C7-8E57-5B5E-BFCE-DA747EA06D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Details on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Worksheet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762000</xdr:colOff>
      <xdr:row>13</xdr:row>
      <xdr:rowOff>259080</xdr:rowOff>
    </xdr:from>
    <xdr:to>
      <xdr:col>0</xdr:col>
      <xdr:colOff>998220</xdr:colOff>
      <xdr:row>15</xdr:row>
      <xdr:rowOff>106680</xdr:rowOff>
    </xdr:to>
    <xdr:sp macro="" textlink="">
      <xdr:nvSpPr>
        <xdr:cNvPr id="15367" name="Line 7">
          <a:extLst>
            <a:ext uri="{FF2B5EF4-FFF2-40B4-BE49-F238E27FC236}">
              <a16:creationId xmlns:a16="http://schemas.microsoft.com/office/drawing/2014/main" id="{C428A8E5-D21D-1E43-D06F-45F1D46FA1D0}"/>
            </a:ext>
          </a:extLst>
        </xdr:cNvPr>
        <xdr:cNvSpPr>
          <a:spLocks noChangeShapeType="1"/>
        </xdr:cNvSpPr>
      </xdr:nvSpPr>
      <xdr:spPr bwMode="auto">
        <a:xfrm flipV="1">
          <a:off x="762000" y="2933700"/>
          <a:ext cx="236220" cy="32766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45720</xdr:colOff>
      <xdr:row>13</xdr:row>
      <xdr:rowOff>190500</xdr:rowOff>
    </xdr:from>
    <xdr:to>
      <xdr:col>2</xdr:col>
      <xdr:colOff>251460</xdr:colOff>
      <xdr:row>13</xdr:row>
      <xdr:rowOff>190500</xdr:rowOff>
    </xdr:to>
    <xdr:sp macro="" textlink="">
      <xdr:nvSpPr>
        <xdr:cNvPr id="15371" name="Line 11">
          <a:extLst>
            <a:ext uri="{FF2B5EF4-FFF2-40B4-BE49-F238E27FC236}">
              <a16:creationId xmlns:a16="http://schemas.microsoft.com/office/drawing/2014/main" id="{5E714A90-F32E-5C79-3581-CD2A094198B4}"/>
            </a:ext>
          </a:extLst>
        </xdr:cNvPr>
        <xdr:cNvSpPr>
          <a:spLocks noChangeShapeType="1"/>
        </xdr:cNvSpPr>
      </xdr:nvSpPr>
      <xdr:spPr bwMode="auto">
        <a:xfrm>
          <a:off x="1188720" y="2865120"/>
          <a:ext cx="107442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373380</xdr:colOff>
      <xdr:row>19</xdr:row>
      <xdr:rowOff>106680</xdr:rowOff>
    </xdr:from>
    <xdr:to>
      <xdr:col>1</xdr:col>
      <xdr:colOff>22860</xdr:colOff>
      <xdr:row>19</xdr:row>
      <xdr:rowOff>106680</xdr:rowOff>
    </xdr:to>
    <xdr:sp macro="" textlink="">
      <xdr:nvSpPr>
        <xdr:cNvPr id="15372" name="Line 12">
          <a:extLst>
            <a:ext uri="{FF2B5EF4-FFF2-40B4-BE49-F238E27FC236}">
              <a16:creationId xmlns:a16="http://schemas.microsoft.com/office/drawing/2014/main" id="{AD740B5B-B957-34DD-F5AD-35C850636DFF}"/>
            </a:ext>
          </a:extLst>
        </xdr:cNvPr>
        <xdr:cNvSpPr>
          <a:spLocks noChangeShapeType="1"/>
        </xdr:cNvSpPr>
      </xdr:nvSpPr>
      <xdr:spPr bwMode="auto">
        <a:xfrm>
          <a:off x="373380" y="4046220"/>
          <a:ext cx="79248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586740</xdr:colOff>
      <xdr:row>19</xdr:row>
      <xdr:rowOff>106680</xdr:rowOff>
    </xdr:from>
    <xdr:to>
      <xdr:col>1</xdr:col>
      <xdr:colOff>60960</xdr:colOff>
      <xdr:row>19</xdr:row>
      <xdr:rowOff>121920</xdr:rowOff>
    </xdr:to>
    <xdr:sp macro="" textlink="">
      <xdr:nvSpPr>
        <xdr:cNvPr id="15373" name="Line 13">
          <a:extLst>
            <a:ext uri="{FF2B5EF4-FFF2-40B4-BE49-F238E27FC236}">
              <a16:creationId xmlns:a16="http://schemas.microsoft.com/office/drawing/2014/main" id="{FBE6F544-255D-9C9E-0657-69FB7C63E3B5}"/>
            </a:ext>
          </a:extLst>
        </xdr:cNvPr>
        <xdr:cNvSpPr>
          <a:spLocks noChangeShapeType="1"/>
        </xdr:cNvSpPr>
      </xdr:nvSpPr>
      <xdr:spPr bwMode="auto">
        <a:xfrm flipV="1">
          <a:off x="586740" y="4046220"/>
          <a:ext cx="61722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411480</xdr:colOff>
      <xdr:row>19</xdr:row>
      <xdr:rowOff>99060</xdr:rowOff>
    </xdr:from>
    <xdr:to>
      <xdr:col>0</xdr:col>
      <xdr:colOff>411480</xdr:colOff>
      <xdr:row>19</xdr:row>
      <xdr:rowOff>121920</xdr:rowOff>
    </xdr:to>
    <xdr:sp macro="" textlink="">
      <xdr:nvSpPr>
        <xdr:cNvPr id="15374" name="Line 14">
          <a:extLst>
            <a:ext uri="{FF2B5EF4-FFF2-40B4-BE49-F238E27FC236}">
              <a16:creationId xmlns:a16="http://schemas.microsoft.com/office/drawing/2014/main" id="{5F5A2037-4CC1-7753-2082-F032AF428721}"/>
            </a:ext>
          </a:extLst>
        </xdr:cNvPr>
        <xdr:cNvSpPr>
          <a:spLocks noChangeShapeType="1"/>
        </xdr:cNvSpPr>
      </xdr:nvSpPr>
      <xdr:spPr bwMode="auto">
        <a:xfrm>
          <a:off x="411480" y="4038600"/>
          <a:ext cx="0" cy="2286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739140</xdr:colOff>
      <xdr:row>22</xdr:row>
      <xdr:rowOff>22860</xdr:rowOff>
    </xdr:from>
    <xdr:to>
      <xdr:col>0</xdr:col>
      <xdr:colOff>739140</xdr:colOff>
      <xdr:row>24</xdr:row>
      <xdr:rowOff>137160</xdr:rowOff>
    </xdr:to>
    <xdr:sp macro="" textlink="">
      <xdr:nvSpPr>
        <xdr:cNvPr id="15375" name="Line 15">
          <a:extLst>
            <a:ext uri="{FF2B5EF4-FFF2-40B4-BE49-F238E27FC236}">
              <a16:creationId xmlns:a16="http://schemas.microsoft.com/office/drawing/2014/main" id="{17818602-1E62-317C-7A5B-438087A1C758}"/>
            </a:ext>
          </a:extLst>
        </xdr:cNvPr>
        <xdr:cNvSpPr>
          <a:spLocks noChangeShapeType="1"/>
        </xdr:cNvSpPr>
      </xdr:nvSpPr>
      <xdr:spPr bwMode="auto">
        <a:xfrm>
          <a:off x="739140" y="4465320"/>
          <a:ext cx="0" cy="4495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632460</xdr:colOff>
      <xdr:row>22</xdr:row>
      <xdr:rowOff>22860</xdr:rowOff>
    </xdr:from>
    <xdr:to>
      <xdr:col>0</xdr:col>
      <xdr:colOff>632460</xdr:colOff>
      <xdr:row>24</xdr:row>
      <xdr:rowOff>144780</xdr:rowOff>
    </xdr:to>
    <xdr:sp macro="" textlink="">
      <xdr:nvSpPr>
        <xdr:cNvPr id="15376" name="Line 16">
          <a:extLst>
            <a:ext uri="{FF2B5EF4-FFF2-40B4-BE49-F238E27FC236}">
              <a16:creationId xmlns:a16="http://schemas.microsoft.com/office/drawing/2014/main" id="{56102F45-8EF0-2177-C1B8-A953322D4163}"/>
            </a:ext>
          </a:extLst>
        </xdr:cNvPr>
        <xdr:cNvSpPr>
          <a:spLocks noChangeShapeType="1"/>
        </xdr:cNvSpPr>
      </xdr:nvSpPr>
      <xdr:spPr bwMode="auto">
        <a:xfrm>
          <a:off x="632460" y="4465320"/>
          <a:ext cx="0" cy="4572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685800</xdr:colOff>
      <xdr:row>22</xdr:row>
      <xdr:rowOff>137160</xdr:rowOff>
    </xdr:from>
    <xdr:to>
      <xdr:col>0</xdr:col>
      <xdr:colOff>685800</xdr:colOff>
      <xdr:row>24</xdr:row>
      <xdr:rowOff>129540</xdr:rowOff>
    </xdr:to>
    <xdr:sp macro="" textlink="">
      <xdr:nvSpPr>
        <xdr:cNvPr id="15377" name="Line 17">
          <a:extLst>
            <a:ext uri="{FF2B5EF4-FFF2-40B4-BE49-F238E27FC236}">
              <a16:creationId xmlns:a16="http://schemas.microsoft.com/office/drawing/2014/main" id="{C316079B-F9C9-4721-F299-B756A97EA9C0}"/>
            </a:ext>
          </a:extLst>
        </xdr:cNvPr>
        <xdr:cNvSpPr>
          <a:spLocks noChangeShapeType="1"/>
        </xdr:cNvSpPr>
      </xdr:nvSpPr>
      <xdr:spPr bwMode="auto">
        <a:xfrm>
          <a:off x="685800" y="4579620"/>
          <a:ext cx="0" cy="32766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556260</xdr:colOff>
      <xdr:row>22</xdr:row>
      <xdr:rowOff>22860</xdr:rowOff>
    </xdr:from>
    <xdr:to>
      <xdr:col>0</xdr:col>
      <xdr:colOff>563880</xdr:colOff>
      <xdr:row>24</xdr:row>
      <xdr:rowOff>121920</xdr:rowOff>
    </xdr:to>
    <xdr:sp macro="" textlink="">
      <xdr:nvSpPr>
        <xdr:cNvPr id="15378" name="Line 18">
          <a:extLst>
            <a:ext uri="{FF2B5EF4-FFF2-40B4-BE49-F238E27FC236}">
              <a16:creationId xmlns:a16="http://schemas.microsoft.com/office/drawing/2014/main" id="{4E6562AB-70B6-0F54-2703-B589650BBE33}"/>
            </a:ext>
          </a:extLst>
        </xdr:cNvPr>
        <xdr:cNvSpPr>
          <a:spLocks noChangeShapeType="1"/>
        </xdr:cNvSpPr>
      </xdr:nvSpPr>
      <xdr:spPr bwMode="auto">
        <a:xfrm flipH="1">
          <a:off x="556260" y="4465320"/>
          <a:ext cx="7620" cy="43434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</xdr:colOff>
          <xdr:row>0</xdr:row>
          <xdr:rowOff>30480</xdr:rowOff>
        </xdr:from>
        <xdr:to>
          <xdr:col>5</xdr:col>
          <xdr:colOff>1051560</xdr:colOff>
          <xdr:row>1</xdr:row>
          <xdr:rowOff>106680</xdr:rowOff>
        </xdr:to>
        <xdr:sp macro="" textlink="">
          <xdr:nvSpPr>
            <xdr:cNvPr id="15384" name="Button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D654236A-BE2B-0CC9-239F-8756A71F15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Results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556260</xdr:colOff>
      <xdr:row>22</xdr:row>
      <xdr:rowOff>7620</xdr:rowOff>
    </xdr:from>
    <xdr:to>
      <xdr:col>0</xdr:col>
      <xdr:colOff>556260</xdr:colOff>
      <xdr:row>24</xdr:row>
      <xdr:rowOff>99060</xdr:rowOff>
    </xdr:to>
    <xdr:sp macro="" textlink="">
      <xdr:nvSpPr>
        <xdr:cNvPr id="15385" name="Line 25">
          <a:extLst>
            <a:ext uri="{FF2B5EF4-FFF2-40B4-BE49-F238E27FC236}">
              <a16:creationId xmlns:a16="http://schemas.microsoft.com/office/drawing/2014/main" id="{F0B83ED0-7D86-8CED-DC09-50833EBFF790}"/>
            </a:ext>
          </a:extLst>
        </xdr:cNvPr>
        <xdr:cNvSpPr>
          <a:spLocks noChangeShapeType="1"/>
        </xdr:cNvSpPr>
      </xdr:nvSpPr>
      <xdr:spPr bwMode="auto">
        <a:xfrm>
          <a:off x="556260" y="4450080"/>
          <a:ext cx="0" cy="42672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15</xdr:row>
          <xdr:rowOff>76200</xdr:rowOff>
        </xdr:from>
        <xdr:to>
          <xdr:col>1</xdr:col>
          <xdr:colOff>76200</xdr:colOff>
          <xdr:row>16</xdr:row>
          <xdr:rowOff>76200</xdr:rowOff>
        </xdr:to>
        <xdr:sp macro="" textlink="">
          <xdr:nvSpPr>
            <xdr:cNvPr id="15388" name="Button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B23DFD80-4158-FE0C-2FF5-2734B1A59D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Find Multipliers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0.50998</cdr:x>
      <cdr:y>0.39913</cdr:y>
    </cdr:from>
    <cdr:to>
      <cdr:x>0.55938</cdr:x>
      <cdr:y>0.67005</cdr:y>
    </cdr:to>
    <cdr:sp macro="" textlink="">
      <cdr:nvSpPr>
        <cdr:cNvPr id="36865" name="Text Box 1">
          <a:extLst xmlns:a="http://schemas.openxmlformats.org/drawingml/2006/main">
            <a:ext uri="{FF2B5EF4-FFF2-40B4-BE49-F238E27FC236}">
              <a16:creationId xmlns:a16="http://schemas.microsoft.com/office/drawing/2014/main" id="{53DF2F39-4F89-A4C6-2E3C-3C89290B316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41510" y="1311327"/>
          <a:ext cx="197998" cy="8918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Mark Twain 0.50</a:t>
          </a:r>
        </a:p>
      </cdr:txBody>
    </cdr:sp>
  </cdr:relSizeAnchor>
  <cdr:relSizeAnchor xmlns:cdr="http://schemas.openxmlformats.org/drawingml/2006/chartDrawing">
    <cdr:from>
      <cdr:x>0.36251</cdr:x>
      <cdr:y>0.31858</cdr:y>
    </cdr:from>
    <cdr:to>
      <cdr:x>0.41191</cdr:x>
      <cdr:y>0.60087</cdr:y>
    </cdr:to>
    <cdr:sp macro="" textlink="">
      <cdr:nvSpPr>
        <cdr:cNvPr id="36866" name="Text Box 2">
          <a:extLst xmlns:a="http://schemas.openxmlformats.org/drawingml/2006/main">
            <a:ext uri="{FF2B5EF4-FFF2-40B4-BE49-F238E27FC236}">
              <a16:creationId xmlns:a16="http://schemas.microsoft.com/office/drawing/2014/main" id="{BEF37E54-2BC4-A804-1032-B150760A454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50442" y="1046163"/>
          <a:ext cx="197998" cy="9292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Cumberland 0.47</a:t>
          </a:r>
        </a:p>
      </cdr:txBody>
    </cdr:sp>
  </cdr:relSizeAnchor>
  <cdr:relSizeAnchor xmlns:cdr="http://schemas.openxmlformats.org/drawingml/2006/chartDrawing">
    <cdr:from>
      <cdr:x>0.28756</cdr:x>
      <cdr:y>0.46807</cdr:y>
    </cdr:from>
    <cdr:to>
      <cdr:x>0.33696</cdr:x>
      <cdr:y>0.66715</cdr:y>
    </cdr:to>
    <cdr:sp macro="" textlink="">
      <cdr:nvSpPr>
        <cdr:cNvPr id="36867" name="Text Box 3">
          <a:extLst xmlns:a="http://schemas.openxmlformats.org/drawingml/2006/main">
            <a:ext uri="{FF2B5EF4-FFF2-40B4-BE49-F238E27FC236}">
              <a16:creationId xmlns:a16="http://schemas.microsoft.com/office/drawing/2014/main" id="{BFF8D260-AB92-9E63-58EB-002A7617D7F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50031" y="1538270"/>
          <a:ext cx="197998" cy="655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Milford 0.44</a:t>
          </a:r>
        </a:p>
      </cdr:txBody>
    </cdr:sp>
  </cdr:relSizeAnchor>
  <cdr:relSizeAnchor xmlns:cdr="http://schemas.openxmlformats.org/drawingml/2006/chartDrawing">
    <cdr:from>
      <cdr:x>0.69078</cdr:x>
      <cdr:y>0.42937</cdr:y>
    </cdr:from>
    <cdr:to>
      <cdr:x>0.74018</cdr:x>
      <cdr:y>0.7165</cdr:y>
    </cdr:to>
    <cdr:sp macro="" textlink="">
      <cdr:nvSpPr>
        <cdr:cNvPr id="36868" name="Text Box 4">
          <a:extLst xmlns:a="http://schemas.openxmlformats.org/drawingml/2006/main">
            <a:ext uri="{FF2B5EF4-FFF2-40B4-BE49-F238E27FC236}">
              <a16:creationId xmlns:a16="http://schemas.microsoft.com/office/drawing/2014/main" id="{EE2A097D-E958-9EC9-AA90-12087BC6F1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66202" y="1410863"/>
          <a:ext cx="197998" cy="9451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Los Angeles 0.54</a:t>
          </a:r>
        </a:p>
      </cdr:txBody>
    </cdr:sp>
  </cdr:relSizeAnchor>
  <cdr:relSizeAnchor xmlns:cdr="http://schemas.openxmlformats.org/drawingml/2006/chartDrawing">
    <cdr:from>
      <cdr:x>0.86186</cdr:x>
      <cdr:y>0.19593</cdr:y>
    </cdr:from>
    <cdr:to>
      <cdr:x>0.91125</cdr:x>
      <cdr:y>0.52927</cdr:y>
    </cdr:to>
    <cdr:sp macro="" textlink="">
      <cdr:nvSpPr>
        <cdr:cNvPr id="36869" name="Text Box 5">
          <a:extLst xmlns:a="http://schemas.openxmlformats.org/drawingml/2006/main">
            <a:ext uri="{FF2B5EF4-FFF2-40B4-BE49-F238E27FC236}">
              <a16:creationId xmlns:a16="http://schemas.microsoft.com/office/drawing/2014/main" id="{96BDB6E5-83C2-5794-DFB9-7B9CF1F336E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51880" y="642443"/>
          <a:ext cx="197998" cy="10972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Lewisville Lake 0.58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0.14213</cdr:x>
      <cdr:y>0.41583</cdr:y>
    </cdr:from>
    <cdr:to>
      <cdr:x>0.19082</cdr:x>
      <cdr:y>0.67802</cdr:y>
    </cdr:to>
    <cdr:sp macro="" textlink="">
      <cdr:nvSpPr>
        <cdr:cNvPr id="37889" name="Text Box 1">
          <a:extLst xmlns:a="http://schemas.openxmlformats.org/drawingml/2006/main">
            <a:ext uri="{FF2B5EF4-FFF2-40B4-BE49-F238E27FC236}">
              <a16:creationId xmlns:a16="http://schemas.microsoft.com/office/drawing/2014/main" id="{9212C2C2-EFC5-4627-5F04-9BDEC5F6B0B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5818" y="1363124"/>
          <a:ext cx="198120" cy="8611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Los Angeles 20</a:t>
          </a:r>
        </a:p>
      </cdr:txBody>
    </cdr:sp>
  </cdr:relSizeAnchor>
  <cdr:relSizeAnchor xmlns:cdr="http://schemas.openxmlformats.org/drawingml/2006/chartDrawing">
    <cdr:from>
      <cdr:x>0.30037</cdr:x>
      <cdr:y>0.34157</cdr:y>
    </cdr:from>
    <cdr:to>
      <cdr:x>0.34906</cdr:x>
      <cdr:y>0.62916</cdr:y>
    </cdr:to>
    <cdr:sp macro="" textlink="">
      <cdr:nvSpPr>
        <cdr:cNvPr id="37890" name="Text Box 2">
          <a:extLst xmlns:a="http://schemas.openxmlformats.org/drawingml/2006/main">
            <a:ext uri="{FF2B5EF4-FFF2-40B4-BE49-F238E27FC236}">
              <a16:creationId xmlns:a16="http://schemas.microsoft.com/office/drawing/2014/main" id="{6EC32BD6-C4DB-6CFF-7D4E-A7C838661CC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9708" y="1119248"/>
          <a:ext cx="198120" cy="9445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J. Percy Priest 27</a:t>
          </a:r>
        </a:p>
      </cdr:txBody>
    </cdr:sp>
  </cdr:relSizeAnchor>
  <cdr:relSizeAnchor xmlns:cdr="http://schemas.openxmlformats.org/drawingml/2006/chartDrawing">
    <cdr:from>
      <cdr:x>0.51728</cdr:x>
      <cdr:y>0.39261</cdr:y>
    </cdr:from>
    <cdr:to>
      <cdr:x>0.56597</cdr:x>
      <cdr:y>0.56894</cdr:y>
    </cdr:to>
    <cdr:sp macro="" textlink="">
      <cdr:nvSpPr>
        <cdr:cNvPr id="37891" name="Text Box 3">
          <a:extLst xmlns:a="http://schemas.openxmlformats.org/drawingml/2006/main">
            <a:ext uri="{FF2B5EF4-FFF2-40B4-BE49-F238E27FC236}">
              <a16:creationId xmlns:a16="http://schemas.microsoft.com/office/drawing/2014/main" id="{F3CC599C-0ECD-9983-3F63-3639990A27E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2333" y="1286863"/>
          <a:ext cx="198120" cy="5791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McNary 35</a:t>
          </a:r>
        </a:p>
      </cdr:txBody>
    </cdr:sp>
  </cdr:relSizeAnchor>
  <cdr:relSizeAnchor xmlns:cdr="http://schemas.openxmlformats.org/drawingml/2006/chartDrawing">
    <cdr:from>
      <cdr:x>0.65702</cdr:x>
      <cdr:y>0.2944</cdr:y>
    </cdr:from>
    <cdr:to>
      <cdr:x>0.70571</cdr:x>
      <cdr:y>0.47533</cdr:y>
    </cdr:to>
    <cdr:sp macro="" textlink="">
      <cdr:nvSpPr>
        <cdr:cNvPr id="37892" name="Text Box 4">
          <a:extLst xmlns:a="http://schemas.openxmlformats.org/drawingml/2006/main">
            <a:ext uri="{FF2B5EF4-FFF2-40B4-BE49-F238E27FC236}">
              <a16:creationId xmlns:a16="http://schemas.microsoft.com/office/drawing/2014/main" id="{B349BDD2-EEC3-87C8-552B-1C5C95B92F7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0937" y="964343"/>
          <a:ext cx="198120" cy="594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Norfork 39</a:t>
          </a:r>
        </a:p>
      </cdr:txBody>
    </cdr:sp>
  </cdr:relSizeAnchor>
  <cdr:relSizeAnchor xmlns:cdr="http://schemas.openxmlformats.org/drawingml/2006/chartDrawing">
    <cdr:from>
      <cdr:x>0.8306</cdr:x>
      <cdr:y>0.45453</cdr:y>
    </cdr:from>
    <cdr:to>
      <cdr:x>0.87929</cdr:x>
      <cdr:y>0.71672</cdr:y>
    </cdr:to>
    <cdr:sp macro="" textlink="">
      <cdr:nvSpPr>
        <cdr:cNvPr id="37893" name="Text Box 5">
          <a:extLst xmlns:a="http://schemas.openxmlformats.org/drawingml/2006/main">
            <a:ext uri="{FF2B5EF4-FFF2-40B4-BE49-F238E27FC236}">
              <a16:creationId xmlns:a16="http://schemas.microsoft.com/office/drawing/2014/main" id="{D1D2772F-25C3-8AD6-6A1F-58A341B7983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7235" y="1490226"/>
          <a:ext cx="198120" cy="8611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Los Angeles 20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0.43111</cdr:x>
      <cdr:y>0.44675</cdr:y>
    </cdr:from>
    <cdr:to>
      <cdr:x>0.4798</cdr:x>
      <cdr:y>0.71276</cdr:y>
    </cdr:to>
    <cdr:sp macro="" textlink="">
      <cdr:nvSpPr>
        <cdr:cNvPr id="38913" name="Text Box 1">
          <a:extLst xmlns:a="http://schemas.openxmlformats.org/drawingml/2006/main">
            <a:ext uri="{FF2B5EF4-FFF2-40B4-BE49-F238E27FC236}">
              <a16:creationId xmlns:a16="http://schemas.microsoft.com/office/drawing/2014/main" id="{838E7F8B-0EF0-ABA6-8EF7-DBA59B6F6DC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48389" y="1495323"/>
          <a:ext cx="197739" cy="891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Mark Twain 0.88</a:t>
          </a:r>
        </a:p>
      </cdr:txBody>
    </cdr:sp>
  </cdr:relSizeAnchor>
  <cdr:relSizeAnchor xmlns:cdr="http://schemas.openxmlformats.org/drawingml/2006/chartDrawing">
    <cdr:from>
      <cdr:x>0.53505</cdr:x>
      <cdr:y>0.51186</cdr:y>
    </cdr:from>
    <cdr:to>
      <cdr:x>0.58374</cdr:x>
      <cdr:y>0.67548</cdr:y>
    </cdr:to>
    <cdr:sp macro="" textlink="">
      <cdr:nvSpPr>
        <cdr:cNvPr id="38914" name="Text Box 2">
          <a:extLst xmlns:a="http://schemas.openxmlformats.org/drawingml/2006/main">
            <a:ext uri="{FF2B5EF4-FFF2-40B4-BE49-F238E27FC236}">
              <a16:creationId xmlns:a16="http://schemas.microsoft.com/office/drawing/2014/main" id="{26569562-FB83-55E4-6290-7B5AF58EF47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0562" y="1713625"/>
          <a:ext cx="197739" cy="548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Oahe 0.93</a:t>
          </a:r>
        </a:p>
      </cdr:txBody>
    </cdr:sp>
  </cdr:relSizeAnchor>
  <cdr:relSizeAnchor xmlns:cdr="http://schemas.openxmlformats.org/drawingml/2006/chartDrawing">
    <cdr:from>
      <cdr:x>0.84324</cdr:x>
      <cdr:y>0.33565</cdr:y>
    </cdr:from>
    <cdr:to>
      <cdr:x>0.89193</cdr:x>
      <cdr:y>0.6629</cdr:y>
    </cdr:to>
    <cdr:sp macro="" textlink="">
      <cdr:nvSpPr>
        <cdr:cNvPr id="38915" name="Text Box 3">
          <a:extLst xmlns:a="http://schemas.openxmlformats.org/drawingml/2006/main">
            <a:ext uri="{FF2B5EF4-FFF2-40B4-BE49-F238E27FC236}">
              <a16:creationId xmlns:a16="http://schemas.microsoft.com/office/drawing/2014/main" id="{440CB9EF-B83C-82A6-A8A1-C2FA35BD332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2250" y="1122831"/>
          <a:ext cx="197739" cy="10971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Saylorville Lake 1.11</a:t>
          </a:r>
        </a:p>
      </cdr:txBody>
    </cdr:sp>
  </cdr:relSizeAnchor>
  <cdr:relSizeAnchor xmlns:cdr="http://schemas.openxmlformats.org/drawingml/2006/chartDrawing">
    <cdr:from>
      <cdr:x>0.62829</cdr:x>
      <cdr:y>0.48112</cdr:y>
    </cdr:from>
    <cdr:to>
      <cdr:x>0.67698</cdr:x>
      <cdr:y>0.77884</cdr:y>
    </cdr:to>
    <cdr:sp macro="" textlink="">
      <cdr:nvSpPr>
        <cdr:cNvPr id="38916" name="Text Box 4">
          <a:extLst xmlns:a="http://schemas.openxmlformats.org/drawingml/2006/main">
            <a:ext uri="{FF2B5EF4-FFF2-40B4-BE49-F238E27FC236}">
              <a16:creationId xmlns:a16="http://schemas.microsoft.com/office/drawing/2014/main" id="{ACC81A96-968A-2B0E-7800-026EEDC5D06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49232" y="1610561"/>
          <a:ext cx="197739" cy="9981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Cherry Creek 0.97</a:t>
          </a:r>
        </a:p>
      </cdr:txBody>
    </cdr:sp>
  </cdr:relSizeAnchor>
  <cdr:relSizeAnchor xmlns:cdr="http://schemas.openxmlformats.org/drawingml/2006/chartDrawing">
    <cdr:from>
      <cdr:x>0.21762</cdr:x>
      <cdr:y>0.35429</cdr:y>
    </cdr:from>
    <cdr:to>
      <cdr:x>0.2663</cdr:x>
      <cdr:y>0.59754</cdr:y>
    </cdr:to>
    <cdr:sp macro="" textlink="">
      <cdr:nvSpPr>
        <cdr:cNvPr id="38917" name="Text Box 5">
          <a:extLst xmlns:a="http://schemas.openxmlformats.org/drawingml/2006/main">
            <a:ext uri="{FF2B5EF4-FFF2-40B4-BE49-F238E27FC236}">
              <a16:creationId xmlns:a16="http://schemas.microsoft.com/office/drawing/2014/main" id="{30F1DAE3-E59F-DCA0-8605-CE434B3ECD3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1304" y="1185319"/>
          <a:ext cx="197739" cy="8155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Dworshak 0.74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0.79255</cdr:x>
      <cdr:y>0.53919</cdr:y>
    </cdr:from>
    <cdr:to>
      <cdr:x>0.84171</cdr:x>
      <cdr:y>0.71964</cdr:y>
    </cdr:to>
    <cdr:sp macro="" textlink="">
      <cdr:nvSpPr>
        <cdr:cNvPr id="39937" name="Text Box 1">
          <a:extLst xmlns:a="http://schemas.openxmlformats.org/drawingml/2006/main">
            <a:ext uri="{FF2B5EF4-FFF2-40B4-BE49-F238E27FC236}">
              <a16:creationId xmlns:a16="http://schemas.microsoft.com/office/drawing/2014/main" id="{F80C750A-7E70-A824-C4BC-367AEAD1C0D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92202" y="1772379"/>
          <a:ext cx="198177" cy="5940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Norfork 58</a:t>
          </a:r>
        </a:p>
      </cdr:txBody>
    </cdr:sp>
  </cdr:relSizeAnchor>
  <cdr:relSizeAnchor xmlns:cdr="http://schemas.openxmlformats.org/drawingml/2006/chartDrawing">
    <cdr:from>
      <cdr:x>0.51339</cdr:x>
      <cdr:y>0.54475</cdr:y>
    </cdr:from>
    <cdr:to>
      <cdr:x>0.56255</cdr:x>
      <cdr:y>0.72061</cdr:y>
    </cdr:to>
    <cdr:sp macro="" textlink="">
      <cdr:nvSpPr>
        <cdr:cNvPr id="39938" name="Text Box 2">
          <a:extLst xmlns:a="http://schemas.openxmlformats.org/drawingml/2006/main">
            <a:ext uri="{FF2B5EF4-FFF2-40B4-BE49-F238E27FC236}">
              <a16:creationId xmlns:a16="http://schemas.microsoft.com/office/drawing/2014/main" id="{06435D99-F19D-7F73-5913-0AFC7512A29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909" y="1790694"/>
          <a:ext cx="198177" cy="5789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McNary 46</a:t>
          </a:r>
        </a:p>
      </cdr:txBody>
    </cdr:sp>
  </cdr:relSizeAnchor>
  <cdr:relSizeAnchor xmlns:cdr="http://schemas.openxmlformats.org/drawingml/2006/chartDrawing">
    <cdr:from>
      <cdr:x>0.31576</cdr:x>
      <cdr:y>0.39647</cdr:y>
    </cdr:from>
    <cdr:to>
      <cdr:x>0.36492</cdr:x>
      <cdr:y>0.67199</cdr:y>
    </cdr:to>
    <cdr:sp macro="" textlink="">
      <cdr:nvSpPr>
        <cdr:cNvPr id="39939" name="Text Box 3">
          <a:extLst xmlns:a="http://schemas.openxmlformats.org/drawingml/2006/main">
            <a:ext uri="{FF2B5EF4-FFF2-40B4-BE49-F238E27FC236}">
              <a16:creationId xmlns:a16="http://schemas.microsoft.com/office/drawing/2014/main" id="{5E725EC9-75F9-A66C-CFE8-AD75D4DEB95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0276" y="1302568"/>
          <a:ext cx="198177" cy="90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Cherry Creek 37</a:t>
          </a:r>
        </a:p>
      </cdr:txBody>
    </cdr:sp>
  </cdr:relSizeAnchor>
  <cdr:relSizeAnchor xmlns:cdr="http://schemas.openxmlformats.org/drawingml/2006/chartDrawing">
    <cdr:from>
      <cdr:x>0.61244</cdr:x>
      <cdr:y>0.47702</cdr:y>
    </cdr:from>
    <cdr:to>
      <cdr:x>0.66161</cdr:x>
      <cdr:y>0.71771</cdr:y>
    </cdr:to>
    <cdr:sp macro="" textlink="">
      <cdr:nvSpPr>
        <cdr:cNvPr id="39940" name="Text Box 4">
          <a:extLst xmlns:a="http://schemas.openxmlformats.org/drawingml/2006/main">
            <a:ext uri="{FF2B5EF4-FFF2-40B4-BE49-F238E27FC236}">
              <a16:creationId xmlns:a16="http://schemas.microsoft.com/office/drawing/2014/main" id="{1EDFF7BA-1F20-0517-7D09-66341504706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66207" y="1567732"/>
          <a:ext cx="198177" cy="7923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Wappapello 51</a:t>
          </a:r>
        </a:p>
      </cdr:txBody>
    </cdr:sp>
  </cdr:relSizeAnchor>
  <cdr:relSizeAnchor xmlns:cdr="http://schemas.openxmlformats.org/drawingml/2006/chartDrawing">
    <cdr:from>
      <cdr:x>0.19991</cdr:x>
      <cdr:y>0.46154</cdr:y>
    </cdr:from>
    <cdr:to>
      <cdr:x>0.24907</cdr:x>
      <cdr:y>0.72303</cdr:y>
    </cdr:to>
    <cdr:sp macro="" textlink="">
      <cdr:nvSpPr>
        <cdr:cNvPr id="39941" name="Text Box 5">
          <a:extLst xmlns:a="http://schemas.openxmlformats.org/drawingml/2006/main">
            <a:ext uri="{FF2B5EF4-FFF2-40B4-BE49-F238E27FC236}">
              <a16:creationId xmlns:a16="http://schemas.microsoft.com/office/drawing/2014/main" id="{0829E53E-E42F-FD2D-C7D4-2FD05954CF3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3285" y="1516770"/>
          <a:ext cx="198177" cy="860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Los Angeles 30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205740</xdr:colOff>
          <xdr:row>0</xdr:row>
          <xdr:rowOff>91440</xdr:rowOff>
        </xdr:from>
        <xdr:to>
          <xdr:col>6</xdr:col>
          <xdr:colOff>556260</xdr:colOff>
          <xdr:row>2</xdr:row>
          <xdr:rowOff>236220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950DBB62-4D6E-EE45-ACC9-9A7C7B90EE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281940</xdr:colOff>
          <xdr:row>3</xdr:row>
          <xdr:rowOff>30480</xdr:rowOff>
        </xdr:from>
        <xdr:to>
          <xdr:col>6</xdr:col>
          <xdr:colOff>556260</xdr:colOff>
          <xdr:row>5</xdr:row>
          <xdr:rowOff>91440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DF7C2CA-60EE-99A5-A606-0E4520A769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Back to INSTR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1066800</xdr:colOff>
      <xdr:row>31</xdr:row>
      <xdr:rowOff>38100</xdr:rowOff>
    </xdr:from>
    <xdr:to>
      <xdr:col>4</xdr:col>
      <xdr:colOff>1066800</xdr:colOff>
      <xdr:row>32</xdr:row>
      <xdr:rowOff>22860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BC281789-DDCE-ED83-30BA-1ED5AE35B947}"/>
            </a:ext>
          </a:extLst>
        </xdr:cNvPr>
        <xdr:cNvSpPr>
          <a:spLocks noChangeShapeType="1"/>
        </xdr:cNvSpPr>
      </xdr:nvSpPr>
      <xdr:spPr bwMode="auto">
        <a:xfrm flipH="1">
          <a:off x="3718560" y="551688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822960</xdr:colOff>
      <xdr:row>31</xdr:row>
      <xdr:rowOff>45720</xdr:rowOff>
    </xdr:from>
    <xdr:to>
      <xdr:col>4</xdr:col>
      <xdr:colOff>1074420</xdr:colOff>
      <xdr:row>31</xdr:row>
      <xdr:rowOff>45720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A04D47D2-C136-1B8F-4251-56769D7C870A}"/>
            </a:ext>
          </a:extLst>
        </xdr:cNvPr>
        <xdr:cNvSpPr>
          <a:spLocks noChangeShapeType="1"/>
        </xdr:cNvSpPr>
      </xdr:nvSpPr>
      <xdr:spPr bwMode="auto">
        <a:xfrm>
          <a:off x="3474720" y="5524500"/>
          <a:ext cx="2514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320040</xdr:colOff>
          <xdr:row>1</xdr:row>
          <xdr:rowOff>38100</xdr:rowOff>
        </xdr:from>
        <xdr:to>
          <xdr:col>7</xdr:col>
          <xdr:colOff>266700</xdr:colOff>
          <xdr:row>4</xdr:row>
          <xdr:rowOff>22860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3410C7CD-6011-6039-3976-43517C9223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Worksheet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4</xdr:row>
          <xdr:rowOff>144780</xdr:rowOff>
        </xdr:from>
        <xdr:to>
          <xdr:col>7</xdr:col>
          <xdr:colOff>502920</xdr:colOff>
          <xdr:row>7</xdr:row>
          <xdr:rowOff>7620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BF820876-625F-1F13-B28D-24ACCCB3C4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Back to INSTR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2</xdr:row>
      <xdr:rowOff>0</xdr:rowOff>
    </xdr:from>
    <xdr:to>
      <xdr:col>7</xdr:col>
      <xdr:colOff>381000</xdr:colOff>
      <xdr:row>21</xdr:row>
      <xdr:rowOff>91440</xdr:rowOff>
    </xdr:to>
    <xdr:graphicFrame macro="">
      <xdr:nvGraphicFramePr>
        <xdr:cNvPr id="30721" name="Chart 1">
          <a:extLst>
            <a:ext uri="{FF2B5EF4-FFF2-40B4-BE49-F238E27FC236}">
              <a16:creationId xmlns:a16="http://schemas.microsoft.com/office/drawing/2014/main" id="{01ACCA83-B743-5354-19CA-F8B66B7A9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7</xdr:col>
      <xdr:colOff>403860</xdr:colOff>
      <xdr:row>42</xdr:row>
      <xdr:rowOff>91440</xdr:rowOff>
    </xdr:to>
    <xdr:graphicFrame macro="">
      <xdr:nvGraphicFramePr>
        <xdr:cNvPr id="30722" name="Chart 2">
          <a:extLst>
            <a:ext uri="{FF2B5EF4-FFF2-40B4-BE49-F238E27FC236}">
              <a16:creationId xmlns:a16="http://schemas.microsoft.com/office/drawing/2014/main" id="{F99945E4-FE88-B634-C65F-B42F79A1B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403860</xdr:colOff>
      <xdr:row>64</xdr:row>
      <xdr:rowOff>91440</xdr:rowOff>
    </xdr:to>
    <xdr:graphicFrame macro="">
      <xdr:nvGraphicFramePr>
        <xdr:cNvPr id="30723" name="Chart 3">
          <a:extLst>
            <a:ext uri="{FF2B5EF4-FFF2-40B4-BE49-F238E27FC236}">
              <a16:creationId xmlns:a16="http://schemas.microsoft.com/office/drawing/2014/main" id="{21FE2B78-E4C9-83A1-6815-1498C9243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7</xdr:col>
      <xdr:colOff>403860</xdr:colOff>
      <xdr:row>109</xdr:row>
      <xdr:rowOff>91440</xdr:rowOff>
    </xdr:to>
    <xdr:graphicFrame macro="">
      <xdr:nvGraphicFramePr>
        <xdr:cNvPr id="30724" name="Chart 4">
          <a:extLst>
            <a:ext uri="{FF2B5EF4-FFF2-40B4-BE49-F238E27FC236}">
              <a16:creationId xmlns:a16="http://schemas.microsoft.com/office/drawing/2014/main" id="{385E587E-6FD4-4A26-BAAE-3E38C2F14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7</xdr:col>
      <xdr:colOff>350520</xdr:colOff>
      <xdr:row>179</xdr:row>
      <xdr:rowOff>91440</xdr:rowOff>
    </xdr:to>
    <xdr:graphicFrame macro="">
      <xdr:nvGraphicFramePr>
        <xdr:cNvPr id="30725" name="Chart 5">
          <a:extLst>
            <a:ext uri="{FF2B5EF4-FFF2-40B4-BE49-F238E27FC236}">
              <a16:creationId xmlns:a16="http://schemas.microsoft.com/office/drawing/2014/main" id="{CBB32687-C030-312C-1487-31A9734DE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</xdr:colOff>
      <xdr:row>66</xdr:row>
      <xdr:rowOff>144780</xdr:rowOff>
    </xdr:from>
    <xdr:to>
      <xdr:col>7</xdr:col>
      <xdr:colOff>365760</xdr:colOff>
      <xdr:row>86</xdr:row>
      <xdr:rowOff>76200</xdr:rowOff>
    </xdr:to>
    <xdr:graphicFrame macro="">
      <xdr:nvGraphicFramePr>
        <xdr:cNvPr id="30726" name="Chart 6">
          <a:extLst>
            <a:ext uri="{FF2B5EF4-FFF2-40B4-BE49-F238E27FC236}">
              <a16:creationId xmlns:a16="http://schemas.microsoft.com/office/drawing/2014/main" id="{12E273CD-04BA-5A1D-F649-9B78C3EDF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135</xdr:row>
      <xdr:rowOff>144780</xdr:rowOff>
    </xdr:from>
    <xdr:to>
      <xdr:col>7</xdr:col>
      <xdr:colOff>403860</xdr:colOff>
      <xdr:row>155</xdr:row>
      <xdr:rowOff>68580</xdr:rowOff>
    </xdr:to>
    <xdr:graphicFrame macro="">
      <xdr:nvGraphicFramePr>
        <xdr:cNvPr id="30727" name="Chart 7">
          <a:extLst>
            <a:ext uri="{FF2B5EF4-FFF2-40B4-BE49-F238E27FC236}">
              <a16:creationId xmlns:a16="http://schemas.microsoft.com/office/drawing/2014/main" id="{4A04229D-61BC-AE9E-6041-15B590A2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601980</xdr:colOff>
      <xdr:row>111</xdr:row>
      <xdr:rowOff>7620</xdr:rowOff>
    </xdr:from>
    <xdr:to>
      <xdr:col>7</xdr:col>
      <xdr:colOff>388620</xdr:colOff>
      <xdr:row>130</xdr:row>
      <xdr:rowOff>167640</xdr:rowOff>
    </xdr:to>
    <xdr:graphicFrame macro="">
      <xdr:nvGraphicFramePr>
        <xdr:cNvPr id="30728" name="Chart 8">
          <a:extLst>
            <a:ext uri="{FF2B5EF4-FFF2-40B4-BE49-F238E27FC236}">
              <a16:creationId xmlns:a16="http://schemas.microsoft.com/office/drawing/2014/main" id="{4879881B-C85F-623D-6D71-0D9B4634D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180</xdr:row>
      <xdr:rowOff>129540</xdr:rowOff>
    </xdr:from>
    <xdr:to>
      <xdr:col>7</xdr:col>
      <xdr:colOff>365760</xdr:colOff>
      <xdr:row>200</xdr:row>
      <xdr:rowOff>60960</xdr:rowOff>
    </xdr:to>
    <xdr:graphicFrame macro="">
      <xdr:nvGraphicFramePr>
        <xdr:cNvPr id="30729" name="Chart 9">
          <a:extLst>
            <a:ext uri="{FF2B5EF4-FFF2-40B4-BE49-F238E27FC236}">
              <a16:creationId xmlns:a16="http://schemas.microsoft.com/office/drawing/2014/main" id="{F8B0E931-FAD9-0C33-F0F3-FEFEF7FFD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0.67211</cdr:x>
      <cdr:y>0.33455</cdr:y>
    </cdr:from>
    <cdr:to>
      <cdr:x>0.76023</cdr:x>
      <cdr:y>0.38559</cdr:y>
    </cdr:to>
    <cdr:sp macro="" textlink="">
      <cdr:nvSpPr>
        <cdr:cNvPr id="31745" name="Text Box 1">
          <a:extLst xmlns:a="http://schemas.openxmlformats.org/drawingml/2006/main">
            <a:ext uri="{FF2B5EF4-FFF2-40B4-BE49-F238E27FC236}">
              <a16:creationId xmlns:a16="http://schemas.microsoft.com/office/drawing/2014/main" id="{963CB01E-B14A-EF77-7149-F61121899C9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27197" y="1096211"/>
          <a:ext cx="357908" cy="1676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  <cdr:relSizeAnchor xmlns:cdr="http://schemas.openxmlformats.org/drawingml/2006/chartDrawing">
    <cdr:from>
      <cdr:x>0.71495</cdr:x>
      <cdr:y>0.45549</cdr:y>
    </cdr:from>
    <cdr:to>
      <cdr:x>0.75999</cdr:x>
      <cdr:y>0.64102</cdr:y>
    </cdr:to>
    <cdr:sp macro="" textlink="">
      <cdr:nvSpPr>
        <cdr:cNvPr id="31746" name="Text Box 2">
          <a:extLst xmlns:a="http://schemas.openxmlformats.org/drawingml/2006/main">
            <a:ext uri="{FF2B5EF4-FFF2-40B4-BE49-F238E27FC236}">
              <a16:creationId xmlns:a16="http://schemas.microsoft.com/office/drawing/2014/main" id="{CFD58837-C197-CEE4-FA06-AE00B99B572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01208" y="1493403"/>
          <a:ext cx="182908" cy="6092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Oahe 78%</a:t>
          </a:r>
        </a:p>
      </cdr:txBody>
    </cdr:sp>
  </cdr:relSizeAnchor>
  <cdr:relSizeAnchor xmlns:cdr="http://schemas.openxmlformats.org/drawingml/2006/chartDrawing">
    <cdr:from>
      <cdr:x>0.37049</cdr:x>
      <cdr:y>0.35802</cdr:y>
    </cdr:from>
    <cdr:to>
      <cdr:x>0.41748</cdr:x>
      <cdr:y>0.63884</cdr:y>
    </cdr:to>
    <cdr:sp macro="" textlink="">
      <cdr:nvSpPr>
        <cdr:cNvPr id="31747" name="Text Box 3">
          <a:extLst xmlns:a="http://schemas.openxmlformats.org/drawingml/2006/main">
            <a:ext uri="{FF2B5EF4-FFF2-40B4-BE49-F238E27FC236}">
              <a16:creationId xmlns:a16="http://schemas.microsoft.com/office/drawing/2014/main" id="{F8D01953-D7D1-66E6-A8F6-ABE9D3CBB30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204" y="1173266"/>
          <a:ext cx="190818" cy="9222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Shelbyville 63%</a:t>
          </a:r>
        </a:p>
      </cdr:txBody>
    </cdr:sp>
  </cdr:relSizeAnchor>
  <cdr:relSizeAnchor xmlns:cdr="http://schemas.openxmlformats.org/drawingml/2006/chartDrawing">
    <cdr:from>
      <cdr:x>0.23198</cdr:x>
      <cdr:y>0.35802</cdr:y>
    </cdr:from>
    <cdr:to>
      <cdr:x>0.28261</cdr:x>
      <cdr:y>0.6086</cdr:y>
    </cdr:to>
    <cdr:sp macro="" textlink="">
      <cdr:nvSpPr>
        <cdr:cNvPr id="31748" name="Text Box 4">
          <a:extLst xmlns:a="http://schemas.openxmlformats.org/drawingml/2006/main">
            <a:ext uri="{FF2B5EF4-FFF2-40B4-BE49-F238E27FC236}">
              <a16:creationId xmlns:a16="http://schemas.microsoft.com/office/drawing/2014/main" id="{FCED62AF-7E7B-EBE4-7D1A-8E11C1B5E26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9637" y="1173266"/>
          <a:ext cx="205648" cy="8229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Dworshak 57%</a:t>
          </a:r>
        </a:p>
      </cdr:txBody>
    </cdr:sp>
  </cdr:relSizeAnchor>
  <cdr:relSizeAnchor xmlns:cdr="http://schemas.openxmlformats.org/drawingml/2006/chartDrawing">
    <cdr:from>
      <cdr:x>0.50584</cdr:x>
      <cdr:y>0.35802</cdr:y>
    </cdr:from>
    <cdr:to>
      <cdr:x>0.54723</cdr:x>
      <cdr:y>0.69205</cdr:y>
    </cdr:to>
    <cdr:sp macro="" textlink="">
      <cdr:nvSpPr>
        <cdr:cNvPr id="31749" name="Text Box 5">
          <a:extLst xmlns:a="http://schemas.openxmlformats.org/drawingml/2006/main">
            <a:ext uri="{FF2B5EF4-FFF2-40B4-BE49-F238E27FC236}">
              <a16:creationId xmlns:a16="http://schemas.microsoft.com/office/drawing/2014/main" id="{C80D6588-0111-5334-1141-8E11AAEC1F8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51919" y="1173266"/>
          <a:ext cx="168078" cy="1097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Stockton Lake 70%</a:t>
          </a:r>
        </a:p>
      </cdr:txBody>
    </cdr:sp>
  </cdr:relSizeAnchor>
  <cdr:relSizeAnchor xmlns:cdr="http://schemas.openxmlformats.org/drawingml/2006/chartDrawing">
    <cdr:from>
      <cdr:x>0.55818</cdr:x>
      <cdr:y>0.19306</cdr:y>
    </cdr:from>
    <cdr:to>
      <cdr:x>0.59956</cdr:x>
      <cdr:y>0.52709</cdr:y>
    </cdr:to>
    <cdr:sp macro="" textlink="">
      <cdr:nvSpPr>
        <cdr:cNvPr id="31750" name="Text Box 6">
          <a:extLst xmlns:a="http://schemas.openxmlformats.org/drawingml/2006/main">
            <a:ext uri="{FF2B5EF4-FFF2-40B4-BE49-F238E27FC236}">
              <a16:creationId xmlns:a16="http://schemas.microsoft.com/office/drawing/2014/main" id="{A2260670-3047-43CD-CE12-F57BB9FB906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64488" y="631495"/>
          <a:ext cx="168078" cy="1097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Cherry Creek 71%</a:t>
          </a:r>
        </a:p>
      </cdr:txBody>
    </cdr:sp>
  </cdr:relSizeAnchor>
  <cdr:relSizeAnchor xmlns:cdr="http://schemas.openxmlformats.org/drawingml/2006/chartDrawing">
    <cdr:from>
      <cdr:x>0.83837</cdr:x>
      <cdr:y>0.30214</cdr:y>
    </cdr:from>
    <cdr:to>
      <cdr:x>0.87976</cdr:x>
      <cdr:y>0.63618</cdr:y>
    </cdr:to>
    <cdr:sp macro="" textlink="">
      <cdr:nvSpPr>
        <cdr:cNvPr id="31751" name="Text Box 7">
          <a:extLst xmlns:a="http://schemas.openxmlformats.org/drawingml/2006/main">
            <a:ext uri="{FF2B5EF4-FFF2-40B4-BE49-F238E27FC236}">
              <a16:creationId xmlns:a16="http://schemas.microsoft.com/office/drawing/2014/main" id="{E477E30E-F273-949B-B557-2C24A8C3784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02476" y="989763"/>
          <a:ext cx="168078" cy="1097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27432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Los Angeles 83%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0.76779</cdr:x>
      <cdr:y>0.21773</cdr:y>
    </cdr:from>
    <cdr:to>
      <cdr:x>0.82208</cdr:x>
      <cdr:y>0.51693</cdr:y>
    </cdr:to>
    <cdr:sp macro="" textlink="">
      <cdr:nvSpPr>
        <cdr:cNvPr id="32769" name="Text Box 1">
          <a:extLst xmlns:a="http://schemas.openxmlformats.org/drawingml/2006/main">
            <a:ext uri="{FF2B5EF4-FFF2-40B4-BE49-F238E27FC236}">
              <a16:creationId xmlns:a16="http://schemas.microsoft.com/office/drawing/2014/main" id="{3612D785-2C10-D5FD-2852-4DEB6A7E2F2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21660" y="712523"/>
          <a:ext cx="220904" cy="982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J Percy Priest 1.25</a:t>
          </a:r>
        </a:p>
      </cdr:txBody>
    </cdr:sp>
  </cdr:relSizeAnchor>
  <cdr:relSizeAnchor xmlns:cdr="http://schemas.openxmlformats.org/drawingml/2006/chartDrawing">
    <cdr:from>
      <cdr:x>0.57547</cdr:x>
      <cdr:y>0.46009</cdr:y>
    </cdr:from>
    <cdr:to>
      <cdr:x>0.62976</cdr:x>
      <cdr:y>0.75929</cdr:y>
    </cdr:to>
    <cdr:sp macro="" textlink="">
      <cdr:nvSpPr>
        <cdr:cNvPr id="32770" name="Text Box 2">
          <a:extLst xmlns:a="http://schemas.openxmlformats.org/drawingml/2006/main">
            <a:ext uri="{FF2B5EF4-FFF2-40B4-BE49-F238E27FC236}">
              <a16:creationId xmlns:a16="http://schemas.microsoft.com/office/drawing/2014/main" id="{4651FC68-CB0B-8AC9-681A-35F32B47061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39086" y="1508496"/>
          <a:ext cx="220904" cy="9826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Mark Twain 1.21</a:t>
          </a:r>
        </a:p>
      </cdr:txBody>
    </cdr:sp>
  </cdr:relSizeAnchor>
  <cdr:relSizeAnchor xmlns:cdr="http://schemas.openxmlformats.org/drawingml/2006/chartDrawing">
    <cdr:from>
      <cdr:x>0.39678</cdr:x>
      <cdr:y>0.46009</cdr:y>
    </cdr:from>
    <cdr:to>
      <cdr:x>0.45107</cdr:x>
      <cdr:y>0.75929</cdr:y>
    </cdr:to>
    <cdr:sp macro="" textlink="">
      <cdr:nvSpPr>
        <cdr:cNvPr id="32771" name="Text Box 3">
          <a:extLst xmlns:a="http://schemas.openxmlformats.org/drawingml/2006/main">
            <a:ext uri="{FF2B5EF4-FFF2-40B4-BE49-F238E27FC236}">
              <a16:creationId xmlns:a16="http://schemas.microsoft.com/office/drawing/2014/main" id="{98E95005-BA8C-C30E-6A3A-D87E456AA53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11986" y="1508496"/>
          <a:ext cx="220903" cy="9826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Raystown 1.15</a:t>
          </a:r>
        </a:p>
      </cdr:txBody>
    </cdr:sp>
  </cdr:relSizeAnchor>
  <cdr:relSizeAnchor xmlns:cdr="http://schemas.openxmlformats.org/drawingml/2006/chartDrawing">
    <cdr:from>
      <cdr:x>0.23099</cdr:x>
      <cdr:y>0.36455</cdr:y>
    </cdr:from>
    <cdr:to>
      <cdr:x>0.28528</cdr:x>
      <cdr:y>0.66375</cdr:y>
    </cdr:to>
    <cdr:sp macro="" textlink="">
      <cdr:nvSpPr>
        <cdr:cNvPr id="32772" name="Text Box 4">
          <a:extLst xmlns:a="http://schemas.openxmlformats.org/drawingml/2006/main">
            <a:ext uri="{FF2B5EF4-FFF2-40B4-BE49-F238E27FC236}">
              <a16:creationId xmlns:a16="http://schemas.microsoft.com/office/drawing/2014/main" id="{9C8FDAA8-FCFC-0B88-DA27-A571B689913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7387" y="1194714"/>
          <a:ext cx="220904" cy="9826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Dworshak 1.10</a:t>
          </a:r>
        </a:p>
      </cdr:txBody>
    </cdr:sp>
  </cdr:relSizeAnchor>
  <cdr:relSizeAnchor xmlns:cdr="http://schemas.openxmlformats.org/drawingml/2006/chartDrawing">
    <cdr:from>
      <cdr:x>0.47785</cdr:x>
      <cdr:y>0.28352</cdr:y>
    </cdr:from>
    <cdr:to>
      <cdr:x>0.53213</cdr:x>
      <cdr:y>0.58272</cdr:y>
    </cdr:to>
    <cdr:sp macro="" textlink="">
      <cdr:nvSpPr>
        <cdr:cNvPr id="32773" name="Text Box 5">
          <a:extLst xmlns:a="http://schemas.openxmlformats.org/drawingml/2006/main">
            <a:ext uri="{FF2B5EF4-FFF2-40B4-BE49-F238E27FC236}">
              <a16:creationId xmlns:a16="http://schemas.microsoft.com/office/drawing/2014/main" id="{6A0B4C35-17F2-B44C-E9D9-2839A7CF505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1855" y="928595"/>
          <a:ext cx="220904" cy="9826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Mendocino 1.18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0.2882</cdr:x>
      <cdr:y>0.28618</cdr:y>
    </cdr:from>
    <cdr:to>
      <cdr:x>0.34614</cdr:x>
      <cdr:y>0.54136</cdr:y>
    </cdr:to>
    <cdr:sp macro="" textlink="">
      <cdr:nvSpPr>
        <cdr:cNvPr id="33793" name="Text Box 1">
          <a:extLst xmlns:a="http://schemas.openxmlformats.org/drawingml/2006/main">
            <a:ext uri="{FF2B5EF4-FFF2-40B4-BE49-F238E27FC236}">
              <a16:creationId xmlns:a16="http://schemas.microsoft.com/office/drawing/2014/main" id="{423C587D-8C1C-4E5E-15B5-B3CDB0BA3D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0178" y="937334"/>
          <a:ext cx="235763" cy="8380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0.84886</cdr:x>
      <cdr:y>0.4509</cdr:y>
    </cdr:from>
    <cdr:to>
      <cdr:x>0.89755</cdr:x>
      <cdr:y>0.65964</cdr:y>
    </cdr:to>
    <cdr:sp macro="" textlink="">
      <cdr:nvSpPr>
        <cdr:cNvPr id="33794" name="Text Box 2">
          <a:extLst xmlns:a="http://schemas.openxmlformats.org/drawingml/2006/main">
            <a:ext uri="{FF2B5EF4-FFF2-40B4-BE49-F238E27FC236}">
              <a16:creationId xmlns:a16="http://schemas.microsoft.com/office/drawing/2014/main" id="{C09135B4-8CDB-92BA-8629-36FFB3CD6A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51530" y="1478310"/>
          <a:ext cx="198120" cy="6855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Norfork 1.94</a:t>
          </a:r>
        </a:p>
      </cdr:txBody>
    </cdr:sp>
  </cdr:relSizeAnchor>
  <cdr:relSizeAnchor xmlns:cdr="http://schemas.openxmlformats.org/drawingml/2006/chartDrawing">
    <cdr:from>
      <cdr:x>0.71448</cdr:x>
      <cdr:y>0.50242</cdr:y>
    </cdr:from>
    <cdr:to>
      <cdr:x>0.76316</cdr:x>
      <cdr:y>0.79001</cdr:y>
    </cdr:to>
    <cdr:sp macro="" textlink="">
      <cdr:nvSpPr>
        <cdr:cNvPr id="33795" name="Text Box 3">
          <a:extLst xmlns:a="http://schemas.openxmlformats.org/drawingml/2006/main">
            <a:ext uri="{FF2B5EF4-FFF2-40B4-BE49-F238E27FC236}">
              <a16:creationId xmlns:a16="http://schemas.microsoft.com/office/drawing/2014/main" id="{2B875E9B-AEFC-2E20-25E4-47CFD09DB1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04719" y="1647514"/>
          <a:ext cx="198120" cy="9445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Los Angeles 1.80</a:t>
          </a:r>
        </a:p>
      </cdr:txBody>
    </cdr:sp>
  </cdr:relSizeAnchor>
  <cdr:relSizeAnchor xmlns:cdr="http://schemas.openxmlformats.org/drawingml/2006/chartDrawing">
    <cdr:from>
      <cdr:x>0.61199</cdr:x>
      <cdr:y>0.46614</cdr:y>
    </cdr:from>
    <cdr:to>
      <cdr:x>0.66067</cdr:x>
      <cdr:y>0.77018</cdr:y>
    </cdr:to>
    <cdr:sp macro="" textlink="">
      <cdr:nvSpPr>
        <cdr:cNvPr id="33796" name="Text Box 4">
          <a:extLst xmlns:a="http://schemas.openxmlformats.org/drawingml/2006/main">
            <a:ext uri="{FF2B5EF4-FFF2-40B4-BE49-F238E27FC236}">
              <a16:creationId xmlns:a16="http://schemas.microsoft.com/office/drawing/2014/main" id="{A835AC09-52E2-F1A2-7ED8-344C0C3C58E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7676" y="1528356"/>
          <a:ext cx="198120" cy="9985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Cherry Creek 1.74</a:t>
          </a:r>
        </a:p>
      </cdr:txBody>
    </cdr:sp>
  </cdr:relSizeAnchor>
  <cdr:relSizeAnchor xmlns:cdr="http://schemas.openxmlformats.org/drawingml/2006/chartDrawing">
    <cdr:from>
      <cdr:x>0.42551</cdr:x>
      <cdr:y>0.22619</cdr:y>
    </cdr:from>
    <cdr:to>
      <cdr:x>0.47419</cdr:x>
      <cdr:y>0.50919</cdr:y>
    </cdr:to>
    <cdr:sp macro="" textlink="">
      <cdr:nvSpPr>
        <cdr:cNvPr id="33797" name="Text Box 5">
          <a:extLst xmlns:a="http://schemas.openxmlformats.org/drawingml/2006/main">
            <a:ext uri="{FF2B5EF4-FFF2-40B4-BE49-F238E27FC236}">
              <a16:creationId xmlns:a16="http://schemas.microsoft.com/office/drawing/2014/main" id="{DD44AA17-4F95-6908-1E1F-D4A2C95DF33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28876" y="740326"/>
          <a:ext cx="198120" cy="9294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Cumberland 1.58</a:t>
          </a:r>
        </a:p>
      </cdr:txBody>
    </cdr:sp>
  </cdr:relSizeAnchor>
  <cdr:relSizeAnchor xmlns:cdr="http://schemas.openxmlformats.org/drawingml/2006/chartDrawing">
    <cdr:from>
      <cdr:x>0.21979</cdr:x>
      <cdr:y>0.4509</cdr:y>
    </cdr:from>
    <cdr:to>
      <cdr:x>0.26848</cdr:x>
      <cdr:y>0.69907</cdr:y>
    </cdr:to>
    <cdr:sp macro="" textlink="">
      <cdr:nvSpPr>
        <cdr:cNvPr id="33798" name="Text Box 6">
          <a:extLst xmlns:a="http://schemas.openxmlformats.org/drawingml/2006/main">
            <a:ext uri="{FF2B5EF4-FFF2-40B4-BE49-F238E27FC236}">
              <a16:creationId xmlns:a16="http://schemas.microsoft.com/office/drawing/2014/main" id="{01E726BE-68F9-877D-EC05-34DC9ADE5A3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1819" y="1478310"/>
          <a:ext cx="198120" cy="815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Dworshak 1.37</a:t>
          </a:r>
        </a:p>
      </cdr:txBody>
    </cdr:sp>
  </cdr:relSizeAnchor>
  <cdr:relSizeAnchor xmlns:cdr="http://schemas.openxmlformats.org/drawingml/2006/chartDrawing">
    <cdr:from>
      <cdr:x>0.52702</cdr:x>
      <cdr:y>0.42719</cdr:y>
    </cdr:from>
    <cdr:to>
      <cdr:x>0.57571</cdr:x>
      <cdr:y>0.65916</cdr:y>
    </cdr:to>
    <cdr:sp macro="" textlink="">
      <cdr:nvSpPr>
        <cdr:cNvPr id="33799" name="Text Box 7">
          <a:extLst xmlns:a="http://schemas.openxmlformats.org/drawingml/2006/main">
            <a:ext uri="{FF2B5EF4-FFF2-40B4-BE49-F238E27FC236}">
              <a16:creationId xmlns:a16="http://schemas.microsoft.com/office/drawing/2014/main" id="{61888B98-F14F-2F41-0C9A-01FE1DB61E1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1957" y="1400460"/>
          <a:ext cx="198120" cy="7618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Millwood 1.65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0.28358</cdr:x>
      <cdr:y>0.37132</cdr:y>
    </cdr:from>
    <cdr:to>
      <cdr:x>0.30232</cdr:x>
      <cdr:y>0.43397</cdr:y>
    </cdr:to>
    <cdr:sp macro="" textlink="">
      <cdr:nvSpPr>
        <cdr:cNvPr id="34817" name="Text Box 1">
          <a:extLst xmlns:a="http://schemas.openxmlformats.org/drawingml/2006/main">
            <a:ext uri="{FF2B5EF4-FFF2-40B4-BE49-F238E27FC236}">
              <a16:creationId xmlns:a16="http://schemas.microsoft.com/office/drawing/2014/main" id="{186B510F-D2AA-DADA-F2BE-76335036D0B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51357" y="1216957"/>
          <a:ext cx="76276" cy="2057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0.4165</cdr:x>
      <cdr:y>0.38704</cdr:y>
    </cdr:from>
    <cdr:to>
      <cdr:x>0.46519</cdr:x>
      <cdr:y>0.64464</cdr:y>
    </cdr:to>
    <cdr:sp macro="" textlink="">
      <cdr:nvSpPr>
        <cdr:cNvPr id="34818" name="Text Box 2">
          <a:extLst xmlns:a="http://schemas.openxmlformats.org/drawingml/2006/main">
            <a:ext uri="{FF2B5EF4-FFF2-40B4-BE49-F238E27FC236}">
              <a16:creationId xmlns:a16="http://schemas.microsoft.com/office/drawing/2014/main" id="{17737DAB-DE3A-761F-AEC1-F0F357B1DE8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2224" y="1268592"/>
          <a:ext cx="198120" cy="8460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Shelbyville 57%</a:t>
          </a:r>
        </a:p>
      </cdr:txBody>
    </cdr:sp>
  </cdr:relSizeAnchor>
  <cdr:relSizeAnchor xmlns:cdr="http://schemas.openxmlformats.org/drawingml/2006/chartDrawing">
    <cdr:from>
      <cdr:x>0.6115</cdr:x>
      <cdr:y>0.202</cdr:y>
    </cdr:from>
    <cdr:to>
      <cdr:x>0.66019</cdr:x>
      <cdr:y>0.4642</cdr:y>
    </cdr:to>
    <cdr:sp macro="" textlink="">
      <cdr:nvSpPr>
        <cdr:cNvPr id="34819" name="Text Box 3">
          <a:extLst xmlns:a="http://schemas.openxmlformats.org/drawingml/2006/main">
            <a:ext uri="{FF2B5EF4-FFF2-40B4-BE49-F238E27FC236}">
              <a16:creationId xmlns:a16="http://schemas.microsoft.com/office/drawing/2014/main" id="{841D7F89-B1B4-96C0-887C-E2626DD005F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5695" y="660888"/>
          <a:ext cx="198120" cy="8611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Mendocino 65%</a:t>
          </a:r>
        </a:p>
      </cdr:txBody>
    </cdr:sp>
  </cdr:relSizeAnchor>
  <cdr:relSizeAnchor xmlns:cdr="http://schemas.openxmlformats.org/drawingml/2006/chartDrawing">
    <cdr:from>
      <cdr:x>0.75951</cdr:x>
      <cdr:y>0.43856</cdr:y>
    </cdr:from>
    <cdr:to>
      <cdr:x>0.8082</cdr:x>
      <cdr:y>0.7426</cdr:y>
    </cdr:to>
    <cdr:sp macro="" textlink="">
      <cdr:nvSpPr>
        <cdr:cNvPr id="34820" name="Text Box 4">
          <a:extLst xmlns:a="http://schemas.openxmlformats.org/drawingml/2006/main">
            <a:ext uri="{FF2B5EF4-FFF2-40B4-BE49-F238E27FC236}">
              <a16:creationId xmlns:a16="http://schemas.microsoft.com/office/drawing/2014/main" id="{57BC43AD-C9C9-8128-38DC-F1798917D1D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7980" y="1437796"/>
          <a:ext cx="198120" cy="9985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Sidney Lanier 69%</a:t>
          </a:r>
        </a:p>
      </cdr:txBody>
    </cdr:sp>
  </cdr:relSizeAnchor>
  <cdr:relSizeAnchor xmlns:cdr="http://schemas.openxmlformats.org/drawingml/2006/chartDrawing">
    <cdr:from>
      <cdr:x>0.24463</cdr:x>
      <cdr:y>0.24046</cdr:y>
    </cdr:from>
    <cdr:to>
      <cdr:x>0.29331</cdr:x>
      <cdr:y>0.52346</cdr:y>
    </cdr:to>
    <cdr:sp macro="" textlink="">
      <cdr:nvSpPr>
        <cdr:cNvPr id="34821" name="Text Box 5">
          <a:extLst xmlns:a="http://schemas.openxmlformats.org/drawingml/2006/main">
            <a:ext uri="{FF2B5EF4-FFF2-40B4-BE49-F238E27FC236}">
              <a16:creationId xmlns:a16="http://schemas.microsoft.com/office/drawing/2014/main" id="{AB483514-A0AF-3FD2-C891-5E09666F868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92861" y="787195"/>
          <a:ext cx="198120" cy="929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Cumberland 53%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0.53018</cdr:x>
      <cdr:y>0.33165</cdr:y>
    </cdr:from>
    <cdr:to>
      <cdr:x>0.57958</cdr:x>
      <cdr:y>0.57764</cdr:y>
    </cdr:to>
    <cdr:sp macro="" textlink="">
      <cdr:nvSpPr>
        <cdr:cNvPr id="35841" name="Text Box 1">
          <a:extLst xmlns:a="http://schemas.openxmlformats.org/drawingml/2006/main">
            <a:ext uri="{FF2B5EF4-FFF2-40B4-BE49-F238E27FC236}">
              <a16:creationId xmlns:a16="http://schemas.microsoft.com/office/drawing/2014/main" id="{8A64B233-998D-C975-6020-754BDE22680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6511" y="1086678"/>
          <a:ext cx="198385" cy="807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Mark Twain 41</a:t>
          </a:r>
        </a:p>
      </cdr:txBody>
    </cdr:sp>
  </cdr:relSizeAnchor>
  <cdr:relSizeAnchor xmlns:cdr="http://schemas.openxmlformats.org/drawingml/2006/chartDrawing">
    <cdr:from>
      <cdr:x>0.23474</cdr:x>
      <cdr:y>0.37906</cdr:y>
    </cdr:from>
    <cdr:to>
      <cdr:x>0.28414</cdr:x>
      <cdr:y>0.65504</cdr:y>
    </cdr:to>
    <cdr:sp macro="" textlink="">
      <cdr:nvSpPr>
        <cdr:cNvPr id="35842" name="Text Box 2">
          <a:extLst xmlns:a="http://schemas.openxmlformats.org/drawingml/2006/main">
            <a:ext uri="{FF2B5EF4-FFF2-40B4-BE49-F238E27FC236}">
              <a16:creationId xmlns:a16="http://schemas.microsoft.com/office/drawing/2014/main" id="{662392B8-0B92-A0F1-2484-66B6DA702DD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0111" y="1242378"/>
          <a:ext cx="198385" cy="906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Cherry Creek 29</a:t>
          </a:r>
        </a:p>
      </cdr:txBody>
    </cdr:sp>
  </cdr:relSizeAnchor>
  <cdr:relSizeAnchor xmlns:cdr="http://schemas.openxmlformats.org/drawingml/2006/chartDrawing">
    <cdr:from>
      <cdr:x>0.39584</cdr:x>
      <cdr:y>0.51427</cdr:y>
    </cdr:from>
    <cdr:to>
      <cdr:x>0.44524</cdr:x>
      <cdr:y>0.65577</cdr:y>
    </cdr:to>
    <cdr:sp macro="" textlink="">
      <cdr:nvSpPr>
        <cdr:cNvPr id="35843" name="Text Box 3">
          <a:extLst xmlns:a="http://schemas.openxmlformats.org/drawingml/2006/main">
            <a:ext uri="{FF2B5EF4-FFF2-40B4-BE49-F238E27FC236}">
              <a16:creationId xmlns:a16="http://schemas.microsoft.com/office/drawing/2014/main" id="{B590A52D-B288-38ED-6D7C-D235DDE680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7061" y="1686439"/>
          <a:ext cx="198384" cy="4647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Oahe 36</a:t>
          </a:r>
        </a:p>
      </cdr:txBody>
    </cdr:sp>
  </cdr:relSizeAnchor>
  <cdr:relSizeAnchor xmlns:cdr="http://schemas.openxmlformats.org/drawingml/2006/chartDrawing">
    <cdr:from>
      <cdr:x>0.68301</cdr:x>
      <cdr:y>0.44243</cdr:y>
    </cdr:from>
    <cdr:to>
      <cdr:x>0.73241</cdr:x>
      <cdr:y>0.61876</cdr:y>
    </cdr:to>
    <cdr:sp macro="" textlink="">
      <cdr:nvSpPr>
        <cdr:cNvPr id="35844" name="Text Box 4">
          <a:extLst xmlns:a="http://schemas.openxmlformats.org/drawingml/2006/main">
            <a:ext uri="{FF2B5EF4-FFF2-40B4-BE49-F238E27FC236}">
              <a16:creationId xmlns:a16="http://schemas.microsoft.com/office/drawing/2014/main" id="{F4ABAEC2-462D-2AA3-CBB1-B6AB491DB24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0233" y="1450506"/>
          <a:ext cx="198385" cy="5791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Nimrod 46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="vert270"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="vert270"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J78"/>
  <sheetViews>
    <sheetView tabSelected="1" workbookViewId="0"/>
  </sheetViews>
  <sheetFormatPr defaultRowHeight="13.2" x14ac:dyDescent="0.25"/>
  <cols>
    <col min="1" max="1" width="16.6640625" customWidth="1"/>
    <col min="2" max="2" width="12.6640625" customWidth="1"/>
    <col min="3" max="3" width="8.109375" customWidth="1"/>
    <col min="5" max="5" width="5.6640625" customWidth="1"/>
    <col min="6" max="6" width="16.6640625" customWidth="1"/>
    <col min="7" max="7" width="21" customWidth="1"/>
  </cols>
  <sheetData>
    <row r="1" spans="1:10" ht="19.2" customHeight="1" x14ac:dyDescent="0.25">
      <c r="A1" s="135" t="s">
        <v>1288</v>
      </c>
      <c r="B1" s="136"/>
      <c r="C1" s="137"/>
      <c r="D1" s="137"/>
      <c r="E1" s="137"/>
      <c r="F1" s="92"/>
      <c r="H1" t="s">
        <v>1345</v>
      </c>
      <c r="I1" s="1">
        <v>0</v>
      </c>
    </row>
    <row r="2" spans="1:10" x14ac:dyDescent="0.25">
      <c r="A2" s="47" t="s">
        <v>25</v>
      </c>
      <c r="B2" s="128"/>
      <c r="C2" s="131"/>
      <c r="D2" s="131"/>
      <c r="E2" s="131"/>
      <c r="F2" s="106"/>
    </row>
    <row r="3" spans="1:10" x14ac:dyDescent="0.25">
      <c r="A3" s="48" t="s">
        <v>26</v>
      </c>
      <c r="B3" s="129"/>
      <c r="C3" s="73"/>
      <c r="D3" s="73"/>
      <c r="E3" s="73"/>
      <c r="F3" s="106"/>
    </row>
    <row r="4" spans="1:10" ht="12" customHeight="1" thickBot="1" x14ac:dyDescent="0.3">
      <c r="A4" s="130" t="s">
        <v>1289</v>
      </c>
      <c r="B4" s="132"/>
      <c r="C4" s="133"/>
      <c r="D4" s="133"/>
      <c r="E4" s="133"/>
      <c r="F4" s="134"/>
      <c r="G4" s="1"/>
      <c r="H4" s="1"/>
      <c r="I4" s="1"/>
      <c r="J4" s="1"/>
    </row>
    <row r="5" spans="1:10" ht="21.6" customHeight="1" x14ac:dyDescent="0.3">
      <c r="A5" s="74" t="s">
        <v>1272</v>
      </c>
      <c r="B5" s="87" t="s">
        <v>1281</v>
      </c>
      <c r="C5" s="44"/>
      <c r="D5" s="44"/>
      <c r="E5" s="44"/>
      <c r="F5" s="44"/>
      <c r="G5" s="44"/>
      <c r="H5" s="1"/>
      <c r="I5" s="1">
        <v>1</v>
      </c>
      <c r="J5" s="1"/>
    </row>
    <row r="6" spans="1:10" ht="17.399999999999999" x14ac:dyDescent="0.3">
      <c r="A6" s="43" t="s">
        <v>1263</v>
      </c>
      <c r="B6" s="43" t="s">
        <v>1265</v>
      </c>
      <c r="C6" s="44"/>
      <c r="D6" s="44"/>
      <c r="E6" s="44"/>
      <c r="F6" s="159" t="s">
        <v>1248</v>
      </c>
      <c r="G6" s="160"/>
      <c r="H6" s="1"/>
      <c r="I6" s="1"/>
      <c r="J6" s="1"/>
    </row>
    <row r="7" spans="1:10" x14ac:dyDescent="0.25">
      <c r="A7" s="65"/>
      <c r="B7" s="65"/>
      <c r="C7" s="44"/>
      <c r="D7" s="44"/>
      <c r="E7" s="44"/>
      <c r="F7" s="60" t="s">
        <v>235</v>
      </c>
      <c r="G7" s="64" t="s">
        <v>398</v>
      </c>
      <c r="H7" s="1"/>
      <c r="I7" s="1"/>
      <c r="J7" s="1"/>
    </row>
    <row r="8" spans="1:10" ht="18" customHeight="1" x14ac:dyDescent="0.25">
      <c r="A8" s="65"/>
      <c r="B8" s="66"/>
      <c r="C8" s="44"/>
      <c r="D8" s="44"/>
      <c r="E8" s="44"/>
      <c r="F8" s="57" t="s">
        <v>198</v>
      </c>
      <c r="G8" s="61">
        <v>270900</v>
      </c>
      <c r="H8" s="1"/>
      <c r="I8" s="1"/>
      <c r="J8" s="1"/>
    </row>
    <row r="9" spans="1:10" ht="15" customHeight="1" x14ac:dyDescent="0.25">
      <c r="A9" s="67"/>
      <c r="B9" s="68"/>
      <c r="C9" s="44"/>
      <c r="D9" s="44"/>
      <c r="E9" s="44"/>
      <c r="F9" s="58" t="s">
        <v>240</v>
      </c>
      <c r="G9" s="62">
        <v>0</v>
      </c>
      <c r="H9" s="1"/>
      <c r="I9" s="1"/>
      <c r="J9" s="1"/>
    </row>
    <row r="10" spans="1:10" ht="18" customHeight="1" x14ac:dyDescent="0.25">
      <c r="A10" s="69"/>
      <c r="B10" s="68"/>
      <c r="C10" s="44"/>
      <c r="D10" s="44"/>
      <c r="E10" s="44"/>
      <c r="F10" s="59" t="s">
        <v>241</v>
      </c>
      <c r="G10" s="62">
        <v>0</v>
      </c>
      <c r="H10" s="1"/>
      <c r="I10" s="1"/>
      <c r="J10" s="1"/>
    </row>
    <row r="11" spans="1:10" ht="13.95" customHeight="1" x14ac:dyDescent="0.25">
      <c r="A11" s="69"/>
      <c r="B11" s="68"/>
      <c r="C11" s="44"/>
      <c r="D11" s="44"/>
      <c r="E11" s="44"/>
      <c r="F11" s="59" t="s">
        <v>242</v>
      </c>
      <c r="G11" s="62">
        <v>61</v>
      </c>
      <c r="H11" s="1"/>
      <c r="I11" s="1"/>
      <c r="J11" s="1"/>
    </row>
    <row r="12" spans="1:10" ht="15.6" customHeight="1" x14ac:dyDescent="0.25">
      <c r="A12" s="67"/>
      <c r="B12" s="70"/>
      <c r="C12" s="44"/>
      <c r="D12" s="44"/>
      <c r="E12" s="44"/>
      <c r="F12" s="58" t="s">
        <v>1239</v>
      </c>
      <c r="G12" s="63">
        <v>0.02</v>
      </c>
      <c r="H12" s="1"/>
      <c r="I12" s="1"/>
      <c r="J12" s="1"/>
    </row>
    <row r="13" spans="1:10" ht="20.399999999999999" customHeight="1" x14ac:dyDescent="0.25">
      <c r="A13" s="44"/>
      <c r="B13" s="41"/>
      <c r="C13" s="44"/>
      <c r="D13" s="44"/>
      <c r="E13" s="44"/>
      <c r="F13" s="44"/>
      <c r="G13" s="44"/>
      <c r="H13" s="1"/>
      <c r="I13" s="1"/>
      <c r="J13" s="1"/>
    </row>
    <row r="14" spans="1:10" ht="24.6" customHeight="1" x14ac:dyDescent="0.3">
      <c r="A14" s="71" t="s">
        <v>203</v>
      </c>
      <c r="B14" s="45"/>
      <c r="C14" s="45"/>
      <c r="D14" s="45"/>
      <c r="E14" s="45"/>
      <c r="F14" s="161" t="s">
        <v>1271</v>
      </c>
      <c r="G14" s="161"/>
      <c r="H14" s="1"/>
      <c r="I14" s="1"/>
      <c r="J14" s="1"/>
    </row>
    <row r="15" spans="1:10" x14ac:dyDescent="0.25">
      <c r="A15" s="88" t="s">
        <v>1330</v>
      </c>
      <c r="B15" s="75" t="s">
        <v>1273</v>
      </c>
      <c r="C15" s="45"/>
      <c r="D15" s="72" t="s">
        <v>96</v>
      </c>
      <c r="E15" s="45"/>
      <c r="F15" s="146" t="s">
        <v>235</v>
      </c>
      <c r="G15" s="147" t="s">
        <v>96</v>
      </c>
      <c r="I15" s="52"/>
      <c r="J15" s="1"/>
    </row>
    <row r="16" spans="1:10" ht="17.399999999999999" customHeight="1" x14ac:dyDescent="0.25">
      <c r="A16" s="138" t="s">
        <v>1323</v>
      </c>
      <c r="B16" s="46"/>
      <c r="C16" s="45"/>
      <c r="D16" s="140">
        <v>0.66</v>
      </c>
      <c r="E16" s="45"/>
      <c r="F16" s="53" t="s">
        <v>1344</v>
      </c>
      <c r="G16" s="55">
        <v>0.66</v>
      </c>
      <c r="H16" s="1"/>
      <c r="I16" s="1"/>
      <c r="J16" s="1">
        <v>2</v>
      </c>
    </row>
    <row r="17" spans="1:10" ht="16.95" customHeight="1" x14ac:dyDescent="0.25">
      <c r="A17" s="139" t="s">
        <v>1324</v>
      </c>
      <c r="B17" s="45"/>
      <c r="C17" s="45"/>
      <c r="D17" s="141">
        <v>1.18</v>
      </c>
      <c r="E17" s="45"/>
      <c r="F17" s="53" t="s">
        <v>193</v>
      </c>
      <c r="G17" s="54">
        <v>1.18</v>
      </c>
      <c r="H17" s="1"/>
      <c r="I17" s="1"/>
      <c r="J17" s="1"/>
    </row>
    <row r="18" spans="1:10" ht="13.95" customHeight="1" x14ac:dyDescent="0.25">
      <c r="A18" s="88"/>
      <c r="B18" s="45"/>
      <c r="C18" s="45"/>
      <c r="D18" s="141">
        <v>1.66</v>
      </c>
      <c r="E18" s="45"/>
      <c r="F18" s="53" t="s">
        <v>194</v>
      </c>
      <c r="G18" s="54">
        <v>1.66</v>
      </c>
      <c r="H18" s="1"/>
      <c r="I18" s="1"/>
      <c r="J18" s="1"/>
    </row>
    <row r="19" spans="1:10" ht="13.95" customHeight="1" x14ac:dyDescent="0.25">
      <c r="A19" s="88" t="s">
        <v>1325</v>
      </c>
      <c r="B19" s="46"/>
      <c r="C19" s="45"/>
      <c r="D19" s="140">
        <v>0.52</v>
      </c>
      <c r="E19" s="45"/>
      <c r="F19" s="53" t="s">
        <v>1339</v>
      </c>
      <c r="G19" s="145">
        <v>0.52</v>
      </c>
      <c r="H19" s="1"/>
      <c r="I19" s="1"/>
      <c r="J19" s="1"/>
    </row>
    <row r="20" spans="1:10" x14ac:dyDescent="0.25">
      <c r="A20" s="88" t="s">
        <v>1326</v>
      </c>
      <c r="B20" s="46"/>
      <c r="C20" s="45"/>
      <c r="D20" s="140">
        <v>0.61</v>
      </c>
      <c r="E20" s="45"/>
      <c r="F20" s="53" t="s">
        <v>195</v>
      </c>
      <c r="G20" s="144">
        <v>0.61</v>
      </c>
      <c r="H20" s="1"/>
      <c r="I20" s="1"/>
      <c r="J20" s="1"/>
    </row>
    <row r="21" spans="1:10" x14ac:dyDescent="0.25">
      <c r="A21" s="88" t="s">
        <v>1327</v>
      </c>
      <c r="B21" s="46"/>
      <c r="C21" s="45"/>
      <c r="D21" s="140">
        <v>0.87</v>
      </c>
      <c r="E21" s="45"/>
      <c r="F21" s="53" t="s">
        <v>1343</v>
      </c>
      <c r="G21" s="144">
        <v>0.87</v>
      </c>
      <c r="H21" s="1"/>
      <c r="I21" s="1"/>
      <c r="J21" s="1"/>
    </row>
    <row r="22" spans="1:10" x14ac:dyDescent="0.25">
      <c r="A22" s="88" t="s">
        <v>1328</v>
      </c>
      <c r="B22" s="45"/>
      <c r="C22" s="45"/>
      <c r="D22" s="148">
        <v>33.270000000000003</v>
      </c>
      <c r="E22" s="45"/>
      <c r="F22" s="53" t="s">
        <v>1340</v>
      </c>
      <c r="G22" s="56">
        <v>33.270000000000003</v>
      </c>
      <c r="H22" s="1"/>
      <c r="I22" s="1"/>
      <c r="J22" s="1"/>
    </row>
    <row r="23" spans="1:10" x14ac:dyDescent="0.25">
      <c r="A23" s="45" t="s">
        <v>1329</v>
      </c>
      <c r="B23" s="45"/>
      <c r="C23" s="45"/>
      <c r="D23" s="148">
        <v>36</v>
      </c>
      <c r="E23" s="45"/>
      <c r="F23" s="53" t="s">
        <v>1341</v>
      </c>
      <c r="G23" s="56">
        <v>36</v>
      </c>
      <c r="H23" s="1"/>
      <c r="I23" s="1"/>
      <c r="J23" s="1"/>
    </row>
    <row r="24" spans="1:10" x14ac:dyDescent="0.25">
      <c r="A24" s="45"/>
      <c r="B24" s="45"/>
      <c r="C24" s="45"/>
      <c r="D24" s="148">
        <v>44.71</v>
      </c>
      <c r="E24" s="45"/>
      <c r="F24" s="53" t="s">
        <v>1342</v>
      </c>
      <c r="G24" s="56">
        <v>44.71</v>
      </c>
      <c r="H24" s="1"/>
      <c r="I24" s="1"/>
      <c r="J24" s="1"/>
    </row>
    <row r="25" spans="1:10" x14ac:dyDescent="0.25">
      <c r="A25" s="45"/>
      <c r="B25" s="45"/>
      <c r="C25" s="45"/>
      <c r="D25" s="45"/>
      <c r="E25" s="45"/>
      <c r="F25" s="45"/>
      <c r="G25" s="45"/>
      <c r="H25" s="1"/>
      <c r="I25" s="1"/>
      <c r="J25" s="1"/>
    </row>
    <row r="26" spans="1:10" x14ac:dyDescent="0.25">
      <c r="B26">
        <v>2</v>
      </c>
      <c r="D26" s="1"/>
      <c r="E26" s="1"/>
      <c r="F26" s="1"/>
      <c r="G26" s="1"/>
      <c r="H26" s="1"/>
      <c r="I26" s="1"/>
      <c r="J26" s="1"/>
    </row>
    <row r="27" spans="1:10" x14ac:dyDescent="0.25">
      <c r="D27" s="1"/>
      <c r="I27" s="1"/>
      <c r="J27" s="1"/>
    </row>
    <row r="28" spans="1:10" x14ac:dyDescent="0.25">
      <c r="A28" s="11" t="s">
        <v>1286</v>
      </c>
      <c r="D28" s="1"/>
    </row>
    <row r="29" spans="1:10" x14ac:dyDescent="0.25">
      <c r="A29" s="11" t="s">
        <v>1332</v>
      </c>
      <c r="D29" s="1"/>
    </row>
    <row r="30" spans="1:10" x14ac:dyDescent="0.25">
      <c r="A30" t="s">
        <v>1283</v>
      </c>
    </row>
    <row r="31" spans="1:10" x14ac:dyDescent="0.25">
      <c r="A31" t="s">
        <v>1284</v>
      </c>
    </row>
    <row r="32" spans="1:10" x14ac:dyDescent="0.25">
      <c r="A32" t="s">
        <v>19</v>
      </c>
    </row>
    <row r="33" spans="1:8" x14ac:dyDescent="0.25">
      <c r="A33" t="s">
        <v>1285</v>
      </c>
    </row>
    <row r="34" spans="1:8" x14ac:dyDescent="0.25">
      <c r="A34" t="s">
        <v>1331</v>
      </c>
    </row>
    <row r="35" spans="1:8" x14ac:dyDescent="0.25">
      <c r="A35" s="11" t="s">
        <v>1333</v>
      </c>
    </row>
    <row r="36" spans="1:8" x14ac:dyDescent="0.25">
      <c r="A36" t="s">
        <v>1334</v>
      </c>
    </row>
    <row r="37" spans="1:8" x14ac:dyDescent="0.25">
      <c r="A37" t="s">
        <v>1335</v>
      </c>
    </row>
    <row r="38" spans="1:8" x14ac:dyDescent="0.25">
      <c r="A38" t="s">
        <v>1336</v>
      </c>
    </row>
    <row r="39" spans="1:8" x14ac:dyDescent="0.25">
      <c r="A39" t="s">
        <v>1337</v>
      </c>
    </row>
    <row r="40" spans="1:8" x14ac:dyDescent="0.25">
      <c r="A40" t="s">
        <v>1338</v>
      </c>
    </row>
    <row r="41" spans="1:8" x14ac:dyDescent="0.25">
      <c r="A41" t="s">
        <v>1</v>
      </c>
    </row>
    <row r="42" spans="1:8" x14ac:dyDescent="0.25">
      <c r="A42" t="s">
        <v>2</v>
      </c>
    </row>
    <row r="44" spans="1:8" x14ac:dyDescent="0.25">
      <c r="A44" s="1" t="s">
        <v>20</v>
      </c>
      <c r="C44" s="1"/>
      <c r="H44" s="1"/>
    </row>
    <row r="45" spans="1:8" x14ac:dyDescent="0.25">
      <c r="A45" s="1"/>
      <c r="B45" s="1" t="s">
        <v>3</v>
      </c>
      <c r="C45" s="1"/>
      <c r="H45" s="1"/>
    </row>
    <row r="46" spans="1:8" x14ac:dyDescent="0.25">
      <c r="B46" s="1" t="s">
        <v>4</v>
      </c>
      <c r="C46" s="1"/>
      <c r="H46" s="1"/>
    </row>
    <row r="47" spans="1:8" x14ac:dyDescent="0.25">
      <c r="B47" s="1" t="s">
        <v>1282</v>
      </c>
      <c r="C47" s="1"/>
      <c r="H47" s="1"/>
    </row>
    <row r="49" spans="1:1" x14ac:dyDescent="0.25">
      <c r="A49" s="11" t="s">
        <v>1287</v>
      </c>
    </row>
    <row r="50" spans="1:1" x14ac:dyDescent="0.25">
      <c r="A50" t="s">
        <v>21</v>
      </c>
    </row>
    <row r="51" spans="1:1" x14ac:dyDescent="0.25">
      <c r="A51" t="s">
        <v>22</v>
      </c>
    </row>
    <row r="52" spans="1:1" x14ac:dyDescent="0.25">
      <c r="A52" t="s">
        <v>23</v>
      </c>
    </row>
    <row r="53" spans="1:1" x14ac:dyDescent="0.25">
      <c r="A53" t="s">
        <v>24</v>
      </c>
    </row>
    <row r="54" spans="1:1" x14ac:dyDescent="0.25">
      <c r="A54" t="s">
        <v>27</v>
      </c>
    </row>
    <row r="57" spans="1:1" x14ac:dyDescent="0.25">
      <c r="A57" t="s">
        <v>5</v>
      </c>
    </row>
    <row r="58" spans="1:1" x14ac:dyDescent="0.25">
      <c r="A58" t="s">
        <v>6</v>
      </c>
    </row>
    <row r="59" spans="1:1" x14ac:dyDescent="0.25">
      <c r="A59" t="s">
        <v>28</v>
      </c>
    </row>
    <row r="60" spans="1:1" x14ac:dyDescent="0.25">
      <c r="A60" t="s">
        <v>29</v>
      </c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</sheetData>
  <mergeCells count="2">
    <mergeCell ref="F6:G6"/>
    <mergeCell ref="F14:G14"/>
  </mergeCells>
  <pageMargins left="0.75" right="0.75" top="1" bottom="0.79" header="0.5" footer="0.5"/>
  <pageSetup orientation="landscape" horizontalDpi="300" verticalDpi="300" r:id="rId1"/>
  <headerFooter alignWithMargins="0"/>
  <rowBreaks count="1" manualBreakCount="1">
    <brk id="2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utton 1">
              <controlPr defaultSize="0" print="0" autoFill="0" autoPict="0" macro="[0]!mdefault">
                <anchor moveWithCells="1" sizeWithCells="1">
                  <from>
                    <xdr:col>0</xdr:col>
                    <xdr:colOff>160020</xdr:colOff>
                    <xdr:row>16</xdr:row>
                    <xdr:rowOff>144780</xdr:rowOff>
                  </from>
                  <to>
                    <xdr:col>1</xdr:col>
                    <xdr:colOff>45720</xdr:colOff>
                    <xdr:row>17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List Box 2">
              <controlPr defaultSize="0" autoLine="0" autoPict="0" macro="[0]!NRMS">
                <anchor moveWithCells="1">
                  <from>
                    <xdr:col>0</xdr:col>
                    <xdr:colOff>868680</xdr:colOff>
                    <xdr:row>6</xdr:row>
                    <xdr:rowOff>45720</xdr:rowOff>
                  </from>
                  <to>
                    <xdr:col>3</xdr:col>
                    <xdr:colOff>381000</xdr:colOff>
                    <xdr:row>12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6" name="List Box 4">
              <controlPr defaultSize="0" autoLine="0" autoPict="0" macro="[0]!MultiplierSelect">
                <anchor moveWithCells="1">
                  <from>
                    <xdr:col>1</xdr:col>
                    <xdr:colOff>144780</xdr:colOff>
                    <xdr:row>15</xdr:row>
                    <xdr:rowOff>0</xdr:rowOff>
                  </from>
                  <to>
                    <xdr:col>3</xdr:col>
                    <xdr:colOff>137160</xdr:colOff>
                    <xdr:row>23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7" name="List Box 5">
              <controlPr defaultSize="0" autoLine="0" autoPict="0" macro="[0]!Division">
                <anchor moveWithCells="1">
                  <from>
                    <xdr:col>0</xdr:col>
                    <xdr:colOff>106680</xdr:colOff>
                    <xdr:row>6</xdr:row>
                    <xdr:rowOff>22860</xdr:rowOff>
                  </from>
                  <to>
                    <xdr:col>0</xdr:col>
                    <xdr:colOff>655320</xdr:colOff>
                    <xdr:row>12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8" name="Button 6">
              <controlPr defaultSize="0" print="0" autoFill="0" autoPict="0" macro="[0]!GotoWksht">
                <anchor moveWithCells="1" sizeWithCells="1">
                  <from>
                    <xdr:col>5</xdr:col>
                    <xdr:colOff>38100</xdr:colOff>
                    <xdr:row>1</xdr:row>
                    <xdr:rowOff>121920</xdr:rowOff>
                  </from>
                  <to>
                    <xdr:col>6</xdr:col>
                    <xdr:colOff>30480</xdr:colOff>
                    <xdr:row>3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9" name="Button 24">
              <controlPr defaultSize="0" print="0" autoFill="0" autoPict="0" macro="[0]!GotoResults">
                <anchor moveWithCells="1" sizeWithCells="1">
                  <from>
                    <xdr:col>5</xdr:col>
                    <xdr:colOff>22860</xdr:colOff>
                    <xdr:row>0</xdr:row>
                    <xdr:rowOff>30480</xdr:rowOff>
                  </from>
                  <to>
                    <xdr:col>5</xdr:col>
                    <xdr:colOff>1051560</xdr:colOff>
                    <xdr:row>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10" name="Button 28">
              <controlPr defaultSize="0" print="0" autoFill="0" autoPict="0" macro="[0]!FindMult">
                <anchor moveWithCells="1" sizeWithCells="1">
                  <from>
                    <xdr:col>0</xdr:col>
                    <xdr:colOff>137160</xdr:colOff>
                    <xdr:row>15</xdr:row>
                    <xdr:rowOff>76200</xdr:rowOff>
                  </from>
                  <to>
                    <xdr:col>1</xdr:col>
                    <xdr:colOff>76200</xdr:colOff>
                    <xdr:row>16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87"/>
  <sheetViews>
    <sheetView workbookViewId="0">
      <selection activeCell="A2" sqref="A2"/>
    </sheetView>
  </sheetViews>
  <sheetFormatPr defaultRowHeight="13.2" x14ac:dyDescent="0.25"/>
  <cols>
    <col min="1" max="1" width="5" customWidth="1"/>
    <col min="2" max="2" width="20" customWidth="1"/>
    <col min="3" max="3" width="17.44140625" customWidth="1"/>
    <col min="4" max="4" width="13.44140625" customWidth="1"/>
    <col min="5" max="5" width="14.6640625" customWidth="1"/>
    <col min="6" max="6" width="9.6640625" customWidth="1"/>
  </cols>
  <sheetData>
    <row r="1" spans="1:7" ht="13.8" thickBot="1" x14ac:dyDescent="0.3"/>
    <row r="2" spans="1:7" x14ac:dyDescent="0.25">
      <c r="A2" s="91"/>
      <c r="B2" s="122"/>
      <c r="C2" s="122"/>
      <c r="D2" s="122"/>
      <c r="E2" s="122"/>
      <c r="F2" s="122"/>
      <c r="G2" s="92"/>
    </row>
    <row r="3" spans="1:7" ht="24.6" x14ac:dyDescent="0.4">
      <c r="A3" s="93"/>
      <c r="B3" s="123" t="s">
        <v>1290</v>
      </c>
      <c r="C3" s="123"/>
      <c r="D3" s="123"/>
      <c r="E3" s="123"/>
      <c r="F3" s="103"/>
      <c r="G3" s="106"/>
    </row>
    <row r="4" spans="1:7" x14ac:dyDescent="0.25">
      <c r="A4" s="93"/>
      <c r="B4" s="103"/>
      <c r="C4" s="103"/>
      <c r="D4" s="103"/>
      <c r="E4" s="103"/>
      <c r="F4" s="103"/>
      <c r="G4" s="106"/>
    </row>
    <row r="5" spans="1:7" x14ac:dyDescent="0.25">
      <c r="A5" s="93"/>
      <c r="B5" s="103"/>
      <c r="C5" s="103"/>
      <c r="D5" s="103"/>
      <c r="E5" s="103"/>
      <c r="F5" s="103"/>
      <c r="G5" s="106"/>
    </row>
    <row r="6" spans="1:7" x14ac:dyDescent="0.25">
      <c r="A6" s="93"/>
      <c r="B6" s="103"/>
      <c r="C6" s="124" t="s">
        <v>1291</v>
      </c>
      <c r="D6" s="124"/>
      <c r="E6" s="125" t="str">
        <f>INSTR!G7</f>
        <v>BEAR CREEK LAKE</v>
      </c>
      <c r="F6" s="103"/>
      <c r="G6" s="106"/>
    </row>
    <row r="7" spans="1:7" x14ac:dyDescent="0.25">
      <c r="A7" s="93"/>
      <c r="B7" s="103"/>
      <c r="C7" s="124" t="s">
        <v>1295</v>
      </c>
      <c r="D7" s="124"/>
      <c r="E7" s="126">
        <f>INSTR!G8</f>
        <v>270900</v>
      </c>
      <c r="F7" s="103"/>
      <c r="G7" s="106"/>
    </row>
    <row r="8" spans="1:7" ht="13.8" thickBot="1" x14ac:dyDescent="0.3">
      <c r="A8" s="93"/>
      <c r="B8" s="103"/>
      <c r="C8" s="103"/>
      <c r="D8" s="103"/>
      <c r="E8" s="103"/>
      <c r="F8" s="103"/>
      <c r="G8" s="106"/>
    </row>
    <row r="9" spans="1:7" x14ac:dyDescent="0.25">
      <c r="A9" s="93"/>
      <c r="B9" s="91"/>
      <c r="C9" s="162" t="s">
        <v>1292</v>
      </c>
      <c r="D9" s="162"/>
      <c r="E9" s="162"/>
      <c r="F9" s="92"/>
      <c r="G9" s="106"/>
    </row>
    <row r="10" spans="1:7" x14ac:dyDescent="0.25">
      <c r="A10" s="93"/>
      <c r="B10" s="120" t="s">
        <v>1293</v>
      </c>
      <c r="C10" s="100" t="str">
        <f>Worksheet!E45</f>
        <v>Boaters</v>
      </c>
      <c r="D10" s="100" t="str">
        <f>Worksheet!F45</f>
        <v>Non-boaters</v>
      </c>
      <c r="E10" s="100" t="str">
        <f>Worksheet!G45</f>
        <v>Total</v>
      </c>
      <c r="F10" s="101" t="str">
        <f>Worksheet!H45</f>
        <v>Pct</v>
      </c>
      <c r="G10" s="106"/>
    </row>
    <row r="11" spans="1:7" x14ac:dyDescent="0.25">
      <c r="A11" s="93"/>
      <c r="B11" s="93" t="str">
        <f>Worksheet!D46</f>
        <v>day user</v>
      </c>
      <c r="C11" s="90">
        <f>Worksheet!E46</f>
        <v>1815.7092561576358</v>
      </c>
      <c r="D11" s="90">
        <f>Worksheet!F46</f>
        <v>92147.244749999998</v>
      </c>
      <c r="E11" s="90">
        <f>Worksheet!G46</f>
        <v>93962.954006157641</v>
      </c>
      <c r="F11" s="95">
        <f>Worksheet!H46</f>
        <v>0.93186791184575857</v>
      </c>
      <c r="G11" s="106"/>
    </row>
    <row r="12" spans="1:7" x14ac:dyDescent="0.25">
      <c r="A12" s="93"/>
      <c r="B12" s="93" t="str">
        <f>Worksheet!D47</f>
        <v xml:space="preserve">camper </v>
      </c>
      <c r="C12" s="90">
        <f>Worksheet!E47</f>
        <v>82.713095238095235</v>
      </c>
      <c r="D12" s="90">
        <f>Worksheet!F47</f>
        <v>3979.2518181818191</v>
      </c>
      <c r="E12" s="90">
        <f>Worksheet!G47</f>
        <v>4061.9649134199144</v>
      </c>
      <c r="F12" s="95">
        <f>Worksheet!H47</f>
        <v>4.0284118372984505E-2</v>
      </c>
      <c r="G12" s="106"/>
    </row>
    <row r="13" spans="1:7" x14ac:dyDescent="0.25">
      <c r="A13" s="93"/>
      <c r="B13" s="93" t="str">
        <f>Worksheet!D48</f>
        <v>overnight off project</v>
      </c>
      <c r="C13" s="90">
        <f>Worksheet!E48</f>
        <v>59.973971174226364</v>
      </c>
      <c r="D13" s="90">
        <f>Worksheet!F48</f>
        <v>2748.0178809523809</v>
      </c>
      <c r="E13" s="90">
        <f>Worksheet!G48</f>
        <v>2807.9918521266072</v>
      </c>
      <c r="F13" s="95">
        <f>Worksheet!H48</f>
        <v>2.7847969781257066E-2</v>
      </c>
      <c r="G13" s="106"/>
    </row>
    <row r="14" spans="1:7" x14ac:dyDescent="0.25">
      <c r="A14" s="93"/>
      <c r="B14" s="93" t="str">
        <f>Worksheet!D49</f>
        <v>Total</v>
      </c>
      <c r="C14" s="90">
        <f>Worksheet!E49</f>
        <v>1958.3963225699574</v>
      </c>
      <c r="D14" s="90">
        <f>Worksheet!F49</f>
        <v>98874.514449134193</v>
      </c>
      <c r="E14" s="90">
        <f>Worksheet!G49</f>
        <v>100832.91077170415</v>
      </c>
      <c r="F14" s="95">
        <f>Worksheet!H49</f>
        <v>1</v>
      </c>
      <c r="G14" s="106"/>
    </row>
    <row r="15" spans="1:7" ht="13.8" thickBot="1" x14ac:dyDescent="0.3">
      <c r="A15" s="93"/>
      <c r="B15" s="96" t="str">
        <f>Worksheet!D50</f>
        <v>Pct</v>
      </c>
      <c r="C15" s="97">
        <f>Worksheet!E50</f>
        <v>1.9422193682417477E-2</v>
      </c>
      <c r="D15" s="97">
        <f>Worksheet!F50</f>
        <v>0.98057780631758251</v>
      </c>
      <c r="E15" s="97">
        <f>Worksheet!G50</f>
        <v>1</v>
      </c>
      <c r="F15" s="98"/>
      <c r="G15" s="106"/>
    </row>
    <row r="16" spans="1:7" x14ac:dyDescent="0.25">
      <c r="A16" s="93"/>
      <c r="B16" s="103"/>
      <c r="C16" s="102"/>
      <c r="D16" s="102"/>
      <c r="E16" s="102"/>
      <c r="F16" s="102"/>
      <c r="G16" s="106"/>
    </row>
    <row r="17" spans="1:7" ht="13.8" thickBot="1" x14ac:dyDescent="0.3">
      <c r="A17" s="93"/>
      <c r="B17" s="103"/>
      <c r="C17" s="102"/>
      <c r="D17" s="102"/>
      <c r="E17" s="102"/>
      <c r="F17" s="102"/>
      <c r="G17" s="106"/>
    </row>
    <row r="18" spans="1:7" x14ac:dyDescent="0.25">
      <c r="A18" s="93"/>
      <c r="B18" s="103"/>
      <c r="C18" s="165" t="s">
        <v>1296</v>
      </c>
      <c r="D18" s="166"/>
      <c r="E18" s="167"/>
      <c r="F18" s="102"/>
      <c r="G18" s="106"/>
    </row>
    <row r="19" spans="1:7" x14ac:dyDescent="0.25">
      <c r="A19" s="93"/>
      <c r="B19" s="103"/>
      <c r="C19" s="93" t="s">
        <v>1293</v>
      </c>
      <c r="D19" s="89" t="str">
        <f>Worksheet!E54</f>
        <v>Boaters</v>
      </c>
      <c r="E19" s="94" t="str">
        <f>Worksheet!F54</f>
        <v>Non-boaters</v>
      </c>
      <c r="F19" s="103"/>
      <c r="G19" s="106"/>
    </row>
    <row r="20" spans="1:7" ht="16.95" customHeight="1" x14ac:dyDescent="0.25">
      <c r="A20" s="93"/>
      <c r="B20" s="103"/>
      <c r="C20" s="93" t="str">
        <f>Worksheet!D55</f>
        <v>day user</v>
      </c>
      <c r="D20" s="103">
        <f>Worksheet!E55</f>
        <v>54.26</v>
      </c>
      <c r="E20" s="106">
        <f>Worksheet!F55</f>
        <v>33.24</v>
      </c>
      <c r="F20" s="103"/>
      <c r="G20" s="106"/>
    </row>
    <row r="21" spans="1:7" x14ac:dyDescent="0.25">
      <c r="A21" s="93"/>
      <c r="B21" s="103"/>
      <c r="C21" s="93" t="str">
        <f>Worksheet!D56</f>
        <v xml:space="preserve">camper </v>
      </c>
      <c r="D21" s="103">
        <f>Worksheet!E56</f>
        <v>65.930000000000007</v>
      </c>
      <c r="E21" s="106">
        <f>Worksheet!F56</f>
        <v>49.52</v>
      </c>
      <c r="F21" s="103"/>
      <c r="G21" s="106"/>
    </row>
    <row r="22" spans="1:7" ht="13.8" thickBot="1" x14ac:dyDescent="0.3">
      <c r="A22" s="93"/>
      <c r="B22" s="103"/>
      <c r="C22" s="96" t="str">
        <f>Worksheet!D57</f>
        <v>overnight off project</v>
      </c>
      <c r="D22" s="107">
        <f>Worksheet!E57</f>
        <v>129.36000000000001</v>
      </c>
      <c r="E22" s="108">
        <f>Worksheet!F57</f>
        <v>87.17</v>
      </c>
      <c r="F22" s="103"/>
      <c r="G22" s="106"/>
    </row>
    <row r="23" spans="1:7" ht="13.8" thickBot="1" x14ac:dyDescent="0.3">
      <c r="A23" s="93"/>
      <c r="B23" s="103"/>
      <c r="C23" s="103"/>
      <c r="D23" s="103"/>
      <c r="E23" s="103"/>
      <c r="F23" s="103"/>
      <c r="G23" s="106"/>
    </row>
    <row r="24" spans="1:7" x14ac:dyDescent="0.25">
      <c r="A24" s="93"/>
      <c r="B24" s="163" t="s">
        <v>1294</v>
      </c>
      <c r="C24" s="162"/>
      <c r="D24" s="162"/>
      <c r="E24" s="162"/>
      <c r="F24" s="164"/>
      <c r="G24" s="106"/>
    </row>
    <row r="25" spans="1:7" x14ac:dyDescent="0.25">
      <c r="A25" s="93"/>
      <c r="B25" s="99"/>
      <c r="C25" s="119" t="str">
        <f>Worksheet!E61</f>
        <v>Boaters</v>
      </c>
      <c r="D25" s="119" t="str">
        <f>Worksheet!F61</f>
        <v>Non-boaters</v>
      </c>
      <c r="E25" s="119" t="str">
        <f>Worksheet!G61</f>
        <v>Total</v>
      </c>
      <c r="F25" s="118" t="str">
        <f>Worksheet!H61</f>
        <v>Pct</v>
      </c>
      <c r="G25" s="106"/>
    </row>
    <row r="26" spans="1:7" ht="17.399999999999999" customHeight="1" x14ac:dyDescent="0.25">
      <c r="A26" s="93"/>
      <c r="B26" s="93" t="str">
        <f>Worksheet!D62</f>
        <v>day user</v>
      </c>
      <c r="C26" s="104">
        <f>Worksheet!E62</f>
        <v>9.8520384239113301E-2</v>
      </c>
      <c r="D26" s="104">
        <f>Worksheet!F62</f>
        <v>3.0629744154899998</v>
      </c>
      <c r="E26" s="104">
        <f>Worksheet!G62</f>
        <v>3.161494799729113</v>
      </c>
      <c r="F26" s="95">
        <f>Worksheet!H62</f>
        <v>0.87544420828469904</v>
      </c>
      <c r="G26" s="106"/>
    </row>
    <row r="27" spans="1:7" x14ac:dyDescent="0.25">
      <c r="A27" s="93"/>
      <c r="B27" s="93" t="str">
        <f>Worksheet!D63</f>
        <v xml:space="preserve">camper </v>
      </c>
      <c r="C27" s="104">
        <f>Worksheet!E63</f>
        <v>5.453274369047619E-3</v>
      </c>
      <c r="D27" s="104">
        <f>Worksheet!F63</f>
        <v>0.19705255003636368</v>
      </c>
      <c r="E27" s="104">
        <f>Worksheet!G63</f>
        <v>0.20250582440541129</v>
      </c>
      <c r="F27" s="95">
        <f>Worksheet!H63</f>
        <v>5.607554728061729E-2</v>
      </c>
      <c r="G27" s="106"/>
    </row>
    <row r="28" spans="1:7" x14ac:dyDescent="0.25">
      <c r="A28" s="93"/>
      <c r="B28" s="115" t="str">
        <f>Worksheet!D64</f>
        <v>overnight off project</v>
      </c>
      <c r="C28" s="116">
        <f>Worksheet!E64</f>
        <v>7.7582329110979231E-3</v>
      </c>
      <c r="D28" s="116">
        <f>Worksheet!F64</f>
        <v>0.23954471868261903</v>
      </c>
      <c r="E28" s="116">
        <f>Worksheet!G64</f>
        <v>0.24730295159371696</v>
      </c>
      <c r="F28" s="117">
        <f>Worksheet!H64</f>
        <v>6.8480244434683618E-2</v>
      </c>
      <c r="G28" s="106"/>
    </row>
    <row r="29" spans="1:7" ht="15.6" customHeight="1" x14ac:dyDescent="0.25">
      <c r="A29" s="93"/>
      <c r="B29" s="93" t="str">
        <f>Worksheet!D65</f>
        <v>Total</v>
      </c>
      <c r="C29" s="104">
        <f>Worksheet!E65</f>
        <v>0.11173189151925884</v>
      </c>
      <c r="D29" s="104">
        <f>Worksheet!F65</f>
        <v>3.4995716842089828</v>
      </c>
      <c r="E29" s="104">
        <f>Worksheet!G65</f>
        <v>3.6113035757282415</v>
      </c>
      <c r="F29" s="95">
        <f>Worksheet!H65</f>
        <v>1</v>
      </c>
      <c r="G29" s="106"/>
    </row>
    <row r="30" spans="1:7" ht="13.8" thickBot="1" x14ac:dyDescent="0.3">
      <c r="A30" s="93"/>
      <c r="B30" s="96" t="str">
        <f>Worksheet!D66</f>
        <v>Pct</v>
      </c>
      <c r="C30" s="97">
        <f>Worksheet!E66</f>
        <v>3.0939490180281349E-2</v>
      </c>
      <c r="D30" s="97">
        <f>Worksheet!F66</f>
        <v>0.9690605098197187</v>
      </c>
      <c r="E30" s="97">
        <f>Worksheet!G66</f>
        <v>1</v>
      </c>
      <c r="F30" s="98">
        <f>Worksheet!H66</f>
        <v>0</v>
      </c>
      <c r="G30" s="106"/>
    </row>
    <row r="31" spans="1:7" ht="13.8" thickBot="1" x14ac:dyDescent="0.3">
      <c r="A31" s="93"/>
      <c r="B31" s="103"/>
      <c r="C31" s="103"/>
      <c r="D31" s="103"/>
      <c r="E31" s="103"/>
      <c r="F31" s="103"/>
      <c r="G31" s="106"/>
    </row>
    <row r="32" spans="1:7" x14ac:dyDescent="0.25">
      <c r="A32" s="93"/>
      <c r="B32" s="163" t="s">
        <v>1300</v>
      </c>
      <c r="C32" s="164"/>
      <c r="D32" s="103"/>
      <c r="E32" s="163" t="s">
        <v>203</v>
      </c>
      <c r="F32" s="162"/>
      <c r="G32" s="164"/>
    </row>
    <row r="33" spans="1:7" ht="13.95" customHeight="1" x14ac:dyDescent="0.25">
      <c r="A33" s="93"/>
      <c r="B33" s="93" t="str">
        <f>Worksheet!C87</f>
        <v>Person Visits</v>
      </c>
      <c r="C33" s="109">
        <f>Worksheet!E87</f>
        <v>270900</v>
      </c>
      <c r="D33" s="103"/>
      <c r="E33" s="93" t="s">
        <v>192</v>
      </c>
      <c r="F33" s="103"/>
      <c r="G33" s="110">
        <f>Worksheet!E70</f>
        <v>0.66</v>
      </c>
    </row>
    <row r="34" spans="1:7" x14ac:dyDescent="0.25">
      <c r="A34" s="93"/>
      <c r="B34" s="93" t="str">
        <f>Worksheet!C88</f>
        <v>Party Days/nights</v>
      </c>
      <c r="C34" s="109">
        <f>Worksheet!E88</f>
        <v>100832.91077170415</v>
      </c>
      <c r="D34" s="103"/>
      <c r="E34" s="93" t="s">
        <v>42</v>
      </c>
      <c r="F34" s="103"/>
      <c r="G34" s="121">
        <f>Worksheet!E71</f>
        <v>1.18</v>
      </c>
    </row>
    <row r="35" spans="1:7" x14ac:dyDescent="0.25">
      <c r="A35" s="93"/>
      <c r="B35" s="93" t="s">
        <v>1301</v>
      </c>
      <c r="C35" s="110">
        <f>Worksheet!H47</f>
        <v>4.0284118372984505E-2</v>
      </c>
      <c r="D35" s="103"/>
      <c r="E35" s="93" t="s">
        <v>43</v>
      </c>
      <c r="F35" s="103"/>
      <c r="G35" s="121">
        <f>Worksheet!E72</f>
        <v>1.66</v>
      </c>
    </row>
    <row r="36" spans="1:7" x14ac:dyDescent="0.25">
      <c r="A36" s="93"/>
      <c r="B36" s="93" t="s">
        <v>1302</v>
      </c>
      <c r="C36" s="110">
        <f>Worksheet!E50</f>
        <v>1.9422193682417477E-2</v>
      </c>
      <c r="D36" s="103"/>
      <c r="E36" s="93" t="s">
        <v>1298</v>
      </c>
      <c r="F36" s="103"/>
      <c r="G36" s="121">
        <f>Worksheet!E73</f>
        <v>0.52</v>
      </c>
    </row>
    <row r="37" spans="1:7" ht="13.8" thickBot="1" x14ac:dyDescent="0.3">
      <c r="A37" s="93"/>
      <c r="B37" s="96" t="str">
        <f>Worksheet!C89</f>
        <v>Visitor Spending ($MM)</v>
      </c>
      <c r="C37" s="111">
        <f>Worksheet!E89</f>
        <v>3.6113035757282415</v>
      </c>
      <c r="D37" s="103"/>
      <c r="E37" s="96" t="s">
        <v>1299</v>
      </c>
      <c r="F37" s="107"/>
      <c r="G37" s="112">
        <f>Worksheet!E76</f>
        <v>33.270000000000003</v>
      </c>
    </row>
    <row r="38" spans="1:7" x14ac:dyDescent="0.25">
      <c r="A38" s="93"/>
      <c r="B38" s="103"/>
      <c r="C38" s="103"/>
      <c r="D38" s="103"/>
      <c r="E38" s="103"/>
      <c r="F38" s="103"/>
      <c r="G38" s="106"/>
    </row>
    <row r="39" spans="1:7" ht="13.8" thickBot="1" x14ac:dyDescent="0.3">
      <c r="A39" s="93"/>
      <c r="B39" s="103"/>
      <c r="C39" s="103"/>
      <c r="D39" s="103"/>
      <c r="E39" s="103"/>
      <c r="F39" s="103"/>
      <c r="G39" s="106"/>
    </row>
    <row r="40" spans="1:7" x14ac:dyDescent="0.25">
      <c r="A40" s="93"/>
      <c r="B40" s="103"/>
      <c r="C40" s="163" t="s">
        <v>1297</v>
      </c>
      <c r="D40" s="162"/>
      <c r="E40" s="162"/>
      <c r="F40" s="164"/>
      <c r="G40" s="127"/>
    </row>
    <row r="41" spans="1:7" x14ac:dyDescent="0.25">
      <c r="A41" s="93"/>
      <c r="B41" s="103"/>
      <c r="C41" s="99"/>
      <c r="D41" s="100" t="str">
        <f>Worksheet!E81</f>
        <v>Sales ($MM)</v>
      </c>
      <c r="E41" s="100" t="str">
        <f>Worksheet!F81</f>
        <v>Income ($MM)</v>
      </c>
      <c r="F41" s="101" t="str">
        <f>Worksheet!G81</f>
        <v>Jobs</v>
      </c>
      <c r="G41" s="106"/>
    </row>
    <row r="42" spans="1:7" x14ac:dyDescent="0.25">
      <c r="A42" s="93"/>
      <c r="B42" s="103"/>
      <c r="C42" s="93" t="str">
        <f>Worksheet!C82</f>
        <v>Direct Effects</v>
      </c>
      <c r="D42" s="105">
        <f>Worksheet!E82</f>
        <v>2.3834603599806394</v>
      </c>
      <c r="E42" s="105">
        <f>Worksheet!F82</f>
        <v>1.2393993871899325</v>
      </c>
      <c r="F42" s="109">
        <f>Worksheet!G82</f>
        <v>79.297726176555884</v>
      </c>
      <c r="G42" s="106"/>
    </row>
    <row r="43" spans="1:7" x14ac:dyDescent="0.25">
      <c r="A43" s="93"/>
      <c r="B43" s="103"/>
      <c r="C43" s="93" t="str">
        <f>Worksheet!C83</f>
        <v>Indirect Effects</v>
      </c>
      <c r="D43" s="105">
        <f>Worksheet!E83</f>
        <v>0.42902286479651497</v>
      </c>
      <c r="E43" s="105">
        <f>Worksheet!F83</f>
        <v>0.21451143239825754</v>
      </c>
      <c r="F43" s="109">
        <f>Worksheet!G83</f>
        <v>6.5068467827471324</v>
      </c>
      <c r="G43" s="106"/>
    </row>
    <row r="44" spans="1:7" x14ac:dyDescent="0.25">
      <c r="A44" s="93"/>
      <c r="B44" s="103"/>
      <c r="C44" s="93" t="str">
        <f>Worksheet!C84</f>
        <v>Induced Effects</v>
      </c>
      <c r="D44" s="105">
        <f>Worksheet!E84</f>
        <v>1.1440609727907067</v>
      </c>
      <c r="E44" s="105">
        <f>Worksheet!F84</f>
        <v>0.61969969359496635</v>
      </c>
      <c r="F44" s="109">
        <f>Worksheet!G84</f>
        <v>20.759939735431374</v>
      </c>
      <c r="G44" s="106"/>
    </row>
    <row r="45" spans="1:7" ht="13.8" thickBot="1" x14ac:dyDescent="0.3">
      <c r="A45" s="93"/>
      <c r="B45" s="103"/>
      <c r="C45" s="96" t="str">
        <f>Worksheet!C85</f>
        <v>Total Effects</v>
      </c>
      <c r="D45" s="113">
        <f>Worksheet!E85</f>
        <v>3.9565441975678612</v>
      </c>
      <c r="E45" s="113">
        <f>Worksheet!F85</f>
        <v>2.0736105131831564</v>
      </c>
      <c r="F45" s="114">
        <f>Worksheet!G85</f>
        <v>106.56451269473439</v>
      </c>
      <c r="G45" s="106"/>
    </row>
    <row r="46" spans="1:7" x14ac:dyDescent="0.25">
      <c r="A46" s="93"/>
      <c r="B46" s="103"/>
      <c r="C46" s="103"/>
      <c r="D46" s="103"/>
      <c r="E46" s="103"/>
      <c r="F46" s="103"/>
      <c r="G46" s="106"/>
    </row>
    <row r="47" spans="1:7" x14ac:dyDescent="0.25">
      <c r="A47" s="93"/>
      <c r="B47" s="103"/>
      <c r="C47" s="103"/>
      <c r="D47" s="103"/>
      <c r="E47" s="103"/>
      <c r="F47" s="103"/>
      <c r="G47" s="106"/>
    </row>
    <row r="48" spans="1:7" ht="13.8" thickBot="1" x14ac:dyDescent="0.3">
      <c r="A48" s="96"/>
      <c r="B48" s="107"/>
      <c r="C48" s="107"/>
      <c r="D48" s="107"/>
      <c r="E48" s="107"/>
      <c r="F48" s="107"/>
      <c r="G48" s="108"/>
    </row>
    <row r="52" spans="1:1" x14ac:dyDescent="0.25">
      <c r="A52" s="11" t="s">
        <v>17</v>
      </c>
    </row>
    <row r="54" spans="1:1" x14ac:dyDescent="0.25">
      <c r="A54" t="s">
        <v>1304</v>
      </c>
    </row>
    <row r="55" spans="1:1" x14ac:dyDescent="0.25">
      <c r="A55" t="s">
        <v>1303</v>
      </c>
    </row>
    <row r="56" spans="1:1" x14ac:dyDescent="0.25">
      <c r="A56" t="s">
        <v>1305</v>
      </c>
    </row>
    <row r="57" spans="1:1" x14ac:dyDescent="0.25">
      <c r="A57" t="s">
        <v>1306</v>
      </c>
    </row>
    <row r="58" spans="1:1" x14ac:dyDescent="0.25">
      <c r="A58" t="s">
        <v>1307</v>
      </c>
    </row>
    <row r="59" spans="1:1" x14ac:dyDescent="0.25">
      <c r="A59" t="s">
        <v>1308</v>
      </c>
    </row>
    <row r="60" spans="1:1" x14ac:dyDescent="0.25">
      <c r="A60" t="s">
        <v>1311</v>
      </c>
    </row>
    <row r="61" spans="1:1" x14ac:dyDescent="0.25">
      <c r="A61" t="s">
        <v>1312</v>
      </c>
    </row>
    <row r="62" spans="1:1" x14ac:dyDescent="0.25">
      <c r="A62" t="s">
        <v>1310</v>
      </c>
    </row>
    <row r="63" spans="1:1" x14ac:dyDescent="0.25">
      <c r="A63" t="s">
        <v>1309</v>
      </c>
    </row>
    <row r="65" spans="1:2" x14ac:dyDescent="0.25">
      <c r="A65" s="11" t="s">
        <v>1313</v>
      </c>
    </row>
    <row r="66" spans="1:2" ht="17.399999999999999" customHeight="1" x14ac:dyDescent="0.25">
      <c r="A66" t="s">
        <v>15</v>
      </c>
    </row>
    <row r="67" spans="1:2" ht="12.6" customHeight="1" x14ac:dyDescent="0.25">
      <c r="B67" s="22" t="s">
        <v>16</v>
      </c>
    </row>
    <row r="68" spans="1:2" ht="12.6" customHeight="1" x14ac:dyDescent="0.25">
      <c r="B68" s="22" t="s">
        <v>18</v>
      </c>
    </row>
    <row r="69" spans="1:2" x14ac:dyDescent="0.25">
      <c r="A69" t="s">
        <v>1314</v>
      </c>
    </row>
    <row r="70" spans="1:2" x14ac:dyDescent="0.25">
      <c r="B70" s="22" t="s">
        <v>1322</v>
      </c>
    </row>
    <row r="71" spans="1:2" x14ac:dyDescent="0.25">
      <c r="B71" s="22" t="s">
        <v>7</v>
      </c>
    </row>
    <row r="72" spans="1:2" x14ac:dyDescent="0.25">
      <c r="A72" t="s">
        <v>1315</v>
      </c>
    </row>
    <row r="73" spans="1:2" x14ac:dyDescent="0.25">
      <c r="A73" t="s">
        <v>1316</v>
      </c>
    </row>
    <row r="74" spans="1:2" x14ac:dyDescent="0.25">
      <c r="B74" t="s">
        <v>8</v>
      </c>
    </row>
    <row r="75" spans="1:2" x14ac:dyDescent="0.25">
      <c r="A75" t="s">
        <v>1317</v>
      </c>
    </row>
    <row r="76" spans="1:2" x14ac:dyDescent="0.25">
      <c r="B76" t="s">
        <v>9</v>
      </c>
    </row>
    <row r="77" spans="1:2" x14ac:dyDescent="0.25">
      <c r="A77" t="s">
        <v>10</v>
      </c>
    </row>
    <row r="79" spans="1:2" x14ac:dyDescent="0.25">
      <c r="A79" s="22" t="s">
        <v>1318</v>
      </c>
    </row>
    <row r="80" spans="1:2" x14ac:dyDescent="0.25">
      <c r="A80" s="22" t="s">
        <v>1319</v>
      </c>
    </row>
    <row r="81" spans="1:2" x14ac:dyDescent="0.25">
      <c r="A81" s="22" t="s">
        <v>1321</v>
      </c>
    </row>
    <row r="82" spans="1:2" x14ac:dyDescent="0.25">
      <c r="A82" s="22" t="s">
        <v>1320</v>
      </c>
    </row>
    <row r="84" spans="1:2" x14ac:dyDescent="0.25">
      <c r="A84" t="s">
        <v>11</v>
      </c>
    </row>
    <row r="85" spans="1:2" x14ac:dyDescent="0.25">
      <c r="B85" t="s">
        <v>12</v>
      </c>
    </row>
    <row r="86" spans="1:2" x14ac:dyDescent="0.25">
      <c r="B86" t="s">
        <v>13</v>
      </c>
    </row>
    <row r="87" spans="1:2" x14ac:dyDescent="0.25">
      <c r="A87" t="s">
        <v>14</v>
      </c>
    </row>
  </sheetData>
  <mergeCells count="6">
    <mergeCell ref="C9:E9"/>
    <mergeCell ref="B24:F24"/>
    <mergeCell ref="C40:F40"/>
    <mergeCell ref="E32:G32"/>
    <mergeCell ref="B32:C32"/>
    <mergeCell ref="C18:E18"/>
  </mergeCells>
  <pageMargins left="0.46" right="0.41" top="1" bottom="1" header="0.5" footer="0.5"/>
  <pageSetup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Button 1">
              <controlPr defaultSize="0" print="0" autoFill="0" autoPict="0" macro="[0]!PrintWorksheet_Click">
                <anchor moveWithCells="1" sizeWithCells="1">
                  <from>
                    <xdr:col>5</xdr:col>
                    <xdr:colOff>205740</xdr:colOff>
                    <xdr:row>0</xdr:row>
                    <xdr:rowOff>91440</xdr:rowOff>
                  </from>
                  <to>
                    <xdr:col>6</xdr:col>
                    <xdr:colOff>556260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Button 2">
              <controlPr defaultSize="0" print="0" autoFill="0" autoPict="0" macro="[0]!GotoINStr">
                <anchor moveWithCells="1" sizeWithCells="1">
                  <from>
                    <xdr:col>5</xdr:col>
                    <xdr:colOff>281940</xdr:colOff>
                    <xdr:row>3</xdr:row>
                    <xdr:rowOff>30480</xdr:rowOff>
                  </from>
                  <to>
                    <xdr:col>6</xdr:col>
                    <xdr:colOff>556260</xdr:colOff>
                    <xdr:row>5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107"/>
  <sheetViews>
    <sheetView topLeftCell="A47" workbookViewId="0">
      <selection activeCell="F93" sqref="F93"/>
    </sheetView>
  </sheetViews>
  <sheetFormatPr defaultRowHeight="13.2" x14ac:dyDescent="0.25"/>
  <cols>
    <col min="2" max="2" width="5.33203125" customWidth="1"/>
    <col min="3" max="3" width="5.44140625" customWidth="1"/>
    <col min="4" max="4" width="19" customWidth="1"/>
    <col min="5" max="5" width="20.33203125" customWidth="1"/>
    <col min="6" max="6" width="20.6640625" customWidth="1"/>
    <col min="7" max="7" width="11" customWidth="1"/>
    <col min="8" max="8" width="10.33203125" customWidth="1"/>
  </cols>
  <sheetData>
    <row r="1" spans="1:10" x14ac:dyDescent="0.25">
      <c r="J1" s="1"/>
    </row>
    <row r="2" spans="1:10" ht="17.399999999999999" x14ac:dyDescent="0.3">
      <c r="B2" s="142" t="s">
        <v>102</v>
      </c>
      <c r="C2" s="143"/>
      <c r="D2" s="143"/>
      <c r="F2" s="51" t="str">
        <f>INSTR!G7</f>
        <v>BEAR CREEK LAKE</v>
      </c>
    </row>
    <row r="4" spans="1:10" x14ac:dyDescent="0.25">
      <c r="A4" t="s">
        <v>57</v>
      </c>
      <c r="B4" t="s">
        <v>30</v>
      </c>
      <c r="F4" s="76">
        <f>INSTR!G8</f>
        <v>270900</v>
      </c>
    </row>
    <row r="5" spans="1:10" x14ac:dyDescent="0.25">
      <c r="F5" s="1"/>
    </row>
    <row r="6" spans="1:10" x14ac:dyDescent="0.25">
      <c r="B6" t="s">
        <v>78</v>
      </c>
    </row>
    <row r="7" spans="1:10" ht="15.6" customHeight="1" x14ac:dyDescent="0.25">
      <c r="A7" t="s">
        <v>58</v>
      </c>
      <c r="C7" t="s">
        <v>127</v>
      </c>
      <c r="F7" s="77">
        <f>INSTR!G9</f>
        <v>0</v>
      </c>
      <c r="H7" s="29"/>
    </row>
    <row r="8" spans="1:10" x14ac:dyDescent="0.25">
      <c r="A8" t="s">
        <v>59</v>
      </c>
      <c r="C8" t="s">
        <v>33</v>
      </c>
      <c r="F8" s="23">
        <v>8</v>
      </c>
    </row>
    <row r="9" spans="1:10" x14ac:dyDescent="0.25">
      <c r="A9" t="s">
        <v>60</v>
      </c>
      <c r="C9" t="s">
        <v>103</v>
      </c>
      <c r="F9" s="42">
        <f>IF(F7=0,0,F7/F8)</f>
        <v>0</v>
      </c>
    </row>
    <row r="10" spans="1:10" ht="18" customHeight="1" x14ac:dyDescent="0.25">
      <c r="B10" t="s">
        <v>79</v>
      </c>
    </row>
    <row r="11" spans="1:10" x14ac:dyDescent="0.25">
      <c r="A11" t="s">
        <v>61</v>
      </c>
      <c r="C11" t="s">
        <v>76</v>
      </c>
      <c r="F11" s="78">
        <f>INSTR!G10</f>
        <v>0</v>
      </c>
    </row>
    <row r="12" spans="1:10" x14ac:dyDescent="0.25">
      <c r="A12" t="s">
        <v>62</v>
      </c>
      <c r="C12" t="s">
        <v>77</v>
      </c>
      <c r="F12" s="78">
        <f>INSTR!G11</f>
        <v>61</v>
      </c>
    </row>
    <row r="13" spans="1:10" x14ac:dyDescent="0.25">
      <c r="A13" t="s">
        <v>63</v>
      </c>
      <c r="C13" t="s">
        <v>80</v>
      </c>
      <c r="F13" s="35">
        <f>IF(F11=0,0,(F11+F12)/F11)</f>
        <v>0</v>
      </c>
    </row>
    <row r="14" spans="1:10" x14ac:dyDescent="0.25">
      <c r="A14" t="s">
        <v>64</v>
      </c>
      <c r="C14" t="s">
        <v>98</v>
      </c>
      <c r="F14" s="42">
        <f>IF(F13=0,67*F12,F13*F9)</f>
        <v>4087</v>
      </c>
    </row>
    <row r="15" spans="1:10" ht="19.2" customHeight="1" x14ac:dyDescent="0.25">
      <c r="B15" t="s">
        <v>81</v>
      </c>
    </row>
    <row r="16" spans="1:10" x14ac:dyDescent="0.25">
      <c r="A16" t="s">
        <v>65</v>
      </c>
      <c r="C16" t="s">
        <v>34</v>
      </c>
      <c r="F16" s="15">
        <v>2.8</v>
      </c>
    </row>
    <row r="17" spans="1:8" x14ac:dyDescent="0.25">
      <c r="A17" t="s">
        <v>66</v>
      </c>
      <c r="C17" t="s">
        <v>82</v>
      </c>
      <c r="F17" s="42">
        <f>F14/F16</f>
        <v>1459.6428571428573</v>
      </c>
    </row>
    <row r="18" spans="1:8" x14ac:dyDescent="0.25">
      <c r="A18" t="s">
        <v>67</v>
      </c>
      <c r="C18" t="s">
        <v>35</v>
      </c>
      <c r="F18" s="15">
        <v>3.4</v>
      </c>
      <c r="H18" s="7"/>
    </row>
    <row r="19" spans="1:8" x14ac:dyDescent="0.25">
      <c r="A19" t="s">
        <v>68</v>
      </c>
      <c r="C19" t="s">
        <v>83</v>
      </c>
      <c r="F19" s="42">
        <f>F17*F18</f>
        <v>4962.7857142857147</v>
      </c>
    </row>
    <row r="20" spans="1:8" x14ac:dyDescent="0.25">
      <c r="A20" t="s">
        <v>69</v>
      </c>
      <c r="C20" t="s">
        <v>154</v>
      </c>
      <c r="F20" s="28">
        <f>F19/F4</f>
        <v>1.8319622422612456E-2</v>
      </c>
    </row>
    <row r="21" spans="1:8" x14ac:dyDescent="0.25">
      <c r="F21" s="7"/>
    </row>
    <row r="22" spans="1:8" x14ac:dyDescent="0.25">
      <c r="B22" t="s">
        <v>36</v>
      </c>
    </row>
    <row r="23" spans="1:8" x14ac:dyDescent="0.25">
      <c r="A23" t="s">
        <v>70</v>
      </c>
      <c r="C23" t="s">
        <v>84</v>
      </c>
      <c r="F23" s="3">
        <f>F4-F19</f>
        <v>265937.21428571426</v>
      </c>
    </row>
    <row r="24" spans="1:8" x14ac:dyDescent="0.25">
      <c r="F24" s="3"/>
    </row>
    <row r="25" spans="1:8" x14ac:dyDescent="0.25">
      <c r="B25" t="s">
        <v>159</v>
      </c>
      <c r="F25" s="21"/>
      <c r="G25" s="9"/>
    </row>
    <row r="26" spans="1:8" ht="15.6" customHeight="1" x14ac:dyDescent="0.25">
      <c r="A26" t="s">
        <v>71</v>
      </c>
      <c r="C26" t="s">
        <v>100</v>
      </c>
      <c r="F26" s="16">
        <v>0.01</v>
      </c>
    </row>
    <row r="27" spans="1:8" ht="15.6" customHeight="1" x14ac:dyDescent="0.25">
      <c r="C27" t="s">
        <v>160</v>
      </c>
      <c r="F27" s="16">
        <v>0</v>
      </c>
    </row>
    <row r="28" spans="1:8" x14ac:dyDescent="0.25">
      <c r="A28" t="s">
        <v>72</v>
      </c>
      <c r="C28" t="s">
        <v>101</v>
      </c>
      <c r="F28" s="42">
        <f>F23*(F26+F27)</f>
        <v>2659.3721428571425</v>
      </c>
      <c r="G28" s="2"/>
    </row>
    <row r="29" spans="1:8" x14ac:dyDescent="0.25">
      <c r="A29" t="s">
        <v>73</v>
      </c>
      <c r="C29" t="s">
        <v>106</v>
      </c>
      <c r="F29" s="8">
        <f>F23-F28</f>
        <v>263277.84214285715</v>
      </c>
      <c r="G29" s="4"/>
    </row>
    <row r="30" spans="1:8" x14ac:dyDescent="0.25">
      <c r="F30" s="7"/>
    </row>
    <row r="31" spans="1:8" x14ac:dyDescent="0.25">
      <c r="B31" t="s">
        <v>85</v>
      </c>
    </row>
    <row r="32" spans="1:8" x14ac:dyDescent="0.25">
      <c r="A32" t="s">
        <v>74</v>
      </c>
      <c r="C32" t="s">
        <v>104</v>
      </c>
      <c r="E32" t="s">
        <v>105</v>
      </c>
      <c r="F32" s="9" t="s">
        <v>38</v>
      </c>
      <c r="G32" s="9" t="s">
        <v>39</v>
      </c>
      <c r="H32" t="s">
        <v>32</v>
      </c>
    </row>
    <row r="33" spans="1:11" x14ac:dyDescent="0.25">
      <c r="D33" t="s">
        <v>31</v>
      </c>
      <c r="E33" s="79">
        <f>INSTR!G12</f>
        <v>0.02</v>
      </c>
      <c r="F33" s="4">
        <f>E33*H33</f>
        <v>5265.5568428571432</v>
      </c>
      <c r="G33" s="4">
        <f>(1-E33)*H33</f>
        <v>258012.28529999999</v>
      </c>
      <c r="H33" s="3">
        <f>F29</f>
        <v>263277.84214285715</v>
      </c>
    </row>
    <row r="34" spans="1:11" x14ac:dyDescent="0.25">
      <c r="D34" t="s">
        <v>89</v>
      </c>
      <c r="E34" s="79">
        <f>INSTR!G12</f>
        <v>0.02</v>
      </c>
      <c r="F34" s="4">
        <f>E34*H34</f>
        <v>99.255714285714291</v>
      </c>
      <c r="G34" s="4">
        <f>(1-E34)*H34</f>
        <v>4863.5300000000007</v>
      </c>
      <c r="H34" s="3">
        <f>F19</f>
        <v>4962.7857142857147</v>
      </c>
    </row>
    <row r="35" spans="1:11" x14ac:dyDescent="0.25">
      <c r="D35" t="s">
        <v>37</v>
      </c>
      <c r="E35" s="79">
        <f>INSTR!G12</f>
        <v>0.02</v>
      </c>
      <c r="F35" s="4">
        <f>E35*H35</f>
        <v>53.187442857142855</v>
      </c>
      <c r="G35" s="4">
        <f>(1-E35)*H35</f>
        <v>2606.1846999999998</v>
      </c>
      <c r="H35" s="3">
        <f>F28</f>
        <v>2659.3721428571425</v>
      </c>
    </row>
    <row r="36" spans="1:11" x14ac:dyDescent="0.25">
      <c r="D36" t="s">
        <v>32</v>
      </c>
      <c r="F36" s="3">
        <f>SUM(F33:F35)</f>
        <v>5418</v>
      </c>
      <c r="G36" s="3">
        <f>SUM(G33:G35)</f>
        <v>265482</v>
      </c>
      <c r="H36" s="3">
        <f>SUM(H33:H35)</f>
        <v>270900</v>
      </c>
    </row>
    <row r="37" spans="1:11" x14ac:dyDescent="0.25">
      <c r="F37" s="7"/>
    </row>
    <row r="38" spans="1:11" x14ac:dyDescent="0.25">
      <c r="B38" t="s">
        <v>99</v>
      </c>
    </row>
    <row r="39" spans="1:11" x14ac:dyDescent="0.25">
      <c r="A39" t="s">
        <v>75</v>
      </c>
      <c r="E39" s="168" t="s">
        <v>86</v>
      </c>
      <c r="F39" s="168"/>
      <c r="G39" s="169" t="s">
        <v>87</v>
      </c>
      <c r="H39" s="169"/>
    </row>
    <row r="40" spans="1:11" x14ac:dyDescent="0.25">
      <c r="E40" s="9" t="s">
        <v>38</v>
      </c>
      <c r="F40" s="9" t="s">
        <v>39</v>
      </c>
      <c r="G40" s="9" t="s">
        <v>38</v>
      </c>
      <c r="H40" s="9" t="s">
        <v>39</v>
      </c>
    </row>
    <row r="41" spans="1:11" x14ac:dyDescent="0.25">
      <c r="D41" t="s">
        <v>31</v>
      </c>
      <c r="E41" s="17">
        <v>2.9</v>
      </c>
      <c r="F41" s="17">
        <v>2.8</v>
      </c>
      <c r="G41" s="18">
        <v>1</v>
      </c>
      <c r="H41" s="19">
        <v>1</v>
      </c>
    </row>
    <row r="42" spans="1:11" x14ac:dyDescent="0.25">
      <c r="D42" t="s">
        <v>89</v>
      </c>
      <c r="E42" s="17">
        <v>3.6</v>
      </c>
      <c r="F42" s="17">
        <v>3.3</v>
      </c>
      <c r="G42" s="18">
        <v>3</v>
      </c>
      <c r="H42" s="19">
        <v>2.7</v>
      </c>
    </row>
    <row r="43" spans="1:11" x14ac:dyDescent="0.25">
      <c r="D43" t="s">
        <v>37</v>
      </c>
      <c r="E43" s="17">
        <v>3.37</v>
      </c>
      <c r="F43" s="17">
        <v>2.94</v>
      </c>
      <c r="G43" s="18">
        <v>3.8</v>
      </c>
      <c r="H43" s="19">
        <v>3.1</v>
      </c>
      <c r="J43" s="26"/>
      <c r="K43" s="27"/>
    </row>
    <row r="44" spans="1:11" ht="25.2" customHeight="1" x14ac:dyDescent="0.25">
      <c r="B44" t="s">
        <v>114</v>
      </c>
      <c r="F44" s="1"/>
    </row>
    <row r="45" spans="1:11" x14ac:dyDescent="0.25">
      <c r="A45" t="s">
        <v>107</v>
      </c>
      <c r="C45" s="5"/>
      <c r="E45" s="9" t="s">
        <v>38</v>
      </c>
      <c r="F45" s="9" t="s">
        <v>39</v>
      </c>
      <c r="G45" s="9" t="s">
        <v>32</v>
      </c>
      <c r="H45" t="s">
        <v>88</v>
      </c>
    </row>
    <row r="46" spans="1:11" x14ac:dyDescent="0.25">
      <c r="D46" t="s">
        <v>31</v>
      </c>
      <c r="E46" s="12">
        <f t="shared" ref="E46:F48" si="0">F33*G41/E41</f>
        <v>1815.7092561576358</v>
      </c>
      <c r="F46" s="12">
        <f t="shared" si="0"/>
        <v>92147.244749999998</v>
      </c>
      <c r="G46" s="4">
        <f>SUM(E46:F46)</f>
        <v>93962.954006157641</v>
      </c>
      <c r="H46" s="7">
        <f>G46/G$49</f>
        <v>0.93186791184575857</v>
      </c>
    </row>
    <row r="47" spans="1:11" x14ac:dyDescent="0.25">
      <c r="D47" t="s">
        <v>89</v>
      </c>
      <c r="E47" s="12">
        <f t="shared" si="0"/>
        <v>82.713095238095235</v>
      </c>
      <c r="F47" s="12">
        <f t="shared" si="0"/>
        <v>3979.2518181818191</v>
      </c>
      <c r="G47" s="4">
        <f>SUM(E47:F47)</f>
        <v>4061.9649134199144</v>
      </c>
      <c r="H47" s="7">
        <f>G47/G$49</f>
        <v>4.0284118372984505E-2</v>
      </c>
    </row>
    <row r="48" spans="1:11" x14ac:dyDescent="0.25">
      <c r="D48" t="s">
        <v>37</v>
      </c>
      <c r="E48" s="12">
        <f t="shared" si="0"/>
        <v>59.973971174226364</v>
      </c>
      <c r="F48" s="12">
        <f t="shared" si="0"/>
        <v>2748.0178809523809</v>
      </c>
      <c r="G48" s="4">
        <f>SUM(E48:F48)</f>
        <v>2807.9918521266072</v>
      </c>
      <c r="H48" s="7">
        <f>G48/G$49</f>
        <v>2.7847969781257066E-2</v>
      </c>
    </row>
    <row r="49" spans="1:10" x14ac:dyDescent="0.25">
      <c r="D49" t="s">
        <v>32</v>
      </c>
      <c r="E49" s="4">
        <f>SUM(E46:E48)</f>
        <v>1958.3963225699574</v>
      </c>
      <c r="F49" s="4">
        <f>SUM(F46:F48)</f>
        <v>98874.514449134193</v>
      </c>
      <c r="G49" s="4">
        <f>SUM(E49:F49)</f>
        <v>100832.91077170415</v>
      </c>
      <c r="H49" s="7">
        <f>G49/G$49</f>
        <v>1</v>
      </c>
    </row>
    <row r="50" spans="1:10" x14ac:dyDescent="0.25">
      <c r="D50" t="s">
        <v>88</v>
      </c>
      <c r="E50" s="7">
        <f>E49/$G49</f>
        <v>1.9422193682417477E-2</v>
      </c>
      <c r="F50" s="7">
        <f>F49/$G49</f>
        <v>0.98057780631758251</v>
      </c>
      <c r="G50" s="7">
        <f>G49/$G49</f>
        <v>1</v>
      </c>
    </row>
    <row r="52" spans="1:10" x14ac:dyDescent="0.25">
      <c r="A52" t="s">
        <v>108</v>
      </c>
      <c r="B52" t="s">
        <v>90</v>
      </c>
    </row>
    <row r="53" spans="1:10" x14ac:dyDescent="0.25">
      <c r="E53" s="169" t="s">
        <v>40</v>
      </c>
      <c r="F53" s="169"/>
      <c r="G53" s="169" t="s">
        <v>97</v>
      </c>
      <c r="H53" s="169"/>
    </row>
    <row r="54" spans="1:10" x14ac:dyDescent="0.25">
      <c r="E54" s="9" t="s">
        <v>38</v>
      </c>
      <c r="F54" s="9" t="s">
        <v>39</v>
      </c>
      <c r="G54" s="9" t="s">
        <v>38</v>
      </c>
      <c r="H54" s="9" t="s">
        <v>39</v>
      </c>
    </row>
    <row r="55" spans="1:10" x14ac:dyDescent="0.25">
      <c r="D55" t="s">
        <v>31</v>
      </c>
      <c r="E55" s="20">
        <v>54.26</v>
      </c>
      <c r="F55" s="20">
        <v>33.24</v>
      </c>
      <c r="G55" s="14">
        <v>54.26</v>
      </c>
      <c r="H55" s="14">
        <v>33.24</v>
      </c>
      <c r="J55" s="7"/>
    </row>
    <row r="56" spans="1:10" x14ac:dyDescent="0.25">
      <c r="D56" t="s">
        <v>89</v>
      </c>
      <c r="E56" s="20">
        <v>65.930000000000007</v>
      </c>
      <c r="F56" s="20">
        <v>49.52</v>
      </c>
      <c r="G56" s="14">
        <v>65.930000000000007</v>
      </c>
      <c r="H56" s="14">
        <v>49.52</v>
      </c>
      <c r="J56" s="7"/>
    </row>
    <row r="57" spans="1:10" x14ac:dyDescent="0.25">
      <c r="D57" t="s">
        <v>37</v>
      </c>
      <c r="E57" s="20">
        <v>129.36000000000001</v>
      </c>
      <c r="F57" s="20">
        <v>87.17</v>
      </c>
      <c r="G57" s="14">
        <v>129.36000000000001</v>
      </c>
      <c r="H57" s="14">
        <v>87.17</v>
      </c>
      <c r="J57" s="7"/>
    </row>
    <row r="58" spans="1:10" x14ac:dyDescent="0.25">
      <c r="F58" s="1"/>
    </row>
    <row r="59" spans="1:10" x14ac:dyDescent="0.25">
      <c r="A59" t="s">
        <v>109</v>
      </c>
      <c r="B59" t="s">
        <v>113</v>
      </c>
    </row>
    <row r="60" spans="1:10" x14ac:dyDescent="0.25">
      <c r="E60" t="s">
        <v>91</v>
      </c>
    </row>
    <row r="61" spans="1:10" x14ac:dyDescent="0.25">
      <c r="E61" s="9" t="s">
        <v>38</v>
      </c>
      <c r="F61" s="9" t="s">
        <v>39</v>
      </c>
      <c r="G61" s="9" t="s">
        <v>32</v>
      </c>
      <c r="H61" s="9" t="s">
        <v>88</v>
      </c>
    </row>
    <row r="62" spans="1:10" x14ac:dyDescent="0.25">
      <c r="D62" t="s">
        <v>31</v>
      </c>
      <c r="E62" s="14">
        <f t="shared" ref="E62:F64" si="1">(E55*E46)/1000000</f>
        <v>9.8520384239113301E-2</v>
      </c>
      <c r="F62" s="14">
        <f t="shared" si="1"/>
        <v>3.0629744154899998</v>
      </c>
      <c r="G62" s="14">
        <f>SUM(E62:F62)</f>
        <v>3.161494799729113</v>
      </c>
      <c r="H62" s="7">
        <f>G62/G$65</f>
        <v>0.87544420828469904</v>
      </c>
    </row>
    <row r="63" spans="1:10" x14ac:dyDescent="0.25">
      <c r="D63" t="s">
        <v>89</v>
      </c>
      <c r="E63" s="14">
        <f t="shared" si="1"/>
        <v>5.453274369047619E-3</v>
      </c>
      <c r="F63" s="14">
        <f t="shared" si="1"/>
        <v>0.19705255003636368</v>
      </c>
      <c r="G63" s="14">
        <f>SUM(E63:F63)</f>
        <v>0.20250582440541129</v>
      </c>
      <c r="H63" s="7">
        <f>G63/G$65</f>
        <v>5.607554728061729E-2</v>
      </c>
    </row>
    <row r="64" spans="1:10" x14ac:dyDescent="0.25">
      <c r="D64" t="s">
        <v>37</v>
      </c>
      <c r="E64" s="14">
        <f t="shared" si="1"/>
        <v>7.7582329110979231E-3</v>
      </c>
      <c r="F64" s="14">
        <f t="shared" si="1"/>
        <v>0.23954471868261903</v>
      </c>
      <c r="G64" s="14">
        <f>SUM(E64:F64)</f>
        <v>0.24730295159371696</v>
      </c>
      <c r="H64" s="7">
        <f>G64/G$65</f>
        <v>6.8480244434683618E-2</v>
      </c>
    </row>
    <row r="65" spans="1:8" x14ac:dyDescent="0.25">
      <c r="D65" t="s">
        <v>32</v>
      </c>
      <c r="E65" s="14">
        <f>SUM(E62:E64)</f>
        <v>0.11173189151925884</v>
      </c>
      <c r="F65" s="14">
        <f>SUM(F62:F64)</f>
        <v>3.4995716842089828</v>
      </c>
      <c r="G65" s="14">
        <f>SUM(G62:G64)</f>
        <v>3.6113035757282415</v>
      </c>
      <c r="H65" s="7">
        <f>G65/G$65</f>
        <v>1</v>
      </c>
    </row>
    <row r="66" spans="1:8" x14ac:dyDescent="0.25">
      <c r="D66" t="s">
        <v>88</v>
      </c>
      <c r="E66" s="7">
        <f>E65/$G65</f>
        <v>3.0939490180281349E-2</v>
      </c>
      <c r="F66" s="7">
        <f>F65/$G65</f>
        <v>0.9690605098197187</v>
      </c>
      <c r="G66" s="7">
        <f>G65/$G65</f>
        <v>1</v>
      </c>
    </row>
    <row r="67" spans="1:8" x14ac:dyDescent="0.25">
      <c r="F67" s="6"/>
    </row>
    <row r="69" spans="1:8" x14ac:dyDescent="0.25">
      <c r="A69" t="s">
        <v>110</v>
      </c>
      <c r="B69" t="s">
        <v>92</v>
      </c>
      <c r="E69" s="9" t="str">
        <f>INSTR!G15</f>
        <v>Defaults</v>
      </c>
      <c r="F69" s="72" t="s">
        <v>96</v>
      </c>
    </row>
    <row r="70" spans="1:8" x14ac:dyDescent="0.25">
      <c r="C70" t="s">
        <v>41</v>
      </c>
      <c r="E70" s="46">
        <f>INSTR!G16</f>
        <v>0.66</v>
      </c>
      <c r="F70" s="140">
        <v>0.66</v>
      </c>
    </row>
    <row r="71" spans="1:8" x14ac:dyDescent="0.25">
      <c r="C71" t="s">
        <v>42</v>
      </c>
      <c r="E71" s="80">
        <f>INSTR!G17</f>
        <v>1.18</v>
      </c>
      <c r="F71" s="141">
        <v>1.18</v>
      </c>
    </row>
    <row r="72" spans="1:8" x14ac:dyDescent="0.25">
      <c r="C72" t="s">
        <v>43</v>
      </c>
      <c r="E72" s="80">
        <f>INSTR!G18</f>
        <v>1.66</v>
      </c>
      <c r="F72" s="141">
        <v>1.66</v>
      </c>
    </row>
    <row r="73" spans="1:8" x14ac:dyDescent="0.25">
      <c r="C73" t="s">
        <v>55</v>
      </c>
      <c r="E73" s="46">
        <f>INSTR!G19</f>
        <v>0.52</v>
      </c>
      <c r="F73" s="140">
        <v>0.52</v>
      </c>
    </row>
    <row r="74" spans="1:8" x14ac:dyDescent="0.25">
      <c r="C74" t="s">
        <v>47</v>
      </c>
      <c r="E74" s="46">
        <f>INSTR!G20</f>
        <v>0.61</v>
      </c>
      <c r="F74" s="140">
        <v>0.61</v>
      </c>
    </row>
    <row r="75" spans="1:8" x14ac:dyDescent="0.25">
      <c r="C75" t="s">
        <v>44</v>
      </c>
      <c r="E75" s="46">
        <f>INSTR!G21</f>
        <v>0.87</v>
      </c>
      <c r="F75" s="140">
        <v>0.87</v>
      </c>
    </row>
    <row r="76" spans="1:8" x14ac:dyDescent="0.25">
      <c r="C76" t="s">
        <v>48</v>
      </c>
      <c r="E76" s="149">
        <f>INSTR!G22</f>
        <v>33.270000000000003</v>
      </c>
      <c r="F76" s="148">
        <v>33.270000000000003</v>
      </c>
    </row>
    <row r="77" spans="1:8" x14ac:dyDescent="0.25">
      <c r="C77" t="s">
        <v>45</v>
      </c>
      <c r="E77" s="149">
        <f>INSTR!G23</f>
        <v>36</v>
      </c>
      <c r="F77" s="148">
        <v>36</v>
      </c>
    </row>
    <row r="78" spans="1:8" x14ac:dyDescent="0.25">
      <c r="C78" t="s">
        <v>46</v>
      </c>
      <c r="E78" s="149">
        <f>INSTR!G24</f>
        <v>44.71</v>
      </c>
      <c r="F78" s="148">
        <v>44.71</v>
      </c>
    </row>
    <row r="80" spans="1:8" x14ac:dyDescent="0.25">
      <c r="A80" t="s">
        <v>111</v>
      </c>
      <c r="B80" t="s">
        <v>93</v>
      </c>
    </row>
    <row r="81" spans="1:8" x14ac:dyDescent="0.25">
      <c r="C81" s="81"/>
      <c r="D81" s="81"/>
      <c r="E81" s="82" t="s">
        <v>94</v>
      </c>
      <c r="F81" s="82" t="s">
        <v>95</v>
      </c>
      <c r="G81" s="82" t="s">
        <v>52</v>
      </c>
    </row>
    <row r="82" spans="1:8" x14ac:dyDescent="0.25">
      <c r="C82" s="83" t="s">
        <v>49</v>
      </c>
      <c r="D82" s="83"/>
      <c r="E82" s="84">
        <f>E70*G65</f>
        <v>2.3834603599806394</v>
      </c>
      <c r="F82" s="84">
        <f>E82*E73</f>
        <v>1.2393993871899325</v>
      </c>
      <c r="G82" s="85">
        <f>E76*E82</f>
        <v>79.297726176555884</v>
      </c>
    </row>
    <row r="83" spans="1:8" x14ac:dyDescent="0.25">
      <c r="C83" s="83" t="s">
        <v>50</v>
      </c>
      <c r="D83" s="83"/>
      <c r="E83" s="84">
        <f>E82*(E71-1)</f>
        <v>0.42902286479651497</v>
      </c>
      <c r="F83" s="84">
        <f>E82*E74-F82</f>
        <v>0.21451143239825754</v>
      </c>
      <c r="G83" s="85">
        <f>E77*E82-G82</f>
        <v>6.5068467827471324</v>
      </c>
    </row>
    <row r="84" spans="1:8" x14ac:dyDescent="0.25">
      <c r="C84" s="83" t="s">
        <v>51</v>
      </c>
      <c r="D84" s="83"/>
      <c r="E84" s="84">
        <f>E82*E72-E82-E83</f>
        <v>1.1440609727907067</v>
      </c>
      <c r="F84" s="84">
        <f>E82*E75-F83-F82</f>
        <v>0.61969969359496635</v>
      </c>
      <c r="G84" s="85">
        <f>E78*E82-G83-G82</f>
        <v>20.759939735431374</v>
      </c>
    </row>
    <row r="85" spans="1:8" x14ac:dyDescent="0.25">
      <c r="C85" s="83" t="s">
        <v>1280</v>
      </c>
      <c r="D85" s="83"/>
      <c r="E85" s="84">
        <f>SUM(E82:E84)</f>
        <v>3.9565441975678612</v>
      </c>
      <c r="F85" s="84">
        <f>SUM(F82:F84)</f>
        <v>2.0736105131831564</v>
      </c>
      <c r="G85" s="85">
        <f>SUM(G82:G84)</f>
        <v>106.56451269473439</v>
      </c>
    </row>
    <row r="86" spans="1:8" x14ac:dyDescent="0.25">
      <c r="C86" s="83"/>
      <c r="D86" s="83"/>
      <c r="E86" s="83"/>
      <c r="F86" s="83"/>
      <c r="G86" s="83"/>
    </row>
    <row r="87" spans="1:8" x14ac:dyDescent="0.25">
      <c r="C87" s="83" t="s">
        <v>54</v>
      </c>
      <c r="D87" s="83"/>
      <c r="E87" s="85">
        <f>F4</f>
        <v>270900</v>
      </c>
      <c r="F87" s="83"/>
      <c r="G87" s="83"/>
    </row>
    <row r="88" spans="1:8" x14ac:dyDescent="0.25">
      <c r="C88" s="83" t="s">
        <v>53</v>
      </c>
      <c r="D88" s="83"/>
      <c r="E88" s="86">
        <f>G49</f>
        <v>100832.91077170415</v>
      </c>
      <c r="F88" s="83"/>
      <c r="G88" s="83"/>
      <c r="H88" s="7"/>
    </row>
    <row r="89" spans="1:8" x14ac:dyDescent="0.25">
      <c r="C89" s="83" t="s">
        <v>56</v>
      </c>
      <c r="D89" s="83"/>
      <c r="E89" s="84">
        <f>G65</f>
        <v>3.6113035757282415</v>
      </c>
      <c r="F89" s="83"/>
      <c r="G89" s="83"/>
    </row>
    <row r="90" spans="1:8" x14ac:dyDescent="0.25">
      <c r="E90" s="14"/>
    </row>
    <row r="91" spans="1:8" x14ac:dyDescent="0.25">
      <c r="A91" s="11" t="s">
        <v>112</v>
      </c>
      <c r="E91" s="14"/>
    </row>
    <row r="92" spans="1:8" x14ac:dyDescent="0.25">
      <c r="B92" s="22" t="s">
        <v>115</v>
      </c>
    </row>
    <row r="93" spans="1:8" x14ac:dyDescent="0.25">
      <c r="B93" s="22" t="s">
        <v>116</v>
      </c>
    </row>
    <row r="94" spans="1:8" x14ac:dyDescent="0.25">
      <c r="B94" s="22" t="s">
        <v>117</v>
      </c>
    </row>
    <row r="95" spans="1:8" x14ac:dyDescent="0.25">
      <c r="B95" s="22" t="s">
        <v>118</v>
      </c>
    </row>
    <row r="96" spans="1:8" x14ac:dyDescent="0.25">
      <c r="B96" s="22" t="s">
        <v>119</v>
      </c>
    </row>
    <row r="97" spans="1:6" x14ac:dyDescent="0.25">
      <c r="B97" s="22" t="s">
        <v>126</v>
      </c>
    </row>
    <row r="98" spans="1:6" x14ac:dyDescent="0.25">
      <c r="B98" s="22" t="s">
        <v>120</v>
      </c>
    </row>
    <row r="99" spans="1:6" x14ac:dyDescent="0.25">
      <c r="B99" s="22" t="s">
        <v>125</v>
      </c>
    </row>
    <row r="100" spans="1:6" x14ac:dyDescent="0.25">
      <c r="B100" s="22" t="s">
        <v>124</v>
      </c>
    </row>
    <row r="101" spans="1:6" x14ac:dyDescent="0.25">
      <c r="B101" s="22" t="s">
        <v>121</v>
      </c>
    </row>
    <row r="102" spans="1:6" x14ac:dyDescent="0.25">
      <c r="B102" s="22" t="s">
        <v>122</v>
      </c>
    </row>
    <row r="103" spans="1:6" x14ac:dyDescent="0.25">
      <c r="B103" s="22" t="s">
        <v>123</v>
      </c>
    </row>
    <row r="106" spans="1:6" x14ac:dyDescent="0.25">
      <c r="A106" s="33"/>
      <c r="B106" s="33"/>
      <c r="C106" s="32"/>
      <c r="D106" s="34"/>
      <c r="E106" s="34"/>
      <c r="F106" s="32"/>
    </row>
    <row r="107" spans="1:6" x14ac:dyDescent="0.25">
      <c r="A107" s="33"/>
      <c r="B107" s="36"/>
      <c r="C107" s="35"/>
      <c r="D107" s="35"/>
      <c r="E107" s="35"/>
      <c r="F107" s="37"/>
    </row>
  </sheetData>
  <mergeCells count="4">
    <mergeCell ref="E39:F39"/>
    <mergeCell ref="G39:H39"/>
    <mergeCell ref="E53:F53"/>
    <mergeCell ref="G53:H53"/>
  </mergeCells>
  <pageMargins left="0.56000000000000005" right="0.41" top="0.82" bottom="0.8" header="0.5" footer="0.5"/>
  <pageSetup scale="97" fitToHeight="2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Button 8">
              <controlPr defaultSize="0" print="0" autoFill="0" autoPict="0" macro="[0]!PrintWorksheet_Click">
                <anchor moveWithCells="1" sizeWithCells="1">
                  <from>
                    <xdr:col>6</xdr:col>
                    <xdr:colOff>320040</xdr:colOff>
                    <xdr:row>1</xdr:row>
                    <xdr:rowOff>38100</xdr:rowOff>
                  </from>
                  <to>
                    <xdr:col>7</xdr:col>
                    <xdr:colOff>266700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0]!GotoINStr">
                <anchor moveWithCells="1" sizeWithCells="1">
                  <from>
                    <xdr:col>6</xdr:col>
                    <xdr:colOff>312420</xdr:colOff>
                    <xdr:row>4</xdr:row>
                    <xdr:rowOff>144780</xdr:rowOff>
                  </from>
                  <to>
                    <xdr:col>7</xdr:col>
                    <xdr:colOff>502920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75"/>
  <sheetViews>
    <sheetView workbookViewId="0">
      <selection activeCell="B47" sqref="B47"/>
    </sheetView>
  </sheetViews>
  <sheetFormatPr defaultRowHeight="13.2" x14ac:dyDescent="0.25"/>
  <cols>
    <col min="2" max="2" width="11.109375" customWidth="1"/>
  </cols>
  <sheetData>
    <row r="1" spans="1:3" x14ac:dyDescent="0.25">
      <c r="A1" s="11" t="s">
        <v>1266</v>
      </c>
    </row>
    <row r="2" spans="1:3" x14ac:dyDescent="0.25">
      <c r="A2" s="11"/>
      <c r="C2" s="11"/>
    </row>
    <row r="4" spans="1:3" x14ac:dyDescent="0.25">
      <c r="A4" t="s">
        <v>57</v>
      </c>
      <c r="B4" t="s">
        <v>163</v>
      </c>
    </row>
    <row r="5" spans="1:3" x14ac:dyDescent="0.25">
      <c r="A5" t="s">
        <v>58</v>
      </c>
      <c r="B5" t="s">
        <v>164</v>
      </c>
    </row>
    <row r="6" spans="1:3" x14ac:dyDescent="0.25">
      <c r="A6" t="s">
        <v>59</v>
      </c>
      <c r="B6" t="s">
        <v>143</v>
      </c>
    </row>
    <row r="7" spans="1:3" x14ac:dyDescent="0.25">
      <c r="B7" t="s">
        <v>144</v>
      </c>
    </row>
    <row r="8" spans="1:3" x14ac:dyDescent="0.25">
      <c r="B8" t="s">
        <v>145</v>
      </c>
    </row>
    <row r="9" spans="1:3" ht="16.2" customHeight="1" x14ac:dyDescent="0.25">
      <c r="A9" t="s">
        <v>146</v>
      </c>
      <c r="B9" t="s">
        <v>147</v>
      </c>
    </row>
    <row r="10" spans="1:3" x14ac:dyDescent="0.25">
      <c r="B10" t="s">
        <v>148</v>
      </c>
    </row>
    <row r="11" spans="1:3" ht="15" customHeight="1" x14ac:dyDescent="0.25">
      <c r="A11" t="s">
        <v>61</v>
      </c>
      <c r="B11" t="s">
        <v>172</v>
      </c>
    </row>
    <row r="12" spans="1:3" x14ac:dyDescent="0.25">
      <c r="A12" t="s">
        <v>62</v>
      </c>
      <c r="B12" t="s">
        <v>165</v>
      </c>
    </row>
    <row r="13" spans="1:3" x14ac:dyDescent="0.25">
      <c r="A13" t="s">
        <v>63</v>
      </c>
      <c r="B13" t="s">
        <v>166</v>
      </c>
    </row>
    <row r="14" spans="1:3" x14ac:dyDescent="0.25">
      <c r="A14" t="s">
        <v>64</v>
      </c>
      <c r="B14" t="s">
        <v>149</v>
      </c>
    </row>
    <row r="15" spans="1:3" x14ac:dyDescent="0.25">
      <c r="B15" t="s">
        <v>150</v>
      </c>
    </row>
    <row r="16" spans="1:3" ht="15" customHeight="1" x14ac:dyDescent="0.25">
      <c r="A16" t="s">
        <v>65</v>
      </c>
      <c r="B16" t="s">
        <v>151</v>
      </c>
    </row>
    <row r="17" spans="1:2" x14ac:dyDescent="0.25">
      <c r="A17" t="s">
        <v>66</v>
      </c>
    </row>
    <row r="18" spans="1:2" x14ac:dyDescent="0.25">
      <c r="A18" t="s">
        <v>67</v>
      </c>
      <c r="B18" t="s">
        <v>152</v>
      </c>
    </row>
    <row r="19" spans="1:2" x14ac:dyDescent="0.25">
      <c r="A19" t="s">
        <v>68</v>
      </c>
      <c r="B19" t="s">
        <v>168</v>
      </c>
    </row>
    <row r="20" spans="1:2" x14ac:dyDescent="0.25">
      <c r="A20" t="s">
        <v>69</v>
      </c>
      <c r="B20" t="s">
        <v>153</v>
      </c>
    </row>
    <row r="21" spans="1:2" x14ac:dyDescent="0.25">
      <c r="A21" t="s">
        <v>70</v>
      </c>
    </row>
    <row r="22" spans="1:2" x14ac:dyDescent="0.25">
      <c r="A22" t="s">
        <v>71</v>
      </c>
      <c r="B22" t="s">
        <v>162</v>
      </c>
    </row>
    <row r="23" spans="1:2" x14ac:dyDescent="0.25">
      <c r="B23" t="s">
        <v>161</v>
      </c>
    </row>
    <row r="24" spans="1:2" x14ac:dyDescent="0.25">
      <c r="B24" t="s">
        <v>173</v>
      </c>
    </row>
    <row r="25" spans="1:2" x14ac:dyDescent="0.25">
      <c r="A25" t="s">
        <v>72</v>
      </c>
    </row>
    <row r="26" spans="1:2" x14ac:dyDescent="0.25">
      <c r="A26" t="s">
        <v>73</v>
      </c>
      <c r="B26" t="s">
        <v>155</v>
      </c>
    </row>
    <row r="27" spans="1:2" ht="15.6" customHeight="1" x14ac:dyDescent="0.25">
      <c r="A27" t="s">
        <v>74</v>
      </c>
      <c r="B27" t="s">
        <v>174</v>
      </c>
    </row>
    <row r="28" spans="1:2" x14ac:dyDescent="0.25">
      <c r="B28" t="s">
        <v>175</v>
      </c>
    </row>
    <row r="29" spans="1:2" x14ac:dyDescent="0.25">
      <c r="B29" t="s">
        <v>156</v>
      </c>
    </row>
    <row r="30" spans="1:2" x14ac:dyDescent="0.25">
      <c r="B30" t="s">
        <v>157</v>
      </c>
    </row>
    <row r="31" spans="1:2" ht="16.95" customHeight="1" x14ac:dyDescent="0.25">
      <c r="A31" t="s">
        <v>75</v>
      </c>
      <c r="B31" t="s">
        <v>158</v>
      </c>
    </row>
    <row r="32" spans="1:2" ht="13.2" customHeight="1" x14ac:dyDescent="0.25">
      <c r="B32" t="s">
        <v>170</v>
      </c>
    </row>
    <row r="33" spans="1:2" ht="13.2" customHeight="1" x14ac:dyDescent="0.25">
      <c r="B33" t="s">
        <v>176</v>
      </c>
    </row>
    <row r="34" spans="1:2" ht="13.2" customHeight="1" x14ac:dyDescent="0.25">
      <c r="B34" t="s">
        <v>177</v>
      </c>
    </row>
    <row r="35" spans="1:2" x14ac:dyDescent="0.25">
      <c r="A35" t="s">
        <v>107</v>
      </c>
    </row>
    <row r="36" spans="1:2" x14ac:dyDescent="0.25">
      <c r="A36" t="s">
        <v>108</v>
      </c>
      <c r="B36" t="s">
        <v>178</v>
      </c>
    </row>
    <row r="37" spans="1:2" x14ac:dyDescent="0.25">
      <c r="A37" t="s">
        <v>109</v>
      </c>
    </row>
    <row r="38" spans="1:2" x14ac:dyDescent="0.25">
      <c r="A38" t="s">
        <v>110</v>
      </c>
      <c r="B38" t="s">
        <v>179</v>
      </c>
    </row>
    <row r="39" spans="1:2" x14ac:dyDescent="0.25">
      <c r="B39" t="s">
        <v>180</v>
      </c>
    </row>
    <row r="40" spans="1:2" x14ac:dyDescent="0.25">
      <c r="B40" t="s">
        <v>169</v>
      </c>
    </row>
    <row r="41" spans="1:2" x14ac:dyDescent="0.25">
      <c r="A41" t="s">
        <v>111</v>
      </c>
    </row>
    <row r="43" spans="1:2" x14ac:dyDescent="0.25">
      <c r="A43" t="s">
        <v>167</v>
      </c>
    </row>
    <row r="44" spans="1:2" ht="15.6" customHeight="1" x14ac:dyDescent="0.25">
      <c r="A44" t="s">
        <v>181</v>
      </c>
    </row>
    <row r="45" spans="1:2" x14ac:dyDescent="0.25">
      <c r="A45" t="s">
        <v>182</v>
      </c>
    </row>
    <row r="46" spans="1:2" x14ac:dyDescent="0.25">
      <c r="A46" t="s">
        <v>183</v>
      </c>
    </row>
    <row r="47" spans="1:2" x14ac:dyDescent="0.25">
      <c r="A47" t="s">
        <v>171</v>
      </c>
    </row>
    <row r="48" spans="1:2" x14ac:dyDescent="0.25">
      <c r="A48" t="s">
        <v>185</v>
      </c>
    </row>
    <row r="49" spans="1:1" x14ac:dyDescent="0.25">
      <c r="A49" t="s">
        <v>184</v>
      </c>
    </row>
    <row r="58" spans="1:1" x14ac:dyDescent="0.25">
      <c r="A58" s="11"/>
    </row>
    <row r="74" spans="1:1" x14ac:dyDescent="0.25">
      <c r="A74" s="13"/>
    </row>
    <row r="75" spans="1:1" x14ac:dyDescent="0.25">
      <c r="A75" s="1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470"/>
  <sheetViews>
    <sheetView workbookViewId="0">
      <selection activeCell="E26" sqref="E26:J26"/>
    </sheetView>
  </sheetViews>
  <sheetFormatPr defaultRowHeight="13.2" x14ac:dyDescent="0.25"/>
  <cols>
    <col min="1" max="1" width="9.6640625" customWidth="1"/>
    <col min="2" max="2" width="6.44140625" customWidth="1"/>
    <col min="3" max="3" width="8.5546875" customWidth="1"/>
    <col min="4" max="4" width="16.33203125" customWidth="1"/>
    <col min="5" max="5" width="20.33203125" customWidth="1"/>
    <col min="6" max="6" width="12.6640625" customWidth="1"/>
    <col min="7" max="7" width="8.5546875" customWidth="1"/>
    <col min="8" max="9" width="8.6640625" customWidth="1"/>
  </cols>
  <sheetData>
    <row r="1" spans="1:12" x14ac:dyDescent="0.25">
      <c r="A1" s="32" t="s">
        <v>231</v>
      </c>
      <c r="B1" s="32" t="s">
        <v>232</v>
      </c>
      <c r="C1" s="2" t="s">
        <v>233</v>
      </c>
      <c r="D1" s="2" t="s">
        <v>234</v>
      </c>
      <c r="E1" s="33" t="s">
        <v>235</v>
      </c>
      <c r="F1" s="33" t="s">
        <v>236</v>
      </c>
      <c r="G1" s="32" t="s">
        <v>240</v>
      </c>
      <c r="H1" s="34" t="s">
        <v>241</v>
      </c>
      <c r="I1" s="34" t="s">
        <v>242</v>
      </c>
      <c r="J1" s="32" t="s">
        <v>238</v>
      </c>
      <c r="K1" s="32" t="s">
        <v>237</v>
      </c>
      <c r="L1" s="32" t="s">
        <v>239</v>
      </c>
    </row>
    <row r="2" spans="1:12" x14ac:dyDescent="0.25">
      <c r="A2" s="35" t="s">
        <v>273</v>
      </c>
      <c r="B2" s="35" t="s">
        <v>274</v>
      </c>
      <c r="C2" s="2" t="s">
        <v>245</v>
      </c>
      <c r="D2" s="2" t="s">
        <v>265</v>
      </c>
      <c r="E2" s="33" t="s">
        <v>275</v>
      </c>
      <c r="F2" s="36">
        <v>1297200</v>
      </c>
      <c r="G2" s="35">
        <v>152439</v>
      </c>
      <c r="H2" s="35">
        <v>348</v>
      </c>
      <c r="I2" s="35">
        <v>0</v>
      </c>
      <c r="J2" s="37">
        <v>0.28999999999999998</v>
      </c>
      <c r="K2" s="37">
        <v>0.06</v>
      </c>
      <c r="L2" s="37">
        <v>0.48</v>
      </c>
    </row>
    <row r="3" spans="1:12" x14ac:dyDescent="0.25">
      <c r="A3" s="35" t="s">
        <v>267</v>
      </c>
      <c r="B3" s="35" t="s">
        <v>264</v>
      </c>
      <c r="C3" s="2" t="s">
        <v>245</v>
      </c>
      <c r="D3" s="2" t="s">
        <v>265</v>
      </c>
      <c r="E3" s="35" t="s">
        <v>268</v>
      </c>
      <c r="F3" s="36">
        <v>174900</v>
      </c>
      <c r="G3" s="35">
        <v>801</v>
      </c>
      <c r="H3" s="35">
        <v>20</v>
      </c>
      <c r="I3" s="35">
        <v>0</v>
      </c>
      <c r="J3" s="37">
        <v>0.17</v>
      </c>
      <c r="K3" s="37">
        <v>0.03</v>
      </c>
      <c r="L3" s="37">
        <v>0.09</v>
      </c>
    </row>
    <row r="4" spans="1:12" x14ac:dyDescent="0.25">
      <c r="A4" s="35" t="s">
        <v>279</v>
      </c>
      <c r="B4" s="35" t="s">
        <v>264</v>
      </c>
      <c r="C4" s="2" t="s">
        <v>245</v>
      </c>
      <c r="D4" s="2" t="s">
        <v>265</v>
      </c>
      <c r="E4" s="35" t="s">
        <v>280</v>
      </c>
      <c r="F4" s="36">
        <v>33400</v>
      </c>
      <c r="G4" s="35">
        <v>0</v>
      </c>
      <c r="H4" s="35">
        <v>0</v>
      </c>
      <c r="I4" s="35">
        <v>0</v>
      </c>
      <c r="J4" s="37">
        <v>0.01</v>
      </c>
      <c r="K4" s="37">
        <v>0</v>
      </c>
      <c r="L4" s="37">
        <v>0.06</v>
      </c>
    </row>
    <row r="5" spans="1:12" x14ac:dyDescent="0.25">
      <c r="A5" s="35" t="s">
        <v>248</v>
      </c>
      <c r="B5" s="35" t="s">
        <v>249</v>
      </c>
      <c r="C5" s="2" t="s">
        <v>245</v>
      </c>
      <c r="D5" s="2" t="s">
        <v>246</v>
      </c>
      <c r="E5" s="33" t="s">
        <v>250</v>
      </c>
      <c r="F5" s="36">
        <v>2294400</v>
      </c>
      <c r="G5" s="35">
        <v>264668</v>
      </c>
      <c r="H5" s="35">
        <v>361</v>
      </c>
      <c r="I5" s="35">
        <v>397</v>
      </c>
      <c r="J5" s="37">
        <v>0.17</v>
      </c>
      <c r="K5" s="37">
        <v>0.12</v>
      </c>
      <c r="L5" s="37">
        <v>0.4</v>
      </c>
    </row>
    <row r="6" spans="1:12" x14ac:dyDescent="0.25">
      <c r="A6" s="35" t="s">
        <v>281</v>
      </c>
      <c r="B6" s="35" t="s">
        <v>277</v>
      </c>
      <c r="C6" s="2" t="s">
        <v>245</v>
      </c>
      <c r="D6" s="2" t="s">
        <v>265</v>
      </c>
      <c r="E6" s="33" t="s">
        <v>282</v>
      </c>
      <c r="F6" s="36">
        <v>1191800</v>
      </c>
      <c r="G6" s="35">
        <v>281530</v>
      </c>
      <c r="H6" s="35">
        <v>540</v>
      </c>
      <c r="I6" s="35">
        <v>184</v>
      </c>
      <c r="J6" s="37">
        <v>0.25</v>
      </c>
      <c r="K6" s="37">
        <v>0.14000000000000001</v>
      </c>
      <c r="L6" s="37">
        <v>0.37</v>
      </c>
    </row>
    <row r="7" spans="1:12" x14ac:dyDescent="0.25">
      <c r="A7" s="35" t="s">
        <v>283</v>
      </c>
      <c r="B7" s="35" t="s">
        <v>274</v>
      </c>
      <c r="C7" s="2" t="s">
        <v>245</v>
      </c>
      <c r="D7" s="2" t="s">
        <v>265</v>
      </c>
      <c r="E7" s="35" t="s">
        <v>284</v>
      </c>
      <c r="F7" s="36">
        <v>680600</v>
      </c>
      <c r="G7" s="35">
        <v>141354</v>
      </c>
      <c r="H7" s="35">
        <v>284</v>
      </c>
      <c r="I7" s="35">
        <v>84</v>
      </c>
      <c r="J7" s="37">
        <v>0.28000000000000003</v>
      </c>
      <c r="K7" s="37">
        <v>0.11</v>
      </c>
      <c r="L7" s="37">
        <v>0.34</v>
      </c>
    </row>
    <row r="8" spans="1:12" x14ac:dyDescent="0.25">
      <c r="A8" s="35" t="s">
        <v>285</v>
      </c>
      <c r="B8" s="35" t="s">
        <v>274</v>
      </c>
      <c r="C8" s="2" t="s">
        <v>245</v>
      </c>
      <c r="D8" s="2" t="s">
        <v>265</v>
      </c>
      <c r="E8" s="33" t="s">
        <v>286</v>
      </c>
      <c r="F8" s="36">
        <v>2031300</v>
      </c>
      <c r="G8" s="35">
        <v>9742</v>
      </c>
      <c r="H8" s="35">
        <v>113</v>
      </c>
      <c r="I8" s="35">
        <v>188</v>
      </c>
      <c r="J8" s="37">
        <v>0.25</v>
      </c>
      <c r="K8" s="37">
        <v>0.06</v>
      </c>
      <c r="L8" s="37">
        <v>0.56000000000000005</v>
      </c>
    </row>
    <row r="9" spans="1:12" x14ac:dyDescent="0.25">
      <c r="A9" s="35" t="s">
        <v>287</v>
      </c>
      <c r="B9" s="35" t="s">
        <v>277</v>
      </c>
      <c r="C9" s="2" t="s">
        <v>245</v>
      </c>
      <c r="D9" s="2" t="s">
        <v>265</v>
      </c>
      <c r="E9" s="35" t="s">
        <v>288</v>
      </c>
      <c r="F9" s="36">
        <v>478000</v>
      </c>
      <c r="G9" s="35">
        <v>169493</v>
      </c>
      <c r="H9" s="35">
        <v>678</v>
      </c>
      <c r="I9" s="35">
        <v>118</v>
      </c>
      <c r="J9" s="37">
        <v>0.23</v>
      </c>
      <c r="K9" s="37">
        <v>0.18</v>
      </c>
      <c r="L9" s="37">
        <v>0.3</v>
      </c>
    </row>
    <row r="10" spans="1:12" x14ac:dyDescent="0.25">
      <c r="A10" s="35" t="s">
        <v>243</v>
      </c>
      <c r="B10" s="35" t="s">
        <v>244</v>
      </c>
      <c r="C10" s="2" t="s">
        <v>245</v>
      </c>
      <c r="D10" s="2" t="s">
        <v>246</v>
      </c>
      <c r="E10" s="33" t="s">
        <v>247</v>
      </c>
      <c r="F10" s="36">
        <v>1636607</v>
      </c>
      <c r="G10" s="35">
        <v>297864</v>
      </c>
      <c r="H10" s="35">
        <v>440</v>
      </c>
      <c r="I10" s="35">
        <v>103</v>
      </c>
      <c r="J10" s="37">
        <v>0.4</v>
      </c>
      <c r="K10" s="37">
        <v>0.1</v>
      </c>
      <c r="L10" s="37">
        <v>0.35</v>
      </c>
    </row>
    <row r="11" spans="1:12" x14ac:dyDescent="0.25">
      <c r="A11" s="35" t="s">
        <v>276</v>
      </c>
      <c r="B11" s="35" t="s">
        <v>277</v>
      </c>
      <c r="C11" s="2" t="s">
        <v>245</v>
      </c>
      <c r="D11" s="2" t="s">
        <v>265</v>
      </c>
      <c r="E11" s="33" t="s">
        <v>278</v>
      </c>
      <c r="F11" s="36">
        <v>1367700</v>
      </c>
      <c r="G11" s="35">
        <v>411174</v>
      </c>
      <c r="H11" s="35">
        <v>945</v>
      </c>
      <c r="I11" s="35">
        <v>161</v>
      </c>
      <c r="J11" s="37">
        <v>0.26</v>
      </c>
      <c r="K11" s="37">
        <v>0.18</v>
      </c>
      <c r="L11" s="37">
        <v>0.44</v>
      </c>
    </row>
    <row r="12" spans="1:12" x14ac:dyDescent="0.25">
      <c r="A12" s="35" t="s">
        <v>295</v>
      </c>
      <c r="B12" s="35" t="s">
        <v>277</v>
      </c>
      <c r="C12" s="2" t="s">
        <v>245</v>
      </c>
      <c r="D12" s="2" t="s">
        <v>265</v>
      </c>
      <c r="E12" s="35" t="s">
        <v>296</v>
      </c>
      <c r="F12" s="36">
        <v>126500</v>
      </c>
      <c r="G12" s="35">
        <v>0</v>
      </c>
      <c r="H12" s="35">
        <v>0</v>
      </c>
      <c r="I12" s="35">
        <v>0</v>
      </c>
      <c r="J12" s="37">
        <v>0.2</v>
      </c>
      <c r="K12" s="37">
        <v>0</v>
      </c>
      <c r="L12" s="37">
        <v>0.38</v>
      </c>
    </row>
    <row r="13" spans="1:12" x14ac:dyDescent="0.25">
      <c r="A13" s="35" t="s">
        <v>269</v>
      </c>
      <c r="B13" s="35" t="s">
        <v>264</v>
      </c>
      <c r="C13" s="2" t="s">
        <v>245</v>
      </c>
      <c r="D13" s="2" t="s">
        <v>265</v>
      </c>
      <c r="E13" s="35" t="s">
        <v>270</v>
      </c>
      <c r="F13" s="36">
        <v>343000</v>
      </c>
      <c r="G13" s="35">
        <v>0</v>
      </c>
      <c r="H13" s="35">
        <v>0</v>
      </c>
      <c r="I13" s="35">
        <v>0</v>
      </c>
      <c r="J13" s="37">
        <v>0.39</v>
      </c>
      <c r="K13" s="37">
        <v>0.01</v>
      </c>
      <c r="L13" s="37">
        <v>0.08</v>
      </c>
    </row>
    <row r="14" spans="1:12" x14ac:dyDescent="0.25">
      <c r="A14" s="35" t="s">
        <v>297</v>
      </c>
      <c r="B14" s="35" t="s">
        <v>277</v>
      </c>
      <c r="C14" s="2" t="s">
        <v>245</v>
      </c>
      <c r="D14" s="2" t="s">
        <v>265</v>
      </c>
      <c r="E14" s="35" t="s">
        <v>298</v>
      </c>
      <c r="F14" s="36">
        <v>209900</v>
      </c>
      <c r="G14" s="35">
        <v>0</v>
      </c>
      <c r="H14" s="35">
        <v>0</v>
      </c>
      <c r="I14" s="35">
        <v>169</v>
      </c>
      <c r="J14" s="37">
        <v>0.66</v>
      </c>
      <c r="K14" s="37">
        <v>0.06</v>
      </c>
      <c r="L14" s="37">
        <v>0.1</v>
      </c>
    </row>
    <row r="15" spans="1:12" x14ac:dyDescent="0.25">
      <c r="A15" s="35" t="s">
        <v>271</v>
      </c>
      <c r="B15" s="35" t="s">
        <v>264</v>
      </c>
      <c r="C15" s="2" t="s">
        <v>245</v>
      </c>
      <c r="D15" s="2" t="s">
        <v>265</v>
      </c>
      <c r="E15" s="35" t="s">
        <v>272</v>
      </c>
      <c r="F15" s="36">
        <v>393800</v>
      </c>
      <c r="G15" s="35">
        <v>0</v>
      </c>
      <c r="H15" s="35">
        <v>0</v>
      </c>
      <c r="I15" s="35">
        <v>0</v>
      </c>
      <c r="J15" s="37">
        <v>0.22</v>
      </c>
      <c r="K15" s="37">
        <v>0.01</v>
      </c>
      <c r="L15" s="37">
        <v>0.14000000000000001</v>
      </c>
    </row>
    <row r="16" spans="1:12" x14ac:dyDescent="0.25">
      <c r="A16" s="35" t="s">
        <v>289</v>
      </c>
      <c r="B16" s="35" t="s">
        <v>264</v>
      </c>
      <c r="C16" s="2" t="s">
        <v>245</v>
      </c>
      <c r="D16" s="2" t="s">
        <v>265</v>
      </c>
      <c r="E16" s="35" t="s">
        <v>290</v>
      </c>
      <c r="F16" s="36">
        <v>331300</v>
      </c>
      <c r="G16" s="35">
        <v>0</v>
      </c>
      <c r="H16" s="35">
        <v>0</v>
      </c>
      <c r="I16" s="35">
        <v>0</v>
      </c>
      <c r="J16" s="37">
        <v>0.2</v>
      </c>
      <c r="K16" s="37">
        <v>0.04</v>
      </c>
      <c r="L16" s="37">
        <v>0.38</v>
      </c>
    </row>
    <row r="17" spans="1:12" x14ac:dyDescent="0.25">
      <c r="A17" s="35" t="s">
        <v>263</v>
      </c>
      <c r="B17" s="35" t="s">
        <v>264</v>
      </c>
      <c r="C17" s="2" t="s">
        <v>245</v>
      </c>
      <c r="D17" s="2" t="s">
        <v>265</v>
      </c>
      <c r="E17" s="35" t="s">
        <v>266</v>
      </c>
      <c r="F17" s="36">
        <v>272300</v>
      </c>
      <c r="G17" s="35">
        <v>0</v>
      </c>
      <c r="H17" s="35">
        <v>0</v>
      </c>
      <c r="I17" s="35">
        <v>0</v>
      </c>
      <c r="J17" s="37">
        <v>0.06</v>
      </c>
      <c r="K17" s="37">
        <v>0</v>
      </c>
      <c r="L17" s="37">
        <v>0.4</v>
      </c>
    </row>
    <row r="18" spans="1:12" x14ac:dyDescent="0.25">
      <c r="A18" s="35" t="s">
        <v>257</v>
      </c>
      <c r="B18" s="35" t="s">
        <v>249</v>
      </c>
      <c r="C18" s="2" t="s">
        <v>245</v>
      </c>
      <c r="D18" s="2" t="s">
        <v>246</v>
      </c>
      <c r="E18" s="33" t="s">
        <v>258</v>
      </c>
      <c r="F18" s="36">
        <v>1659300</v>
      </c>
      <c r="G18" s="35">
        <v>267848</v>
      </c>
      <c r="H18" s="35">
        <v>528</v>
      </c>
      <c r="I18" s="35">
        <v>248</v>
      </c>
      <c r="J18" s="37">
        <v>0.3</v>
      </c>
      <c r="K18" s="37">
        <v>0.14000000000000001</v>
      </c>
      <c r="L18" s="37">
        <v>0.26</v>
      </c>
    </row>
    <row r="19" spans="1:12" x14ac:dyDescent="0.25">
      <c r="A19" s="35" t="s">
        <v>251</v>
      </c>
      <c r="B19" s="35" t="s">
        <v>249</v>
      </c>
      <c r="C19" s="2" t="s">
        <v>245</v>
      </c>
      <c r="D19" s="2" t="s">
        <v>246</v>
      </c>
      <c r="E19" s="35" t="s">
        <v>252</v>
      </c>
      <c r="F19" s="36">
        <v>270000</v>
      </c>
      <c r="G19" s="35">
        <v>0</v>
      </c>
      <c r="H19" s="35">
        <v>0</v>
      </c>
      <c r="I19" s="35">
        <v>0</v>
      </c>
      <c r="J19" s="37">
        <v>0.35</v>
      </c>
      <c r="K19" s="37">
        <v>0.01</v>
      </c>
      <c r="L19" s="37">
        <v>0.4</v>
      </c>
    </row>
    <row r="20" spans="1:12" x14ac:dyDescent="0.25">
      <c r="A20" s="35" t="s">
        <v>255</v>
      </c>
      <c r="B20" s="35" t="s">
        <v>244</v>
      </c>
      <c r="C20" s="2" t="s">
        <v>245</v>
      </c>
      <c r="D20" s="2" t="s">
        <v>246</v>
      </c>
      <c r="E20" s="35" t="s">
        <v>256</v>
      </c>
      <c r="F20" s="36">
        <v>940000</v>
      </c>
      <c r="G20" s="35">
        <v>0</v>
      </c>
      <c r="H20" s="35">
        <v>0</v>
      </c>
      <c r="I20" s="35">
        <v>0</v>
      </c>
      <c r="J20" s="37">
        <v>0.35</v>
      </c>
      <c r="K20" s="37">
        <v>0</v>
      </c>
      <c r="L20" s="37">
        <v>0.4</v>
      </c>
    </row>
    <row r="21" spans="1:12" x14ac:dyDescent="0.25">
      <c r="A21" s="35" t="s">
        <v>253</v>
      </c>
      <c r="B21" s="35" t="s">
        <v>244</v>
      </c>
      <c r="C21" s="2" t="s">
        <v>245</v>
      </c>
      <c r="D21" s="2" t="s">
        <v>246</v>
      </c>
      <c r="E21" s="35" t="s">
        <v>254</v>
      </c>
      <c r="F21" s="36">
        <v>3404203</v>
      </c>
      <c r="G21" s="35">
        <v>0</v>
      </c>
      <c r="H21" s="35">
        <v>0</v>
      </c>
      <c r="I21" s="35">
        <v>0</v>
      </c>
      <c r="J21" s="37">
        <v>0.3</v>
      </c>
      <c r="K21" s="37">
        <v>0</v>
      </c>
      <c r="L21" s="37">
        <v>0.35</v>
      </c>
    </row>
    <row r="22" spans="1:12" x14ac:dyDescent="0.25">
      <c r="A22" s="35" t="s">
        <v>291</v>
      </c>
      <c r="B22" s="35" t="s">
        <v>274</v>
      </c>
      <c r="C22" s="2" t="s">
        <v>245</v>
      </c>
      <c r="D22" s="2" t="s">
        <v>265</v>
      </c>
      <c r="E22" s="33" t="s">
        <v>292</v>
      </c>
      <c r="F22" s="36">
        <v>1363900</v>
      </c>
      <c r="G22" s="35">
        <v>13305</v>
      </c>
      <c r="H22" s="35">
        <v>344</v>
      </c>
      <c r="I22" s="35">
        <v>211</v>
      </c>
      <c r="J22" s="37">
        <v>0.34</v>
      </c>
      <c r="K22" s="37">
        <v>0.06</v>
      </c>
      <c r="L22" s="37">
        <v>0.41</v>
      </c>
    </row>
    <row r="23" spans="1:12" x14ac:dyDescent="0.25">
      <c r="A23" s="35" t="s">
        <v>259</v>
      </c>
      <c r="B23" s="35" t="s">
        <v>249</v>
      </c>
      <c r="C23" s="2" t="s">
        <v>245</v>
      </c>
      <c r="D23" s="2" t="s">
        <v>246</v>
      </c>
      <c r="E23" s="33" t="s">
        <v>260</v>
      </c>
      <c r="F23" s="36">
        <v>2386300</v>
      </c>
      <c r="G23" s="35">
        <v>390958</v>
      </c>
      <c r="H23" s="35">
        <v>646</v>
      </c>
      <c r="I23" s="35">
        <v>576</v>
      </c>
      <c r="J23" s="37">
        <v>0.19</v>
      </c>
      <c r="K23" s="37">
        <v>0.14000000000000001</v>
      </c>
      <c r="L23" s="37">
        <v>0.41</v>
      </c>
    </row>
    <row r="24" spans="1:12" x14ac:dyDescent="0.25">
      <c r="A24" s="35" t="s">
        <v>293</v>
      </c>
      <c r="B24" s="35" t="s">
        <v>264</v>
      </c>
      <c r="C24" s="2" t="s">
        <v>245</v>
      </c>
      <c r="D24" s="2" t="s">
        <v>265</v>
      </c>
      <c r="E24" s="35" t="s">
        <v>294</v>
      </c>
      <c r="F24" s="36">
        <v>21100</v>
      </c>
      <c r="G24" s="35">
        <v>0</v>
      </c>
      <c r="H24" s="35">
        <v>0</v>
      </c>
      <c r="I24" s="35">
        <v>0</v>
      </c>
      <c r="J24" s="37">
        <v>0</v>
      </c>
      <c r="K24" s="37">
        <v>0</v>
      </c>
      <c r="L24" s="37">
        <v>0.01</v>
      </c>
    </row>
    <row r="25" spans="1:12" x14ac:dyDescent="0.25">
      <c r="A25" s="35" t="s">
        <v>261</v>
      </c>
      <c r="B25" s="35" t="s">
        <v>244</v>
      </c>
      <c r="C25" s="2" t="s">
        <v>245</v>
      </c>
      <c r="D25" s="2" t="s">
        <v>246</v>
      </c>
      <c r="E25" s="33" t="s">
        <v>262</v>
      </c>
      <c r="F25" s="36">
        <v>2362248</v>
      </c>
      <c r="G25" s="35">
        <v>144333</v>
      </c>
      <c r="H25" s="35">
        <v>300</v>
      </c>
      <c r="I25" s="35">
        <v>80</v>
      </c>
      <c r="J25" s="37">
        <v>0.31</v>
      </c>
      <c r="K25" s="37">
        <v>0.02</v>
      </c>
      <c r="L25" s="37">
        <v>0.35</v>
      </c>
    </row>
    <row r="26" spans="1:12" x14ac:dyDescent="0.25">
      <c r="A26" s="35" t="s">
        <v>397</v>
      </c>
      <c r="B26" s="35" t="s">
        <v>352</v>
      </c>
      <c r="C26" s="2" t="s">
        <v>301</v>
      </c>
      <c r="D26" s="2" t="s">
        <v>341</v>
      </c>
      <c r="E26" s="35" t="s">
        <v>398</v>
      </c>
      <c r="F26" s="36">
        <v>270900</v>
      </c>
      <c r="G26" s="35">
        <v>0</v>
      </c>
      <c r="H26" s="35">
        <v>0</v>
      </c>
      <c r="I26" s="35">
        <v>61</v>
      </c>
      <c r="J26" s="37">
        <v>0.02</v>
      </c>
      <c r="K26" s="37">
        <v>0.01</v>
      </c>
      <c r="L26" s="37">
        <v>0.01</v>
      </c>
    </row>
    <row r="27" spans="1:12" x14ac:dyDescent="0.25">
      <c r="A27" s="35" t="s">
        <v>338</v>
      </c>
      <c r="B27" s="35" t="s">
        <v>244</v>
      </c>
      <c r="C27" s="2" t="s">
        <v>301</v>
      </c>
      <c r="D27" s="2" t="s">
        <v>302</v>
      </c>
      <c r="E27" s="35" t="s">
        <v>339</v>
      </c>
      <c r="F27" s="36">
        <v>1218500</v>
      </c>
      <c r="G27" s="35">
        <v>0</v>
      </c>
      <c r="H27" s="35">
        <v>0</v>
      </c>
      <c r="I27" s="35">
        <v>85</v>
      </c>
      <c r="J27" s="37">
        <v>0.1</v>
      </c>
      <c r="K27" s="37">
        <v>0.05</v>
      </c>
      <c r="L27" s="37">
        <v>0.55000000000000004</v>
      </c>
    </row>
    <row r="28" spans="1:12" x14ac:dyDescent="0.25">
      <c r="A28" s="35" t="s">
        <v>377</v>
      </c>
      <c r="B28" s="35" t="s">
        <v>305</v>
      </c>
      <c r="C28" s="2" t="s">
        <v>301</v>
      </c>
      <c r="D28" s="2" t="s">
        <v>341</v>
      </c>
      <c r="E28" s="35" t="s">
        <v>378</v>
      </c>
      <c r="F28" s="36">
        <v>19300</v>
      </c>
      <c r="G28" s="35">
        <v>0</v>
      </c>
      <c r="H28" s="35">
        <v>0</v>
      </c>
      <c r="I28" s="35">
        <v>19</v>
      </c>
      <c r="J28" s="37">
        <v>0.28000000000000003</v>
      </c>
      <c r="K28" s="37">
        <v>0.11</v>
      </c>
      <c r="L28" s="37">
        <v>0.06</v>
      </c>
    </row>
    <row r="29" spans="1:12" x14ac:dyDescent="0.25">
      <c r="A29" s="35" t="s">
        <v>348</v>
      </c>
      <c r="B29" s="35" t="s">
        <v>349</v>
      </c>
      <c r="C29" s="2" t="s">
        <v>301</v>
      </c>
      <c r="D29" s="2" t="s">
        <v>341</v>
      </c>
      <c r="E29" s="35" t="s">
        <v>350</v>
      </c>
      <c r="F29" s="36">
        <v>25300</v>
      </c>
      <c r="G29" s="35">
        <v>0</v>
      </c>
      <c r="H29" s="35">
        <v>0</v>
      </c>
      <c r="I29" s="35">
        <v>8</v>
      </c>
      <c r="J29" s="37">
        <v>0.14000000000000001</v>
      </c>
      <c r="K29" s="37">
        <v>0.21</v>
      </c>
      <c r="L29" s="37">
        <v>0.13</v>
      </c>
    </row>
    <row r="30" spans="1:12" x14ac:dyDescent="0.25">
      <c r="A30" s="35" t="s">
        <v>393</v>
      </c>
      <c r="B30" s="35" t="s">
        <v>305</v>
      </c>
      <c r="C30" s="2" t="s">
        <v>301</v>
      </c>
      <c r="D30" s="2" t="s">
        <v>341</v>
      </c>
      <c r="E30" s="35" t="s">
        <v>394</v>
      </c>
      <c r="F30" s="36">
        <v>239000</v>
      </c>
      <c r="G30" s="35">
        <v>0</v>
      </c>
      <c r="H30" s="35">
        <v>0</v>
      </c>
      <c r="I30" s="35">
        <v>198</v>
      </c>
      <c r="J30" s="37">
        <v>0.32</v>
      </c>
      <c r="K30" s="37">
        <v>0.08</v>
      </c>
      <c r="L30" s="37">
        <v>0.14000000000000001</v>
      </c>
    </row>
    <row r="31" spans="1:12" x14ac:dyDescent="0.25">
      <c r="A31" s="35" t="s">
        <v>351</v>
      </c>
      <c r="B31" s="35" t="s">
        <v>352</v>
      </c>
      <c r="C31" s="2" t="s">
        <v>301</v>
      </c>
      <c r="D31" s="2" t="s">
        <v>341</v>
      </c>
      <c r="E31" s="33" t="s">
        <v>353</v>
      </c>
      <c r="F31" s="36">
        <v>1632200</v>
      </c>
      <c r="G31" s="35">
        <v>0</v>
      </c>
      <c r="H31" s="35">
        <v>0</v>
      </c>
      <c r="I31" s="35">
        <v>153</v>
      </c>
      <c r="J31" s="37">
        <v>0.06</v>
      </c>
      <c r="K31" s="37">
        <v>0.02</v>
      </c>
      <c r="L31" s="37">
        <v>0.28999999999999998</v>
      </c>
    </row>
    <row r="32" spans="1:12" x14ac:dyDescent="0.25">
      <c r="A32" s="35" t="s">
        <v>354</v>
      </c>
      <c r="B32" s="35" t="s">
        <v>352</v>
      </c>
      <c r="C32" s="2" t="s">
        <v>301</v>
      </c>
      <c r="D32" s="2" t="s">
        <v>341</v>
      </c>
      <c r="E32" s="33" t="s">
        <v>355</v>
      </c>
      <c r="F32" s="36">
        <v>2216400</v>
      </c>
      <c r="G32" s="35">
        <v>0</v>
      </c>
      <c r="H32" s="35">
        <v>0</v>
      </c>
      <c r="I32" s="35">
        <v>102</v>
      </c>
      <c r="J32" s="37">
        <v>0.06</v>
      </c>
      <c r="K32" s="37">
        <v>0.01</v>
      </c>
      <c r="L32" s="37">
        <v>0.06</v>
      </c>
    </row>
    <row r="33" spans="1:12" x14ac:dyDescent="0.25">
      <c r="A33" s="35" t="s">
        <v>299</v>
      </c>
      <c r="B33" s="35" t="s">
        <v>300</v>
      </c>
      <c r="C33" s="2" t="s">
        <v>301</v>
      </c>
      <c r="D33" s="2" t="s">
        <v>302</v>
      </c>
      <c r="E33" s="35" t="s">
        <v>303</v>
      </c>
      <c r="F33" s="36">
        <v>851600</v>
      </c>
      <c r="G33" s="35">
        <v>102600</v>
      </c>
      <c r="H33" s="35">
        <v>427</v>
      </c>
      <c r="I33" s="35">
        <v>464</v>
      </c>
      <c r="J33" s="37">
        <v>0.18</v>
      </c>
      <c r="K33" s="37">
        <v>0.1</v>
      </c>
      <c r="L33" s="37">
        <v>0.37</v>
      </c>
    </row>
    <row r="34" spans="1:12" x14ac:dyDescent="0.25">
      <c r="A34" s="35" t="s">
        <v>358</v>
      </c>
      <c r="B34" s="35" t="s">
        <v>346</v>
      </c>
      <c r="C34" s="2" t="s">
        <v>301</v>
      </c>
      <c r="D34" s="2" t="s">
        <v>341</v>
      </c>
      <c r="E34" s="35" t="s">
        <v>359</v>
      </c>
      <c r="F34" s="36">
        <v>46700</v>
      </c>
      <c r="G34" s="35">
        <v>2090</v>
      </c>
      <c r="H34" s="35">
        <v>13</v>
      </c>
      <c r="I34" s="35">
        <v>0</v>
      </c>
      <c r="J34" s="37">
        <v>0</v>
      </c>
      <c r="K34" s="37">
        <v>0.01</v>
      </c>
      <c r="L34" s="37">
        <v>0.56999999999999995</v>
      </c>
    </row>
    <row r="35" spans="1:12" x14ac:dyDescent="0.25">
      <c r="A35" s="35" t="s">
        <v>385</v>
      </c>
      <c r="B35" s="35" t="s">
        <v>305</v>
      </c>
      <c r="C35" s="2" t="s">
        <v>301</v>
      </c>
      <c r="D35" s="2" t="s">
        <v>341</v>
      </c>
      <c r="E35" s="35" t="s">
        <v>386</v>
      </c>
      <c r="F35" s="36">
        <v>35800</v>
      </c>
      <c r="G35" s="35">
        <v>0</v>
      </c>
      <c r="H35" s="35">
        <v>0</v>
      </c>
      <c r="I35" s="35">
        <v>30</v>
      </c>
      <c r="J35" s="37">
        <v>0.32</v>
      </c>
      <c r="K35" s="37">
        <v>0.15</v>
      </c>
      <c r="L35" s="37">
        <v>0.14000000000000001</v>
      </c>
    </row>
    <row r="36" spans="1:12" x14ac:dyDescent="0.25">
      <c r="A36" s="35" t="s">
        <v>356</v>
      </c>
      <c r="B36" s="35" t="s">
        <v>346</v>
      </c>
      <c r="C36" s="2" t="s">
        <v>301</v>
      </c>
      <c r="D36" s="2" t="s">
        <v>341</v>
      </c>
      <c r="E36" s="35" t="s">
        <v>357</v>
      </c>
      <c r="F36" s="36">
        <v>10800</v>
      </c>
      <c r="G36" s="35">
        <v>4181</v>
      </c>
      <c r="H36" s="35">
        <v>18</v>
      </c>
      <c r="I36" s="35">
        <v>0</v>
      </c>
      <c r="J36" s="37">
        <v>0</v>
      </c>
      <c r="K36" s="37">
        <v>0.38</v>
      </c>
      <c r="L36" s="37">
        <v>0.39</v>
      </c>
    </row>
    <row r="37" spans="1:12" x14ac:dyDescent="0.25">
      <c r="A37" s="35" t="s">
        <v>360</v>
      </c>
      <c r="B37" s="35" t="s">
        <v>361</v>
      </c>
      <c r="C37" s="2" t="s">
        <v>301</v>
      </c>
      <c r="D37" s="2" t="s">
        <v>341</v>
      </c>
      <c r="E37" s="35" t="s">
        <v>362</v>
      </c>
      <c r="F37" s="36">
        <v>277700</v>
      </c>
      <c r="G37" s="35">
        <v>41898</v>
      </c>
      <c r="H37" s="35">
        <v>156</v>
      </c>
      <c r="I37" s="35">
        <v>68</v>
      </c>
      <c r="J37" s="37">
        <v>0.43</v>
      </c>
      <c r="K37" s="37">
        <v>0.31</v>
      </c>
      <c r="L37" s="37">
        <v>0.12</v>
      </c>
    </row>
    <row r="38" spans="1:12" x14ac:dyDescent="0.25">
      <c r="A38" s="35" t="s">
        <v>363</v>
      </c>
      <c r="B38" s="35" t="s">
        <v>346</v>
      </c>
      <c r="C38" s="2" t="s">
        <v>301</v>
      </c>
      <c r="D38" s="2" t="s">
        <v>341</v>
      </c>
      <c r="E38" s="35" t="s">
        <v>364</v>
      </c>
      <c r="F38" s="36">
        <v>1513200</v>
      </c>
      <c r="G38" s="35">
        <v>184017</v>
      </c>
      <c r="H38" s="35">
        <v>373</v>
      </c>
      <c r="I38" s="35">
        <v>213</v>
      </c>
      <c r="J38" s="37">
        <v>0.24</v>
      </c>
      <c r="K38" s="37">
        <v>0.12</v>
      </c>
      <c r="L38" s="37">
        <v>0.24</v>
      </c>
    </row>
    <row r="39" spans="1:12" x14ac:dyDescent="0.25">
      <c r="A39" s="35" t="s">
        <v>365</v>
      </c>
      <c r="B39" s="35" t="s">
        <v>349</v>
      </c>
      <c r="C39" s="2" t="s">
        <v>301</v>
      </c>
      <c r="D39" s="2" t="s">
        <v>341</v>
      </c>
      <c r="E39" s="35" t="s">
        <v>366</v>
      </c>
      <c r="F39" s="36">
        <v>954500</v>
      </c>
      <c r="G39" s="35">
        <v>79207</v>
      </c>
      <c r="H39" s="35">
        <v>248</v>
      </c>
      <c r="I39" s="35">
        <v>757</v>
      </c>
      <c r="J39" s="37">
        <v>0.4</v>
      </c>
      <c r="K39" s="37">
        <v>0.19</v>
      </c>
      <c r="L39" s="37">
        <v>0.28000000000000003</v>
      </c>
    </row>
    <row r="40" spans="1:12" x14ac:dyDescent="0.25">
      <c r="A40" s="35" t="s">
        <v>395</v>
      </c>
      <c r="B40" s="35" t="s">
        <v>305</v>
      </c>
      <c r="C40" s="2" t="s">
        <v>301</v>
      </c>
      <c r="D40" s="2" t="s">
        <v>341</v>
      </c>
      <c r="E40" s="35" t="s">
        <v>396</v>
      </c>
      <c r="F40" s="36">
        <v>195900</v>
      </c>
      <c r="G40" s="35">
        <v>0</v>
      </c>
      <c r="H40" s="35">
        <v>0</v>
      </c>
      <c r="I40" s="35">
        <v>60</v>
      </c>
      <c r="J40" s="37">
        <v>0.11</v>
      </c>
      <c r="K40" s="37">
        <v>0.02</v>
      </c>
      <c r="L40" s="37">
        <v>0.4</v>
      </c>
    </row>
    <row r="41" spans="1:12" x14ac:dyDescent="0.25">
      <c r="A41" s="35" t="s">
        <v>304</v>
      </c>
      <c r="B41" s="35" t="s">
        <v>305</v>
      </c>
      <c r="C41" s="2" t="s">
        <v>301</v>
      </c>
      <c r="D41" s="2" t="s">
        <v>302</v>
      </c>
      <c r="E41" s="35" t="s">
        <v>306</v>
      </c>
      <c r="F41" s="36">
        <v>483400</v>
      </c>
      <c r="G41" s="35">
        <v>85123</v>
      </c>
      <c r="H41" s="35">
        <v>504</v>
      </c>
      <c r="I41" s="35">
        <v>0</v>
      </c>
      <c r="J41" s="37">
        <v>0.26</v>
      </c>
      <c r="K41" s="37">
        <v>0.22</v>
      </c>
      <c r="L41" s="37">
        <v>0.24</v>
      </c>
    </row>
    <row r="42" spans="1:12" x14ac:dyDescent="0.25">
      <c r="A42" s="35" t="s">
        <v>311</v>
      </c>
      <c r="B42" s="35" t="s">
        <v>244</v>
      </c>
      <c r="C42" s="2" t="s">
        <v>301</v>
      </c>
      <c r="D42" s="2" t="s">
        <v>302</v>
      </c>
      <c r="E42" s="33" t="s">
        <v>312</v>
      </c>
      <c r="F42" s="36">
        <v>1821200</v>
      </c>
      <c r="G42" s="35">
        <v>344789</v>
      </c>
      <c r="H42" s="35">
        <v>1264</v>
      </c>
      <c r="I42" s="35">
        <v>247</v>
      </c>
      <c r="J42" s="37">
        <v>0.62</v>
      </c>
      <c r="K42" s="37">
        <v>0.12</v>
      </c>
      <c r="L42" s="37">
        <v>0.14000000000000001</v>
      </c>
    </row>
    <row r="43" spans="1:12" x14ac:dyDescent="0.25">
      <c r="A43" s="35" t="s">
        <v>307</v>
      </c>
      <c r="B43" s="35" t="s">
        <v>300</v>
      </c>
      <c r="C43" s="2" t="s">
        <v>301</v>
      </c>
      <c r="D43" s="2" t="s">
        <v>302</v>
      </c>
      <c r="E43" s="35" t="s">
        <v>308</v>
      </c>
      <c r="F43" s="36">
        <v>161500</v>
      </c>
      <c r="G43" s="35">
        <v>0</v>
      </c>
      <c r="H43" s="35">
        <v>0</v>
      </c>
      <c r="I43" s="35">
        <v>217</v>
      </c>
      <c r="J43" s="37">
        <v>0.42</v>
      </c>
      <c r="K43" s="37">
        <v>0.02</v>
      </c>
      <c r="L43" s="37">
        <v>0.3</v>
      </c>
    </row>
    <row r="44" spans="1:12" x14ac:dyDescent="0.25">
      <c r="A44" s="35" t="s">
        <v>391</v>
      </c>
      <c r="B44" s="35" t="s">
        <v>305</v>
      </c>
      <c r="C44" s="2" t="s">
        <v>301</v>
      </c>
      <c r="D44" s="2" t="s">
        <v>341</v>
      </c>
      <c r="E44" s="35" t="s">
        <v>392</v>
      </c>
      <c r="F44" s="36">
        <v>438700</v>
      </c>
      <c r="G44" s="35">
        <v>0</v>
      </c>
      <c r="H44" s="35">
        <v>0</v>
      </c>
      <c r="I44" s="35">
        <v>0</v>
      </c>
      <c r="J44" s="37">
        <v>0.04</v>
      </c>
      <c r="K44" s="37">
        <v>0</v>
      </c>
      <c r="L44" s="37">
        <v>0.23</v>
      </c>
    </row>
    <row r="45" spans="1:12" x14ac:dyDescent="0.25">
      <c r="A45" s="35" t="s">
        <v>309</v>
      </c>
      <c r="B45" s="35" t="s">
        <v>300</v>
      </c>
      <c r="C45" s="2" t="s">
        <v>301</v>
      </c>
      <c r="D45" s="2" t="s">
        <v>302</v>
      </c>
      <c r="E45" s="35" t="s">
        <v>310</v>
      </c>
      <c r="F45" s="36">
        <v>180200</v>
      </c>
      <c r="G45" s="35">
        <v>33038</v>
      </c>
      <c r="H45" s="35">
        <v>250</v>
      </c>
      <c r="I45" s="35">
        <v>530</v>
      </c>
      <c r="J45" s="37">
        <v>0.17</v>
      </c>
      <c r="K45" s="37">
        <v>0.13</v>
      </c>
      <c r="L45" s="37">
        <v>0.2</v>
      </c>
    </row>
    <row r="46" spans="1:12" x14ac:dyDescent="0.25">
      <c r="A46" s="35" t="s">
        <v>367</v>
      </c>
      <c r="B46" s="35" t="s">
        <v>346</v>
      </c>
      <c r="C46" s="2" t="s">
        <v>301</v>
      </c>
      <c r="D46" s="2" t="s">
        <v>341</v>
      </c>
      <c r="E46" s="33" t="s">
        <v>368</v>
      </c>
      <c r="F46" s="36">
        <v>1663300</v>
      </c>
      <c r="G46" s="35">
        <v>207377</v>
      </c>
      <c r="H46" s="35">
        <v>310</v>
      </c>
      <c r="I46" s="35">
        <v>799</v>
      </c>
      <c r="J46" s="37">
        <v>0.11</v>
      </c>
      <c r="K46" s="37">
        <v>7.0000000000000007E-2</v>
      </c>
      <c r="L46" s="37">
        <v>0.52</v>
      </c>
    </row>
    <row r="47" spans="1:12" x14ac:dyDescent="0.25">
      <c r="A47" s="35" t="s">
        <v>313</v>
      </c>
      <c r="B47" s="35" t="s">
        <v>244</v>
      </c>
      <c r="C47" s="2" t="s">
        <v>301</v>
      </c>
      <c r="D47" s="2" t="s">
        <v>302</v>
      </c>
      <c r="E47" s="35" t="s">
        <v>314</v>
      </c>
      <c r="F47" s="36">
        <v>297300</v>
      </c>
      <c r="G47" s="35">
        <v>0</v>
      </c>
      <c r="H47" s="35">
        <v>0</v>
      </c>
      <c r="I47" s="35">
        <v>40</v>
      </c>
      <c r="J47" s="37">
        <v>0.17</v>
      </c>
      <c r="K47" s="37">
        <v>0.02</v>
      </c>
      <c r="L47" s="37">
        <v>0.47</v>
      </c>
    </row>
    <row r="48" spans="1:12" x14ac:dyDescent="0.25">
      <c r="A48" s="35" t="s">
        <v>336</v>
      </c>
      <c r="B48" s="35" t="s">
        <v>244</v>
      </c>
      <c r="C48" s="2" t="s">
        <v>301</v>
      </c>
      <c r="D48" s="2" t="s">
        <v>302</v>
      </c>
      <c r="E48" s="35" t="s">
        <v>337</v>
      </c>
      <c r="F48" s="36">
        <v>918700</v>
      </c>
      <c r="G48" s="35">
        <v>0</v>
      </c>
      <c r="H48" s="35">
        <v>0</v>
      </c>
      <c r="I48" s="35">
        <v>120</v>
      </c>
      <c r="J48" s="37">
        <v>0.11</v>
      </c>
      <c r="K48" s="37">
        <v>0.01</v>
      </c>
      <c r="L48" s="37">
        <v>0.42</v>
      </c>
    </row>
    <row r="49" spans="1:12" x14ac:dyDescent="0.25">
      <c r="A49" s="35" t="s">
        <v>315</v>
      </c>
      <c r="B49" s="35" t="s">
        <v>300</v>
      </c>
      <c r="C49" s="2" t="s">
        <v>301</v>
      </c>
      <c r="D49" s="2" t="s">
        <v>302</v>
      </c>
      <c r="E49" s="35" t="s">
        <v>316</v>
      </c>
      <c r="F49" s="36">
        <v>306500</v>
      </c>
      <c r="G49" s="35">
        <v>156664</v>
      </c>
      <c r="H49" s="35">
        <v>354</v>
      </c>
      <c r="I49" s="35">
        <v>195</v>
      </c>
      <c r="J49" s="37">
        <v>0.24</v>
      </c>
      <c r="K49" s="37">
        <v>0.23</v>
      </c>
      <c r="L49" s="37">
        <v>0.03</v>
      </c>
    </row>
    <row r="50" spans="1:12" x14ac:dyDescent="0.25">
      <c r="A50" s="35" t="s">
        <v>317</v>
      </c>
      <c r="B50" s="35" t="s">
        <v>300</v>
      </c>
      <c r="C50" s="2" t="s">
        <v>301</v>
      </c>
      <c r="D50" s="2" t="s">
        <v>302</v>
      </c>
      <c r="E50" s="33" t="s">
        <v>318</v>
      </c>
      <c r="F50" s="36">
        <v>503500</v>
      </c>
      <c r="G50" s="35">
        <v>83050</v>
      </c>
      <c r="H50" s="35">
        <v>421</v>
      </c>
      <c r="I50" s="35">
        <v>486</v>
      </c>
      <c r="J50" s="37">
        <v>0.22</v>
      </c>
      <c r="K50" s="37">
        <v>0.13</v>
      </c>
      <c r="L50" s="37">
        <v>0.3</v>
      </c>
    </row>
    <row r="51" spans="1:12" x14ac:dyDescent="0.25">
      <c r="A51" s="35" t="s">
        <v>369</v>
      </c>
      <c r="B51" s="35" t="s">
        <v>346</v>
      </c>
      <c r="C51" s="2" t="s">
        <v>301</v>
      </c>
      <c r="D51" s="2" t="s">
        <v>341</v>
      </c>
      <c r="E51" s="33" t="s">
        <v>370</v>
      </c>
      <c r="F51" s="36">
        <v>1991500</v>
      </c>
      <c r="G51" s="35">
        <v>262031</v>
      </c>
      <c r="H51" s="35">
        <v>709</v>
      </c>
      <c r="I51" s="35">
        <v>356</v>
      </c>
      <c r="J51" s="37">
        <v>0.28999999999999998</v>
      </c>
      <c r="K51" s="37">
        <v>0.14000000000000001</v>
      </c>
      <c r="L51" s="37">
        <v>0.28000000000000003</v>
      </c>
    </row>
    <row r="52" spans="1:12" x14ac:dyDescent="0.25">
      <c r="A52" s="35" t="s">
        <v>375</v>
      </c>
      <c r="B52" s="35" t="s">
        <v>305</v>
      </c>
      <c r="C52" s="2" t="s">
        <v>301</v>
      </c>
      <c r="D52" s="2" t="s">
        <v>341</v>
      </c>
      <c r="E52" s="35" t="s">
        <v>376</v>
      </c>
      <c r="F52" s="36">
        <v>10300</v>
      </c>
      <c r="G52" s="35">
        <v>0</v>
      </c>
      <c r="H52" s="35">
        <v>0</v>
      </c>
      <c r="I52" s="35">
        <v>50</v>
      </c>
      <c r="J52" s="37">
        <v>0.14000000000000001</v>
      </c>
      <c r="K52" s="37">
        <v>0.2</v>
      </c>
      <c r="L52" s="37">
        <v>0.12</v>
      </c>
    </row>
    <row r="53" spans="1:12" x14ac:dyDescent="0.25">
      <c r="A53" s="35" t="s">
        <v>389</v>
      </c>
      <c r="B53" s="35" t="s">
        <v>305</v>
      </c>
      <c r="C53" s="2" t="s">
        <v>301</v>
      </c>
      <c r="D53" s="2" t="s">
        <v>341</v>
      </c>
      <c r="E53" s="35" t="s">
        <v>390</v>
      </c>
      <c r="F53" s="36">
        <v>133800</v>
      </c>
      <c r="G53" s="35">
        <v>0</v>
      </c>
      <c r="H53" s="35">
        <v>0</v>
      </c>
      <c r="I53" s="35">
        <v>131</v>
      </c>
      <c r="J53" s="37">
        <v>0.35</v>
      </c>
      <c r="K53" s="37">
        <v>0.08</v>
      </c>
      <c r="L53" s="37">
        <v>0.11</v>
      </c>
    </row>
    <row r="54" spans="1:12" x14ac:dyDescent="0.25">
      <c r="A54" s="35" t="s">
        <v>319</v>
      </c>
      <c r="B54" s="35" t="s">
        <v>300</v>
      </c>
      <c r="C54" s="2" t="s">
        <v>301</v>
      </c>
      <c r="D54" s="2" t="s">
        <v>302</v>
      </c>
      <c r="E54" s="35" t="s">
        <v>320</v>
      </c>
      <c r="F54" s="36">
        <v>796700</v>
      </c>
      <c r="G54" s="35">
        <v>107692</v>
      </c>
      <c r="H54" s="35">
        <v>518</v>
      </c>
      <c r="I54" s="35">
        <v>356</v>
      </c>
      <c r="J54" s="37">
        <v>0.33</v>
      </c>
      <c r="K54" s="37">
        <v>0.09</v>
      </c>
      <c r="L54" s="37">
        <v>0.26</v>
      </c>
    </row>
    <row r="55" spans="1:12" x14ac:dyDescent="0.25">
      <c r="A55" s="35" t="s">
        <v>371</v>
      </c>
      <c r="B55" s="35" t="s">
        <v>349</v>
      </c>
      <c r="C55" s="2" t="s">
        <v>301</v>
      </c>
      <c r="D55" s="2" t="s">
        <v>341</v>
      </c>
      <c r="E55" s="35" t="s">
        <v>372</v>
      </c>
      <c r="F55" s="36">
        <v>61900</v>
      </c>
      <c r="G55" s="35">
        <v>0</v>
      </c>
      <c r="H55" s="35">
        <v>0</v>
      </c>
      <c r="I55" s="35">
        <v>16</v>
      </c>
      <c r="J55" s="37">
        <v>7.0000000000000007E-2</v>
      </c>
      <c r="K55" s="37">
        <v>0.02</v>
      </c>
      <c r="L55" s="37">
        <v>0.52</v>
      </c>
    </row>
    <row r="56" spans="1:12" x14ac:dyDescent="0.25">
      <c r="A56" s="35" t="s">
        <v>321</v>
      </c>
      <c r="B56" s="35" t="s">
        <v>244</v>
      </c>
      <c r="C56" s="2" t="s">
        <v>301</v>
      </c>
      <c r="D56" s="2" t="s">
        <v>302</v>
      </c>
      <c r="E56" s="33" t="s">
        <v>322</v>
      </c>
      <c r="F56" s="36">
        <v>1342600</v>
      </c>
      <c r="G56" s="35">
        <v>168848</v>
      </c>
      <c r="H56" s="35">
        <v>414</v>
      </c>
      <c r="I56" s="35">
        <v>261</v>
      </c>
      <c r="J56" s="37">
        <v>0.45</v>
      </c>
      <c r="K56" s="37">
        <v>7.0000000000000007E-2</v>
      </c>
      <c r="L56" s="37">
        <v>0.24</v>
      </c>
    </row>
    <row r="57" spans="1:12" x14ac:dyDescent="0.25">
      <c r="A57" s="35" t="s">
        <v>323</v>
      </c>
      <c r="B57" s="35" t="s">
        <v>300</v>
      </c>
      <c r="C57" s="2" t="s">
        <v>301</v>
      </c>
      <c r="D57" s="2" t="s">
        <v>302</v>
      </c>
      <c r="E57" s="35" t="s">
        <v>324</v>
      </c>
      <c r="F57" s="36">
        <v>421700</v>
      </c>
      <c r="G57" s="35">
        <v>70005</v>
      </c>
      <c r="H57" s="35">
        <v>316</v>
      </c>
      <c r="I57" s="35">
        <v>387</v>
      </c>
      <c r="J57" s="37">
        <v>0.28999999999999998</v>
      </c>
      <c r="K57" s="37">
        <v>0.1</v>
      </c>
      <c r="L57" s="37">
        <v>0.2</v>
      </c>
    </row>
    <row r="58" spans="1:12" x14ac:dyDescent="0.25">
      <c r="A58" s="35" t="s">
        <v>325</v>
      </c>
      <c r="B58" s="35" t="s">
        <v>326</v>
      </c>
      <c r="C58" s="2" t="s">
        <v>301</v>
      </c>
      <c r="D58" s="2" t="s">
        <v>302</v>
      </c>
      <c r="E58" s="33" t="s">
        <v>327</v>
      </c>
      <c r="F58" s="36">
        <v>566100</v>
      </c>
      <c r="G58" s="35">
        <v>170776</v>
      </c>
      <c r="H58" s="35">
        <v>537</v>
      </c>
      <c r="I58" s="35">
        <v>156</v>
      </c>
      <c r="J58" s="37">
        <v>0.16</v>
      </c>
      <c r="K58" s="37">
        <v>0.12</v>
      </c>
      <c r="L58" s="37">
        <v>0.38</v>
      </c>
    </row>
    <row r="59" spans="1:12" x14ac:dyDescent="0.25">
      <c r="A59" s="35" t="s">
        <v>345</v>
      </c>
      <c r="B59" s="35" t="s">
        <v>346</v>
      </c>
      <c r="C59" s="2" t="s">
        <v>301</v>
      </c>
      <c r="D59" s="2" t="s">
        <v>341</v>
      </c>
      <c r="E59" s="33" t="s">
        <v>347</v>
      </c>
      <c r="F59" s="36">
        <v>1127200</v>
      </c>
      <c r="G59" s="35">
        <v>52982</v>
      </c>
      <c r="H59" s="35">
        <v>131</v>
      </c>
      <c r="I59" s="35">
        <v>280</v>
      </c>
      <c r="J59" s="37">
        <v>0.19</v>
      </c>
      <c r="K59" s="37">
        <v>0.05</v>
      </c>
      <c r="L59" s="37">
        <v>0.48</v>
      </c>
    </row>
    <row r="60" spans="1:12" x14ac:dyDescent="0.25">
      <c r="A60" s="35" t="s">
        <v>383</v>
      </c>
      <c r="B60" s="35" t="s">
        <v>305</v>
      </c>
      <c r="C60" s="2" t="s">
        <v>301</v>
      </c>
      <c r="D60" s="2" t="s">
        <v>341</v>
      </c>
      <c r="E60" s="35" t="s">
        <v>384</v>
      </c>
      <c r="F60" s="36">
        <v>21100</v>
      </c>
      <c r="G60" s="35">
        <v>0</v>
      </c>
      <c r="H60" s="35">
        <v>0</v>
      </c>
      <c r="I60" s="35">
        <v>2</v>
      </c>
      <c r="J60" s="37">
        <v>0.15</v>
      </c>
      <c r="K60" s="37">
        <v>0.01</v>
      </c>
      <c r="L60" s="37">
        <v>0.12</v>
      </c>
    </row>
    <row r="61" spans="1:12" x14ac:dyDescent="0.25">
      <c r="A61" s="35" t="s">
        <v>328</v>
      </c>
      <c r="B61" s="35" t="s">
        <v>244</v>
      </c>
      <c r="C61" s="2" t="s">
        <v>301</v>
      </c>
      <c r="D61" s="2" t="s">
        <v>302</v>
      </c>
      <c r="E61" s="33" t="s">
        <v>329</v>
      </c>
      <c r="F61" s="36">
        <v>960100</v>
      </c>
      <c r="G61" s="35">
        <v>0</v>
      </c>
      <c r="H61" s="35">
        <v>0</v>
      </c>
      <c r="I61" s="35">
        <v>858</v>
      </c>
      <c r="J61" s="37">
        <v>0.36</v>
      </c>
      <c r="K61" s="37">
        <v>0.05</v>
      </c>
      <c r="L61" s="37">
        <v>0.16</v>
      </c>
    </row>
    <row r="62" spans="1:12" x14ac:dyDescent="0.25">
      <c r="A62" s="35" t="s">
        <v>343</v>
      </c>
      <c r="B62" s="35" t="s">
        <v>326</v>
      </c>
      <c r="C62" s="2" t="s">
        <v>301</v>
      </c>
      <c r="D62" s="2" t="s">
        <v>341</v>
      </c>
      <c r="E62" s="35" t="s">
        <v>344</v>
      </c>
      <c r="F62" s="36">
        <v>71000</v>
      </c>
      <c r="G62" s="35">
        <v>0</v>
      </c>
      <c r="H62" s="35">
        <v>0</v>
      </c>
      <c r="I62" s="35">
        <v>45</v>
      </c>
      <c r="J62" s="37">
        <v>0.4</v>
      </c>
      <c r="K62" s="37">
        <v>0.28999999999999998</v>
      </c>
      <c r="L62" s="37">
        <v>0.13</v>
      </c>
    </row>
    <row r="63" spans="1:12" x14ac:dyDescent="0.25">
      <c r="A63" s="35" t="s">
        <v>381</v>
      </c>
      <c r="B63" s="35" t="s">
        <v>305</v>
      </c>
      <c r="C63" s="2" t="s">
        <v>301</v>
      </c>
      <c r="D63" s="2" t="s">
        <v>341</v>
      </c>
      <c r="E63" s="35" t="s">
        <v>382</v>
      </c>
      <c r="F63" s="36">
        <v>10000</v>
      </c>
      <c r="G63" s="35">
        <v>0</v>
      </c>
      <c r="H63" s="35">
        <v>0</v>
      </c>
      <c r="I63" s="35">
        <v>50</v>
      </c>
      <c r="J63" s="37">
        <v>0.13</v>
      </c>
      <c r="K63" s="37">
        <v>0.18</v>
      </c>
      <c r="L63" s="37">
        <v>0.15</v>
      </c>
    </row>
    <row r="64" spans="1:12" x14ac:dyDescent="0.25">
      <c r="A64" s="35" t="s">
        <v>373</v>
      </c>
      <c r="B64" s="35" t="s">
        <v>305</v>
      </c>
      <c r="C64" s="2" t="s">
        <v>301</v>
      </c>
      <c r="D64" s="2" t="s">
        <v>341</v>
      </c>
      <c r="E64" s="35" t="s">
        <v>374</v>
      </c>
      <c r="F64" s="36">
        <v>131700</v>
      </c>
      <c r="G64" s="35">
        <v>0</v>
      </c>
      <c r="H64" s="35">
        <v>0</v>
      </c>
      <c r="I64" s="35">
        <v>0</v>
      </c>
      <c r="J64" s="37">
        <v>0.11</v>
      </c>
      <c r="K64" s="37">
        <v>0</v>
      </c>
      <c r="L64" s="37">
        <v>0.21</v>
      </c>
    </row>
    <row r="65" spans="1:12" x14ac:dyDescent="0.25">
      <c r="A65" s="35" t="s">
        <v>330</v>
      </c>
      <c r="B65" s="35" t="s">
        <v>244</v>
      </c>
      <c r="C65" s="2" t="s">
        <v>301</v>
      </c>
      <c r="D65" s="2" t="s">
        <v>302</v>
      </c>
      <c r="E65" s="33" t="s">
        <v>331</v>
      </c>
      <c r="F65" s="36">
        <v>1201500</v>
      </c>
      <c r="G65" s="35">
        <v>197616</v>
      </c>
      <c r="H65" s="35">
        <v>534</v>
      </c>
      <c r="I65" s="35">
        <v>78</v>
      </c>
      <c r="J65" s="37">
        <v>0.33</v>
      </c>
      <c r="K65" s="37">
        <v>0.1</v>
      </c>
      <c r="L65" s="37">
        <v>0.27</v>
      </c>
    </row>
    <row r="66" spans="1:12" x14ac:dyDescent="0.25">
      <c r="A66" s="35" t="s">
        <v>332</v>
      </c>
      <c r="B66" s="35" t="s">
        <v>300</v>
      </c>
      <c r="C66" s="2" t="s">
        <v>301</v>
      </c>
      <c r="D66" s="2" t="s">
        <v>302</v>
      </c>
      <c r="E66" s="35" t="s">
        <v>333</v>
      </c>
      <c r="F66" s="36">
        <v>709000</v>
      </c>
      <c r="G66" s="35">
        <v>2940</v>
      </c>
      <c r="H66" s="35">
        <v>43</v>
      </c>
      <c r="I66" s="35">
        <v>246</v>
      </c>
      <c r="J66" s="37">
        <v>7.0000000000000007E-2</v>
      </c>
      <c r="K66" s="37">
        <v>0.04</v>
      </c>
      <c r="L66" s="37">
        <v>0.31</v>
      </c>
    </row>
    <row r="67" spans="1:12" x14ac:dyDescent="0.25">
      <c r="A67" s="35" t="s">
        <v>387</v>
      </c>
      <c r="B67" s="35" t="s">
        <v>305</v>
      </c>
      <c r="C67" s="2" t="s">
        <v>301</v>
      </c>
      <c r="D67" s="2" t="s">
        <v>341</v>
      </c>
      <c r="E67" s="35" t="s">
        <v>388</v>
      </c>
      <c r="F67" s="36">
        <v>16900</v>
      </c>
      <c r="G67" s="35">
        <v>0</v>
      </c>
      <c r="H67" s="35">
        <v>0</v>
      </c>
      <c r="I67" s="35">
        <v>0</v>
      </c>
      <c r="J67" s="37">
        <v>0.18</v>
      </c>
      <c r="K67" s="37">
        <v>0.01</v>
      </c>
      <c r="L67" s="37">
        <v>0.14000000000000001</v>
      </c>
    </row>
    <row r="68" spans="1:12" x14ac:dyDescent="0.25">
      <c r="A68" s="35" t="s">
        <v>379</v>
      </c>
      <c r="B68" s="35" t="s">
        <v>305</v>
      </c>
      <c r="C68" s="2" t="s">
        <v>301</v>
      </c>
      <c r="D68" s="2" t="s">
        <v>341</v>
      </c>
      <c r="E68" s="35" t="s">
        <v>380</v>
      </c>
      <c r="F68" s="36">
        <v>13700</v>
      </c>
      <c r="G68" s="35">
        <v>0</v>
      </c>
      <c r="H68" s="35">
        <v>0</v>
      </c>
      <c r="I68" s="35">
        <v>70</v>
      </c>
      <c r="J68" s="37">
        <v>0.21</v>
      </c>
      <c r="K68" s="37">
        <v>0.15</v>
      </c>
      <c r="L68" s="37">
        <v>0.13</v>
      </c>
    </row>
    <row r="69" spans="1:12" x14ac:dyDescent="0.25">
      <c r="A69" s="35" t="s">
        <v>340</v>
      </c>
      <c r="B69" s="35" t="s">
        <v>305</v>
      </c>
      <c r="C69" s="2" t="s">
        <v>301</v>
      </c>
      <c r="D69" s="2" t="s">
        <v>341</v>
      </c>
      <c r="E69" s="35" t="s">
        <v>342</v>
      </c>
      <c r="F69" s="36">
        <v>283200</v>
      </c>
      <c r="G69" s="35">
        <v>0</v>
      </c>
      <c r="H69" s="35">
        <v>0</v>
      </c>
      <c r="I69" s="35">
        <v>0</v>
      </c>
      <c r="J69" s="37">
        <v>0.05</v>
      </c>
      <c r="K69" s="37">
        <v>0.01</v>
      </c>
      <c r="L69" s="37">
        <v>0.24</v>
      </c>
    </row>
    <row r="70" spans="1:12" x14ac:dyDescent="0.25">
      <c r="A70" s="35" t="s">
        <v>334</v>
      </c>
      <c r="B70" s="35" t="s">
        <v>300</v>
      </c>
      <c r="C70" s="2" t="s">
        <v>301</v>
      </c>
      <c r="D70" s="2" t="s">
        <v>302</v>
      </c>
      <c r="E70" s="35" t="s">
        <v>335</v>
      </c>
      <c r="F70" s="36">
        <v>188000</v>
      </c>
      <c r="G70" s="35">
        <v>51905</v>
      </c>
      <c r="H70" s="35">
        <v>326</v>
      </c>
      <c r="I70" s="35">
        <v>281</v>
      </c>
      <c r="J70" s="37">
        <v>0.28999999999999998</v>
      </c>
      <c r="K70" s="37">
        <v>0.18</v>
      </c>
      <c r="L70" s="37">
        <v>0.16</v>
      </c>
    </row>
    <row r="71" spans="1:12" x14ac:dyDescent="0.25">
      <c r="A71" s="35" t="s">
        <v>399</v>
      </c>
      <c r="B71" s="35" t="s">
        <v>305</v>
      </c>
      <c r="C71" s="2" t="s">
        <v>301</v>
      </c>
      <c r="D71" s="2" t="s">
        <v>341</v>
      </c>
      <c r="E71" s="35" t="s">
        <v>400</v>
      </c>
      <c r="F71" s="36">
        <v>359900</v>
      </c>
      <c r="G71" s="35">
        <v>0</v>
      </c>
      <c r="H71" s="35">
        <v>0</v>
      </c>
      <c r="I71" s="35">
        <v>0</v>
      </c>
      <c r="J71" s="37">
        <v>0.11</v>
      </c>
      <c r="K71" s="37">
        <v>0</v>
      </c>
      <c r="L71" s="37">
        <v>0.13</v>
      </c>
    </row>
    <row r="72" spans="1:12" x14ac:dyDescent="0.25">
      <c r="A72" s="35" t="s">
        <v>502</v>
      </c>
      <c r="B72" s="35" t="s">
        <v>499</v>
      </c>
      <c r="C72" s="2" t="s">
        <v>473</v>
      </c>
      <c r="D72" s="2" t="s">
        <v>500</v>
      </c>
      <c r="E72" s="35" t="s">
        <v>503</v>
      </c>
      <c r="F72" s="36">
        <v>282900</v>
      </c>
      <c r="G72" s="35">
        <v>0</v>
      </c>
      <c r="H72" s="35">
        <v>0</v>
      </c>
      <c r="I72" s="35">
        <v>0</v>
      </c>
      <c r="J72" s="37">
        <v>0.1</v>
      </c>
      <c r="K72" s="37">
        <v>0.01</v>
      </c>
      <c r="L72" s="37">
        <v>0.62</v>
      </c>
    </row>
    <row r="73" spans="1:12" x14ac:dyDescent="0.25">
      <c r="A73" s="35" t="s">
        <v>471</v>
      </c>
      <c r="B73" s="35" t="s">
        <v>472</v>
      </c>
      <c r="C73" s="2" t="s">
        <v>473</v>
      </c>
      <c r="D73" s="2" t="s">
        <v>474</v>
      </c>
      <c r="E73" s="35" t="s">
        <v>475</v>
      </c>
      <c r="F73" s="36">
        <v>171498</v>
      </c>
      <c r="G73" s="35">
        <v>0</v>
      </c>
      <c r="H73" s="35">
        <v>0</v>
      </c>
      <c r="I73" s="35">
        <v>70</v>
      </c>
      <c r="J73" s="37">
        <v>0.05</v>
      </c>
      <c r="K73" s="37">
        <v>0.1</v>
      </c>
      <c r="L73" s="37">
        <v>0.05</v>
      </c>
    </row>
    <row r="74" spans="1:12" x14ac:dyDescent="0.25">
      <c r="A74" s="35" t="s">
        <v>494</v>
      </c>
      <c r="B74" s="35" t="s">
        <v>477</v>
      </c>
      <c r="C74" s="2" t="s">
        <v>473</v>
      </c>
      <c r="D74" s="2" t="s">
        <v>474</v>
      </c>
      <c r="E74" s="35" t="s">
        <v>495</v>
      </c>
      <c r="F74" s="36">
        <v>66336</v>
      </c>
      <c r="G74" s="35">
        <v>0</v>
      </c>
      <c r="H74" s="35">
        <v>0</v>
      </c>
      <c r="I74" s="35">
        <v>71</v>
      </c>
      <c r="J74" s="37">
        <v>0.33</v>
      </c>
      <c r="K74" s="37">
        <v>7.0000000000000007E-2</v>
      </c>
      <c r="L74" s="37">
        <v>0.16</v>
      </c>
    </row>
    <row r="75" spans="1:12" x14ac:dyDescent="0.25">
      <c r="A75" s="35" t="s">
        <v>476</v>
      </c>
      <c r="B75" s="35" t="s">
        <v>477</v>
      </c>
      <c r="C75" s="2" t="s">
        <v>473</v>
      </c>
      <c r="D75" s="2" t="s">
        <v>474</v>
      </c>
      <c r="E75" s="35" t="s">
        <v>478</v>
      </c>
      <c r="F75" s="36">
        <v>5000</v>
      </c>
      <c r="G75" s="35">
        <v>0</v>
      </c>
      <c r="H75" s="35">
        <v>0</v>
      </c>
      <c r="I75" s="35">
        <v>0</v>
      </c>
      <c r="J75" s="37">
        <v>0</v>
      </c>
      <c r="K75" s="37">
        <v>0</v>
      </c>
      <c r="L75" s="37">
        <v>0</v>
      </c>
    </row>
    <row r="76" spans="1:12" x14ac:dyDescent="0.25">
      <c r="A76" s="35" t="s">
        <v>504</v>
      </c>
      <c r="B76" s="35" t="s">
        <v>477</v>
      </c>
      <c r="C76" s="2" t="s">
        <v>473</v>
      </c>
      <c r="D76" s="2" t="s">
        <v>505</v>
      </c>
      <c r="E76" s="35" t="s">
        <v>506</v>
      </c>
      <c r="F76" s="36">
        <v>470306</v>
      </c>
      <c r="G76" s="35">
        <v>0</v>
      </c>
      <c r="H76" s="35">
        <v>0</v>
      </c>
      <c r="I76" s="35">
        <v>0</v>
      </c>
      <c r="J76" s="37">
        <v>0.35</v>
      </c>
      <c r="K76" s="37">
        <v>0</v>
      </c>
      <c r="L76" s="37">
        <v>0.7</v>
      </c>
    </row>
    <row r="77" spans="1:12" x14ac:dyDescent="0.25">
      <c r="A77" s="35" t="s">
        <v>507</v>
      </c>
      <c r="B77" s="35" t="s">
        <v>477</v>
      </c>
      <c r="C77" s="2" t="s">
        <v>473</v>
      </c>
      <c r="D77" s="2" t="s">
        <v>505</v>
      </c>
      <c r="E77" s="33" t="s">
        <v>508</v>
      </c>
      <c r="F77" s="36">
        <v>571139</v>
      </c>
      <c r="G77" s="35">
        <v>0</v>
      </c>
      <c r="H77" s="35">
        <v>0</v>
      </c>
      <c r="I77" s="35">
        <v>0</v>
      </c>
      <c r="J77" s="37">
        <v>0.24</v>
      </c>
      <c r="K77" s="37">
        <v>0</v>
      </c>
      <c r="L77" s="37">
        <v>0.4</v>
      </c>
    </row>
    <row r="78" spans="1:12" x14ac:dyDescent="0.25">
      <c r="A78" s="35" t="s">
        <v>482</v>
      </c>
      <c r="B78" s="35" t="s">
        <v>477</v>
      </c>
      <c r="C78" s="2" t="s">
        <v>473</v>
      </c>
      <c r="D78" s="2" t="s">
        <v>474</v>
      </c>
      <c r="E78" s="35" t="s">
        <v>483</v>
      </c>
      <c r="F78" s="36">
        <v>84700</v>
      </c>
      <c r="G78" s="35">
        <v>67650</v>
      </c>
      <c r="H78" s="35">
        <v>102</v>
      </c>
      <c r="I78" s="35">
        <v>0</v>
      </c>
      <c r="J78" s="37">
        <v>0.31</v>
      </c>
      <c r="K78" s="37">
        <v>0.26</v>
      </c>
      <c r="L78" s="37">
        <v>0.17</v>
      </c>
    </row>
    <row r="79" spans="1:12" x14ac:dyDescent="0.25">
      <c r="A79" s="35" t="s">
        <v>484</v>
      </c>
      <c r="B79" s="35" t="s">
        <v>477</v>
      </c>
      <c r="C79" s="2" t="s">
        <v>473</v>
      </c>
      <c r="D79" s="2" t="s">
        <v>474</v>
      </c>
      <c r="E79" s="35" t="s">
        <v>485</v>
      </c>
      <c r="F79" s="36">
        <v>19335</v>
      </c>
      <c r="G79" s="35">
        <v>0</v>
      </c>
      <c r="H79" s="35">
        <v>0</v>
      </c>
      <c r="I79" s="35">
        <v>44</v>
      </c>
      <c r="J79" s="37">
        <v>0.33</v>
      </c>
      <c r="K79" s="37">
        <v>0.04</v>
      </c>
      <c r="L79" s="37">
        <v>0.16</v>
      </c>
    </row>
    <row r="80" spans="1:12" x14ac:dyDescent="0.25">
      <c r="A80" s="38" t="s">
        <v>486</v>
      </c>
      <c r="B80" s="38" t="s">
        <v>472</v>
      </c>
      <c r="C80" s="2" t="s">
        <v>473</v>
      </c>
      <c r="D80" s="2" t="s">
        <v>474</v>
      </c>
      <c r="E80" s="38" t="s">
        <v>487</v>
      </c>
      <c r="F80" s="36">
        <v>14486</v>
      </c>
      <c r="G80" s="35">
        <v>0</v>
      </c>
      <c r="H80" s="35">
        <v>0</v>
      </c>
      <c r="I80" s="35">
        <v>80</v>
      </c>
      <c r="J80" s="37">
        <v>0.32</v>
      </c>
      <c r="K80" s="37">
        <v>0.06</v>
      </c>
      <c r="L80" s="37">
        <v>0.15</v>
      </c>
    </row>
    <row r="81" spans="1:12" x14ac:dyDescent="0.25">
      <c r="A81" s="35" t="s">
        <v>490</v>
      </c>
      <c r="B81" s="35" t="s">
        <v>477</v>
      </c>
      <c r="C81" s="2" t="s">
        <v>473</v>
      </c>
      <c r="D81" s="2" t="s">
        <v>474</v>
      </c>
      <c r="E81" s="35" t="s">
        <v>491</v>
      </c>
      <c r="F81" s="36">
        <v>456061</v>
      </c>
      <c r="G81" s="35">
        <v>0</v>
      </c>
      <c r="H81" s="35">
        <v>0</v>
      </c>
      <c r="I81" s="35">
        <v>171</v>
      </c>
      <c r="J81" s="37">
        <v>0.32</v>
      </c>
      <c r="K81" s="37">
        <v>0.02</v>
      </c>
      <c r="L81" s="37">
        <v>0.17</v>
      </c>
    </row>
    <row r="82" spans="1:12" x14ac:dyDescent="0.25">
      <c r="A82" s="35" t="s">
        <v>514</v>
      </c>
      <c r="B82" s="35" t="s">
        <v>477</v>
      </c>
      <c r="C82" s="2" t="s">
        <v>473</v>
      </c>
      <c r="D82" s="2" t="s">
        <v>505</v>
      </c>
      <c r="E82" s="35" t="s">
        <v>515</v>
      </c>
      <c r="F82" s="36">
        <v>622506</v>
      </c>
      <c r="G82" s="35">
        <v>0</v>
      </c>
      <c r="H82" s="35">
        <v>0</v>
      </c>
      <c r="I82" s="35">
        <v>0</v>
      </c>
      <c r="J82" s="37">
        <v>0.5</v>
      </c>
      <c r="K82" s="37">
        <v>0</v>
      </c>
      <c r="L82" s="37">
        <v>0.8</v>
      </c>
    </row>
    <row r="83" spans="1:12" x14ac:dyDescent="0.25">
      <c r="A83" s="35" t="s">
        <v>498</v>
      </c>
      <c r="B83" s="35" t="s">
        <v>499</v>
      </c>
      <c r="C83" s="2" t="s">
        <v>473</v>
      </c>
      <c r="D83" s="2" t="s">
        <v>500</v>
      </c>
      <c r="E83" s="35" t="s">
        <v>501</v>
      </c>
      <c r="F83" s="36">
        <v>43700</v>
      </c>
      <c r="G83" s="35">
        <v>0</v>
      </c>
      <c r="H83" s="35">
        <v>0</v>
      </c>
      <c r="I83" s="35">
        <v>0</v>
      </c>
      <c r="J83" s="37">
        <v>0</v>
      </c>
      <c r="K83" s="37">
        <v>0</v>
      </c>
      <c r="L83" s="37">
        <v>0.46</v>
      </c>
    </row>
    <row r="84" spans="1:12" x14ac:dyDescent="0.25">
      <c r="A84" s="35" t="s">
        <v>509</v>
      </c>
      <c r="B84" s="35" t="s">
        <v>510</v>
      </c>
      <c r="C84" s="2" t="s">
        <v>473</v>
      </c>
      <c r="D84" s="2" t="s">
        <v>505</v>
      </c>
      <c r="E84" s="35" t="s">
        <v>511</v>
      </c>
      <c r="F84" s="36">
        <v>221775</v>
      </c>
      <c r="G84" s="35">
        <v>0</v>
      </c>
      <c r="H84" s="35">
        <v>0</v>
      </c>
      <c r="I84" s="35">
        <v>0</v>
      </c>
      <c r="J84" s="37">
        <v>0.65</v>
      </c>
      <c r="K84" s="37">
        <v>0.01</v>
      </c>
      <c r="L84" s="37">
        <v>0.4</v>
      </c>
    </row>
    <row r="85" spans="1:12" x14ac:dyDescent="0.25">
      <c r="A85" s="35" t="s">
        <v>479</v>
      </c>
      <c r="B85" s="35" t="s">
        <v>480</v>
      </c>
      <c r="C85" s="2" t="s">
        <v>473</v>
      </c>
      <c r="D85" s="2" t="s">
        <v>474</v>
      </c>
      <c r="E85" s="35" t="s">
        <v>481</v>
      </c>
      <c r="F85" s="36">
        <v>50300</v>
      </c>
      <c r="G85" s="35">
        <v>14809</v>
      </c>
      <c r="H85" s="35">
        <v>87</v>
      </c>
      <c r="I85" s="35">
        <v>0</v>
      </c>
      <c r="J85" s="37">
        <v>0.23</v>
      </c>
      <c r="K85" s="37">
        <v>0.1</v>
      </c>
      <c r="L85" s="37">
        <v>0.33</v>
      </c>
    </row>
    <row r="86" spans="1:12" x14ac:dyDescent="0.25">
      <c r="A86" s="35" t="s">
        <v>512</v>
      </c>
      <c r="B86" s="35" t="s">
        <v>477</v>
      </c>
      <c r="C86" s="2" t="s">
        <v>473</v>
      </c>
      <c r="D86" s="2" t="s">
        <v>505</v>
      </c>
      <c r="E86" s="35" t="s">
        <v>513</v>
      </c>
      <c r="F86" s="36">
        <v>46122</v>
      </c>
      <c r="G86" s="35">
        <v>0</v>
      </c>
      <c r="H86" s="35">
        <v>0</v>
      </c>
      <c r="I86" s="35">
        <v>0</v>
      </c>
      <c r="J86" s="37">
        <v>0.8</v>
      </c>
      <c r="K86" s="37">
        <v>0</v>
      </c>
      <c r="L86" s="37">
        <v>0.7</v>
      </c>
    </row>
    <row r="87" spans="1:12" x14ac:dyDescent="0.25">
      <c r="A87" s="35" t="s">
        <v>488</v>
      </c>
      <c r="B87" s="35" t="s">
        <v>477</v>
      </c>
      <c r="C87" s="2" t="s">
        <v>473</v>
      </c>
      <c r="D87" s="2" t="s">
        <v>474</v>
      </c>
      <c r="E87" s="33" t="s">
        <v>489</v>
      </c>
      <c r="F87" s="36">
        <v>895800</v>
      </c>
      <c r="G87" s="35">
        <v>300923</v>
      </c>
      <c r="H87" s="35">
        <v>274</v>
      </c>
      <c r="I87" s="35">
        <v>15</v>
      </c>
      <c r="J87" s="37">
        <v>0.27</v>
      </c>
      <c r="K87" s="37">
        <v>0.09</v>
      </c>
      <c r="L87" s="37">
        <v>0.27</v>
      </c>
    </row>
    <row r="88" spans="1:12" x14ac:dyDescent="0.25">
      <c r="A88" s="35" t="s">
        <v>496</v>
      </c>
      <c r="B88" s="35" t="s">
        <v>477</v>
      </c>
      <c r="C88" s="2" t="s">
        <v>473</v>
      </c>
      <c r="D88" s="2" t="s">
        <v>474</v>
      </c>
      <c r="E88" s="35" t="s">
        <v>497</v>
      </c>
      <c r="F88" s="36">
        <v>152800</v>
      </c>
      <c r="G88" s="35">
        <v>85112</v>
      </c>
      <c r="H88" s="35">
        <v>185</v>
      </c>
      <c r="I88" s="35">
        <v>0</v>
      </c>
      <c r="J88" s="37">
        <v>0.05</v>
      </c>
      <c r="K88" s="37">
        <v>0.11</v>
      </c>
      <c r="L88" s="37">
        <v>0.34</v>
      </c>
    </row>
    <row r="89" spans="1:12" x14ac:dyDescent="0.25">
      <c r="A89" s="35" t="s">
        <v>492</v>
      </c>
      <c r="B89" s="35" t="s">
        <v>472</v>
      </c>
      <c r="C89" s="2" t="s">
        <v>473</v>
      </c>
      <c r="D89" s="2" t="s">
        <v>474</v>
      </c>
      <c r="E89" s="35" t="s">
        <v>493</v>
      </c>
      <c r="F89" s="36">
        <v>77052</v>
      </c>
      <c r="G89" s="35">
        <v>0</v>
      </c>
      <c r="H89" s="35">
        <v>0</v>
      </c>
      <c r="I89" s="35">
        <v>94</v>
      </c>
      <c r="J89" s="37">
        <v>0.32</v>
      </c>
      <c r="K89" s="37">
        <v>0.02</v>
      </c>
      <c r="L89" s="37">
        <v>0.17</v>
      </c>
    </row>
    <row r="90" spans="1:12" x14ac:dyDescent="0.25">
      <c r="A90" s="35" t="s">
        <v>549</v>
      </c>
      <c r="B90" s="35" t="s">
        <v>349</v>
      </c>
      <c r="C90" s="2" t="s">
        <v>518</v>
      </c>
      <c r="D90" s="2" t="s">
        <v>543</v>
      </c>
      <c r="E90" s="35" t="s">
        <v>550</v>
      </c>
      <c r="F90" s="36">
        <v>110300</v>
      </c>
      <c r="G90" s="35">
        <v>27892</v>
      </c>
      <c r="H90" s="35">
        <v>141</v>
      </c>
      <c r="I90" s="35">
        <v>0</v>
      </c>
      <c r="J90" s="37">
        <v>0.38</v>
      </c>
      <c r="K90" s="37">
        <v>0.2</v>
      </c>
      <c r="L90" s="37">
        <v>0.06</v>
      </c>
    </row>
    <row r="91" spans="1:12" x14ac:dyDescent="0.25">
      <c r="A91" s="35" t="s">
        <v>529</v>
      </c>
      <c r="B91" s="35" t="s">
        <v>326</v>
      </c>
      <c r="C91" s="2" t="s">
        <v>518</v>
      </c>
      <c r="D91" s="2" t="s">
        <v>530</v>
      </c>
      <c r="E91" s="35" t="s">
        <v>531</v>
      </c>
      <c r="F91" s="36">
        <v>1017900</v>
      </c>
      <c r="G91" s="35">
        <v>293075</v>
      </c>
      <c r="H91" s="35">
        <v>445</v>
      </c>
      <c r="I91" s="35">
        <v>136</v>
      </c>
      <c r="J91" s="37">
        <v>0.32</v>
      </c>
      <c r="K91" s="37">
        <v>0.08</v>
      </c>
      <c r="L91" s="37">
        <v>0.24</v>
      </c>
    </row>
    <row r="92" spans="1:12" x14ac:dyDescent="0.25">
      <c r="A92" s="35" t="s">
        <v>516</v>
      </c>
      <c r="B92" s="35" t="s">
        <v>517</v>
      </c>
      <c r="C92" s="2" t="s">
        <v>518</v>
      </c>
      <c r="D92" s="2" t="s">
        <v>519</v>
      </c>
      <c r="E92" s="35" t="s">
        <v>520</v>
      </c>
      <c r="F92" s="36">
        <v>1127807</v>
      </c>
      <c r="G92" s="35">
        <v>0</v>
      </c>
      <c r="H92" s="35">
        <v>0</v>
      </c>
      <c r="I92" s="35">
        <v>0</v>
      </c>
      <c r="J92" s="37">
        <v>0</v>
      </c>
      <c r="K92" s="37">
        <v>0</v>
      </c>
      <c r="L92" s="37">
        <v>0.9</v>
      </c>
    </row>
    <row r="93" spans="1:12" x14ac:dyDescent="0.25">
      <c r="A93" s="35" t="s">
        <v>542</v>
      </c>
      <c r="B93" s="35" t="s">
        <v>525</v>
      </c>
      <c r="C93" s="2" t="s">
        <v>518</v>
      </c>
      <c r="D93" s="2" t="s">
        <v>543</v>
      </c>
      <c r="E93" s="35" t="s">
        <v>544</v>
      </c>
      <c r="F93" s="36">
        <v>162700</v>
      </c>
      <c r="G93" s="35">
        <v>12611</v>
      </c>
      <c r="H93" s="35">
        <v>34</v>
      </c>
      <c r="I93" s="35">
        <v>0</v>
      </c>
      <c r="J93" s="37">
        <v>0.03</v>
      </c>
      <c r="K93" s="37">
        <v>0.03</v>
      </c>
      <c r="L93" s="37">
        <v>0.21</v>
      </c>
    </row>
    <row r="94" spans="1:12" x14ac:dyDescent="0.25">
      <c r="A94" s="35" t="s">
        <v>540</v>
      </c>
      <c r="B94" s="35" t="s">
        <v>249</v>
      </c>
      <c r="C94" s="2" t="s">
        <v>518</v>
      </c>
      <c r="D94" s="2" t="s">
        <v>530</v>
      </c>
      <c r="E94" s="35" t="s">
        <v>541</v>
      </c>
      <c r="F94" s="36">
        <v>14740</v>
      </c>
      <c r="G94" s="35">
        <v>0</v>
      </c>
      <c r="H94" s="35">
        <v>0</v>
      </c>
      <c r="I94" s="35">
        <v>0</v>
      </c>
      <c r="J94" s="37">
        <v>0</v>
      </c>
      <c r="K94" s="37">
        <v>0</v>
      </c>
      <c r="L94" s="37">
        <v>0.5</v>
      </c>
    </row>
    <row r="95" spans="1:12" x14ac:dyDescent="0.25">
      <c r="A95" s="35" t="s">
        <v>545</v>
      </c>
      <c r="B95" s="35" t="s">
        <v>349</v>
      </c>
      <c r="C95" s="2" t="s">
        <v>518</v>
      </c>
      <c r="D95" s="2" t="s">
        <v>543</v>
      </c>
      <c r="E95" s="35" t="s">
        <v>546</v>
      </c>
      <c r="F95" s="36">
        <v>34200</v>
      </c>
      <c r="G95" s="35">
        <v>0</v>
      </c>
      <c r="H95" s="35">
        <v>0</v>
      </c>
      <c r="I95" s="35">
        <v>0</v>
      </c>
      <c r="J95" s="37">
        <v>0.6</v>
      </c>
      <c r="K95" s="37">
        <v>0.12</v>
      </c>
      <c r="L95" s="37">
        <v>0.13</v>
      </c>
    </row>
    <row r="96" spans="1:12" x14ac:dyDescent="0.25">
      <c r="A96" s="35" t="s">
        <v>532</v>
      </c>
      <c r="B96" s="35" t="s">
        <v>249</v>
      </c>
      <c r="C96" s="2" t="s">
        <v>518</v>
      </c>
      <c r="D96" s="2" t="s">
        <v>530</v>
      </c>
      <c r="E96" s="35" t="s">
        <v>533</v>
      </c>
      <c r="F96" s="36">
        <v>101667</v>
      </c>
      <c r="G96" s="35">
        <v>0</v>
      </c>
      <c r="H96" s="35">
        <v>0</v>
      </c>
      <c r="I96" s="35">
        <v>0</v>
      </c>
      <c r="J96" s="37">
        <v>0</v>
      </c>
      <c r="K96" s="37">
        <v>0</v>
      </c>
      <c r="L96" s="37">
        <v>0.48</v>
      </c>
    </row>
    <row r="97" spans="1:12" x14ac:dyDescent="0.25">
      <c r="A97" s="35" t="s">
        <v>521</v>
      </c>
      <c r="B97" s="35" t="s">
        <v>522</v>
      </c>
      <c r="C97" s="2" t="s">
        <v>518</v>
      </c>
      <c r="D97" s="2" t="s">
        <v>519</v>
      </c>
      <c r="E97" s="35" t="s">
        <v>523</v>
      </c>
      <c r="F97" s="36">
        <v>217100</v>
      </c>
      <c r="G97" s="35">
        <v>0</v>
      </c>
      <c r="H97" s="35">
        <v>0</v>
      </c>
      <c r="I97" s="35">
        <v>0</v>
      </c>
      <c r="J97" s="37">
        <v>0.1</v>
      </c>
      <c r="K97" s="37">
        <v>0</v>
      </c>
      <c r="L97" s="37">
        <v>0.2</v>
      </c>
    </row>
    <row r="98" spans="1:12" x14ac:dyDescent="0.25">
      <c r="A98" s="35" t="s">
        <v>547</v>
      </c>
      <c r="B98" s="35" t="s">
        <v>517</v>
      </c>
      <c r="C98" s="2" t="s">
        <v>518</v>
      </c>
      <c r="D98" s="2" t="s">
        <v>543</v>
      </c>
      <c r="E98" s="35" t="s">
        <v>548</v>
      </c>
      <c r="F98" s="36">
        <v>106600</v>
      </c>
      <c r="G98" s="35">
        <v>0</v>
      </c>
      <c r="H98" s="35">
        <v>19</v>
      </c>
      <c r="I98" s="35">
        <v>0</v>
      </c>
      <c r="J98" s="37">
        <v>0.03</v>
      </c>
      <c r="K98" s="37">
        <v>0.01</v>
      </c>
      <c r="L98" s="37">
        <v>0.52</v>
      </c>
    </row>
    <row r="99" spans="1:12" x14ac:dyDescent="0.25">
      <c r="A99" s="35" t="s">
        <v>536</v>
      </c>
      <c r="B99" s="35" t="s">
        <v>326</v>
      </c>
      <c r="C99" s="2" t="s">
        <v>518</v>
      </c>
      <c r="D99" s="2" t="s">
        <v>530</v>
      </c>
      <c r="E99" s="35" t="s">
        <v>537</v>
      </c>
      <c r="F99" s="36">
        <v>846200</v>
      </c>
      <c r="G99" s="35">
        <v>262567</v>
      </c>
      <c r="H99" s="35">
        <v>344</v>
      </c>
      <c r="I99" s="35">
        <v>341</v>
      </c>
      <c r="J99" s="37">
        <v>0.1</v>
      </c>
      <c r="K99" s="37">
        <v>0.05</v>
      </c>
      <c r="L99" s="37">
        <v>0.21</v>
      </c>
    </row>
    <row r="100" spans="1:12" x14ac:dyDescent="0.25">
      <c r="A100" s="35" t="s">
        <v>551</v>
      </c>
      <c r="B100" s="35" t="s">
        <v>517</v>
      </c>
      <c r="C100" s="2" t="s">
        <v>518</v>
      </c>
      <c r="D100" s="2" t="s">
        <v>543</v>
      </c>
      <c r="E100" s="35" t="s">
        <v>552</v>
      </c>
      <c r="F100" s="36">
        <v>150700</v>
      </c>
      <c r="G100" s="35">
        <v>0</v>
      </c>
      <c r="H100" s="35">
        <v>0</v>
      </c>
      <c r="I100" s="35">
        <v>0</v>
      </c>
      <c r="J100" s="37">
        <v>0.24</v>
      </c>
      <c r="K100" s="37">
        <v>0.01</v>
      </c>
      <c r="L100" s="37">
        <v>0.4</v>
      </c>
    </row>
    <row r="101" spans="1:12" x14ac:dyDescent="0.25">
      <c r="A101" s="35" t="s">
        <v>571</v>
      </c>
      <c r="B101" s="35" t="s">
        <v>517</v>
      </c>
      <c r="C101" s="2" t="s">
        <v>518</v>
      </c>
      <c r="D101" s="2" t="s">
        <v>543</v>
      </c>
      <c r="E101" s="35" t="s">
        <v>572</v>
      </c>
      <c r="F101" s="36">
        <v>1865324</v>
      </c>
      <c r="G101" s="35">
        <v>276940</v>
      </c>
      <c r="H101" s="35">
        <v>324</v>
      </c>
      <c r="I101" s="35">
        <v>0</v>
      </c>
      <c r="J101" s="37">
        <v>0.37</v>
      </c>
      <c r="K101" s="37">
        <v>0.18</v>
      </c>
      <c r="L101" s="37">
        <v>0.37</v>
      </c>
    </row>
    <row r="102" spans="1:12" x14ac:dyDescent="0.25">
      <c r="A102" s="35" t="s">
        <v>579</v>
      </c>
      <c r="B102" s="35" t="s">
        <v>517</v>
      </c>
      <c r="C102" s="2" t="s">
        <v>518</v>
      </c>
      <c r="D102" s="2" t="s">
        <v>543</v>
      </c>
      <c r="E102" s="35" t="s">
        <v>580</v>
      </c>
      <c r="F102" s="36">
        <v>57200</v>
      </c>
      <c r="G102" s="35">
        <v>0</v>
      </c>
      <c r="H102" s="35">
        <v>0</v>
      </c>
      <c r="I102" s="35">
        <v>0</v>
      </c>
      <c r="J102" s="37">
        <v>0.3</v>
      </c>
      <c r="K102" s="37">
        <v>0</v>
      </c>
      <c r="L102" s="37">
        <v>0.6</v>
      </c>
    </row>
    <row r="103" spans="1:12" x14ac:dyDescent="0.25">
      <c r="A103" s="35" t="s">
        <v>573</v>
      </c>
      <c r="B103" s="35" t="s">
        <v>517</v>
      </c>
      <c r="C103" s="2" t="s">
        <v>518</v>
      </c>
      <c r="D103" s="2" t="s">
        <v>543</v>
      </c>
      <c r="E103" s="35" t="s">
        <v>574</v>
      </c>
      <c r="F103" s="36">
        <v>145300</v>
      </c>
      <c r="G103" s="35">
        <v>0</v>
      </c>
      <c r="H103" s="35">
        <v>0</v>
      </c>
      <c r="I103" s="35">
        <v>0</v>
      </c>
      <c r="J103" s="37">
        <v>0.2</v>
      </c>
      <c r="K103" s="37">
        <v>0</v>
      </c>
      <c r="L103" s="37">
        <v>0.7</v>
      </c>
    </row>
    <row r="104" spans="1:12" x14ac:dyDescent="0.25">
      <c r="A104" s="35" t="s">
        <v>575</v>
      </c>
      <c r="B104" s="35" t="s">
        <v>517</v>
      </c>
      <c r="C104" s="2" t="s">
        <v>518</v>
      </c>
      <c r="D104" s="2" t="s">
        <v>543</v>
      </c>
      <c r="E104" s="35" t="s">
        <v>576</v>
      </c>
      <c r="F104" s="36">
        <v>645600</v>
      </c>
      <c r="G104" s="35">
        <v>0</v>
      </c>
      <c r="H104" s="35">
        <v>0</v>
      </c>
      <c r="I104" s="35">
        <v>0</v>
      </c>
      <c r="J104" s="37">
        <v>0.5</v>
      </c>
      <c r="K104" s="37">
        <v>0</v>
      </c>
      <c r="L104" s="37">
        <v>0.4</v>
      </c>
    </row>
    <row r="105" spans="1:12" x14ac:dyDescent="0.25">
      <c r="A105" s="35" t="s">
        <v>553</v>
      </c>
      <c r="B105" s="35" t="s">
        <v>517</v>
      </c>
      <c r="C105" s="2" t="s">
        <v>518</v>
      </c>
      <c r="D105" s="2" t="s">
        <v>543</v>
      </c>
      <c r="E105" s="35" t="s">
        <v>554</v>
      </c>
      <c r="F105" s="36">
        <v>968500</v>
      </c>
      <c r="G105" s="35">
        <v>0</v>
      </c>
      <c r="H105" s="35">
        <v>0</v>
      </c>
      <c r="I105" s="35">
        <v>0</v>
      </c>
      <c r="J105" s="37">
        <v>0.6</v>
      </c>
      <c r="K105" s="37">
        <v>0.1</v>
      </c>
      <c r="L105" s="37">
        <v>0.25</v>
      </c>
    </row>
    <row r="106" spans="1:12" x14ac:dyDescent="0.25">
      <c r="A106" s="35" t="s">
        <v>555</v>
      </c>
      <c r="B106" s="35" t="s">
        <v>525</v>
      </c>
      <c r="C106" s="2" t="s">
        <v>518</v>
      </c>
      <c r="D106" s="2" t="s">
        <v>543</v>
      </c>
      <c r="E106" s="35" t="s">
        <v>556</v>
      </c>
      <c r="F106" s="36">
        <v>1291500</v>
      </c>
      <c r="G106" s="35">
        <v>0</v>
      </c>
      <c r="H106" s="35">
        <v>0</v>
      </c>
      <c r="I106" s="35">
        <v>21</v>
      </c>
      <c r="J106" s="37">
        <v>0.75</v>
      </c>
      <c r="K106" s="37">
        <v>0.1</v>
      </c>
      <c r="L106" s="37">
        <v>0.4</v>
      </c>
    </row>
    <row r="107" spans="1:12" x14ac:dyDescent="0.25">
      <c r="A107" s="35" t="s">
        <v>557</v>
      </c>
      <c r="B107" s="35" t="s">
        <v>517</v>
      </c>
      <c r="C107" s="2" t="s">
        <v>518</v>
      </c>
      <c r="D107" s="2" t="s">
        <v>543</v>
      </c>
      <c r="E107" s="35" t="s">
        <v>558</v>
      </c>
      <c r="F107" s="36">
        <v>369000</v>
      </c>
      <c r="G107" s="35">
        <v>0</v>
      </c>
      <c r="H107" s="35">
        <v>0</v>
      </c>
      <c r="I107" s="35">
        <v>100</v>
      </c>
      <c r="J107" s="37">
        <v>0.7</v>
      </c>
      <c r="K107" s="37">
        <v>0.15</v>
      </c>
      <c r="L107" s="37">
        <v>0.25</v>
      </c>
    </row>
    <row r="108" spans="1:12" x14ac:dyDescent="0.25">
      <c r="A108" s="35" t="s">
        <v>567</v>
      </c>
      <c r="B108" s="35" t="s">
        <v>517</v>
      </c>
      <c r="C108" s="2" t="s">
        <v>518</v>
      </c>
      <c r="D108" s="2" t="s">
        <v>543</v>
      </c>
      <c r="E108" s="35" t="s">
        <v>568</v>
      </c>
      <c r="F108" s="36">
        <v>343900</v>
      </c>
      <c r="G108" s="35">
        <v>0</v>
      </c>
      <c r="H108" s="35">
        <v>0</v>
      </c>
      <c r="I108" s="35">
        <v>0</v>
      </c>
      <c r="J108" s="37">
        <v>0.65</v>
      </c>
      <c r="K108" s="37">
        <v>0.05</v>
      </c>
      <c r="L108" s="37">
        <v>0.25</v>
      </c>
    </row>
    <row r="109" spans="1:12" x14ac:dyDescent="0.25">
      <c r="A109" s="35" t="s">
        <v>559</v>
      </c>
      <c r="B109" s="35" t="s">
        <v>525</v>
      </c>
      <c r="C109" s="2" t="s">
        <v>518</v>
      </c>
      <c r="D109" s="2" t="s">
        <v>543</v>
      </c>
      <c r="E109" s="35" t="s">
        <v>560</v>
      </c>
      <c r="F109" s="36">
        <v>446400</v>
      </c>
      <c r="G109" s="35">
        <v>0</v>
      </c>
      <c r="H109" s="35">
        <v>0</v>
      </c>
      <c r="I109" s="35">
        <v>0</v>
      </c>
      <c r="J109" s="37">
        <v>0.7</v>
      </c>
      <c r="K109" s="37">
        <v>0.1</v>
      </c>
      <c r="L109" s="37">
        <v>0.25</v>
      </c>
    </row>
    <row r="110" spans="1:12" x14ac:dyDescent="0.25">
      <c r="A110" s="35" t="s">
        <v>577</v>
      </c>
      <c r="B110" s="35" t="s">
        <v>517</v>
      </c>
      <c r="C110" s="2" t="s">
        <v>518</v>
      </c>
      <c r="D110" s="2" t="s">
        <v>543</v>
      </c>
      <c r="E110" s="35" t="s">
        <v>578</v>
      </c>
      <c r="F110" s="36">
        <v>562900</v>
      </c>
      <c r="G110" s="35">
        <v>0</v>
      </c>
      <c r="H110" s="35">
        <v>0</v>
      </c>
      <c r="I110" s="35">
        <v>0</v>
      </c>
      <c r="J110" s="37">
        <v>0.65</v>
      </c>
      <c r="K110" s="37">
        <v>0.05</v>
      </c>
      <c r="L110" s="37">
        <v>0.25</v>
      </c>
    </row>
    <row r="111" spans="1:12" x14ac:dyDescent="0.25">
      <c r="A111" s="35" t="s">
        <v>561</v>
      </c>
      <c r="B111" s="35" t="s">
        <v>525</v>
      </c>
      <c r="C111" s="2" t="s">
        <v>518</v>
      </c>
      <c r="D111" s="2" t="s">
        <v>543</v>
      </c>
      <c r="E111" s="35" t="s">
        <v>562</v>
      </c>
      <c r="F111" s="36">
        <v>1008000</v>
      </c>
      <c r="G111" s="35">
        <v>0</v>
      </c>
      <c r="H111" s="35">
        <v>0</v>
      </c>
      <c r="I111" s="35">
        <v>460</v>
      </c>
      <c r="J111" s="37">
        <v>0.65</v>
      </c>
      <c r="K111" s="37">
        <v>0.15</v>
      </c>
      <c r="L111" s="37">
        <v>0.25</v>
      </c>
    </row>
    <row r="112" spans="1:12" x14ac:dyDescent="0.25">
      <c r="A112" s="35" t="s">
        <v>563</v>
      </c>
      <c r="B112" s="35" t="s">
        <v>525</v>
      </c>
      <c r="C112" s="2" t="s">
        <v>518</v>
      </c>
      <c r="D112" s="2" t="s">
        <v>543</v>
      </c>
      <c r="E112" s="35" t="s">
        <v>564</v>
      </c>
      <c r="F112" s="36">
        <v>681800</v>
      </c>
      <c r="G112" s="35">
        <v>45001</v>
      </c>
      <c r="H112" s="35">
        <v>189</v>
      </c>
      <c r="I112" s="35">
        <v>0</v>
      </c>
      <c r="J112" s="37">
        <v>0.65</v>
      </c>
      <c r="K112" s="37">
        <v>0.1</v>
      </c>
      <c r="L112" s="37">
        <v>0.25</v>
      </c>
    </row>
    <row r="113" spans="1:12" x14ac:dyDescent="0.25">
      <c r="A113" s="35" t="s">
        <v>565</v>
      </c>
      <c r="B113" s="35" t="s">
        <v>326</v>
      </c>
      <c r="C113" s="2" t="s">
        <v>518</v>
      </c>
      <c r="D113" s="2" t="s">
        <v>543</v>
      </c>
      <c r="E113" s="35" t="s">
        <v>566</v>
      </c>
      <c r="F113" s="36">
        <v>920000</v>
      </c>
      <c r="G113" s="35">
        <v>0</v>
      </c>
      <c r="H113" s="35">
        <v>0</v>
      </c>
      <c r="I113" s="35">
        <v>0</v>
      </c>
      <c r="J113" s="37">
        <v>0.7</v>
      </c>
      <c r="K113" s="37">
        <v>0.15</v>
      </c>
      <c r="L113" s="37">
        <v>0.25</v>
      </c>
    </row>
    <row r="114" spans="1:12" x14ac:dyDescent="0.25">
      <c r="A114" s="35" t="s">
        <v>534</v>
      </c>
      <c r="B114" s="35" t="s">
        <v>249</v>
      </c>
      <c r="C114" s="2" t="s">
        <v>518</v>
      </c>
      <c r="D114" s="2" t="s">
        <v>530</v>
      </c>
      <c r="E114" s="35" t="s">
        <v>535</v>
      </c>
      <c r="F114" s="36">
        <v>14368800</v>
      </c>
      <c r="G114" s="35">
        <v>231178</v>
      </c>
      <c r="H114" s="35">
        <v>643</v>
      </c>
      <c r="I114" s="35">
        <v>499</v>
      </c>
      <c r="J114" s="37">
        <v>0.13</v>
      </c>
      <c r="K114" s="37">
        <v>0.05</v>
      </c>
      <c r="L114" s="37">
        <v>0.64</v>
      </c>
    </row>
    <row r="115" spans="1:12" x14ac:dyDescent="0.25">
      <c r="A115" s="35" t="s">
        <v>569</v>
      </c>
      <c r="B115" s="35" t="s">
        <v>517</v>
      </c>
      <c r="C115" s="2" t="s">
        <v>518</v>
      </c>
      <c r="D115" s="2" t="s">
        <v>543</v>
      </c>
      <c r="E115" s="35" t="s">
        <v>570</v>
      </c>
      <c r="F115" s="36">
        <v>22400</v>
      </c>
      <c r="G115" s="35">
        <v>0</v>
      </c>
      <c r="H115" s="35">
        <v>0</v>
      </c>
      <c r="I115" s="35">
        <v>0</v>
      </c>
      <c r="J115" s="37">
        <v>0.2</v>
      </c>
      <c r="K115" s="37">
        <v>0</v>
      </c>
      <c r="L115" s="37">
        <v>0.4</v>
      </c>
    </row>
    <row r="116" spans="1:12" x14ac:dyDescent="0.25">
      <c r="A116" s="35" t="s">
        <v>538</v>
      </c>
      <c r="B116" s="35" t="s">
        <v>326</v>
      </c>
      <c r="C116" s="2" t="s">
        <v>518</v>
      </c>
      <c r="D116" s="2" t="s">
        <v>530</v>
      </c>
      <c r="E116" s="33" t="s">
        <v>539</v>
      </c>
      <c r="F116" s="36">
        <v>1239142</v>
      </c>
      <c r="G116" s="35">
        <v>323970</v>
      </c>
      <c r="H116" s="35">
        <v>482</v>
      </c>
      <c r="I116" s="35">
        <v>20</v>
      </c>
      <c r="J116" s="37">
        <v>0.17</v>
      </c>
      <c r="K116" s="37">
        <v>0.03</v>
      </c>
      <c r="L116" s="37">
        <v>0.34</v>
      </c>
    </row>
    <row r="117" spans="1:12" x14ac:dyDescent="0.25">
      <c r="A117" s="35" t="s">
        <v>527</v>
      </c>
      <c r="B117" s="35" t="s">
        <v>522</v>
      </c>
      <c r="C117" s="2" t="s">
        <v>518</v>
      </c>
      <c r="D117" s="2" t="s">
        <v>519</v>
      </c>
      <c r="E117" s="35" t="s">
        <v>528</v>
      </c>
      <c r="F117" s="36">
        <v>624974</v>
      </c>
      <c r="G117" s="35">
        <v>0</v>
      </c>
      <c r="H117" s="35">
        <v>0</v>
      </c>
      <c r="I117" s="35">
        <v>0</v>
      </c>
      <c r="J117" s="37">
        <v>0</v>
      </c>
      <c r="K117" s="37">
        <v>0</v>
      </c>
      <c r="L117" s="37">
        <v>0.99</v>
      </c>
    </row>
    <row r="118" spans="1:12" x14ac:dyDescent="0.25">
      <c r="A118" s="35" t="s">
        <v>524</v>
      </c>
      <c r="B118" s="35" t="s">
        <v>525</v>
      </c>
      <c r="C118" s="2" t="s">
        <v>518</v>
      </c>
      <c r="D118" s="2" t="s">
        <v>519</v>
      </c>
      <c r="E118" s="35" t="s">
        <v>526</v>
      </c>
      <c r="F118" s="36">
        <v>13866</v>
      </c>
      <c r="G118" s="35">
        <v>0</v>
      </c>
      <c r="H118" s="35">
        <v>0</v>
      </c>
      <c r="I118" s="35">
        <v>0</v>
      </c>
      <c r="J118" s="37">
        <v>0</v>
      </c>
      <c r="K118" s="37">
        <v>0</v>
      </c>
      <c r="L118" s="37">
        <v>0.6</v>
      </c>
    </row>
    <row r="119" spans="1:12" x14ac:dyDescent="0.25">
      <c r="A119" s="35" t="s">
        <v>409</v>
      </c>
      <c r="B119" s="35" t="s">
        <v>410</v>
      </c>
      <c r="C119" s="2" t="s">
        <v>403</v>
      </c>
      <c r="D119" s="2" t="s">
        <v>404</v>
      </c>
      <c r="E119" s="35" t="s">
        <v>411</v>
      </c>
      <c r="F119" s="36">
        <v>62400</v>
      </c>
      <c r="G119" s="35">
        <v>32208</v>
      </c>
      <c r="H119" s="35">
        <v>109</v>
      </c>
      <c r="I119" s="35">
        <v>0</v>
      </c>
      <c r="J119" s="37">
        <v>0</v>
      </c>
      <c r="K119" s="37">
        <v>0.06</v>
      </c>
      <c r="L119" s="37">
        <v>0.66</v>
      </c>
    </row>
    <row r="120" spans="1:12" x14ac:dyDescent="0.25">
      <c r="A120" s="35" t="s">
        <v>412</v>
      </c>
      <c r="B120" s="35" t="s">
        <v>407</v>
      </c>
      <c r="C120" s="2" t="s">
        <v>403</v>
      </c>
      <c r="D120" s="2" t="s">
        <v>404</v>
      </c>
      <c r="E120" s="35" t="s">
        <v>413</v>
      </c>
      <c r="F120" s="36">
        <v>70764</v>
      </c>
      <c r="G120" s="35">
        <v>0</v>
      </c>
      <c r="H120" s="35">
        <v>0</v>
      </c>
      <c r="I120" s="35">
        <v>0</v>
      </c>
      <c r="J120" s="37">
        <v>0.01</v>
      </c>
      <c r="K120" s="37">
        <v>0</v>
      </c>
      <c r="L120" s="37">
        <v>0.8</v>
      </c>
    </row>
    <row r="121" spans="1:12" x14ac:dyDescent="0.25">
      <c r="A121" s="35" t="s">
        <v>414</v>
      </c>
      <c r="B121" s="35" t="s">
        <v>407</v>
      </c>
      <c r="C121" s="2" t="s">
        <v>403</v>
      </c>
      <c r="D121" s="2" t="s">
        <v>404</v>
      </c>
      <c r="E121" s="35" t="s">
        <v>415</v>
      </c>
      <c r="F121" s="36">
        <v>408100</v>
      </c>
      <c r="G121" s="35">
        <v>0</v>
      </c>
      <c r="H121" s="35">
        <v>0</v>
      </c>
      <c r="I121" s="35">
        <v>152</v>
      </c>
      <c r="J121" s="37">
        <v>0.05</v>
      </c>
      <c r="K121" s="37">
        <v>0.16</v>
      </c>
      <c r="L121" s="37">
        <v>0.48</v>
      </c>
    </row>
    <row r="122" spans="1:12" x14ac:dyDescent="0.25">
      <c r="A122" s="35" t="s">
        <v>401</v>
      </c>
      <c r="B122" s="35" t="s">
        <v>402</v>
      </c>
      <c r="C122" s="2" t="s">
        <v>403</v>
      </c>
      <c r="D122" s="2" t="s">
        <v>404</v>
      </c>
      <c r="E122" s="35" t="s">
        <v>405</v>
      </c>
      <c r="F122" s="36">
        <v>73500</v>
      </c>
      <c r="G122" s="35">
        <v>0</v>
      </c>
      <c r="H122" s="35">
        <v>0</v>
      </c>
      <c r="I122" s="35">
        <v>0</v>
      </c>
      <c r="J122" s="37">
        <v>0.01</v>
      </c>
      <c r="K122" s="37">
        <v>0</v>
      </c>
      <c r="L122" s="37">
        <v>0.6</v>
      </c>
    </row>
    <row r="123" spans="1:12" x14ac:dyDescent="0.25">
      <c r="A123" s="35" t="s">
        <v>416</v>
      </c>
      <c r="B123" s="35" t="s">
        <v>417</v>
      </c>
      <c r="C123" s="2" t="s">
        <v>403</v>
      </c>
      <c r="D123" s="2" t="s">
        <v>404</v>
      </c>
      <c r="E123" s="35" t="s">
        <v>418</v>
      </c>
      <c r="F123" s="36">
        <v>26600</v>
      </c>
      <c r="G123" s="35">
        <v>0</v>
      </c>
      <c r="H123" s="35">
        <v>0</v>
      </c>
      <c r="I123" s="35">
        <v>0</v>
      </c>
      <c r="J123" s="37">
        <v>0.04</v>
      </c>
      <c r="K123" s="37">
        <v>0</v>
      </c>
      <c r="L123" s="37">
        <v>0.34</v>
      </c>
    </row>
    <row r="124" spans="1:12" x14ac:dyDescent="0.25">
      <c r="A124" s="35" t="s">
        <v>419</v>
      </c>
      <c r="B124" s="35" t="s">
        <v>407</v>
      </c>
      <c r="C124" s="2" t="s">
        <v>403</v>
      </c>
      <c r="D124" s="2" t="s">
        <v>404</v>
      </c>
      <c r="E124" s="35" t="s">
        <v>420</v>
      </c>
      <c r="F124" s="36">
        <v>124300</v>
      </c>
      <c r="G124" s="35">
        <v>0</v>
      </c>
      <c r="H124" s="35">
        <v>0</v>
      </c>
      <c r="I124" s="35">
        <v>0</v>
      </c>
      <c r="J124" s="37">
        <v>0.09</v>
      </c>
      <c r="K124" s="37">
        <v>0</v>
      </c>
      <c r="L124" s="37">
        <v>0.08</v>
      </c>
    </row>
    <row r="125" spans="1:12" x14ac:dyDescent="0.25">
      <c r="A125" s="35" t="s">
        <v>406</v>
      </c>
      <c r="B125" s="35" t="s">
        <v>407</v>
      </c>
      <c r="C125" s="2" t="s">
        <v>403</v>
      </c>
      <c r="D125" s="2" t="s">
        <v>404</v>
      </c>
      <c r="E125" s="35" t="s">
        <v>408</v>
      </c>
      <c r="F125" s="36">
        <v>4845300</v>
      </c>
      <c r="G125" s="35">
        <v>0</v>
      </c>
      <c r="H125" s="35">
        <v>0</v>
      </c>
      <c r="I125" s="35">
        <v>590</v>
      </c>
      <c r="J125" s="37">
        <v>0.08</v>
      </c>
      <c r="K125" s="37">
        <v>0.14000000000000001</v>
      </c>
      <c r="L125" s="37">
        <v>0.39</v>
      </c>
    </row>
    <row r="126" spans="1:12" x14ac:dyDescent="0.25">
      <c r="A126" s="35" t="s">
        <v>469</v>
      </c>
      <c r="B126" s="35" t="s">
        <v>407</v>
      </c>
      <c r="C126" s="2" t="s">
        <v>403</v>
      </c>
      <c r="D126" s="2" t="s">
        <v>404</v>
      </c>
      <c r="E126" s="35" t="s">
        <v>470</v>
      </c>
      <c r="F126" s="36">
        <v>24400</v>
      </c>
      <c r="G126" s="35">
        <v>0</v>
      </c>
      <c r="H126" s="35">
        <v>0</v>
      </c>
      <c r="I126" s="35">
        <v>0</v>
      </c>
      <c r="J126" s="37">
        <v>0.24</v>
      </c>
      <c r="K126" s="37">
        <v>0</v>
      </c>
      <c r="L126" s="37">
        <v>0</v>
      </c>
    </row>
    <row r="127" spans="1:12" x14ac:dyDescent="0.25">
      <c r="A127" s="35" t="s">
        <v>421</v>
      </c>
      <c r="B127" s="35" t="s">
        <v>402</v>
      </c>
      <c r="C127" s="2" t="s">
        <v>403</v>
      </c>
      <c r="D127" s="2" t="s">
        <v>404</v>
      </c>
      <c r="E127" s="35" t="s">
        <v>422</v>
      </c>
      <c r="F127" s="36">
        <v>158600</v>
      </c>
      <c r="G127" s="35">
        <v>0</v>
      </c>
      <c r="H127" s="35">
        <v>0</v>
      </c>
      <c r="I127" s="35">
        <v>0</v>
      </c>
      <c r="J127" s="37">
        <v>0.15</v>
      </c>
      <c r="K127" s="37">
        <v>0</v>
      </c>
      <c r="L127" s="37">
        <v>0.4</v>
      </c>
    </row>
    <row r="128" spans="1:12" x14ac:dyDescent="0.25">
      <c r="A128" s="35" t="s">
        <v>423</v>
      </c>
      <c r="B128" s="35" t="s">
        <v>407</v>
      </c>
      <c r="C128" s="2" t="s">
        <v>403</v>
      </c>
      <c r="D128" s="2" t="s">
        <v>404</v>
      </c>
      <c r="E128" s="35" t="s">
        <v>424</v>
      </c>
      <c r="F128" s="36">
        <v>21800</v>
      </c>
      <c r="G128" s="35">
        <v>0</v>
      </c>
      <c r="H128" s="35">
        <v>0</v>
      </c>
      <c r="I128" s="35">
        <v>0</v>
      </c>
      <c r="J128" s="37">
        <v>0</v>
      </c>
      <c r="K128" s="37">
        <v>0</v>
      </c>
      <c r="L128" s="37">
        <v>0.09</v>
      </c>
    </row>
    <row r="129" spans="1:12" x14ac:dyDescent="0.25">
      <c r="A129" s="35" t="s">
        <v>425</v>
      </c>
      <c r="B129" s="35" t="s">
        <v>407</v>
      </c>
      <c r="C129" s="2" t="s">
        <v>403</v>
      </c>
      <c r="D129" s="2" t="s">
        <v>404</v>
      </c>
      <c r="E129" s="35" t="s">
        <v>426</v>
      </c>
      <c r="F129" s="36">
        <v>110300</v>
      </c>
      <c r="G129" s="35">
        <v>0</v>
      </c>
      <c r="H129" s="35">
        <v>0</v>
      </c>
      <c r="I129" s="35">
        <v>0</v>
      </c>
      <c r="J129" s="37">
        <v>0.12</v>
      </c>
      <c r="K129" s="37">
        <v>0</v>
      </c>
      <c r="L129" s="37">
        <v>0.14000000000000001</v>
      </c>
    </row>
    <row r="130" spans="1:12" x14ac:dyDescent="0.25">
      <c r="A130" s="35" t="s">
        <v>427</v>
      </c>
      <c r="B130" s="35" t="s">
        <v>417</v>
      </c>
      <c r="C130" s="2" t="s">
        <v>403</v>
      </c>
      <c r="D130" s="2" t="s">
        <v>404</v>
      </c>
      <c r="E130" s="35" t="s">
        <v>428</v>
      </c>
      <c r="F130" s="36">
        <v>38600</v>
      </c>
      <c r="G130" s="35">
        <v>0</v>
      </c>
      <c r="H130" s="35">
        <v>0</v>
      </c>
      <c r="I130" s="35">
        <v>0</v>
      </c>
      <c r="J130" s="37">
        <v>0.06</v>
      </c>
      <c r="K130" s="37">
        <v>0</v>
      </c>
      <c r="L130" s="37">
        <v>0.3</v>
      </c>
    </row>
    <row r="131" spans="1:12" x14ac:dyDescent="0.25">
      <c r="A131" s="35" t="s">
        <v>429</v>
      </c>
      <c r="B131" s="35" t="s">
        <v>417</v>
      </c>
      <c r="C131" s="2" t="s">
        <v>403</v>
      </c>
      <c r="D131" s="2" t="s">
        <v>404</v>
      </c>
      <c r="E131" s="35" t="s">
        <v>430</v>
      </c>
      <c r="F131" s="36">
        <v>41300</v>
      </c>
      <c r="G131" s="35">
        <v>0</v>
      </c>
      <c r="H131" s="35">
        <v>0</v>
      </c>
      <c r="I131" s="35">
        <v>0</v>
      </c>
      <c r="J131" s="37">
        <v>0.05</v>
      </c>
      <c r="K131" s="37">
        <v>0</v>
      </c>
      <c r="L131" s="37">
        <v>0.45</v>
      </c>
    </row>
    <row r="132" spans="1:12" x14ac:dyDescent="0.25">
      <c r="A132" s="35" t="s">
        <v>431</v>
      </c>
      <c r="B132" s="35" t="s">
        <v>402</v>
      </c>
      <c r="C132" s="2" t="s">
        <v>403</v>
      </c>
      <c r="D132" s="2" t="s">
        <v>404</v>
      </c>
      <c r="E132" s="35" t="s">
        <v>432</v>
      </c>
      <c r="F132" s="36">
        <v>8200</v>
      </c>
      <c r="G132" s="35">
        <v>0</v>
      </c>
      <c r="H132" s="35">
        <v>0</v>
      </c>
      <c r="I132" s="35">
        <v>0</v>
      </c>
      <c r="J132" s="37">
        <v>0.01</v>
      </c>
      <c r="K132" s="37">
        <v>0.01</v>
      </c>
      <c r="L132" s="37">
        <v>0.6</v>
      </c>
    </row>
    <row r="133" spans="1:12" x14ac:dyDescent="0.25">
      <c r="A133" s="35" t="s">
        <v>433</v>
      </c>
      <c r="B133" s="35" t="s">
        <v>407</v>
      </c>
      <c r="C133" s="2" t="s">
        <v>403</v>
      </c>
      <c r="D133" s="2" t="s">
        <v>404</v>
      </c>
      <c r="E133" s="35" t="s">
        <v>434</v>
      </c>
      <c r="F133" s="36">
        <v>61000</v>
      </c>
      <c r="G133" s="35">
        <v>0</v>
      </c>
      <c r="H133" s="35">
        <v>0</v>
      </c>
      <c r="I133" s="35">
        <v>0</v>
      </c>
      <c r="J133" s="37">
        <v>0.02</v>
      </c>
      <c r="K133" s="37">
        <v>0</v>
      </c>
      <c r="L133" s="37">
        <v>0.17</v>
      </c>
    </row>
    <row r="134" spans="1:12" x14ac:dyDescent="0.25">
      <c r="A134" s="35" t="s">
        <v>435</v>
      </c>
      <c r="B134" s="35" t="s">
        <v>402</v>
      </c>
      <c r="C134" s="2" t="s">
        <v>403</v>
      </c>
      <c r="D134" s="2" t="s">
        <v>404</v>
      </c>
      <c r="E134" s="35" t="s">
        <v>436</v>
      </c>
      <c r="F134" s="36">
        <v>203200</v>
      </c>
      <c r="G134" s="35">
        <v>0</v>
      </c>
      <c r="H134" s="35">
        <v>0</v>
      </c>
      <c r="I134" s="35">
        <v>0</v>
      </c>
      <c r="J134" s="37">
        <v>7.0000000000000007E-2</v>
      </c>
      <c r="K134" s="37">
        <v>0</v>
      </c>
      <c r="L134" s="37">
        <v>0.08</v>
      </c>
    </row>
    <row r="135" spans="1:12" x14ac:dyDescent="0.25">
      <c r="A135" s="35" t="s">
        <v>437</v>
      </c>
      <c r="B135" s="35" t="s">
        <v>417</v>
      </c>
      <c r="C135" s="2" t="s">
        <v>403</v>
      </c>
      <c r="D135" s="2" t="s">
        <v>404</v>
      </c>
      <c r="E135" s="35" t="s">
        <v>438</v>
      </c>
      <c r="F135" s="36">
        <v>377100</v>
      </c>
      <c r="G135" s="35">
        <v>0</v>
      </c>
      <c r="H135" s="35">
        <v>0</v>
      </c>
      <c r="I135" s="35">
        <v>0</v>
      </c>
      <c r="J135" s="37">
        <v>0.05</v>
      </c>
      <c r="K135" s="37">
        <v>0</v>
      </c>
      <c r="L135" s="37">
        <v>0.4</v>
      </c>
    </row>
    <row r="136" spans="1:12" x14ac:dyDescent="0.25">
      <c r="A136" s="35" t="s">
        <v>439</v>
      </c>
      <c r="B136" s="35" t="s">
        <v>407</v>
      </c>
      <c r="C136" s="2" t="s">
        <v>403</v>
      </c>
      <c r="D136" s="2" t="s">
        <v>404</v>
      </c>
      <c r="E136" s="35" t="s">
        <v>440</v>
      </c>
      <c r="F136" s="36">
        <v>32998</v>
      </c>
      <c r="G136" s="35">
        <v>5100</v>
      </c>
      <c r="H136" s="35">
        <v>30</v>
      </c>
      <c r="I136" s="35">
        <v>0</v>
      </c>
      <c r="J136" s="37">
        <v>0.03</v>
      </c>
      <c r="K136" s="37">
        <v>0.05</v>
      </c>
      <c r="L136" s="37">
        <v>0.39</v>
      </c>
    </row>
    <row r="137" spans="1:12" x14ac:dyDescent="0.25">
      <c r="A137" s="35" t="s">
        <v>441</v>
      </c>
      <c r="B137" s="35" t="s">
        <v>407</v>
      </c>
      <c r="C137" s="2" t="s">
        <v>403</v>
      </c>
      <c r="D137" s="2" t="s">
        <v>404</v>
      </c>
      <c r="E137" s="35" t="s">
        <v>442</v>
      </c>
      <c r="F137" s="36">
        <v>55143</v>
      </c>
      <c r="G137" s="35">
        <v>0</v>
      </c>
      <c r="H137" s="35">
        <v>0</v>
      </c>
      <c r="I137" s="35">
        <v>0</v>
      </c>
      <c r="J137" s="37">
        <v>0.16</v>
      </c>
      <c r="K137" s="37">
        <v>0</v>
      </c>
      <c r="L137" s="37">
        <v>0.32</v>
      </c>
    </row>
    <row r="138" spans="1:12" x14ac:dyDescent="0.25">
      <c r="A138" s="35" t="s">
        <v>443</v>
      </c>
      <c r="B138" s="35" t="s">
        <v>402</v>
      </c>
      <c r="C138" s="2" t="s">
        <v>403</v>
      </c>
      <c r="D138" s="2" t="s">
        <v>404</v>
      </c>
      <c r="E138" s="35" t="s">
        <v>444</v>
      </c>
      <c r="F138" s="36">
        <v>434100</v>
      </c>
      <c r="G138" s="35">
        <v>0</v>
      </c>
      <c r="H138" s="35">
        <v>0</v>
      </c>
      <c r="I138" s="35">
        <v>0</v>
      </c>
      <c r="J138" s="37">
        <v>0.25</v>
      </c>
      <c r="K138" s="37">
        <v>0</v>
      </c>
      <c r="L138" s="37">
        <v>0.1</v>
      </c>
    </row>
    <row r="139" spans="1:12" x14ac:dyDescent="0.25">
      <c r="A139" s="35" t="s">
        <v>445</v>
      </c>
      <c r="B139" s="35" t="s">
        <v>410</v>
      </c>
      <c r="C139" s="2" t="s">
        <v>403</v>
      </c>
      <c r="D139" s="2" t="s">
        <v>404</v>
      </c>
      <c r="E139" s="35" t="s">
        <v>446</v>
      </c>
      <c r="F139" s="36">
        <v>104100</v>
      </c>
      <c r="G139" s="35">
        <v>0</v>
      </c>
      <c r="H139" s="35">
        <v>0</v>
      </c>
      <c r="I139" s="35">
        <v>53</v>
      </c>
      <c r="J139" s="37">
        <v>0</v>
      </c>
      <c r="K139" s="37">
        <v>0.12</v>
      </c>
      <c r="L139" s="37">
        <v>0.75</v>
      </c>
    </row>
    <row r="140" spans="1:12" x14ac:dyDescent="0.25">
      <c r="A140" s="35" t="s">
        <v>447</v>
      </c>
      <c r="B140" s="35" t="s">
        <v>410</v>
      </c>
      <c r="C140" s="2" t="s">
        <v>403</v>
      </c>
      <c r="D140" s="2" t="s">
        <v>404</v>
      </c>
      <c r="E140" s="35" t="s">
        <v>448</v>
      </c>
      <c r="F140" s="36">
        <v>26500</v>
      </c>
      <c r="G140" s="35">
        <v>0</v>
      </c>
      <c r="H140" s="35">
        <v>0</v>
      </c>
      <c r="I140" s="35">
        <v>0</v>
      </c>
      <c r="J140" s="37">
        <v>0</v>
      </c>
      <c r="K140" s="37">
        <v>0</v>
      </c>
      <c r="L140" s="37">
        <v>0.61</v>
      </c>
    </row>
    <row r="141" spans="1:12" x14ac:dyDescent="0.25">
      <c r="A141" s="35" t="s">
        <v>449</v>
      </c>
      <c r="B141" s="35" t="s">
        <v>402</v>
      </c>
      <c r="C141" s="2" t="s">
        <v>403</v>
      </c>
      <c r="D141" s="2" t="s">
        <v>404</v>
      </c>
      <c r="E141" s="35" t="s">
        <v>450</v>
      </c>
      <c r="F141" s="36">
        <v>43600</v>
      </c>
      <c r="G141" s="35">
        <v>0</v>
      </c>
      <c r="H141" s="35">
        <v>0</v>
      </c>
      <c r="I141" s="35">
        <v>0</v>
      </c>
      <c r="J141" s="37">
        <v>0</v>
      </c>
      <c r="K141" s="37">
        <v>0</v>
      </c>
      <c r="L141" s="37">
        <v>0.02</v>
      </c>
    </row>
    <row r="142" spans="1:12" x14ac:dyDescent="0.25">
      <c r="A142" s="35" t="s">
        <v>451</v>
      </c>
      <c r="B142" s="35" t="s">
        <v>417</v>
      </c>
      <c r="C142" s="2" t="s">
        <v>403</v>
      </c>
      <c r="D142" s="2" t="s">
        <v>404</v>
      </c>
      <c r="E142" s="35" t="s">
        <v>452</v>
      </c>
      <c r="F142" s="36">
        <v>70000</v>
      </c>
      <c r="G142" s="35">
        <v>0</v>
      </c>
      <c r="H142" s="35">
        <v>0</v>
      </c>
      <c r="I142" s="35">
        <v>0</v>
      </c>
      <c r="J142" s="37">
        <v>0</v>
      </c>
      <c r="K142" s="37">
        <v>0</v>
      </c>
      <c r="L142" s="37">
        <v>0.46</v>
      </c>
    </row>
    <row r="143" spans="1:12" x14ac:dyDescent="0.25">
      <c r="A143" s="35" t="s">
        <v>453</v>
      </c>
      <c r="B143" s="35" t="s">
        <v>417</v>
      </c>
      <c r="C143" s="2" t="s">
        <v>403</v>
      </c>
      <c r="D143" s="2" t="s">
        <v>404</v>
      </c>
      <c r="E143" s="35" t="s">
        <v>454</v>
      </c>
      <c r="F143" s="36">
        <v>75700</v>
      </c>
      <c r="G143" s="35">
        <v>0</v>
      </c>
      <c r="H143" s="35">
        <v>0</v>
      </c>
      <c r="I143" s="35">
        <v>0</v>
      </c>
      <c r="J143" s="37">
        <v>0</v>
      </c>
      <c r="K143" s="37">
        <v>0</v>
      </c>
      <c r="L143" s="37">
        <v>0.37</v>
      </c>
    </row>
    <row r="144" spans="1:12" x14ac:dyDescent="0.25">
      <c r="A144" s="35" t="s">
        <v>455</v>
      </c>
      <c r="B144" s="35" t="s">
        <v>402</v>
      </c>
      <c r="C144" s="2" t="s">
        <v>403</v>
      </c>
      <c r="D144" s="2" t="s">
        <v>404</v>
      </c>
      <c r="E144" s="35" t="s">
        <v>456</v>
      </c>
      <c r="F144" s="36">
        <v>111200</v>
      </c>
      <c r="G144" s="35">
        <v>0</v>
      </c>
      <c r="H144" s="35">
        <v>0</v>
      </c>
      <c r="I144" s="35">
        <v>0</v>
      </c>
      <c r="J144" s="37">
        <v>0</v>
      </c>
      <c r="K144" s="37">
        <v>0</v>
      </c>
      <c r="L144" s="37">
        <v>0.5</v>
      </c>
    </row>
    <row r="145" spans="1:12" x14ac:dyDescent="0.25">
      <c r="A145" s="35" t="s">
        <v>457</v>
      </c>
      <c r="B145" s="35" t="s">
        <v>410</v>
      </c>
      <c r="C145" s="2" t="s">
        <v>403</v>
      </c>
      <c r="D145" s="2" t="s">
        <v>404</v>
      </c>
      <c r="E145" s="35" t="s">
        <v>458</v>
      </c>
      <c r="F145" s="36">
        <v>36300</v>
      </c>
      <c r="G145" s="35">
        <v>0</v>
      </c>
      <c r="H145" s="35">
        <v>0</v>
      </c>
      <c r="I145" s="35">
        <v>0</v>
      </c>
      <c r="J145" s="37">
        <v>0</v>
      </c>
      <c r="K145" s="37">
        <v>0</v>
      </c>
      <c r="L145" s="37">
        <v>0.42</v>
      </c>
    </row>
    <row r="146" spans="1:12" x14ac:dyDescent="0.25">
      <c r="A146" s="35" t="s">
        <v>459</v>
      </c>
      <c r="B146" s="35" t="s">
        <v>407</v>
      </c>
      <c r="C146" s="2" t="s">
        <v>403</v>
      </c>
      <c r="D146" s="2" t="s">
        <v>404</v>
      </c>
      <c r="E146" s="35" t="s">
        <v>460</v>
      </c>
      <c r="F146" s="36">
        <v>11180</v>
      </c>
      <c r="G146" s="35">
        <v>0</v>
      </c>
      <c r="H146" s="35">
        <v>0</v>
      </c>
      <c r="I146" s="35">
        <v>0</v>
      </c>
      <c r="J146" s="37">
        <v>0.04</v>
      </c>
      <c r="K146" s="37">
        <v>0</v>
      </c>
      <c r="L146" s="37">
        <v>0.71</v>
      </c>
    </row>
    <row r="147" spans="1:12" x14ac:dyDescent="0.25">
      <c r="A147" s="35" t="s">
        <v>461</v>
      </c>
      <c r="B147" s="35" t="s">
        <v>410</v>
      </c>
      <c r="C147" s="2" t="s">
        <v>403</v>
      </c>
      <c r="D147" s="2" t="s">
        <v>404</v>
      </c>
      <c r="E147" s="35" t="s">
        <v>462</v>
      </c>
      <c r="F147" s="36">
        <v>43700</v>
      </c>
      <c r="G147" s="35">
        <v>0</v>
      </c>
      <c r="H147" s="35">
        <v>0</v>
      </c>
      <c r="I147" s="35">
        <v>0</v>
      </c>
      <c r="J147" s="37">
        <v>0</v>
      </c>
      <c r="K147" s="37">
        <v>0</v>
      </c>
      <c r="L147" s="37">
        <v>0.39</v>
      </c>
    </row>
    <row r="148" spans="1:12" x14ac:dyDescent="0.25">
      <c r="A148" s="35" t="s">
        <v>463</v>
      </c>
      <c r="B148" s="35" t="s">
        <v>407</v>
      </c>
      <c r="C148" s="2" t="s">
        <v>403</v>
      </c>
      <c r="D148" s="2" t="s">
        <v>404</v>
      </c>
      <c r="E148" s="35" t="s">
        <v>464</v>
      </c>
      <c r="F148" s="36">
        <v>62600</v>
      </c>
      <c r="G148" s="35">
        <v>0</v>
      </c>
      <c r="H148" s="35">
        <v>0</v>
      </c>
      <c r="I148" s="35">
        <v>0</v>
      </c>
      <c r="J148" s="37">
        <v>0.02</v>
      </c>
      <c r="K148" s="37">
        <v>0</v>
      </c>
      <c r="L148" s="37">
        <v>0.08</v>
      </c>
    </row>
    <row r="149" spans="1:12" x14ac:dyDescent="0.25">
      <c r="A149" s="35" t="s">
        <v>465</v>
      </c>
      <c r="B149" s="35" t="s">
        <v>402</v>
      </c>
      <c r="C149" s="2" t="s">
        <v>403</v>
      </c>
      <c r="D149" s="2" t="s">
        <v>404</v>
      </c>
      <c r="E149" s="35" t="s">
        <v>466</v>
      </c>
      <c r="F149" s="36">
        <v>76000</v>
      </c>
      <c r="G149" s="35">
        <v>11530</v>
      </c>
      <c r="H149" s="35">
        <v>27</v>
      </c>
      <c r="I149" s="35">
        <v>0</v>
      </c>
      <c r="J149" s="37">
        <v>0.24</v>
      </c>
      <c r="K149" s="37">
        <v>0.03</v>
      </c>
      <c r="L149" s="37">
        <v>0.1</v>
      </c>
    </row>
    <row r="150" spans="1:12" x14ac:dyDescent="0.25">
      <c r="A150" s="35" t="s">
        <v>467</v>
      </c>
      <c r="B150" s="35" t="s">
        <v>407</v>
      </c>
      <c r="C150" s="2" t="s">
        <v>403</v>
      </c>
      <c r="D150" s="2" t="s">
        <v>404</v>
      </c>
      <c r="E150" s="35" t="s">
        <v>468</v>
      </c>
      <c r="F150" s="36">
        <v>53500</v>
      </c>
      <c r="G150" s="35">
        <v>0</v>
      </c>
      <c r="H150" s="35">
        <v>0</v>
      </c>
      <c r="I150" s="35">
        <v>0</v>
      </c>
      <c r="J150" s="37">
        <v>0.03</v>
      </c>
      <c r="K150" s="37">
        <v>0</v>
      </c>
      <c r="L150" s="37">
        <v>0.05</v>
      </c>
    </row>
    <row r="151" spans="1:12" x14ac:dyDescent="0.25">
      <c r="A151" s="35" t="s">
        <v>625</v>
      </c>
      <c r="B151" s="35" t="s">
        <v>626</v>
      </c>
      <c r="C151" s="2" t="s">
        <v>583</v>
      </c>
      <c r="D151" s="2" t="s">
        <v>627</v>
      </c>
      <c r="E151" s="35" t="s">
        <v>628</v>
      </c>
      <c r="F151" s="36">
        <v>295200</v>
      </c>
      <c r="G151" s="35">
        <v>113357</v>
      </c>
      <c r="H151" s="35">
        <v>141</v>
      </c>
      <c r="I151" s="35">
        <v>5</v>
      </c>
      <c r="J151" s="37">
        <v>0.17</v>
      </c>
      <c r="K151" s="37">
        <v>0.13</v>
      </c>
      <c r="L151" s="37">
        <v>0.22</v>
      </c>
    </row>
    <row r="152" spans="1:12" x14ac:dyDescent="0.25">
      <c r="A152" s="35" t="s">
        <v>586</v>
      </c>
      <c r="B152" s="35" t="s">
        <v>587</v>
      </c>
      <c r="C152" s="2" t="s">
        <v>583</v>
      </c>
      <c r="D152" s="2" t="s">
        <v>588</v>
      </c>
      <c r="E152" s="35" t="s">
        <v>589</v>
      </c>
      <c r="F152" s="36">
        <v>51601</v>
      </c>
      <c r="G152" s="35">
        <v>0</v>
      </c>
      <c r="H152" s="35">
        <v>0</v>
      </c>
      <c r="I152" s="35">
        <v>0</v>
      </c>
      <c r="J152" s="37">
        <v>0.2</v>
      </c>
      <c r="K152" s="37">
        <v>0.03</v>
      </c>
      <c r="L152" s="37">
        <v>0.61</v>
      </c>
    </row>
    <row r="153" spans="1:12" x14ac:dyDescent="0.25">
      <c r="A153" s="35" t="s">
        <v>621</v>
      </c>
      <c r="B153" s="35" t="s">
        <v>587</v>
      </c>
      <c r="C153" s="2" t="s">
        <v>583</v>
      </c>
      <c r="D153" s="2" t="s">
        <v>588</v>
      </c>
      <c r="E153" s="33" t="s">
        <v>622</v>
      </c>
      <c r="F153" s="36">
        <v>3644037</v>
      </c>
      <c r="G153" s="35">
        <v>0</v>
      </c>
      <c r="H153" s="35">
        <v>0</v>
      </c>
      <c r="I153" s="35">
        <v>23</v>
      </c>
      <c r="J153" s="37">
        <v>0.09</v>
      </c>
      <c r="K153" s="37">
        <v>0.06</v>
      </c>
      <c r="L153" s="37">
        <v>0.5</v>
      </c>
    </row>
    <row r="154" spans="1:12" x14ac:dyDescent="0.25">
      <c r="A154" s="35" t="s">
        <v>581</v>
      </c>
      <c r="B154" s="35" t="s">
        <v>582</v>
      </c>
      <c r="C154" s="2" t="s">
        <v>583</v>
      </c>
      <c r="D154" s="2" t="s">
        <v>584</v>
      </c>
      <c r="E154" s="35" t="s">
        <v>585</v>
      </c>
      <c r="F154" s="36">
        <v>137100</v>
      </c>
      <c r="G154" s="35">
        <v>0</v>
      </c>
      <c r="H154" s="35">
        <v>0</v>
      </c>
      <c r="I154" s="35">
        <v>84</v>
      </c>
      <c r="J154" s="37">
        <v>0.06</v>
      </c>
      <c r="K154" s="37">
        <v>0.04</v>
      </c>
      <c r="L154" s="37">
        <v>0.17</v>
      </c>
    </row>
    <row r="155" spans="1:12" x14ac:dyDescent="0.25">
      <c r="A155" s="35" t="s">
        <v>637</v>
      </c>
      <c r="B155" s="35" t="s">
        <v>595</v>
      </c>
      <c r="C155" s="2" t="s">
        <v>583</v>
      </c>
      <c r="D155" s="2" t="s">
        <v>627</v>
      </c>
      <c r="E155" s="35" t="s">
        <v>638</v>
      </c>
      <c r="F155" s="36">
        <v>202700</v>
      </c>
      <c r="G155" s="35">
        <v>0</v>
      </c>
      <c r="H155" s="35">
        <v>0</v>
      </c>
      <c r="I155" s="35">
        <v>34</v>
      </c>
      <c r="J155" s="37">
        <v>7.0000000000000007E-2</v>
      </c>
      <c r="K155" s="37">
        <v>0.13</v>
      </c>
      <c r="L155" s="37">
        <v>0.28000000000000003</v>
      </c>
    </row>
    <row r="156" spans="1:12" x14ac:dyDescent="0.25">
      <c r="A156" s="35" t="s">
        <v>590</v>
      </c>
      <c r="B156" s="35" t="s">
        <v>587</v>
      </c>
      <c r="C156" s="2" t="s">
        <v>583</v>
      </c>
      <c r="D156" s="2" t="s">
        <v>588</v>
      </c>
      <c r="E156" s="35" t="s">
        <v>591</v>
      </c>
      <c r="F156" s="36">
        <v>558577</v>
      </c>
      <c r="G156" s="35">
        <v>77848</v>
      </c>
      <c r="H156" s="35">
        <v>107</v>
      </c>
      <c r="I156" s="35">
        <v>0</v>
      </c>
      <c r="J156" s="37">
        <v>0.65</v>
      </c>
      <c r="K156" s="37">
        <v>0.81</v>
      </c>
      <c r="L156" s="37">
        <v>0.02</v>
      </c>
    </row>
    <row r="157" spans="1:12" x14ac:dyDescent="0.25">
      <c r="A157" s="35" t="s">
        <v>592</v>
      </c>
      <c r="B157" s="35" t="s">
        <v>587</v>
      </c>
      <c r="C157" s="2" t="s">
        <v>583</v>
      </c>
      <c r="D157" s="2" t="s">
        <v>588</v>
      </c>
      <c r="E157" s="35" t="s">
        <v>593</v>
      </c>
      <c r="F157" s="36">
        <v>70202</v>
      </c>
      <c r="G157" s="35">
        <v>0</v>
      </c>
      <c r="H157" s="35">
        <v>0</v>
      </c>
      <c r="I157" s="35">
        <v>0</v>
      </c>
      <c r="J157" s="37">
        <v>0.14000000000000001</v>
      </c>
      <c r="K157" s="37">
        <v>0.1</v>
      </c>
      <c r="L157" s="37">
        <v>0.64</v>
      </c>
    </row>
    <row r="158" spans="1:12" x14ac:dyDescent="0.25">
      <c r="A158" s="35" t="s">
        <v>597</v>
      </c>
      <c r="B158" s="35" t="s">
        <v>587</v>
      </c>
      <c r="C158" s="2" t="s">
        <v>583</v>
      </c>
      <c r="D158" s="2" t="s">
        <v>588</v>
      </c>
      <c r="E158" s="35" t="s">
        <v>598</v>
      </c>
      <c r="F158" s="36">
        <v>23808</v>
      </c>
      <c r="G158" s="35">
        <v>0</v>
      </c>
      <c r="H158" s="35">
        <v>0</v>
      </c>
      <c r="I158" s="35">
        <v>0</v>
      </c>
      <c r="J158" s="37">
        <v>0</v>
      </c>
      <c r="K158" s="37">
        <v>0</v>
      </c>
      <c r="L158" s="37">
        <v>0.2</v>
      </c>
    </row>
    <row r="159" spans="1:12" x14ac:dyDescent="0.25">
      <c r="A159" s="35" t="s">
        <v>623</v>
      </c>
      <c r="B159" s="35" t="s">
        <v>587</v>
      </c>
      <c r="C159" s="2" t="s">
        <v>583</v>
      </c>
      <c r="D159" s="2" t="s">
        <v>588</v>
      </c>
      <c r="E159" s="35" t="s">
        <v>624</v>
      </c>
      <c r="F159" s="36">
        <v>346618</v>
      </c>
      <c r="G159" s="35">
        <v>0</v>
      </c>
      <c r="H159" s="35">
        <v>0</v>
      </c>
      <c r="I159" s="35">
        <v>0</v>
      </c>
      <c r="J159" s="37">
        <v>0.65</v>
      </c>
      <c r="K159" s="37">
        <v>0</v>
      </c>
      <c r="L159" s="37">
        <v>0.1</v>
      </c>
    </row>
    <row r="160" spans="1:12" x14ac:dyDescent="0.25">
      <c r="A160" s="35" t="s">
        <v>599</v>
      </c>
      <c r="B160" s="35" t="s">
        <v>587</v>
      </c>
      <c r="C160" s="2" t="s">
        <v>583</v>
      </c>
      <c r="D160" s="2" t="s">
        <v>588</v>
      </c>
      <c r="E160" s="35" t="s">
        <v>600</v>
      </c>
      <c r="F160" s="36">
        <v>433308</v>
      </c>
      <c r="G160" s="35">
        <v>43409</v>
      </c>
      <c r="H160" s="35">
        <v>78</v>
      </c>
      <c r="I160" s="35">
        <v>54</v>
      </c>
      <c r="J160" s="37">
        <v>0.22</v>
      </c>
      <c r="K160" s="37">
        <v>0.2</v>
      </c>
      <c r="L160" s="37">
        <v>0.02</v>
      </c>
    </row>
    <row r="161" spans="1:12" x14ac:dyDescent="0.25">
      <c r="A161" s="35" t="s">
        <v>642</v>
      </c>
      <c r="B161" s="35" t="s">
        <v>626</v>
      </c>
      <c r="C161" s="2" t="s">
        <v>583</v>
      </c>
      <c r="D161" s="2" t="s">
        <v>640</v>
      </c>
      <c r="E161" s="33" t="s">
        <v>643</v>
      </c>
      <c r="F161" s="36">
        <v>119694</v>
      </c>
      <c r="G161" s="35">
        <v>14987</v>
      </c>
      <c r="H161" s="35">
        <v>218</v>
      </c>
      <c r="I161" s="35">
        <v>105</v>
      </c>
      <c r="J161" s="37">
        <v>0.35</v>
      </c>
      <c r="K161" s="37">
        <v>0.11</v>
      </c>
      <c r="L161" s="37">
        <v>0.25</v>
      </c>
    </row>
    <row r="162" spans="1:12" x14ac:dyDescent="0.25">
      <c r="A162" s="35" t="s">
        <v>607</v>
      </c>
      <c r="B162" s="35" t="s">
        <v>587</v>
      </c>
      <c r="C162" s="2" t="s">
        <v>583</v>
      </c>
      <c r="D162" s="2" t="s">
        <v>588</v>
      </c>
      <c r="E162" s="35" t="s">
        <v>608</v>
      </c>
      <c r="F162" s="36">
        <v>249007</v>
      </c>
      <c r="G162" s="35">
        <v>22506</v>
      </c>
      <c r="H162" s="35">
        <v>50</v>
      </c>
      <c r="I162" s="35">
        <v>0</v>
      </c>
      <c r="J162" s="37">
        <v>0.53</v>
      </c>
      <c r="K162" s="37">
        <v>0.15</v>
      </c>
      <c r="L162" s="37">
        <v>0.05</v>
      </c>
    </row>
    <row r="163" spans="1:12" x14ac:dyDescent="0.25">
      <c r="A163" s="35" t="s">
        <v>601</v>
      </c>
      <c r="B163" s="35" t="s">
        <v>587</v>
      </c>
      <c r="C163" s="2" t="s">
        <v>583</v>
      </c>
      <c r="D163" s="2" t="s">
        <v>588</v>
      </c>
      <c r="E163" s="35" t="s">
        <v>602</v>
      </c>
      <c r="F163" s="36">
        <v>845660</v>
      </c>
      <c r="G163" s="35">
        <v>0</v>
      </c>
      <c r="H163" s="35">
        <v>0</v>
      </c>
      <c r="I163" s="35">
        <v>55</v>
      </c>
      <c r="J163" s="37">
        <v>0.17</v>
      </c>
      <c r="K163" s="37">
        <v>0.05</v>
      </c>
      <c r="L163" s="37">
        <v>0.11</v>
      </c>
    </row>
    <row r="164" spans="1:12" x14ac:dyDescent="0.25">
      <c r="A164" s="35" t="s">
        <v>615</v>
      </c>
      <c r="B164" s="35" t="s">
        <v>587</v>
      </c>
      <c r="C164" s="2" t="s">
        <v>583</v>
      </c>
      <c r="D164" s="2" t="s">
        <v>588</v>
      </c>
      <c r="E164" s="35" t="s">
        <v>616</v>
      </c>
      <c r="F164" s="36">
        <v>781125</v>
      </c>
      <c r="G164" s="35">
        <v>0</v>
      </c>
      <c r="H164" s="35">
        <v>0</v>
      </c>
      <c r="I164" s="35">
        <v>65</v>
      </c>
      <c r="J164" s="37">
        <v>0.14000000000000001</v>
      </c>
      <c r="K164" s="37">
        <v>0.2</v>
      </c>
      <c r="L164" s="37">
        <v>0.18</v>
      </c>
    </row>
    <row r="165" spans="1:12" x14ac:dyDescent="0.25">
      <c r="A165" s="35" t="s">
        <v>603</v>
      </c>
      <c r="B165" s="35" t="s">
        <v>587</v>
      </c>
      <c r="C165" s="2" t="s">
        <v>583</v>
      </c>
      <c r="D165" s="2" t="s">
        <v>588</v>
      </c>
      <c r="E165" s="35" t="s">
        <v>604</v>
      </c>
      <c r="F165" s="36">
        <v>385320</v>
      </c>
      <c r="G165" s="35">
        <v>0</v>
      </c>
      <c r="H165" s="35">
        <v>0</v>
      </c>
      <c r="I165" s="35">
        <v>37</v>
      </c>
      <c r="J165" s="37">
        <v>0.13</v>
      </c>
      <c r="K165" s="37">
        <v>0.35</v>
      </c>
      <c r="L165" s="37">
        <v>0.2</v>
      </c>
    </row>
    <row r="166" spans="1:12" x14ac:dyDescent="0.25">
      <c r="A166" s="35" t="s">
        <v>605</v>
      </c>
      <c r="B166" s="35" t="s">
        <v>587</v>
      </c>
      <c r="C166" s="2" t="s">
        <v>583</v>
      </c>
      <c r="D166" s="2" t="s">
        <v>588</v>
      </c>
      <c r="E166" s="35" t="s">
        <v>606</v>
      </c>
      <c r="F166" s="36">
        <v>19505</v>
      </c>
      <c r="G166" s="35">
        <v>0</v>
      </c>
      <c r="H166" s="35">
        <v>0</v>
      </c>
      <c r="I166" s="35">
        <v>0</v>
      </c>
      <c r="J166" s="37">
        <v>0.04</v>
      </c>
      <c r="K166" s="37">
        <v>0</v>
      </c>
      <c r="L166" s="37">
        <v>0.55000000000000004</v>
      </c>
    </row>
    <row r="167" spans="1:12" x14ac:dyDescent="0.25">
      <c r="A167" s="35" t="s">
        <v>639</v>
      </c>
      <c r="B167" s="35" t="s">
        <v>595</v>
      </c>
      <c r="C167" s="2" t="s">
        <v>583</v>
      </c>
      <c r="D167" s="2" t="s">
        <v>640</v>
      </c>
      <c r="E167" s="35" t="s">
        <v>641</v>
      </c>
      <c r="F167" s="36">
        <v>476700</v>
      </c>
      <c r="G167" s="35">
        <v>138619</v>
      </c>
      <c r="H167" s="35">
        <v>173</v>
      </c>
      <c r="I167" s="35">
        <v>0</v>
      </c>
      <c r="J167" s="37">
        <v>0.17</v>
      </c>
      <c r="K167" s="37">
        <v>0.13</v>
      </c>
      <c r="L167" s="37">
        <v>0.24</v>
      </c>
    </row>
    <row r="168" spans="1:12" x14ac:dyDescent="0.25">
      <c r="A168" s="35" t="s">
        <v>635</v>
      </c>
      <c r="B168" s="35" t="s">
        <v>595</v>
      </c>
      <c r="C168" s="2" t="s">
        <v>583</v>
      </c>
      <c r="D168" s="2" t="s">
        <v>627</v>
      </c>
      <c r="E168" s="35" t="s">
        <v>636</v>
      </c>
      <c r="F168" s="36">
        <v>103604</v>
      </c>
      <c r="G168" s="35">
        <v>0</v>
      </c>
      <c r="H168" s="35">
        <v>0</v>
      </c>
      <c r="I168" s="35">
        <v>35</v>
      </c>
      <c r="J168" s="37">
        <v>0.25</v>
      </c>
      <c r="K168" s="37">
        <v>0.54</v>
      </c>
      <c r="L168" s="37">
        <v>0.15</v>
      </c>
    </row>
    <row r="169" spans="1:12" x14ac:dyDescent="0.25">
      <c r="A169" s="35" t="s">
        <v>594</v>
      </c>
      <c r="B169" s="35" t="s">
        <v>595</v>
      </c>
      <c r="C169" s="2" t="s">
        <v>583</v>
      </c>
      <c r="D169" s="2" t="s">
        <v>588</v>
      </c>
      <c r="E169" s="33" t="s">
        <v>596</v>
      </c>
      <c r="F169" s="36">
        <v>1131072</v>
      </c>
      <c r="G169" s="35">
        <v>0</v>
      </c>
      <c r="H169" s="35">
        <v>0</v>
      </c>
      <c r="I169" s="35">
        <v>62</v>
      </c>
      <c r="J169" s="37">
        <v>0.27</v>
      </c>
      <c r="K169" s="37">
        <v>7.0000000000000007E-2</v>
      </c>
      <c r="L169" s="37">
        <v>0.27</v>
      </c>
    </row>
    <row r="170" spans="1:12" x14ac:dyDescent="0.25">
      <c r="A170" s="35" t="s">
        <v>609</v>
      </c>
      <c r="B170" s="35" t="s">
        <v>587</v>
      </c>
      <c r="C170" s="2" t="s">
        <v>583</v>
      </c>
      <c r="D170" s="2" t="s">
        <v>588</v>
      </c>
      <c r="E170" s="33" t="s">
        <v>610</v>
      </c>
      <c r="F170" s="36">
        <v>2180161</v>
      </c>
      <c r="G170" s="35">
        <v>65759</v>
      </c>
      <c r="H170" s="35">
        <v>149</v>
      </c>
      <c r="I170" s="35">
        <v>143</v>
      </c>
      <c r="J170" s="37">
        <v>0.35</v>
      </c>
      <c r="K170" s="37">
        <v>7.0000000000000007E-2</v>
      </c>
      <c r="L170" s="37">
        <v>0.13</v>
      </c>
    </row>
    <row r="171" spans="1:12" x14ac:dyDescent="0.25">
      <c r="A171" s="35" t="s">
        <v>629</v>
      </c>
      <c r="B171" s="35" t="s">
        <v>595</v>
      </c>
      <c r="C171" s="2" t="s">
        <v>583</v>
      </c>
      <c r="D171" s="2" t="s">
        <v>627</v>
      </c>
      <c r="E171" s="35" t="s">
        <v>630</v>
      </c>
      <c r="F171" s="36">
        <v>1398391</v>
      </c>
      <c r="G171" s="35">
        <v>0</v>
      </c>
      <c r="H171" s="35">
        <v>0</v>
      </c>
      <c r="I171" s="35">
        <v>0</v>
      </c>
      <c r="J171" s="37">
        <v>0.08</v>
      </c>
      <c r="K171" s="37">
        <v>0</v>
      </c>
      <c r="L171" s="37">
        <v>0.7</v>
      </c>
    </row>
    <row r="172" spans="1:12" x14ac:dyDescent="0.25">
      <c r="A172" s="35" t="s">
        <v>631</v>
      </c>
      <c r="B172" s="35" t="s">
        <v>361</v>
      </c>
      <c r="C172" s="2" t="s">
        <v>583</v>
      </c>
      <c r="D172" s="2" t="s">
        <v>627</v>
      </c>
      <c r="E172" s="35" t="s">
        <v>632</v>
      </c>
      <c r="F172" s="36">
        <v>254300</v>
      </c>
      <c r="G172" s="35">
        <v>0</v>
      </c>
      <c r="H172" s="35">
        <v>21</v>
      </c>
      <c r="I172" s="35">
        <v>0</v>
      </c>
      <c r="J172" s="37">
        <v>0.4</v>
      </c>
      <c r="K172" s="37">
        <v>0.25</v>
      </c>
      <c r="L172" s="37">
        <v>0.55000000000000004</v>
      </c>
    </row>
    <row r="173" spans="1:12" x14ac:dyDescent="0.25">
      <c r="A173" s="35" t="s">
        <v>644</v>
      </c>
      <c r="B173" s="35" t="s">
        <v>595</v>
      </c>
      <c r="C173" s="2" t="s">
        <v>583</v>
      </c>
      <c r="D173" s="2" t="s">
        <v>640</v>
      </c>
      <c r="E173" s="35" t="s">
        <v>645</v>
      </c>
      <c r="F173" s="36">
        <v>277971</v>
      </c>
      <c r="G173" s="35">
        <v>0</v>
      </c>
      <c r="H173" s="35">
        <v>23</v>
      </c>
      <c r="I173" s="35">
        <v>62</v>
      </c>
      <c r="J173" s="37">
        <v>0.26</v>
      </c>
      <c r="K173" s="37">
        <v>0.13</v>
      </c>
      <c r="L173" s="37">
        <v>0.23</v>
      </c>
    </row>
    <row r="174" spans="1:12" x14ac:dyDescent="0.25">
      <c r="A174" s="35" t="s">
        <v>619</v>
      </c>
      <c r="B174" s="35" t="s">
        <v>587</v>
      </c>
      <c r="C174" s="2" t="s">
        <v>583</v>
      </c>
      <c r="D174" s="2" t="s">
        <v>588</v>
      </c>
      <c r="E174" s="35" t="s">
        <v>620</v>
      </c>
      <c r="F174" s="36">
        <v>121416</v>
      </c>
      <c r="G174" s="35">
        <v>0</v>
      </c>
      <c r="H174" s="35">
        <v>0</v>
      </c>
      <c r="I174" s="35">
        <v>0</v>
      </c>
      <c r="J174" s="37">
        <v>0.18</v>
      </c>
      <c r="K174" s="37">
        <v>0</v>
      </c>
      <c r="L174" s="37">
        <v>0.25</v>
      </c>
    </row>
    <row r="175" spans="1:12" x14ac:dyDescent="0.25">
      <c r="A175" s="35" t="s">
        <v>611</v>
      </c>
      <c r="B175" s="35" t="s">
        <v>587</v>
      </c>
      <c r="C175" s="2" t="s">
        <v>583</v>
      </c>
      <c r="D175" s="2" t="s">
        <v>588</v>
      </c>
      <c r="E175" s="35" t="s">
        <v>612</v>
      </c>
      <c r="F175" s="36">
        <v>553996</v>
      </c>
      <c r="G175" s="35">
        <v>0</v>
      </c>
      <c r="H175" s="35">
        <v>0</v>
      </c>
      <c r="I175" s="35">
        <v>201</v>
      </c>
      <c r="J175" s="37">
        <v>0.36</v>
      </c>
      <c r="K175" s="37">
        <v>0.1</v>
      </c>
      <c r="L175" s="37">
        <v>0.15</v>
      </c>
    </row>
    <row r="176" spans="1:12" x14ac:dyDescent="0.25">
      <c r="A176" s="35" t="s">
        <v>646</v>
      </c>
      <c r="B176" s="35" t="s">
        <v>595</v>
      </c>
      <c r="C176" s="2" t="s">
        <v>583</v>
      </c>
      <c r="D176" s="2" t="s">
        <v>640</v>
      </c>
      <c r="E176" s="33" t="s">
        <v>647</v>
      </c>
      <c r="F176" s="36">
        <v>1033537</v>
      </c>
      <c r="G176" s="35">
        <v>0</v>
      </c>
      <c r="H176" s="35">
        <v>37</v>
      </c>
      <c r="I176" s="35">
        <v>170</v>
      </c>
      <c r="J176" s="37">
        <v>0.23</v>
      </c>
      <c r="K176" s="37">
        <v>0.03</v>
      </c>
      <c r="L176" s="37">
        <v>0.17</v>
      </c>
    </row>
    <row r="177" spans="1:12" x14ac:dyDescent="0.25">
      <c r="A177" s="35" t="s">
        <v>648</v>
      </c>
      <c r="B177" s="35" t="s">
        <v>595</v>
      </c>
      <c r="C177" s="2" t="s">
        <v>583</v>
      </c>
      <c r="D177" s="2" t="s">
        <v>640</v>
      </c>
      <c r="E177" s="35" t="s">
        <v>649</v>
      </c>
      <c r="F177" s="36">
        <v>177875</v>
      </c>
      <c r="G177" s="35">
        <v>0</v>
      </c>
      <c r="H177" s="35">
        <v>6</v>
      </c>
      <c r="I177" s="35">
        <v>120</v>
      </c>
      <c r="J177" s="37">
        <v>0.18</v>
      </c>
      <c r="K177" s="37">
        <v>7.0000000000000007E-2</v>
      </c>
      <c r="L177" s="37">
        <v>0.12</v>
      </c>
    </row>
    <row r="178" spans="1:12" x14ac:dyDescent="0.25">
      <c r="A178" s="35" t="s">
        <v>650</v>
      </c>
      <c r="B178" s="35" t="s">
        <v>626</v>
      </c>
      <c r="C178" s="2" t="s">
        <v>583</v>
      </c>
      <c r="D178" s="2" t="s">
        <v>640</v>
      </c>
      <c r="E178" s="35" t="s">
        <v>651</v>
      </c>
      <c r="F178" s="36">
        <v>795000</v>
      </c>
      <c r="G178" s="35">
        <v>0</v>
      </c>
      <c r="H178" s="35">
        <v>0</v>
      </c>
      <c r="I178" s="35">
        <v>0</v>
      </c>
      <c r="J178" s="37">
        <v>0.3</v>
      </c>
      <c r="K178" s="37">
        <v>0.03</v>
      </c>
      <c r="L178" s="37">
        <v>0.05</v>
      </c>
    </row>
    <row r="179" spans="1:12" x14ac:dyDescent="0.25">
      <c r="A179" s="35" t="s">
        <v>652</v>
      </c>
      <c r="B179" s="35" t="s">
        <v>595</v>
      </c>
      <c r="C179" s="2" t="s">
        <v>583</v>
      </c>
      <c r="D179" s="2" t="s">
        <v>640</v>
      </c>
      <c r="E179" s="33" t="s">
        <v>653</v>
      </c>
      <c r="F179" s="36">
        <v>4300875</v>
      </c>
      <c r="G179" s="35">
        <v>62839</v>
      </c>
      <c r="H179" s="35">
        <v>107</v>
      </c>
      <c r="I179" s="35">
        <v>36</v>
      </c>
      <c r="J179" s="37">
        <v>0.09</v>
      </c>
      <c r="K179" s="37">
        <v>0.02</v>
      </c>
      <c r="L179" s="37">
        <v>0.23</v>
      </c>
    </row>
    <row r="180" spans="1:12" x14ac:dyDescent="0.25">
      <c r="A180" s="35" t="s">
        <v>654</v>
      </c>
      <c r="B180" s="35" t="s">
        <v>595</v>
      </c>
      <c r="C180" s="2" t="s">
        <v>583</v>
      </c>
      <c r="D180" s="2" t="s">
        <v>640</v>
      </c>
      <c r="E180" s="35" t="s">
        <v>655</v>
      </c>
      <c r="F180" s="36">
        <v>164100</v>
      </c>
      <c r="G180" s="35">
        <v>0</v>
      </c>
      <c r="H180" s="35">
        <v>0</v>
      </c>
      <c r="I180" s="35">
        <v>0</v>
      </c>
      <c r="J180" s="37">
        <v>0.05</v>
      </c>
      <c r="K180" s="37">
        <v>0</v>
      </c>
      <c r="L180" s="37">
        <v>0.08</v>
      </c>
    </row>
    <row r="181" spans="1:12" x14ac:dyDescent="0.25">
      <c r="A181" s="35" t="s">
        <v>633</v>
      </c>
      <c r="B181" s="35" t="s">
        <v>595</v>
      </c>
      <c r="C181" s="2" t="s">
        <v>583</v>
      </c>
      <c r="D181" s="2" t="s">
        <v>627</v>
      </c>
      <c r="E181" s="35" t="s">
        <v>634</v>
      </c>
      <c r="F181" s="36">
        <v>131900</v>
      </c>
      <c r="G181" s="35">
        <v>0</v>
      </c>
      <c r="H181" s="35">
        <v>0</v>
      </c>
      <c r="I181" s="35">
        <v>0</v>
      </c>
      <c r="J181" s="37">
        <v>0</v>
      </c>
      <c r="K181" s="37">
        <v>0</v>
      </c>
      <c r="L181" s="37">
        <v>0.43</v>
      </c>
    </row>
    <row r="182" spans="1:12" x14ac:dyDescent="0.25">
      <c r="A182" s="35" t="s">
        <v>613</v>
      </c>
      <c r="B182" s="39" t="s">
        <v>587</v>
      </c>
      <c r="C182" s="2" t="s">
        <v>583</v>
      </c>
      <c r="D182" s="2" t="s">
        <v>588</v>
      </c>
      <c r="E182" s="35" t="s">
        <v>614</v>
      </c>
      <c r="F182" s="36">
        <v>30873</v>
      </c>
      <c r="G182" s="35">
        <v>0</v>
      </c>
      <c r="H182" s="35">
        <v>0</v>
      </c>
      <c r="I182" s="35">
        <v>0</v>
      </c>
      <c r="J182" s="37">
        <v>0.56000000000000005</v>
      </c>
      <c r="K182" s="37">
        <v>0</v>
      </c>
      <c r="L182" s="37">
        <v>0.8</v>
      </c>
    </row>
    <row r="183" spans="1:12" x14ac:dyDescent="0.25">
      <c r="A183" s="35" t="s">
        <v>617</v>
      </c>
      <c r="B183" s="35" t="s">
        <v>587</v>
      </c>
      <c r="C183" s="2" t="s">
        <v>583</v>
      </c>
      <c r="D183" s="2" t="s">
        <v>588</v>
      </c>
      <c r="E183" s="35" t="s">
        <v>618</v>
      </c>
      <c r="F183" s="36">
        <v>46425</v>
      </c>
      <c r="G183" s="35">
        <v>0</v>
      </c>
      <c r="H183" s="35">
        <v>0</v>
      </c>
      <c r="I183" s="35">
        <v>0</v>
      </c>
      <c r="J183" s="37">
        <v>0.3</v>
      </c>
      <c r="K183" s="37">
        <v>0.01</v>
      </c>
      <c r="L183" s="37">
        <v>0.18</v>
      </c>
    </row>
    <row r="184" spans="1:12" x14ac:dyDescent="0.25">
      <c r="A184" s="35" t="s">
        <v>656</v>
      </c>
      <c r="B184" s="35" t="s">
        <v>657</v>
      </c>
      <c r="C184" s="2" t="s">
        <v>658</v>
      </c>
      <c r="D184" s="2" t="s">
        <v>659</v>
      </c>
      <c r="E184" s="33" t="s">
        <v>660</v>
      </c>
      <c r="F184" s="36">
        <v>2530900</v>
      </c>
      <c r="G184" s="35">
        <v>0</v>
      </c>
      <c r="H184" s="35">
        <v>0</v>
      </c>
      <c r="I184" s="35">
        <v>297</v>
      </c>
      <c r="J184" s="37">
        <v>0.08</v>
      </c>
      <c r="K184" s="37">
        <v>0.03</v>
      </c>
      <c r="L184" s="37">
        <v>0.25</v>
      </c>
    </row>
    <row r="185" spans="1:12" x14ac:dyDescent="0.25">
      <c r="A185" s="35" t="s">
        <v>724</v>
      </c>
      <c r="B185" s="35" t="s">
        <v>657</v>
      </c>
      <c r="C185" s="2" t="s">
        <v>658</v>
      </c>
      <c r="D185" s="2" t="s">
        <v>659</v>
      </c>
      <c r="E185" s="35" t="s">
        <v>725</v>
      </c>
      <c r="F185" s="36">
        <v>1326758</v>
      </c>
      <c r="G185" s="35">
        <v>0</v>
      </c>
      <c r="H185" s="35">
        <v>0</v>
      </c>
      <c r="I185" s="35">
        <v>569</v>
      </c>
      <c r="J185" s="37">
        <v>0.09</v>
      </c>
      <c r="K185" s="37">
        <v>0.09</v>
      </c>
      <c r="L185" s="37">
        <v>0.2</v>
      </c>
    </row>
    <row r="186" spans="1:12" x14ac:dyDescent="0.25">
      <c r="A186" s="35" t="s">
        <v>810</v>
      </c>
      <c r="B186" s="35" t="s">
        <v>682</v>
      </c>
      <c r="C186" s="2" t="s">
        <v>658</v>
      </c>
      <c r="D186" s="2" t="s">
        <v>811</v>
      </c>
      <c r="E186" s="33" t="s">
        <v>812</v>
      </c>
      <c r="F186" s="36">
        <v>4200400</v>
      </c>
      <c r="G186" s="35">
        <v>180662</v>
      </c>
      <c r="H186" s="35">
        <v>248</v>
      </c>
      <c r="I186" s="35">
        <v>259</v>
      </c>
      <c r="J186" s="37">
        <v>0.16</v>
      </c>
      <c r="K186" s="37">
        <v>7.0000000000000007E-2</v>
      </c>
      <c r="L186" s="37">
        <v>0.43</v>
      </c>
    </row>
    <row r="187" spans="1:12" x14ac:dyDescent="0.25">
      <c r="A187" s="35" t="s">
        <v>748</v>
      </c>
      <c r="B187" s="35" t="s">
        <v>682</v>
      </c>
      <c r="C187" s="2" t="s">
        <v>658</v>
      </c>
      <c r="D187" s="2" t="s">
        <v>749</v>
      </c>
      <c r="E187" s="33" t="s">
        <v>750</v>
      </c>
      <c r="F187" s="36">
        <v>1438800</v>
      </c>
      <c r="G187" s="35">
        <v>171245</v>
      </c>
      <c r="H187" s="35">
        <v>365</v>
      </c>
      <c r="I187" s="35">
        <v>99</v>
      </c>
      <c r="J187" s="37">
        <v>0.13</v>
      </c>
      <c r="K187" s="37">
        <v>0.1</v>
      </c>
      <c r="L187" s="37">
        <v>0.3</v>
      </c>
    </row>
    <row r="188" spans="1:12" x14ac:dyDescent="0.25">
      <c r="A188" s="35" t="s">
        <v>744</v>
      </c>
      <c r="B188" s="35" t="s">
        <v>657</v>
      </c>
      <c r="C188" s="2" t="s">
        <v>658</v>
      </c>
      <c r="D188" s="2" t="s">
        <v>659</v>
      </c>
      <c r="E188" s="35" t="s">
        <v>745</v>
      </c>
      <c r="F188" s="36">
        <v>273852</v>
      </c>
      <c r="G188" s="35">
        <v>0</v>
      </c>
      <c r="H188" s="35">
        <v>0</v>
      </c>
      <c r="I188" s="35">
        <v>0</v>
      </c>
      <c r="J188" s="37">
        <v>0.01</v>
      </c>
      <c r="K188" s="37">
        <v>0</v>
      </c>
      <c r="L188" s="37">
        <v>0.76</v>
      </c>
    </row>
    <row r="189" spans="1:12" x14ac:dyDescent="0.25">
      <c r="A189" s="35" t="s">
        <v>667</v>
      </c>
      <c r="B189" s="35" t="s">
        <v>480</v>
      </c>
      <c r="C189" s="2" t="s">
        <v>658</v>
      </c>
      <c r="D189" s="2" t="s">
        <v>659</v>
      </c>
      <c r="E189" s="35" t="s">
        <v>668</v>
      </c>
      <c r="F189" s="36">
        <v>720900</v>
      </c>
      <c r="G189" s="35">
        <v>0</v>
      </c>
      <c r="H189" s="35">
        <v>0</v>
      </c>
      <c r="I189" s="35">
        <v>275</v>
      </c>
      <c r="J189" s="37">
        <v>0.17</v>
      </c>
      <c r="K189" s="37">
        <v>0.1</v>
      </c>
      <c r="L189" s="37">
        <v>0.28000000000000003</v>
      </c>
    </row>
    <row r="190" spans="1:12" x14ac:dyDescent="0.25">
      <c r="A190" s="35" t="s">
        <v>669</v>
      </c>
      <c r="B190" s="35" t="s">
        <v>657</v>
      </c>
      <c r="C190" s="2" t="s">
        <v>658</v>
      </c>
      <c r="D190" s="2" t="s">
        <v>659</v>
      </c>
      <c r="E190" s="35" t="s">
        <v>670</v>
      </c>
      <c r="F190" s="36">
        <v>570900</v>
      </c>
      <c r="G190" s="35">
        <v>0</v>
      </c>
      <c r="H190" s="35">
        <v>0</v>
      </c>
      <c r="I190" s="35">
        <v>0</v>
      </c>
      <c r="J190" s="37">
        <v>0.3</v>
      </c>
      <c r="K190" s="37">
        <v>0</v>
      </c>
      <c r="L190" s="37">
        <v>0.4</v>
      </c>
    </row>
    <row r="191" spans="1:12" x14ac:dyDescent="0.25">
      <c r="A191" s="35" t="s">
        <v>832</v>
      </c>
      <c r="B191" s="35" t="s">
        <v>657</v>
      </c>
      <c r="C191" s="2" t="s">
        <v>658</v>
      </c>
      <c r="D191" s="2" t="s">
        <v>833</v>
      </c>
      <c r="E191" s="35" t="s">
        <v>834</v>
      </c>
      <c r="F191" s="36">
        <v>356700</v>
      </c>
      <c r="G191" s="35">
        <v>132223</v>
      </c>
      <c r="H191" s="35">
        <v>383</v>
      </c>
      <c r="I191" s="35">
        <v>0</v>
      </c>
      <c r="J191" s="37">
        <v>0.4</v>
      </c>
      <c r="K191" s="37">
        <v>0.09</v>
      </c>
      <c r="L191" s="37">
        <v>0.27</v>
      </c>
    </row>
    <row r="192" spans="1:12" x14ac:dyDescent="0.25">
      <c r="A192" s="35" t="s">
        <v>671</v>
      </c>
      <c r="B192" s="35" t="s">
        <v>480</v>
      </c>
      <c r="C192" s="2" t="s">
        <v>658</v>
      </c>
      <c r="D192" s="2" t="s">
        <v>659</v>
      </c>
      <c r="E192" s="33" t="s">
        <v>672</v>
      </c>
      <c r="F192" s="36">
        <v>1245400</v>
      </c>
      <c r="G192" s="35">
        <v>0</v>
      </c>
      <c r="H192" s="35">
        <v>0</v>
      </c>
      <c r="I192" s="35">
        <v>607</v>
      </c>
      <c r="J192" s="37">
        <v>0.05</v>
      </c>
      <c r="K192" s="37">
        <v>0.03</v>
      </c>
      <c r="L192" s="37">
        <v>0.41</v>
      </c>
    </row>
    <row r="193" spans="1:12" x14ac:dyDescent="0.25">
      <c r="A193" s="35" t="s">
        <v>726</v>
      </c>
      <c r="B193" s="35" t="s">
        <v>657</v>
      </c>
      <c r="C193" s="2" t="s">
        <v>658</v>
      </c>
      <c r="D193" s="2" t="s">
        <v>659</v>
      </c>
      <c r="E193" s="35" t="s">
        <v>727</v>
      </c>
      <c r="F193" s="36">
        <v>153058</v>
      </c>
      <c r="G193" s="35">
        <v>0</v>
      </c>
      <c r="H193" s="35">
        <v>0</v>
      </c>
      <c r="I193" s="35">
        <v>0</v>
      </c>
      <c r="J193" s="37">
        <v>0</v>
      </c>
      <c r="K193" s="37">
        <v>0</v>
      </c>
      <c r="L193" s="37">
        <v>0.48</v>
      </c>
    </row>
    <row r="194" spans="1:12" x14ac:dyDescent="0.25">
      <c r="A194" s="35" t="s">
        <v>751</v>
      </c>
      <c r="B194" s="35" t="s">
        <v>752</v>
      </c>
      <c r="C194" s="2" t="s">
        <v>658</v>
      </c>
      <c r="D194" s="2" t="s">
        <v>749</v>
      </c>
      <c r="E194" s="35" t="s">
        <v>753</v>
      </c>
      <c r="F194" s="36">
        <v>1151000</v>
      </c>
      <c r="G194" s="35">
        <v>0</v>
      </c>
      <c r="H194" s="35">
        <v>0</v>
      </c>
      <c r="I194" s="35">
        <v>442</v>
      </c>
      <c r="J194" s="37">
        <v>0.17</v>
      </c>
      <c r="K194" s="37">
        <v>0.03</v>
      </c>
      <c r="L194" s="37">
        <v>0.45</v>
      </c>
    </row>
    <row r="195" spans="1:12" x14ac:dyDescent="0.25">
      <c r="A195" s="35" t="s">
        <v>754</v>
      </c>
      <c r="B195" s="35" t="s">
        <v>682</v>
      </c>
      <c r="C195" s="2" t="s">
        <v>658</v>
      </c>
      <c r="D195" s="2" t="s">
        <v>749</v>
      </c>
      <c r="E195" s="35" t="s">
        <v>755</v>
      </c>
      <c r="F195" s="36">
        <v>329000</v>
      </c>
      <c r="G195" s="35">
        <v>13169</v>
      </c>
      <c r="H195" s="35">
        <v>59</v>
      </c>
      <c r="I195" s="35">
        <v>0</v>
      </c>
      <c r="J195" s="37">
        <v>0.14000000000000001</v>
      </c>
      <c r="K195" s="37">
        <v>0.06</v>
      </c>
      <c r="L195" s="37">
        <v>0.42</v>
      </c>
    </row>
    <row r="196" spans="1:12" x14ac:dyDescent="0.25">
      <c r="A196" s="35" t="s">
        <v>673</v>
      </c>
      <c r="B196" s="35" t="s">
        <v>480</v>
      </c>
      <c r="C196" s="2" t="s">
        <v>658</v>
      </c>
      <c r="D196" s="2" t="s">
        <v>659</v>
      </c>
      <c r="E196" s="35" t="s">
        <v>674</v>
      </c>
      <c r="F196" s="36">
        <v>358700</v>
      </c>
      <c r="G196" s="35">
        <v>184181</v>
      </c>
      <c r="H196" s="35">
        <v>264</v>
      </c>
      <c r="I196" s="35">
        <v>0</v>
      </c>
      <c r="J196" s="37">
        <v>0.09</v>
      </c>
      <c r="K196" s="37">
        <v>0.18</v>
      </c>
      <c r="L196" s="37">
        <v>0.33</v>
      </c>
    </row>
    <row r="197" spans="1:12" x14ac:dyDescent="0.25">
      <c r="A197" s="35" t="s">
        <v>756</v>
      </c>
      <c r="B197" s="35" t="s">
        <v>657</v>
      </c>
      <c r="C197" s="2" t="s">
        <v>658</v>
      </c>
      <c r="D197" s="2" t="s">
        <v>749</v>
      </c>
      <c r="E197" s="35" t="s">
        <v>757</v>
      </c>
      <c r="F197" s="36">
        <v>950300</v>
      </c>
      <c r="G197" s="35">
        <v>0</v>
      </c>
      <c r="H197" s="35">
        <v>0</v>
      </c>
      <c r="I197" s="35">
        <v>312</v>
      </c>
      <c r="J197" s="37">
        <v>0.08</v>
      </c>
      <c r="K197" s="37">
        <v>0.11</v>
      </c>
      <c r="L197" s="37">
        <v>0.52</v>
      </c>
    </row>
    <row r="198" spans="1:12" x14ac:dyDescent="0.25">
      <c r="A198" s="35" t="s">
        <v>758</v>
      </c>
      <c r="B198" s="35" t="s">
        <v>752</v>
      </c>
      <c r="C198" s="2" t="s">
        <v>658</v>
      </c>
      <c r="D198" s="2" t="s">
        <v>749</v>
      </c>
      <c r="E198" s="35" t="s">
        <v>759</v>
      </c>
      <c r="F198" s="36">
        <v>354700</v>
      </c>
      <c r="G198" s="35">
        <v>0</v>
      </c>
      <c r="H198" s="35">
        <v>0</v>
      </c>
      <c r="I198" s="35">
        <v>424</v>
      </c>
      <c r="J198" s="37">
        <v>0.05</v>
      </c>
      <c r="K198" s="37">
        <v>0.18</v>
      </c>
      <c r="L198" s="37">
        <v>0.39</v>
      </c>
    </row>
    <row r="199" spans="1:12" x14ac:dyDescent="0.25">
      <c r="A199" s="35" t="s">
        <v>760</v>
      </c>
      <c r="B199" s="35" t="s">
        <v>752</v>
      </c>
      <c r="C199" s="2" t="s">
        <v>658</v>
      </c>
      <c r="D199" s="2" t="s">
        <v>749</v>
      </c>
      <c r="E199" s="35" t="s">
        <v>761</v>
      </c>
      <c r="F199" s="36">
        <v>65200</v>
      </c>
      <c r="G199" s="35">
        <v>0</v>
      </c>
      <c r="H199" s="35">
        <v>0</v>
      </c>
      <c r="I199" s="35">
        <v>0</v>
      </c>
      <c r="J199" s="37">
        <v>0.06</v>
      </c>
      <c r="K199" s="37">
        <v>0</v>
      </c>
      <c r="L199" s="37">
        <v>0.54</v>
      </c>
    </row>
    <row r="200" spans="1:12" x14ac:dyDescent="0.25">
      <c r="A200" s="35" t="s">
        <v>675</v>
      </c>
      <c r="B200" s="35" t="s">
        <v>657</v>
      </c>
      <c r="C200" s="2" t="s">
        <v>658</v>
      </c>
      <c r="D200" s="2" t="s">
        <v>659</v>
      </c>
      <c r="E200" s="35" t="s">
        <v>676</v>
      </c>
      <c r="F200" s="36">
        <v>428000</v>
      </c>
      <c r="G200" s="35">
        <v>0</v>
      </c>
      <c r="H200" s="35">
        <v>0</v>
      </c>
      <c r="I200" s="35">
        <v>0</v>
      </c>
      <c r="J200" s="37">
        <v>0.2</v>
      </c>
      <c r="K200" s="37">
        <v>0.03</v>
      </c>
      <c r="L200" s="37">
        <v>0.5</v>
      </c>
    </row>
    <row r="201" spans="1:12" x14ac:dyDescent="0.25">
      <c r="A201" s="35" t="s">
        <v>762</v>
      </c>
      <c r="B201" s="35" t="s">
        <v>682</v>
      </c>
      <c r="C201" s="2" t="s">
        <v>658</v>
      </c>
      <c r="D201" s="2" t="s">
        <v>749</v>
      </c>
      <c r="E201" s="35" t="s">
        <v>763</v>
      </c>
      <c r="F201" s="36">
        <v>611100</v>
      </c>
      <c r="G201" s="35">
        <v>15687</v>
      </c>
      <c r="H201" s="35">
        <v>73</v>
      </c>
      <c r="I201" s="35">
        <v>0</v>
      </c>
      <c r="J201" s="37">
        <v>0.37</v>
      </c>
      <c r="K201" s="37">
        <v>0.01</v>
      </c>
      <c r="L201" s="37">
        <v>0.38</v>
      </c>
    </row>
    <row r="202" spans="1:12" x14ac:dyDescent="0.25">
      <c r="A202" s="35" t="s">
        <v>764</v>
      </c>
      <c r="B202" s="35" t="s">
        <v>682</v>
      </c>
      <c r="C202" s="2" t="s">
        <v>658</v>
      </c>
      <c r="D202" s="2" t="s">
        <v>749</v>
      </c>
      <c r="E202" s="35" t="s">
        <v>765</v>
      </c>
      <c r="F202" s="36">
        <v>499900</v>
      </c>
      <c r="G202" s="35">
        <v>0</v>
      </c>
      <c r="H202" s="35">
        <v>0</v>
      </c>
      <c r="I202" s="35">
        <v>0</v>
      </c>
      <c r="J202" s="37">
        <v>0.02</v>
      </c>
      <c r="K202" s="37">
        <v>0</v>
      </c>
      <c r="L202" s="37">
        <v>0.45</v>
      </c>
    </row>
    <row r="203" spans="1:12" x14ac:dyDescent="0.25">
      <c r="A203" s="35" t="s">
        <v>776</v>
      </c>
      <c r="B203" s="35" t="s">
        <v>752</v>
      </c>
      <c r="C203" s="2" t="s">
        <v>658</v>
      </c>
      <c r="D203" s="2" t="s">
        <v>749</v>
      </c>
      <c r="E203" s="33" t="s">
        <v>777</v>
      </c>
      <c r="F203" s="36">
        <v>1183100</v>
      </c>
      <c r="G203" s="35">
        <v>0</v>
      </c>
      <c r="H203" s="35">
        <v>0</v>
      </c>
      <c r="I203" s="35">
        <v>306</v>
      </c>
      <c r="J203" s="37">
        <v>0.16</v>
      </c>
      <c r="K203" s="37">
        <v>0.06</v>
      </c>
      <c r="L203" s="37">
        <v>0.23</v>
      </c>
    </row>
    <row r="204" spans="1:12" x14ac:dyDescent="0.25">
      <c r="A204" s="35" t="s">
        <v>813</v>
      </c>
      <c r="B204" s="35" t="s">
        <v>814</v>
      </c>
      <c r="C204" s="2" t="s">
        <v>658</v>
      </c>
      <c r="D204" s="2" t="s">
        <v>811</v>
      </c>
      <c r="E204" s="33" t="s">
        <v>815</v>
      </c>
      <c r="F204" s="36">
        <v>3778700</v>
      </c>
      <c r="G204" s="35">
        <v>191558</v>
      </c>
      <c r="H204" s="35">
        <v>423</v>
      </c>
      <c r="I204" s="35">
        <v>110</v>
      </c>
      <c r="J204" s="37">
        <v>0.08</v>
      </c>
      <c r="K204" s="37">
        <v>0.53</v>
      </c>
      <c r="L204" s="37">
        <v>0.04</v>
      </c>
    </row>
    <row r="205" spans="1:12" x14ac:dyDescent="0.25">
      <c r="A205" s="35" t="s">
        <v>728</v>
      </c>
      <c r="B205" s="35" t="s">
        <v>657</v>
      </c>
      <c r="C205" s="2" t="s">
        <v>658</v>
      </c>
      <c r="D205" s="2" t="s">
        <v>659</v>
      </c>
      <c r="E205" s="35" t="s">
        <v>729</v>
      </c>
      <c r="F205" s="36">
        <v>616387</v>
      </c>
      <c r="G205" s="35">
        <v>0</v>
      </c>
      <c r="H205" s="35">
        <v>0</v>
      </c>
      <c r="I205" s="35">
        <v>527</v>
      </c>
      <c r="J205" s="37">
        <v>0.02</v>
      </c>
      <c r="K205" s="37">
        <v>0.11</v>
      </c>
      <c r="L205" s="37">
        <v>0.72</v>
      </c>
    </row>
    <row r="206" spans="1:12" x14ac:dyDescent="0.25">
      <c r="A206" s="35" t="s">
        <v>816</v>
      </c>
      <c r="B206" s="35" t="s">
        <v>814</v>
      </c>
      <c r="C206" s="2" t="s">
        <v>658</v>
      </c>
      <c r="D206" s="2" t="s">
        <v>811</v>
      </c>
      <c r="E206" s="33" t="s">
        <v>817</v>
      </c>
      <c r="F206" s="36">
        <v>2307077</v>
      </c>
      <c r="G206" s="35">
        <v>49575</v>
      </c>
      <c r="H206" s="35">
        <v>60</v>
      </c>
      <c r="I206" s="35">
        <v>0</v>
      </c>
      <c r="J206" s="37">
        <v>0.2</v>
      </c>
      <c r="K206" s="37">
        <v>0.01</v>
      </c>
      <c r="L206" s="37">
        <v>0.31</v>
      </c>
    </row>
    <row r="207" spans="1:12" x14ac:dyDescent="0.25">
      <c r="A207" s="35" t="s">
        <v>766</v>
      </c>
      <c r="B207" s="35" t="s">
        <v>657</v>
      </c>
      <c r="C207" s="2" t="s">
        <v>658</v>
      </c>
      <c r="D207" s="2" t="s">
        <v>749</v>
      </c>
      <c r="E207" s="35" t="s">
        <v>767</v>
      </c>
      <c r="F207" s="36">
        <v>1044600</v>
      </c>
      <c r="G207" s="35">
        <v>0</v>
      </c>
      <c r="H207" s="35">
        <v>0</v>
      </c>
      <c r="I207" s="35">
        <v>101</v>
      </c>
      <c r="J207" s="37">
        <v>0.91</v>
      </c>
      <c r="K207" s="37">
        <v>0.01</v>
      </c>
      <c r="L207" s="37">
        <v>0.48</v>
      </c>
    </row>
    <row r="208" spans="1:12" x14ac:dyDescent="0.25">
      <c r="A208" s="35" t="s">
        <v>730</v>
      </c>
      <c r="B208" s="35" t="s">
        <v>657</v>
      </c>
      <c r="C208" s="2" t="s">
        <v>658</v>
      </c>
      <c r="D208" s="2" t="s">
        <v>659</v>
      </c>
      <c r="E208" s="35" t="s">
        <v>731</v>
      </c>
      <c r="F208" s="36">
        <v>187975</v>
      </c>
      <c r="G208" s="35">
        <v>0</v>
      </c>
      <c r="H208" s="35">
        <v>0</v>
      </c>
      <c r="I208" s="35">
        <v>0</v>
      </c>
      <c r="J208" s="37">
        <v>0.16</v>
      </c>
      <c r="K208" s="37">
        <v>0.19</v>
      </c>
      <c r="L208" s="37">
        <v>0.11</v>
      </c>
    </row>
    <row r="209" spans="1:12" x14ac:dyDescent="0.25">
      <c r="A209" s="35" t="s">
        <v>835</v>
      </c>
      <c r="B209" s="35" t="s">
        <v>477</v>
      </c>
      <c r="C209" s="2" t="s">
        <v>658</v>
      </c>
      <c r="D209" s="2" t="s">
        <v>833</v>
      </c>
      <c r="E209" s="35" t="s">
        <v>836</v>
      </c>
      <c r="F209" s="36">
        <v>43100</v>
      </c>
      <c r="G209" s="35">
        <v>0</v>
      </c>
      <c r="H209" s="35">
        <v>0</v>
      </c>
      <c r="I209" s="35">
        <v>0</v>
      </c>
      <c r="J209" s="37">
        <v>0.08</v>
      </c>
      <c r="K209" s="37">
        <v>0</v>
      </c>
      <c r="L209" s="37">
        <v>0.41</v>
      </c>
    </row>
    <row r="210" spans="1:12" x14ac:dyDescent="0.25">
      <c r="A210" s="35" t="s">
        <v>818</v>
      </c>
      <c r="B210" s="35" t="s">
        <v>814</v>
      </c>
      <c r="C210" s="2" t="s">
        <v>658</v>
      </c>
      <c r="D210" s="2" t="s">
        <v>811</v>
      </c>
      <c r="E210" s="33" t="s">
        <v>819</v>
      </c>
      <c r="F210" s="36">
        <v>3572948</v>
      </c>
      <c r="G210" s="35">
        <v>181803</v>
      </c>
      <c r="H210" s="35">
        <v>367</v>
      </c>
      <c r="I210" s="35">
        <v>0</v>
      </c>
      <c r="J210" s="37">
        <v>0.11</v>
      </c>
      <c r="K210" s="37">
        <v>0.03</v>
      </c>
      <c r="L210" s="37">
        <v>0.36</v>
      </c>
    </row>
    <row r="211" spans="1:12" x14ac:dyDescent="0.25">
      <c r="A211" s="35" t="s">
        <v>837</v>
      </c>
      <c r="B211" s="35" t="s">
        <v>477</v>
      </c>
      <c r="C211" s="2" t="s">
        <v>658</v>
      </c>
      <c r="D211" s="2" t="s">
        <v>833</v>
      </c>
      <c r="E211" s="35" t="s">
        <v>838</v>
      </c>
      <c r="F211" s="36">
        <v>342100</v>
      </c>
      <c r="G211" s="35">
        <v>11708</v>
      </c>
      <c r="H211" s="35">
        <v>46</v>
      </c>
      <c r="I211" s="35">
        <v>0</v>
      </c>
      <c r="J211" s="37">
        <v>0.17</v>
      </c>
      <c r="K211" s="37">
        <v>0.02</v>
      </c>
      <c r="L211" s="37">
        <v>0.39</v>
      </c>
    </row>
    <row r="212" spans="1:12" x14ac:dyDescent="0.25">
      <c r="A212" s="35" t="s">
        <v>830</v>
      </c>
      <c r="B212" s="35" t="s">
        <v>682</v>
      </c>
      <c r="C212" s="2" t="s">
        <v>658</v>
      </c>
      <c r="D212" s="2" t="s">
        <v>811</v>
      </c>
      <c r="E212" s="33" t="s">
        <v>831</v>
      </c>
      <c r="F212" s="36">
        <v>4867604</v>
      </c>
      <c r="G212" s="35">
        <v>208591</v>
      </c>
      <c r="H212" s="35">
        <v>329</v>
      </c>
      <c r="I212" s="35">
        <v>500</v>
      </c>
      <c r="J212" s="37">
        <v>0.53</v>
      </c>
      <c r="K212" s="37">
        <v>0.14000000000000001</v>
      </c>
      <c r="L212" s="37">
        <v>0.12</v>
      </c>
    </row>
    <row r="213" spans="1:12" x14ac:dyDescent="0.25">
      <c r="A213" s="35" t="s">
        <v>820</v>
      </c>
      <c r="B213" s="35" t="s">
        <v>814</v>
      </c>
      <c r="C213" s="2" t="s">
        <v>658</v>
      </c>
      <c r="D213" s="2" t="s">
        <v>811</v>
      </c>
      <c r="E213" s="33" t="s">
        <v>821</v>
      </c>
      <c r="F213" s="36">
        <v>2957100</v>
      </c>
      <c r="G213" s="35">
        <v>355345</v>
      </c>
      <c r="H213" s="35">
        <v>445</v>
      </c>
      <c r="I213" s="35">
        <v>144</v>
      </c>
      <c r="J213" s="37">
        <v>0.36</v>
      </c>
      <c r="K213" s="37">
        <v>0.18</v>
      </c>
      <c r="L213" s="37">
        <v>0.35</v>
      </c>
    </row>
    <row r="214" spans="1:12" x14ac:dyDescent="0.25">
      <c r="A214" s="35" t="s">
        <v>877</v>
      </c>
      <c r="B214" s="35" t="s">
        <v>477</v>
      </c>
      <c r="C214" s="2" t="s">
        <v>658</v>
      </c>
      <c r="D214" s="2" t="s">
        <v>833</v>
      </c>
      <c r="E214" s="35" t="s">
        <v>878</v>
      </c>
      <c r="F214" s="36">
        <v>17700</v>
      </c>
      <c r="G214" s="35">
        <v>0</v>
      </c>
      <c r="H214" s="35">
        <v>0</v>
      </c>
      <c r="I214" s="35">
        <v>0</v>
      </c>
      <c r="J214" s="37">
        <v>0.65</v>
      </c>
      <c r="K214" s="37">
        <v>0</v>
      </c>
      <c r="L214" s="37">
        <v>0.05</v>
      </c>
    </row>
    <row r="215" spans="1:12" x14ac:dyDescent="0.25">
      <c r="A215" s="35" t="s">
        <v>677</v>
      </c>
      <c r="B215" s="35" t="s">
        <v>657</v>
      </c>
      <c r="C215" s="2" t="s">
        <v>658</v>
      </c>
      <c r="D215" s="2" t="s">
        <v>659</v>
      </c>
      <c r="E215" s="33" t="s">
        <v>678</v>
      </c>
      <c r="F215" s="36">
        <v>1550000</v>
      </c>
      <c r="G215" s="35">
        <v>0</v>
      </c>
      <c r="H215" s="35">
        <v>0</v>
      </c>
      <c r="I215" s="35">
        <v>235</v>
      </c>
      <c r="J215" s="37">
        <v>0.04</v>
      </c>
      <c r="K215" s="37">
        <v>0.1</v>
      </c>
      <c r="L215" s="37">
        <v>0.45</v>
      </c>
    </row>
    <row r="216" spans="1:12" x14ac:dyDescent="0.25">
      <c r="A216" s="35" t="s">
        <v>679</v>
      </c>
      <c r="B216" s="35" t="s">
        <v>657</v>
      </c>
      <c r="C216" s="2" t="s">
        <v>658</v>
      </c>
      <c r="D216" s="2" t="s">
        <v>659</v>
      </c>
      <c r="E216" s="35" t="s">
        <v>680</v>
      </c>
      <c r="F216" s="36">
        <v>749200</v>
      </c>
      <c r="G216" s="35">
        <v>0</v>
      </c>
      <c r="H216" s="35">
        <v>0</v>
      </c>
      <c r="I216" s="35">
        <v>214</v>
      </c>
      <c r="J216" s="37">
        <v>0.06</v>
      </c>
      <c r="K216" s="37">
        <v>0.02</v>
      </c>
      <c r="L216" s="37">
        <v>0.44</v>
      </c>
    </row>
    <row r="217" spans="1:12" x14ac:dyDescent="0.25">
      <c r="A217" s="35" t="s">
        <v>681</v>
      </c>
      <c r="B217" s="35" t="s">
        <v>682</v>
      </c>
      <c r="C217" s="2" t="s">
        <v>658</v>
      </c>
      <c r="D217" s="2" t="s">
        <v>659</v>
      </c>
      <c r="E217" s="35" t="s">
        <v>683</v>
      </c>
      <c r="F217" s="36">
        <v>840500</v>
      </c>
      <c r="G217" s="35">
        <v>1657</v>
      </c>
      <c r="H217" s="35">
        <v>94</v>
      </c>
      <c r="I217" s="35">
        <v>147</v>
      </c>
      <c r="J217" s="37">
        <v>0.01</v>
      </c>
      <c r="K217" s="37">
        <v>0.01</v>
      </c>
      <c r="L217" s="37">
        <v>0.44</v>
      </c>
    </row>
    <row r="218" spans="1:12" x14ac:dyDescent="0.25">
      <c r="A218" s="35" t="s">
        <v>684</v>
      </c>
      <c r="B218" s="35" t="s">
        <v>657</v>
      </c>
      <c r="C218" s="2" t="s">
        <v>658</v>
      </c>
      <c r="D218" s="2" t="s">
        <v>659</v>
      </c>
      <c r="E218" s="35" t="s">
        <v>685</v>
      </c>
      <c r="F218" s="36">
        <v>1400000</v>
      </c>
      <c r="G218" s="35">
        <v>0</v>
      </c>
      <c r="H218" s="35">
        <v>0</v>
      </c>
      <c r="I218" s="35">
        <v>195</v>
      </c>
      <c r="J218" s="37">
        <v>0.01</v>
      </c>
      <c r="K218" s="37">
        <v>0.05</v>
      </c>
      <c r="L218" s="37">
        <v>0.55000000000000004</v>
      </c>
    </row>
    <row r="219" spans="1:12" x14ac:dyDescent="0.25">
      <c r="A219" s="35" t="s">
        <v>732</v>
      </c>
      <c r="B219" s="35" t="s">
        <v>657</v>
      </c>
      <c r="C219" s="2" t="s">
        <v>658</v>
      </c>
      <c r="D219" s="2" t="s">
        <v>659</v>
      </c>
      <c r="E219" s="35" t="s">
        <v>733</v>
      </c>
      <c r="F219" s="36">
        <v>200850</v>
      </c>
      <c r="G219" s="35">
        <v>0</v>
      </c>
      <c r="H219" s="35">
        <v>0</v>
      </c>
      <c r="I219" s="35">
        <v>0</v>
      </c>
      <c r="J219" s="37">
        <v>0.01</v>
      </c>
      <c r="K219" s="37">
        <v>0</v>
      </c>
      <c r="L219" s="37">
        <v>0.74</v>
      </c>
    </row>
    <row r="220" spans="1:12" x14ac:dyDescent="0.25">
      <c r="A220" s="35" t="s">
        <v>839</v>
      </c>
      <c r="B220" s="35" t="s">
        <v>477</v>
      </c>
      <c r="C220" s="2" t="s">
        <v>658</v>
      </c>
      <c r="D220" s="2" t="s">
        <v>833</v>
      </c>
      <c r="E220" s="35" t="s">
        <v>840</v>
      </c>
      <c r="F220" s="36">
        <v>260600</v>
      </c>
      <c r="G220" s="35">
        <v>4114</v>
      </c>
      <c r="H220" s="35">
        <v>41</v>
      </c>
      <c r="I220" s="35">
        <v>0</v>
      </c>
      <c r="J220" s="37">
        <v>0.24</v>
      </c>
      <c r="K220" s="37">
        <v>0.06</v>
      </c>
      <c r="L220" s="37">
        <v>0.41</v>
      </c>
    </row>
    <row r="221" spans="1:12" x14ac:dyDescent="0.25">
      <c r="A221" s="35" t="s">
        <v>686</v>
      </c>
      <c r="B221" s="35" t="s">
        <v>480</v>
      </c>
      <c r="C221" s="2" t="s">
        <v>658</v>
      </c>
      <c r="D221" s="2" t="s">
        <v>659</v>
      </c>
      <c r="E221" s="35" t="s">
        <v>687</v>
      </c>
      <c r="F221" s="36">
        <v>308200</v>
      </c>
      <c r="G221" s="35">
        <v>69235</v>
      </c>
      <c r="H221" s="35">
        <v>172</v>
      </c>
      <c r="I221" s="35">
        <v>0</v>
      </c>
      <c r="J221" s="37">
        <v>0.11</v>
      </c>
      <c r="K221" s="37">
        <v>0.02</v>
      </c>
      <c r="L221" s="37">
        <v>0.31</v>
      </c>
    </row>
    <row r="222" spans="1:12" x14ac:dyDescent="0.25">
      <c r="A222" s="35" t="s">
        <v>879</v>
      </c>
      <c r="B222" s="35" t="s">
        <v>477</v>
      </c>
      <c r="C222" s="2" t="s">
        <v>658</v>
      </c>
      <c r="D222" s="2" t="s">
        <v>833</v>
      </c>
      <c r="E222" s="35" t="s">
        <v>880</v>
      </c>
      <c r="F222" s="36">
        <v>71100</v>
      </c>
      <c r="G222" s="35">
        <v>0</v>
      </c>
      <c r="H222" s="35">
        <v>0</v>
      </c>
      <c r="I222" s="35">
        <v>0</v>
      </c>
      <c r="J222" s="37">
        <v>0.4</v>
      </c>
      <c r="K222" s="37">
        <v>0</v>
      </c>
      <c r="L222" s="37">
        <v>0.4</v>
      </c>
    </row>
    <row r="223" spans="1:12" x14ac:dyDescent="0.25">
      <c r="A223" s="35" t="s">
        <v>688</v>
      </c>
      <c r="B223" s="35" t="s">
        <v>682</v>
      </c>
      <c r="C223" s="2" t="s">
        <v>658</v>
      </c>
      <c r="D223" s="2" t="s">
        <v>659</v>
      </c>
      <c r="E223" s="35" t="s">
        <v>689</v>
      </c>
      <c r="F223" s="36">
        <v>671600</v>
      </c>
      <c r="G223" s="35">
        <v>3652</v>
      </c>
      <c r="H223" s="35">
        <v>28</v>
      </c>
      <c r="I223" s="35">
        <v>0</v>
      </c>
      <c r="J223" s="37">
        <v>0.05</v>
      </c>
      <c r="K223" s="37">
        <v>0.03</v>
      </c>
      <c r="L223" s="37">
        <v>0.66</v>
      </c>
    </row>
    <row r="224" spans="1:12" x14ac:dyDescent="0.25">
      <c r="A224" s="35" t="s">
        <v>903</v>
      </c>
      <c r="B224" s="35" t="s">
        <v>477</v>
      </c>
      <c r="C224" s="2" t="s">
        <v>658</v>
      </c>
      <c r="D224" s="2" t="s">
        <v>833</v>
      </c>
      <c r="E224" s="35" t="s">
        <v>904</v>
      </c>
      <c r="F224" s="36">
        <v>2000</v>
      </c>
      <c r="G224" s="35">
        <v>0</v>
      </c>
      <c r="H224" s="35">
        <v>0</v>
      </c>
      <c r="I224" s="35">
        <v>0</v>
      </c>
      <c r="J224" s="37">
        <v>0.65</v>
      </c>
      <c r="K224" s="37">
        <v>0</v>
      </c>
      <c r="L224" s="37">
        <v>0.03</v>
      </c>
    </row>
    <row r="225" spans="1:12" x14ac:dyDescent="0.25">
      <c r="A225" s="35" t="s">
        <v>692</v>
      </c>
      <c r="B225" s="35" t="s">
        <v>682</v>
      </c>
      <c r="C225" s="2" t="s">
        <v>658</v>
      </c>
      <c r="D225" s="2" t="s">
        <v>659</v>
      </c>
      <c r="E225" s="35" t="s">
        <v>693</v>
      </c>
      <c r="F225" s="36">
        <v>683400</v>
      </c>
      <c r="G225" s="35">
        <v>0</v>
      </c>
      <c r="H225" s="35">
        <v>0</v>
      </c>
      <c r="I225" s="35">
        <v>71</v>
      </c>
      <c r="J225" s="37">
        <v>7.0000000000000007E-2</v>
      </c>
      <c r="K225" s="37">
        <v>0.01</v>
      </c>
      <c r="L225" s="37">
        <v>0.55000000000000004</v>
      </c>
    </row>
    <row r="226" spans="1:12" x14ac:dyDescent="0.25">
      <c r="A226" s="35" t="s">
        <v>770</v>
      </c>
      <c r="B226" s="35" t="s">
        <v>682</v>
      </c>
      <c r="C226" s="2" t="s">
        <v>658</v>
      </c>
      <c r="D226" s="2" t="s">
        <v>749</v>
      </c>
      <c r="E226" s="35" t="s">
        <v>771</v>
      </c>
      <c r="F226" s="36">
        <v>841700</v>
      </c>
      <c r="G226" s="35">
        <v>69313</v>
      </c>
      <c r="H226" s="35">
        <v>270</v>
      </c>
      <c r="I226" s="35">
        <v>221</v>
      </c>
      <c r="J226" s="37">
        <v>0.1</v>
      </c>
      <c r="K226" s="37">
        <v>0.16</v>
      </c>
      <c r="L226" s="37">
        <v>0.31</v>
      </c>
    </row>
    <row r="227" spans="1:12" x14ac:dyDescent="0.25">
      <c r="A227" s="35" t="s">
        <v>804</v>
      </c>
      <c r="B227" s="35" t="s">
        <v>682</v>
      </c>
      <c r="C227" s="2" t="s">
        <v>658</v>
      </c>
      <c r="D227" s="2" t="s">
        <v>749</v>
      </c>
      <c r="E227" s="35" t="s">
        <v>805</v>
      </c>
      <c r="F227" s="36">
        <v>30200</v>
      </c>
      <c r="G227" s="35">
        <v>0</v>
      </c>
      <c r="H227" s="35">
        <v>0</v>
      </c>
      <c r="I227" s="35">
        <v>0</v>
      </c>
      <c r="J227" s="37">
        <v>0.06</v>
      </c>
      <c r="K227" s="37">
        <v>0</v>
      </c>
      <c r="L227" s="37">
        <v>0.54</v>
      </c>
    </row>
    <row r="228" spans="1:12" x14ac:dyDescent="0.25">
      <c r="A228" s="35" t="s">
        <v>694</v>
      </c>
      <c r="B228" s="35" t="s">
        <v>682</v>
      </c>
      <c r="C228" s="2" t="s">
        <v>658</v>
      </c>
      <c r="D228" s="2" t="s">
        <v>659</v>
      </c>
      <c r="E228" s="35" t="s">
        <v>695</v>
      </c>
      <c r="F228" s="36">
        <v>769300</v>
      </c>
      <c r="G228" s="35">
        <v>0</v>
      </c>
      <c r="H228" s="35">
        <v>0</v>
      </c>
      <c r="I228" s="35">
        <v>0</v>
      </c>
      <c r="J228" s="37">
        <v>0.2</v>
      </c>
      <c r="K228" s="37">
        <v>0</v>
      </c>
      <c r="L228" s="37">
        <v>0.5</v>
      </c>
    </row>
    <row r="229" spans="1:12" x14ac:dyDescent="0.25">
      <c r="A229" s="35" t="s">
        <v>841</v>
      </c>
      <c r="B229" s="35" t="s">
        <v>480</v>
      </c>
      <c r="C229" s="2" t="s">
        <v>658</v>
      </c>
      <c r="D229" s="2" t="s">
        <v>833</v>
      </c>
      <c r="E229" s="35" t="s">
        <v>842</v>
      </c>
      <c r="F229" s="36">
        <v>19100</v>
      </c>
      <c r="G229" s="35">
        <v>0</v>
      </c>
      <c r="H229" s="35">
        <v>0</v>
      </c>
      <c r="I229" s="35">
        <v>0</v>
      </c>
      <c r="J229" s="37">
        <v>0.65</v>
      </c>
      <c r="K229" s="37">
        <v>0</v>
      </c>
      <c r="L229" s="37">
        <v>0.15</v>
      </c>
    </row>
    <row r="230" spans="1:12" x14ac:dyDescent="0.25">
      <c r="A230" s="35" t="s">
        <v>909</v>
      </c>
      <c r="B230" s="35" t="s">
        <v>480</v>
      </c>
      <c r="C230" s="2" t="s">
        <v>658</v>
      </c>
      <c r="D230" s="2" t="s">
        <v>833</v>
      </c>
      <c r="E230" s="35" t="s">
        <v>910</v>
      </c>
      <c r="F230" s="36">
        <v>500</v>
      </c>
      <c r="G230" s="35">
        <v>0</v>
      </c>
      <c r="H230" s="35">
        <v>0</v>
      </c>
      <c r="I230" s="35">
        <v>0</v>
      </c>
      <c r="J230" s="37">
        <v>0.75</v>
      </c>
      <c r="K230" s="37">
        <v>0</v>
      </c>
      <c r="L230" s="37">
        <v>0.04</v>
      </c>
    </row>
    <row r="231" spans="1:12" x14ac:dyDescent="0.25">
      <c r="A231" s="35" t="s">
        <v>822</v>
      </c>
      <c r="B231" s="35" t="s">
        <v>814</v>
      </c>
      <c r="C231" s="2" t="s">
        <v>658</v>
      </c>
      <c r="D231" s="2" t="s">
        <v>811</v>
      </c>
      <c r="E231" s="33" t="s">
        <v>823</v>
      </c>
      <c r="F231" s="36">
        <v>6285900</v>
      </c>
      <c r="G231" s="35">
        <v>178602</v>
      </c>
      <c r="H231" s="35">
        <v>317</v>
      </c>
      <c r="I231" s="35">
        <v>0</v>
      </c>
      <c r="J231" s="37">
        <v>0.15</v>
      </c>
      <c r="K231" s="37">
        <v>0.03</v>
      </c>
      <c r="L231" s="37">
        <v>0.49</v>
      </c>
    </row>
    <row r="232" spans="1:12" x14ac:dyDescent="0.25">
      <c r="A232" s="35" t="s">
        <v>772</v>
      </c>
      <c r="B232" s="35" t="s">
        <v>752</v>
      </c>
      <c r="C232" s="2" t="s">
        <v>658</v>
      </c>
      <c r="D232" s="2" t="s">
        <v>749</v>
      </c>
      <c r="E232" s="35" t="s">
        <v>773</v>
      </c>
      <c r="F232" s="36">
        <v>325700</v>
      </c>
      <c r="G232" s="35">
        <v>0</v>
      </c>
      <c r="H232" s="35">
        <v>0</v>
      </c>
      <c r="I232" s="35">
        <v>130</v>
      </c>
      <c r="J232" s="37">
        <v>0.04</v>
      </c>
      <c r="K232" s="37">
        <v>0.03</v>
      </c>
      <c r="L232" s="37">
        <v>0.55000000000000004</v>
      </c>
    </row>
    <row r="233" spans="1:12" x14ac:dyDescent="0.25">
      <c r="A233" s="35" t="s">
        <v>800</v>
      </c>
      <c r="B233" s="35" t="s">
        <v>752</v>
      </c>
      <c r="C233" s="2" t="s">
        <v>658</v>
      </c>
      <c r="D233" s="2" t="s">
        <v>749</v>
      </c>
      <c r="E233" s="35" t="s">
        <v>801</v>
      </c>
      <c r="F233" s="36">
        <v>193700</v>
      </c>
      <c r="G233" s="35">
        <v>0</v>
      </c>
      <c r="H233" s="35">
        <v>0</v>
      </c>
      <c r="I233" s="35">
        <v>0</v>
      </c>
      <c r="J233" s="37">
        <v>0.04</v>
      </c>
      <c r="K233" s="37">
        <v>0</v>
      </c>
      <c r="L233" s="37">
        <v>0.52</v>
      </c>
    </row>
    <row r="234" spans="1:12" x14ac:dyDescent="0.25">
      <c r="A234" s="35" t="s">
        <v>696</v>
      </c>
      <c r="B234" s="35" t="s">
        <v>499</v>
      </c>
      <c r="C234" s="2" t="s">
        <v>658</v>
      </c>
      <c r="D234" s="2" t="s">
        <v>659</v>
      </c>
      <c r="E234" s="35" t="s">
        <v>697</v>
      </c>
      <c r="F234" s="36">
        <v>338800</v>
      </c>
      <c r="G234" s="35">
        <v>14238</v>
      </c>
      <c r="H234" s="35">
        <v>93</v>
      </c>
      <c r="I234" s="35">
        <v>0</v>
      </c>
      <c r="J234" s="37">
        <v>0.04</v>
      </c>
      <c r="K234" s="37">
        <v>0.03</v>
      </c>
      <c r="L234" s="37">
        <v>0.34</v>
      </c>
    </row>
    <row r="235" spans="1:12" x14ac:dyDescent="0.25">
      <c r="A235" s="35" t="s">
        <v>774</v>
      </c>
      <c r="B235" s="35" t="s">
        <v>682</v>
      </c>
      <c r="C235" s="2" t="s">
        <v>658</v>
      </c>
      <c r="D235" s="2" t="s">
        <v>749</v>
      </c>
      <c r="E235" s="35" t="s">
        <v>775</v>
      </c>
      <c r="F235" s="36">
        <v>75700</v>
      </c>
      <c r="G235" s="35">
        <v>0</v>
      </c>
      <c r="H235" s="35">
        <v>0</v>
      </c>
      <c r="I235" s="35">
        <v>0</v>
      </c>
      <c r="J235" s="37">
        <v>7.0000000000000007E-2</v>
      </c>
      <c r="K235" s="37">
        <v>0</v>
      </c>
      <c r="L235" s="37">
        <v>0.5</v>
      </c>
    </row>
    <row r="236" spans="1:12" x14ac:dyDescent="0.25">
      <c r="A236" s="35" t="s">
        <v>843</v>
      </c>
      <c r="B236" s="35" t="s">
        <v>477</v>
      </c>
      <c r="C236" s="2" t="s">
        <v>658</v>
      </c>
      <c r="D236" s="2" t="s">
        <v>833</v>
      </c>
      <c r="E236" s="35" t="s">
        <v>844</v>
      </c>
      <c r="F236" s="36">
        <v>390800</v>
      </c>
      <c r="G236" s="35">
        <v>0</v>
      </c>
      <c r="H236" s="35">
        <v>0</v>
      </c>
      <c r="I236" s="35">
        <v>100</v>
      </c>
      <c r="J236" s="37">
        <v>0.22</v>
      </c>
      <c r="K236" s="37">
        <v>0.03</v>
      </c>
      <c r="L236" s="37">
        <v>0.67</v>
      </c>
    </row>
    <row r="237" spans="1:12" x14ac:dyDescent="0.25">
      <c r="A237" s="35" t="s">
        <v>824</v>
      </c>
      <c r="B237" s="35" t="s">
        <v>682</v>
      </c>
      <c r="C237" s="2" t="s">
        <v>658</v>
      </c>
      <c r="D237" s="2" t="s">
        <v>811</v>
      </c>
      <c r="E237" s="33" t="s">
        <v>825</v>
      </c>
      <c r="F237" s="36">
        <v>309500</v>
      </c>
      <c r="G237" s="35">
        <v>0</v>
      </c>
      <c r="H237" s="35">
        <v>0</v>
      </c>
      <c r="I237" s="35">
        <v>0</v>
      </c>
      <c r="J237" s="37">
        <v>0.08</v>
      </c>
      <c r="K237" s="37">
        <v>0</v>
      </c>
      <c r="L237" s="37">
        <v>0.35</v>
      </c>
    </row>
    <row r="238" spans="1:12" x14ac:dyDescent="0.25">
      <c r="A238" s="35" t="s">
        <v>746</v>
      </c>
      <c r="B238" s="35" t="s">
        <v>657</v>
      </c>
      <c r="C238" s="2" t="s">
        <v>658</v>
      </c>
      <c r="D238" s="2" t="s">
        <v>659</v>
      </c>
      <c r="E238" s="35" t="s">
        <v>747</v>
      </c>
      <c r="F238" s="36">
        <v>131793</v>
      </c>
      <c r="G238" s="35">
        <v>0</v>
      </c>
      <c r="H238" s="35">
        <v>0</v>
      </c>
      <c r="I238" s="35">
        <v>88</v>
      </c>
      <c r="J238" s="37">
        <v>0.19</v>
      </c>
      <c r="K238" s="37">
        <v>0.27</v>
      </c>
      <c r="L238" s="37">
        <v>0.19</v>
      </c>
    </row>
    <row r="239" spans="1:12" x14ac:dyDescent="0.25">
      <c r="A239" s="35" t="s">
        <v>806</v>
      </c>
      <c r="B239" s="35" t="s">
        <v>249</v>
      </c>
      <c r="C239" s="2" t="s">
        <v>658</v>
      </c>
      <c r="D239" s="2" t="s">
        <v>749</v>
      </c>
      <c r="E239" s="35" t="s">
        <v>807</v>
      </c>
      <c r="F239" s="36">
        <v>36100</v>
      </c>
      <c r="G239" s="35">
        <v>0</v>
      </c>
      <c r="H239" s="35">
        <v>0</v>
      </c>
      <c r="I239" s="35">
        <v>0</v>
      </c>
      <c r="J239" s="37">
        <v>0.05</v>
      </c>
      <c r="K239" s="37">
        <v>0</v>
      </c>
      <c r="L239" s="37">
        <v>0.56000000000000005</v>
      </c>
    </row>
    <row r="240" spans="1:12" x14ac:dyDescent="0.25">
      <c r="A240" s="35" t="s">
        <v>808</v>
      </c>
      <c r="B240" s="35" t="s">
        <v>249</v>
      </c>
      <c r="C240" s="2" t="s">
        <v>658</v>
      </c>
      <c r="D240" s="2" t="s">
        <v>749</v>
      </c>
      <c r="E240" s="35" t="s">
        <v>809</v>
      </c>
      <c r="F240" s="36">
        <v>7900</v>
      </c>
      <c r="G240" s="35">
        <v>0</v>
      </c>
      <c r="H240" s="35">
        <v>0</v>
      </c>
      <c r="I240" s="35">
        <v>0</v>
      </c>
      <c r="J240" s="37">
        <v>7.0000000000000007E-2</v>
      </c>
      <c r="K240" s="37">
        <v>0</v>
      </c>
      <c r="L240" s="37">
        <v>0.48</v>
      </c>
    </row>
    <row r="241" spans="1:12" x14ac:dyDescent="0.25">
      <c r="A241" s="35" t="s">
        <v>881</v>
      </c>
      <c r="B241" s="35" t="s">
        <v>477</v>
      </c>
      <c r="C241" s="2" t="s">
        <v>658</v>
      </c>
      <c r="D241" s="2" t="s">
        <v>833</v>
      </c>
      <c r="E241" s="35" t="s">
        <v>882</v>
      </c>
      <c r="F241" s="36">
        <v>35000</v>
      </c>
      <c r="G241" s="35">
        <v>0</v>
      </c>
      <c r="H241" s="35">
        <v>0</v>
      </c>
      <c r="I241" s="35">
        <v>0</v>
      </c>
      <c r="J241" s="37">
        <v>0.7</v>
      </c>
      <c r="K241" s="37">
        <v>0</v>
      </c>
      <c r="L241" s="37">
        <v>7.0000000000000007E-2</v>
      </c>
    </row>
    <row r="242" spans="1:12" x14ac:dyDescent="0.25">
      <c r="A242" s="35" t="s">
        <v>883</v>
      </c>
      <c r="B242" s="35" t="s">
        <v>477</v>
      </c>
      <c r="C242" s="2" t="s">
        <v>658</v>
      </c>
      <c r="D242" s="2" t="s">
        <v>833</v>
      </c>
      <c r="E242" s="35" t="s">
        <v>884</v>
      </c>
      <c r="F242" s="36">
        <v>10100</v>
      </c>
      <c r="G242" s="35">
        <v>0</v>
      </c>
      <c r="H242" s="35">
        <v>0</v>
      </c>
      <c r="I242" s="35">
        <v>0</v>
      </c>
      <c r="J242" s="37">
        <v>0.65</v>
      </c>
      <c r="K242" s="37">
        <v>0</v>
      </c>
      <c r="L242" s="37">
        <v>0.02</v>
      </c>
    </row>
    <row r="243" spans="1:12" x14ac:dyDescent="0.25">
      <c r="A243" s="35" t="s">
        <v>885</v>
      </c>
      <c r="B243" s="35" t="s">
        <v>477</v>
      </c>
      <c r="C243" s="2" t="s">
        <v>658</v>
      </c>
      <c r="D243" s="2" t="s">
        <v>833</v>
      </c>
      <c r="E243" s="35" t="s">
        <v>886</v>
      </c>
      <c r="F243" s="36">
        <v>9500</v>
      </c>
      <c r="G243" s="35">
        <v>0</v>
      </c>
      <c r="H243" s="35">
        <v>0</v>
      </c>
      <c r="I243" s="35">
        <v>0</v>
      </c>
      <c r="J243" s="37">
        <v>0.65</v>
      </c>
      <c r="K243" s="37">
        <v>0</v>
      </c>
      <c r="L243" s="37">
        <v>0.02</v>
      </c>
    </row>
    <row r="244" spans="1:12" x14ac:dyDescent="0.25">
      <c r="A244" s="35" t="s">
        <v>887</v>
      </c>
      <c r="B244" s="35" t="s">
        <v>477</v>
      </c>
      <c r="C244" s="2" t="s">
        <v>658</v>
      </c>
      <c r="D244" s="2" t="s">
        <v>833</v>
      </c>
      <c r="E244" s="35" t="s">
        <v>888</v>
      </c>
      <c r="F244" s="36">
        <v>6600</v>
      </c>
      <c r="G244" s="35">
        <v>0</v>
      </c>
      <c r="H244" s="35">
        <v>0</v>
      </c>
      <c r="I244" s="35">
        <v>0</v>
      </c>
      <c r="J244" s="37">
        <v>0.65</v>
      </c>
      <c r="K244" s="37">
        <v>0</v>
      </c>
      <c r="L244" s="37">
        <v>0.02</v>
      </c>
    </row>
    <row r="245" spans="1:12" x14ac:dyDescent="0.25">
      <c r="A245" s="35" t="s">
        <v>889</v>
      </c>
      <c r="B245" s="35" t="s">
        <v>477</v>
      </c>
      <c r="C245" s="2" t="s">
        <v>658</v>
      </c>
      <c r="D245" s="2" t="s">
        <v>833</v>
      </c>
      <c r="E245" s="35" t="s">
        <v>890</v>
      </c>
      <c r="F245" s="36">
        <v>5300</v>
      </c>
      <c r="G245" s="35">
        <v>0</v>
      </c>
      <c r="H245" s="35">
        <v>0</v>
      </c>
      <c r="I245" s="35">
        <v>0</v>
      </c>
      <c r="J245" s="37">
        <v>0.6</v>
      </c>
      <c r="K245" s="37">
        <v>0</v>
      </c>
      <c r="L245" s="37">
        <v>0.03</v>
      </c>
    </row>
    <row r="246" spans="1:12" x14ac:dyDescent="0.25">
      <c r="A246" s="35" t="s">
        <v>891</v>
      </c>
      <c r="B246" s="35" t="s">
        <v>477</v>
      </c>
      <c r="C246" s="2" t="s">
        <v>658</v>
      </c>
      <c r="D246" s="2" t="s">
        <v>833</v>
      </c>
      <c r="E246" s="35" t="s">
        <v>892</v>
      </c>
      <c r="F246" s="36">
        <v>5700</v>
      </c>
      <c r="G246" s="35">
        <v>0</v>
      </c>
      <c r="H246" s="35">
        <v>0</v>
      </c>
      <c r="I246" s="35">
        <v>0</v>
      </c>
      <c r="J246" s="37">
        <v>0.55000000000000004</v>
      </c>
      <c r="K246" s="37">
        <v>0</v>
      </c>
      <c r="L246" s="37">
        <v>0.03</v>
      </c>
    </row>
    <row r="247" spans="1:12" x14ac:dyDescent="0.25">
      <c r="A247" s="35" t="s">
        <v>893</v>
      </c>
      <c r="B247" s="35" t="s">
        <v>477</v>
      </c>
      <c r="C247" s="2" t="s">
        <v>658</v>
      </c>
      <c r="D247" s="2" t="s">
        <v>833</v>
      </c>
      <c r="E247" s="35" t="s">
        <v>894</v>
      </c>
      <c r="F247" s="36">
        <v>7400</v>
      </c>
      <c r="G247" s="35">
        <v>0</v>
      </c>
      <c r="H247" s="35">
        <v>0</v>
      </c>
      <c r="I247" s="35">
        <v>0</v>
      </c>
      <c r="J247" s="37">
        <v>0.65</v>
      </c>
      <c r="K247" s="37">
        <v>0</v>
      </c>
      <c r="L247" s="37">
        <v>0.01</v>
      </c>
    </row>
    <row r="248" spans="1:12" x14ac:dyDescent="0.25">
      <c r="A248" s="35" t="s">
        <v>895</v>
      </c>
      <c r="B248" s="35" t="s">
        <v>477</v>
      </c>
      <c r="C248" s="2" t="s">
        <v>658</v>
      </c>
      <c r="D248" s="2" t="s">
        <v>833</v>
      </c>
      <c r="E248" s="35" t="s">
        <v>896</v>
      </c>
      <c r="F248" s="36">
        <v>7000</v>
      </c>
      <c r="G248" s="35">
        <v>0</v>
      </c>
      <c r="H248" s="35">
        <v>0</v>
      </c>
      <c r="I248" s="35">
        <v>0</v>
      </c>
      <c r="J248" s="37">
        <v>0.6</v>
      </c>
      <c r="K248" s="37">
        <v>0</v>
      </c>
      <c r="L248" s="37">
        <v>0.01</v>
      </c>
    </row>
    <row r="249" spans="1:12" x14ac:dyDescent="0.25">
      <c r="A249" s="35" t="s">
        <v>897</v>
      </c>
      <c r="B249" s="35" t="s">
        <v>477</v>
      </c>
      <c r="C249" s="2" t="s">
        <v>658</v>
      </c>
      <c r="D249" s="2" t="s">
        <v>833</v>
      </c>
      <c r="E249" s="35" t="s">
        <v>898</v>
      </c>
      <c r="F249" s="36">
        <v>8100</v>
      </c>
      <c r="G249" s="35">
        <v>0</v>
      </c>
      <c r="H249" s="35">
        <v>0</v>
      </c>
      <c r="I249" s="35">
        <v>0</v>
      </c>
      <c r="J249" s="37">
        <v>0.7</v>
      </c>
      <c r="K249" s="37">
        <v>0</v>
      </c>
      <c r="L249" s="37">
        <v>0.01</v>
      </c>
    </row>
    <row r="250" spans="1:12" x14ac:dyDescent="0.25">
      <c r="A250" s="35" t="s">
        <v>899</v>
      </c>
      <c r="B250" s="35" t="s">
        <v>477</v>
      </c>
      <c r="C250" s="2" t="s">
        <v>658</v>
      </c>
      <c r="D250" s="2" t="s">
        <v>833</v>
      </c>
      <c r="E250" s="35" t="s">
        <v>900</v>
      </c>
      <c r="F250" s="36">
        <v>4100</v>
      </c>
      <c r="G250" s="35">
        <v>0</v>
      </c>
      <c r="H250" s="35">
        <v>0</v>
      </c>
      <c r="I250" s="35">
        <v>0</v>
      </c>
      <c r="J250" s="37">
        <v>0.65</v>
      </c>
      <c r="K250" s="37">
        <v>0</v>
      </c>
      <c r="L250" s="37">
        <v>0.02</v>
      </c>
    </row>
    <row r="251" spans="1:12" x14ac:dyDescent="0.25">
      <c r="A251" s="35" t="s">
        <v>901</v>
      </c>
      <c r="B251" s="35" t="s">
        <v>477</v>
      </c>
      <c r="C251" s="2" t="s">
        <v>658</v>
      </c>
      <c r="D251" s="2" t="s">
        <v>833</v>
      </c>
      <c r="E251" s="35" t="s">
        <v>902</v>
      </c>
      <c r="F251" s="36">
        <v>3100</v>
      </c>
      <c r="G251" s="35">
        <v>0</v>
      </c>
      <c r="H251" s="35">
        <v>0</v>
      </c>
      <c r="I251" s="35">
        <v>0</v>
      </c>
      <c r="J251" s="37">
        <v>0.65</v>
      </c>
      <c r="K251" s="37">
        <v>0</v>
      </c>
      <c r="L251" s="37">
        <v>0.03</v>
      </c>
    </row>
    <row r="252" spans="1:12" x14ac:dyDescent="0.25">
      <c r="A252" s="35" t="s">
        <v>665</v>
      </c>
      <c r="B252" s="35" t="s">
        <v>480</v>
      </c>
      <c r="C252" s="2" t="s">
        <v>658</v>
      </c>
      <c r="D252" s="2" t="s">
        <v>659</v>
      </c>
      <c r="E252" s="35" t="s">
        <v>666</v>
      </c>
      <c r="F252" s="36">
        <v>5000</v>
      </c>
      <c r="G252" s="35">
        <v>0</v>
      </c>
      <c r="H252" s="35">
        <v>0</v>
      </c>
      <c r="I252" s="35">
        <v>0</v>
      </c>
      <c r="J252" s="37">
        <v>0</v>
      </c>
      <c r="K252" s="37">
        <v>0</v>
      </c>
      <c r="L252" s="37">
        <v>0.7</v>
      </c>
    </row>
    <row r="253" spans="1:12" x14ac:dyDescent="0.25">
      <c r="A253" s="35" t="s">
        <v>845</v>
      </c>
      <c r="B253" s="35" t="s">
        <v>477</v>
      </c>
      <c r="C253" s="2" t="s">
        <v>658</v>
      </c>
      <c r="D253" s="2" t="s">
        <v>833</v>
      </c>
      <c r="E253" s="35" t="s">
        <v>846</v>
      </c>
      <c r="F253" s="36">
        <v>198100</v>
      </c>
      <c r="G253" s="35">
        <v>8634</v>
      </c>
      <c r="H253" s="35">
        <v>52</v>
      </c>
      <c r="I253" s="35">
        <v>0</v>
      </c>
      <c r="J253" s="37">
        <v>0.09</v>
      </c>
      <c r="K253" s="37">
        <v>0.02</v>
      </c>
      <c r="L253" s="37">
        <v>0.16</v>
      </c>
    </row>
    <row r="254" spans="1:12" x14ac:dyDescent="0.25">
      <c r="A254" s="35" t="s">
        <v>847</v>
      </c>
      <c r="B254" s="35" t="s">
        <v>477</v>
      </c>
      <c r="C254" s="2" t="s">
        <v>658</v>
      </c>
      <c r="D254" s="2" t="s">
        <v>833</v>
      </c>
      <c r="E254" s="35" t="s">
        <v>848</v>
      </c>
      <c r="F254" s="36">
        <v>34600</v>
      </c>
      <c r="G254" s="35">
        <v>0</v>
      </c>
      <c r="H254" s="35">
        <v>0</v>
      </c>
      <c r="I254" s="35">
        <v>52</v>
      </c>
      <c r="J254" s="37">
        <v>0.17</v>
      </c>
      <c r="K254" s="37">
        <v>7.0000000000000007E-2</v>
      </c>
      <c r="L254" s="37">
        <v>0.37</v>
      </c>
    </row>
    <row r="255" spans="1:12" x14ac:dyDescent="0.25">
      <c r="A255" s="35" t="s">
        <v>778</v>
      </c>
      <c r="B255" s="35" t="s">
        <v>682</v>
      </c>
      <c r="C255" s="2" t="s">
        <v>658</v>
      </c>
      <c r="D255" s="2" t="s">
        <v>749</v>
      </c>
      <c r="E255" s="35" t="s">
        <v>779</v>
      </c>
      <c r="F255" s="36">
        <v>323700</v>
      </c>
      <c r="G255" s="35">
        <v>0</v>
      </c>
      <c r="H255" s="35">
        <v>0</v>
      </c>
      <c r="I255" s="35">
        <v>10</v>
      </c>
      <c r="J255" s="37">
        <v>0.22</v>
      </c>
      <c r="K255" s="37">
        <v>0</v>
      </c>
      <c r="L255" s="37">
        <v>0.46</v>
      </c>
    </row>
    <row r="256" spans="1:12" x14ac:dyDescent="0.25">
      <c r="A256" s="35" t="s">
        <v>663</v>
      </c>
      <c r="B256" s="35" t="s">
        <v>480</v>
      </c>
      <c r="C256" s="2" t="s">
        <v>658</v>
      </c>
      <c r="D256" s="2" t="s">
        <v>659</v>
      </c>
      <c r="E256" s="35" t="s">
        <v>664</v>
      </c>
      <c r="F256" s="36">
        <v>52200</v>
      </c>
      <c r="G256" s="35">
        <v>0</v>
      </c>
      <c r="H256" s="35">
        <v>0</v>
      </c>
      <c r="I256" s="35">
        <v>0</v>
      </c>
      <c r="J256" s="37">
        <v>0</v>
      </c>
      <c r="K256" s="37">
        <v>0</v>
      </c>
      <c r="L256" s="37">
        <v>0.7</v>
      </c>
    </row>
    <row r="257" spans="1:12" x14ac:dyDescent="0.25">
      <c r="A257" s="35" t="s">
        <v>826</v>
      </c>
      <c r="B257" s="35" t="s">
        <v>682</v>
      </c>
      <c r="C257" s="2" t="s">
        <v>658</v>
      </c>
      <c r="D257" s="2" t="s">
        <v>811</v>
      </c>
      <c r="E257" s="35" t="s">
        <v>827</v>
      </c>
      <c r="F257" s="36">
        <v>154300</v>
      </c>
      <c r="G257" s="35">
        <v>0</v>
      </c>
      <c r="H257" s="35">
        <v>0</v>
      </c>
      <c r="I257" s="35">
        <v>0</v>
      </c>
      <c r="J257" s="37">
        <v>0.17</v>
      </c>
      <c r="K257" s="37">
        <v>0</v>
      </c>
      <c r="L257" s="37">
        <v>0.31</v>
      </c>
    </row>
    <row r="258" spans="1:12" x14ac:dyDescent="0.25">
      <c r="A258" s="35" t="s">
        <v>849</v>
      </c>
      <c r="B258" s="35" t="s">
        <v>477</v>
      </c>
      <c r="C258" s="2" t="s">
        <v>658</v>
      </c>
      <c r="D258" s="2" t="s">
        <v>833</v>
      </c>
      <c r="E258" s="35" t="s">
        <v>850</v>
      </c>
      <c r="F258" s="36">
        <v>5700</v>
      </c>
      <c r="G258" s="35">
        <v>0</v>
      </c>
      <c r="H258" s="35">
        <v>0</v>
      </c>
      <c r="I258" s="35">
        <v>0</v>
      </c>
      <c r="J258" s="37">
        <v>0.6</v>
      </c>
      <c r="K258" s="37">
        <v>0</v>
      </c>
      <c r="L258" s="37">
        <v>0.08</v>
      </c>
    </row>
    <row r="259" spans="1:12" x14ac:dyDescent="0.25">
      <c r="A259" s="35" t="s">
        <v>780</v>
      </c>
      <c r="B259" s="35" t="s">
        <v>682</v>
      </c>
      <c r="C259" s="2" t="s">
        <v>658</v>
      </c>
      <c r="D259" s="2" t="s">
        <v>749</v>
      </c>
      <c r="E259" s="35" t="s">
        <v>781</v>
      </c>
      <c r="F259" s="36">
        <v>260100</v>
      </c>
      <c r="G259" s="35">
        <v>0</v>
      </c>
      <c r="H259" s="35">
        <v>0</v>
      </c>
      <c r="I259" s="35">
        <v>0</v>
      </c>
      <c r="J259" s="37">
        <v>0.06</v>
      </c>
      <c r="K259" s="37">
        <v>0</v>
      </c>
      <c r="L259" s="37">
        <v>0.52</v>
      </c>
    </row>
    <row r="260" spans="1:12" x14ac:dyDescent="0.25">
      <c r="A260" s="35" t="s">
        <v>869</v>
      </c>
      <c r="B260" s="35" t="s">
        <v>657</v>
      </c>
      <c r="C260" s="2" t="s">
        <v>658</v>
      </c>
      <c r="D260" s="2" t="s">
        <v>833</v>
      </c>
      <c r="E260" s="35" t="s">
        <v>870</v>
      </c>
      <c r="F260" s="36">
        <v>219400</v>
      </c>
      <c r="G260" s="35">
        <v>0</v>
      </c>
      <c r="H260" s="35">
        <v>0</v>
      </c>
      <c r="I260" s="35">
        <v>103</v>
      </c>
      <c r="J260" s="37">
        <v>0.24</v>
      </c>
      <c r="K260" s="37">
        <v>0.05</v>
      </c>
      <c r="L260" s="37">
        <v>0.34</v>
      </c>
    </row>
    <row r="261" spans="1:12" x14ac:dyDescent="0.25">
      <c r="A261" s="35" t="s">
        <v>782</v>
      </c>
      <c r="B261" s="35" t="s">
        <v>752</v>
      </c>
      <c r="C261" s="2" t="s">
        <v>658</v>
      </c>
      <c r="D261" s="2" t="s">
        <v>749</v>
      </c>
      <c r="E261" s="35" t="s">
        <v>783</v>
      </c>
      <c r="F261" s="36">
        <v>635900</v>
      </c>
      <c r="G261" s="35">
        <v>0</v>
      </c>
      <c r="H261" s="35">
        <v>0</v>
      </c>
      <c r="I261" s="35">
        <v>735</v>
      </c>
      <c r="J261" s="37">
        <v>7.0000000000000007E-2</v>
      </c>
      <c r="K261" s="37">
        <v>0.12</v>
      </c>
      <c r="L261" s="37">
        <v>0.34</v>
      </c>
    </row>
    <row r="262" spans="1:12" x14ac:dyDescent="0.25">
      <c r="A262" s="35" t="s">
        <v>722</v>
      </c>
      <c r="B262" s="35" t="s">
        <v>657</v>
      </c>
      <c r="C262" s="2" t="s">
        <v>658</v>
      </c>
      <c r="D262" s="2" t="s">
        <v>659</v>
      </c>
      <c r="E262" s="35" t="s">
        <v>723</v>
      </c>
      <c r="F262" s="36">
        <v>257700</v>
      </c>
      <c r="G262" s="35">
        <v>3172</v>
      </c>
      <c r="H262" s="35">
        <v>45</v>
      </c>
      <c r="I262" s="35">
        <v>0</v>
      </c>
      <c r="J262" s="37">
        <v>0.12</v>
      </c>
      <c r="K262" s="37">
        <v>0.1</v>
      </c>
      <c r="L262" s="37">
        <v>0.41</v>
      </c>
    </row>
    <row r="263" spans="1:12" x14ac:dyDescent="0.25">
      <c r="A263" s="35" t="s">
        <v>734</v>
      </c>
      <c r="B263" s="35" t="s">
        <v>657</v>
      </c>
      <c r="C263" s="2" t="s">
        <v>658</v>
      </c>
      <c r="D263" s="2" t="s">
        <v>659</v>
      </c>
      <c r="E263" s="35" t="s">
        <v>735</v>
      </c>
      <c r="F263" s="36">
        <v>11395</v>
      </c>
      <c r="G263" s="35">
        <v>0</v>
      </c>
      <c r="H263" s="35">
        <v>0</v>
      </c>
      <c r="I263" s="35">
        <v>0</v>
      </c>
      <c r="J263" s="37">
        <v>0</v>
      </c>
      <c r="K263" s="37">
        <v>0</v>
      </c>
      <c r="L263" s="37">
        <v>0.66</v>
      </c>
    </row>
    <row r="264" spans="1:12" x14ac:dyDescent="0.25">
      <c r="A264" s="35" t="s">
        <v>784</v>
      </c>
      <c r="B264" s="35" t="s">
        <v>752</v>
      </c>
      <c r="C264" s="2" t="s">
        <v>658</v>
      </c>
      <c r="D264" s="2" t="s">
        <v>749</v>
      </c>
      <c r="E264" s="33" t="s">
        <v>785</v>
      </c>
      <c r="F264" s="36">
        <v>1277600</v>
      </c>
      <c r="G264" s="35">
        <v>0</v>
      </c>
      <c r="H264" s="35">
        <v>0</v>
      </c>
      <c r="I264" s="35">
        <v>609</v>
      </c>
      <c r="J264" s="37">
        <v>0.18</v>
      </c>
      <c r="K264" s="37">
        <v>0.14000000000000001</v>
      </c>
      <c r="L264" s="37">
        <v>0.28999999999999998</v>
      </c>
    </row>
    <row r="265" spans="1:12" x14ac:dyDescent="0.25">
      <c r="A265" s="35" t="s">
        <v>875</v>
      </c>
      <c r="B265" s="35" t="s">
        <v>477</v>
      </c>
      <c r="C265" s="2" t="s">
        <v>658</v>
      </c>
      <c r="D265" s="2" t="s">
        <v>833</v>
      </c>
      <c r="E265" s="35" t="s">
        <v>876</v>
      </c>
      <c r="F265" s="36">
        <v>17600</v>
      </c>
      <c r="G265" s="35">
        <v>0</v>
      </c>
      <c r="H265" s="35">
        <v>0</v>
      </c>
      <c r="I265" s="35">
        <v>0</v>
      </c>
      <c r="J265" s="37">
        <v>0.65</v>
      </c>
      <c r="K265" s="37">
        <v>0</v>
      </c>
      <c r="L265" s="37">
        <v>0.02</v>
      </c>
    </row>
    <row r="266" spans="1:12" x14ac:dyDescent="0.25">
      <c r="A266" s="35" t="s">
        <v>907</v>
      </c>
      <c r="B266" s="35" t="s">
        <v>480</v>
      </c>
      <c r="C266" s="2" t="s">
        <v>658</v>
      </c>
      <c r="D266" s="2" t="s">
        <v>833</v>
      </c>
      <c r="E266" s="35" t="s">
        <v>908</v>
      </c>
      <c r="F266" s="36">
        <v>1500</v>
      </c>
      <c r="G266" s="35">
        <v>0</v>
      </c>
      <c r="H266" s="35">
        <v>0</v>
      </c>
      <c r="I266" s="35">
        <v>0</v>
      </c>
      <c r="J266" s="37">
        <v>0.5</v>
      </c>
      <c r="K266" s="37">
        <v>0</v>
      </c>
      <c r="L266" s="37">
        <v>0.15</v>
      </c>
    </row>
    <row r="267" spans="1:12" x14ac:dyDescent="0.25">
      <c r="A267" s="35" t="s">
        <v>851</v>
      </c>
      <c r="B267" s="35" t="s">
        <v>657</v>
      </c>
      <c r="C267" s="2" t="s">
        <v>658</v>
      </c>
      <c r="D267" s="2" t="s">
        <v>833</v>
      </c>
      <c r="E267" s="35" t="s">
        <v>852</v>
      </c>
      <c r="F267" s="36">
        <v>1168700</v>
      </c>
      <c r="G267" s="35">
        <v>0</v>
      </c>
      <c r="H267" s="35">
        <v>0</v>
      </c>
      <c r="I267" s="35">
        <v>234</v>
      </c>
      <c r="J267" s="37">
        <v>0.2</v>
      </c>
      <c r="K267" s="37">
        <v>0.04</v>
      </c>
      <c r="L267" s="37">
        <v>0.41</v>
      </c>
    </row>
    <row r="268" spans="1:12" x14ac:dyDescent="0.25">
      <c r="A268" s="35" t="s">
        <v>853</v>
      </c>
      <c r="B268" s="35" t="s">
        <v>480</v>
      </c>
      <c r="C268" s="2" t="s">
        <v>658</v>
      </c>
      <c r="D268" s="2" t="s">
        <v>833</v>
      </c>
      <c r="E268" s="35" t="s">
        <v>854</v>
      </c>
      <c r="F268" s="36">
        <v>34600</v>
      </c>
      <c r="G268" s="35">
        <v>0</v>
      </c>
      <c r="H268" s="35">
        <v>0</v>
      </c>
      <c r="I268" s="35">
        <v>0</v>
      </c>
      <c r="J268" s="37">
        <v>0.5</v>
      </c>
      <c r="K268" s="37">
        <v>0</v>
      </c>
      <c r="L268" s="37">
        <v>0.4</v>
      </c>
    </row>
    <row r="269" spans="1:12" x14ac:dyDescent="0.25">
      <c r="A269" s="35" t="s">
        <v>786</v>
      </c>
      <c r="B269" s="35" t="s">
        <v>752</v>
      </c>
      <c r="C269" s="2" t="s">
        <v>658</v>
      </c>
      <c r="D269" s="2" t="s">
        <v>749</v>
      </c>
      <c r="E269" s="35" t="s">
        <v>787</v>
      </c>
      <c r="F269" s="36">
        <v>482600</v>
      </c>
      <c r="G269" s="35">
        <v>0</v>
      </c>
      <c r="H269" s="35">
        <v>0</v>
      </c>
      <c r="I269" s="35">
        <v>0</v>
      </c>
      <c r="J269" s="37">
        <v>0.08</v>
      </c>
      <c r="K269" s="37">
        <v>0</v>
      </c>
      <c r="L269" s="37">
        <v>0.45</v>
      </c>
    </row>
    <row r="270" spans="1:12" x14ac:dyDescent="0.25">
      <c r="A270" s="35" t="s">
        <v>788</v>
      </c>
      <c r="B270" s="35" t="s">
        <v>682</v>
      </c>
      <c r="C270" s="2" t="s">
        <v>658</v>
      </c>
      <c r="D270" s="2" t="s">
        <v>749</v>
      </c>
      <c r="E270" s="33" t="s">
        <v>789</v>
      </c>
      <c r="F270" s="36">
        <v>2218900</v>
      </c>
      <c r="G270" s="35">
        <v>127243</v>
      </c>
      <c r="H270" s="35">
        <v>347</v>
      </c>
      <c r="I270" s="35">
        <v>30</v>
      </c>
      <c r="J270" s="37">
        <v>0.2</v>
      </c>
      <c r="K270" s="37">
        <v>0.04</v>
      </c>
      <c r="L270" s="37">
        <v>0.23</v>
      </c>
    </row>
    <row r="271" spans="1:12" x14ac:dyDescent="0.25">
      <c r="A271" s="35" t="s">
        <v>698</v>
      </c>
      <c r="B271" s="35" t="s">
        <v>657</v>
      </c>
      <c r="C271" s="2" t="s">
        <v>658</v>
      </c>
      <c r="D271" s="2" t="s">
        <v>659</v>
      </c>
      <c r="E271" s="35" t="s">
        <v>699</v>
      </c>
      <c r="F271" s="36">
        <v>291500</v>
      </c>
      <c r="G271" s="35">
        <v>6170</v>
      </c>
      <c r="H271" s="35">
        <v>48</v>
      </c>
      <c r="I271" s="35">
        <v>0</v>
      </c>
      <c r="J271" s="37">
        <v>0.06</v>
      </c>
      <c r="K271" s="37">
        <v>0.2</v>
      </c>
      <c r="L271" s="37">
        <v>0.37</v>
      </c>
    </row>
    <row r="272" spans="1:12" x14ac:dyDescent="0.25">
      <c r="A272" s="35" t="s">
        <v>700</v>
      </c>
      <c r="B272" s="35" t="s">
        <v>499</v>
      </c>
      <c r="C272" s="2" t="s">
        <v>658</v>
      </c>
      <c r="D272" s="2" t="s">
        <v>659</v>
      </c>
      <c r="E272" s="35" t="s">
        <v>701</v>
      </c>
      <c r="F272" s="36">
        <v>168800</v>
      </c>
      <c r="G272" s="35">
        <v>0</v>
      </c>
      <c r="H272" s="35">
        <v>0</v>
      </c>
      <c r="I272" s="35">
        <v>0</v>
      </c>
      <c r="J272" s="37">
        <v>0</v>
      </c>
      <c r="K272" s="37">
        <v>0</v>
      </c>
      <c r="L272" s="37">
        <v>0.66</v>
      </c>
    </row>
    <row r="273" spans="1:12" x14ac:dyDescent="0.25">
      <c r="A273" s="35" t="s">
        <v>828</v>
      </c>
      <c r="B273" s="35" t="s">
        <v>814</v>
      </c>
      <c r="C273" s="2" t="s">
        <v>658</v>
      </c>
      <c r="D273" s="2" t="s">
        <v>811</v>
      </c>
      <c r="E273" s="35" t="s">
        <v>829</v>
      </c>
      <c r="F273" s="36">
        <v>11675200</v>
      </c>
      <c r="G273" s="35">
        <v>134333</v>
      </c>
      <c r="H273" s="35">
        <v>136</v>
      </c>
      <c r="I273" s="35">
        <v>315</v>
      </c>
      <c r="J273" s="37">
        <v>0.24</v>
      </c>
      <c r="K273" s="37">
        <v>0.03</v>
      </c>
      <c r="L273" s="37">
        <v>0.37</v>
      </c>
    </row>
    <row r="274" spans="1:12" x14ac:dyDescent="0.25">
      <c r="A274" s="35" t="s">
        <v>855</v>
      </c>
      <c r="B274" s="35" t="s">
        <v>480</v>
      </c>
      <c r="C274" s="2" t="s">
        <v>658</v>
      </c>
      <c r="D274" s="2" t="s">
        <v>833</v>
      </c>
      <c r="E274" s="35" t="s">
        <v>856</v>
      </c>
      <c r="F274" s="36">
        <v>1000</v>
      </c>
      <c r="G274" s="35">
        <v>0</v>
      </c>
      <c r="H274" s="35">
        <v>0</v>
      </c>
      <c r="I274" s="35">
        <v>0</v>
      </c>
      <c r="J274" s="37">
        <v>0.5</v>
      </c>
      <c r="K274" s="37">
        <v>0</v>
      </c>
      <c r="L274" s="37">
        <v>0.3</v>
      </c>
    </row>
    <row r="275" spans="1:12" x14ac:dyDescent="0.25">
      <c r="A275" s="35" t="s">
        <v>702</v>
      </c>
      <c r="B275" s="35" t="s">
        <v>657</v>
      </c>
      <c r="C275" s="2" t="s">
        <v>658</v>
      </c>
      <c r="D275" s="2" t="s">
        <v>659</v>
      </c>
      <c r="E275" s="35" t="s">
        <v>703</v>
      </c>
      <c r="F275" s="36">
        <v>673200</v>
      </c>
      <c r="G275" s="35">
        <v>0</v>
      </c>
      <c r="H275" s="35">
        <v>0</v>
      </c>
      <c r="I275" s="35">
        <v>199</v>
      </c>
      <c r="J275" s="37">
        <v>0.03</v>
      </c>
      <c r="K275" s="37">
        <v>0.04</v>
      </c>
      <c r="L275" s="37">
        <v>0.6</v>
      </c>
    </row>
    <row r="276" spans="1:12" x14ac:dyDescent="0.25">
      <c r="A276" s="35" t="s">
        <v>704</v>
      </c>
      <c r="B276" s="35" t="s">
        <v>682</v>
      </c>
      <c r="C276" s="2" t="s">
        <v>658</v>
      </c>
      <c r="D276" s="2" t="s">
        <v>659</v>
      </c>
      <c r="E276" s="35" t="s">
        <v>705</v>
      </c>
      <c r="F276" s="36">
        <v>719670</v>
      </c>
      <c r="G276" s="35">
        <v>0</v>
      </c>
      <c r="H276" s="35">
        <v>0</v>
      </c>
      <c r="I276" s="35">
        <v>0</v>
      </c>
      <c r="J276" s="37">
        <v>0.13</v>
      </c>
      <c r="K276" s="37">
        <v>0</v>
      </c>
      <c r="L276" s="37">
        <v>0.42</v>
      </c>
    </row>
    <row r="277" spans="1:12" x14ac:dyDescent="0.25">
      <c r="A277" s="35" t="s">
        <v>790</v>
      </c>
      <c r="B277" s="35" t="s">
        <v>752</v>
      </c>
      <c r="C277" s="2" t="s">
        <v>658</v>
      </c>
      <c r="D277" s="2" t="s">
        <v>749</v>
      </c>
      <c r="E277" s="35" t="s">
        <v>791</v>
      </c>
      <c r="F277" s="36">
        <v>1025300</v>
      </c>
      <c r="G277" s="35">
        <v>0</v>
      </c>
      <c r="H277" s="35">
        <v>0</v>
      </c>
      <c r="I277" s="35">
        <v>562</v>
      </c>
      <c r="J277" s="37">
        <v>0.1</v>
      </c>
      <c r="K277" s="37">
        <v>0.09</v>
      </c>
      <c r="L277" s="37">
        <v>0.46</v>
      </c>
    </row>
    <row r="278" spans="1:12" x14ac:dyDescent="0.25">
      <c r="A278" s="35" t="s">
        <v>736</v>
      </c>
      <c r="B278" s="35" t="s">
        <v>657</v>
      </c>
      <c r="C278" s="2" t="s">
        <v>658</v>
      </c>
      <c r="D278" s="2" t="s">
        <v>659</v>
      </c>
      <c r="E278" s="35" t="s">
        <v>737</v>
      </c>
      <c r="F278" s="36">
        <v>188921</v>
      </c>
      <c r="G278" s="35">
        <v>0</v>
      </c>
      <c r="H278" s="35">
        <v>0</v>
      </c>
      <c r="I278" s="35">
        <v>0</v>
      </c>
      <c r="J278" s="37">
        <v>0.21</v>
      </c>
      <c r="K278" s="37">
        <v>0.24</v>
      </c>
      <c r="L278" s="37">
        <v>0.1</v>
      </c>
    </row>
    <row r="279" spans="1:12" x14ac:dyDescent="0.25">
      <c r="A279" s="35" t="s">
        <v>857</v>
      </c>
      <c r="B279" s="35" t="s">
        <v>480</v>
      </c>
      <c r="C279" s="2" t="s">
        <v>658</v>
      </c>
      <c r="D279" s="2" t="s">
        <v>833</v>
      </c>
      <c r="E279" s="35" t="s">
        <v>858</v>
      </c>
      <c r="F279" s="36">
        <v>21000</v>
      </c>
      <c r="G279" s="35">
        <v>0</v>
      </c>
      <c r="H279" s="35">
        <v>0</v>
      </c>
      <c r="I279" s="35">
        <v>0</v>
      </c>
      <c r="J279" s="37">
        <v>0.4</v>
      </c>
      <c r="K279" s="37">
        <v>0</v>
      </c>
      <c r="L279" s="37">
        <v>0.3</v>
      </c>
    </row>
    <row r="280" spans="1:12" x14ac:dyDescent="0.25">
      <c r="A280" s="35" t="s">
        <v>738</v>
      </c>
      <c r="B280" s="35" t="s">
        <v>657</v>
      </c>
      <c r="C280" s="2" t="s">
        <v>658</v>
      </c>
      <c r="D280" s="2" t="s">
        <v>659</v>
      </c>
      <c r="E280" s="35" t="s">
        <v>739</v>
      </c>
      <c r="F280" s="36">
        <v>641451</v>
      </c>
      <c r="G280" s="35">
        <v>0</v>
      </c>
      <c r="H280" s="35">
        <v>0</v>
      </c>
      <c r="I280" s="35">
        <v>547</v>
      </c>
      <c r="J280" s="37">
        <v>0.01</v>
      </c>
      <c r="K280" s="37">
        <v>0.02</v>
      </c>
      <c r="L280" s="37">
        <v>0.83</v>
      </c>
    </row>
    <row r="281" spans="1:12" x14ac:dyDescent="0.25">
      <c r="A281" s="35" t="s">
        <v>905</v>
      </c>
      <c r="B281" s="35" t="s">
        <v>477</v>
      </c>
      <c r="C281" s="2" t="s">
        <v>658</v>
      </c>
      <c r="D281" s="2" t="s">
        <v>833</v>
      </c>
      <c r="E281" s="35" t="s">
        <v>906</v>
      </c>
      <c r="F281" s="36">
        <v>1000</v>
      </c>
      <c r="G281" s="35">
        <v>0</v>
      </c>
      <c r="H281" s="35">
        <v>0</v>
      </c>
      <c r="I281" s="35">
        <v>0</v>
      </c>
      <c r="J281" s="37">
        <v>0.6</v>
      </c>
      <c r="K281" s="37">
        <v>0</v>
      </c>
      <c r="L281" s="37">
        <v>0.03</v>
      </c>
    </row>
    <row r="282" spans="1:12" x14ac:dyDescent="0.25">
      <c r="A282" s="35" t="s">
        <v>706</v>
      </c>
      <c r="B282" s="35" t="s">
        <v>480</v>
      </c>
      <c r="C282" s="2" t="s">
        <v>658</v>
      </c>
      <c r="D282" s="2" t="s">
        <v>659</v>
      </c>
      <c r="E282" s="35" t="s">
        <v>707</v>
      </c>
      <c r="F282" s="36">
        <v>180400</v>
      </c>
      <c r="G282" s="35">
        <v>17704</v>
      </c>
      <c r="H282" s="35">
        <v>168</v>
      </c>
      <c r="I282" s="35">
        <v>0</v>
      </c>
      <c r="J282" s="37">
        <v>0.04</v>
      </c>
      <c r="K282" s="37">
        <v>0.32</v>
      </c>
      <c r="L282" s="37">
        <v>0.37</v>
      </c>
    </row>
    <row r="283" spans="1:12" x14ac:dyDescent="0.25">
      <c r="A283" s="35" t="s">
        <v>708</v>
      </c>
      <c r="B283" s="35" t="s">
        <v>480</v>
      </c>
      <c r="C283" s="2" t="s">
        <v>658</v>
      </c>
      <c r="D283" s="2" t="s">
        <v>659</v>
      </c>
      <c r="E283" s="35" t="s">
        <v>709</v>
      </c>
      <c r="F283" s="36">
        <v>98700</v>
      </c>
      <c r="G283" s="35">
        <v>0</v>
      </c>
      <c r="H283" s="35">
        <v>0</v>
      </c>
      <c r="I283" s="35">
        <v>0</v>
      </c>
      <c r="J283" s="37">
        <v>0.2</v>
      </c>
      <c r="K283" s="37">
        <v>0</v>
      </c>
      <c r="L283" s="37">
        <v>0.4</v>
      </c>
    </row>
    <row r="284" spans="1:12" x14ac:dyDescent="0.25">
      <c r="A284" s="35" t="s">
        <v>690</v>
      </c>
      <c r="B284" s="35" t="s">
        <v>480</v>
      </c>
      <c r="C284" s="2" t="s">
        <v>658</v>
      </c>
      <c r="D284" s="2" t="s">
        <v>659</v>
      </c>
      <c r="E284" s="35" t="s">
        <v>691</v>
      </c>
      <c r="F284" s="36">
        <v>43800</v>
      </c>
      <c r="G284" s="35">
        <v>0</v>
      </c>
      <c r="H284" s="35">
        <v>0</v>
      </c>
      <c r="I284" s="35">
        <v>0</v>
      </c>
      <c r="J284" s="37">
        <v>0.1</v>
      </c>
      <c r="K284" s="37">
        <v>0</v>
      </c>
      <c r="L284" s="37">
        <v>0.25</v>
      </c>
    </row>
    <row r="285" spans="1:12" x14ac:dyDescent="0.25">
      <c r="A285" s="35" t="s">
        <v>792</v>
      </c>
      <c r="B285" s="35" t="s">
        <v>682</v>
      </c>
      <c r="C285" s="2" t="s">
        <v>658</v>
      </c>
      <c r="D285" s="2" t="s">
        <v>749</v>
      </c>
      <c r="E285" s="33" t="s">
        <v>793</v>
      </c>
      <c r="F285" s="36">
        <v>2225900</v>
      </c>
      <c r="G285" s="35">
        <v>175304</v>
      </c>
      <c r="H285" s="35">
        <v>420</v>
      </c>
      <c r="I285" s="35">
        <v>102</v>
      </c>
      <c r="J285" s="37">
        <v>0.15</v>
      </c>
      <c r="K285" s="37">
        <v>0.09</v>
      </c>
      <c r="L285" s="37">
        <v>0.24</v>
      </c>
    </row>
    <row r="286" spans="1:12" x14ac:dyDescent="0.25">
      <c r="A286" s="35" t="s">
        <v>794</v>
      </c>
      <c r="B286" s="35" t="s">
        <v>752</v>
      </c>
      <c r="C286" s="2" t="s">
        <v>658</v>
      </c>
      <c r="D286" s="2" t="s">
        <v>749</v>
      </c>
      <c r="E286" s="35" t="s">
        <v>795</v>
      </c>
      <c r="F286" s="36">
        <v>542800</v>
      </c>
      <c r="G286" s="35">
        <v>0</v>
      </c>
      <c r="H286" s="35">
        <v>0</v>
      </c>
      <c r="I286" s="35">
        <v>625</v>
      </c>
      <c r="J286" s="37">
        <v>7.0000000000000007E-2</v>
      </c>
      <c r="K286" s="37">
        <v>0.15</v>
      </c>
      <c r="L286" s="37">
        <v>0.39</v>
      </c>
    </row>
    <row r="287" spans="1:12" x14ac:dyDescent="0.25">
      <c r="A287" s="35" t="s">
        <v>740</v>
      </c>
      <c r="B287" s="35" t="s">
        <v>657</v>
      </c>
      <c r="C287" s="2" t="s">
        <v>658</v>
      </c>
      <c r="D287" s="2" t="s">
        <v>659</v>
      </c>
      <c r="E287" s="33" t="s">
        <v>741</v>
      </c>
      <c r="F287" s="36">
        <v>1014532</v>
      </c>
      <c r="G287" s="35">
        <v>0</v>
      </c>
      <c r="H287" s="35">
        <v>0</v>
      </c>
      <c r="I287" s="35">
        <v>520</v>
      </c>
      <c r="J287" s="37">
        <v>0.08</v>
      </c>
      <c r="K287" s="37">
        <v>0.15</v>
      </c>
      <c r="L287" s="37">
        <v>0.55000000000000004</v>
      </c>
    </row>
    <row r="288" spans="1:12" x14ac:dyDescent="0.25">
      <c r="A288" s="35" t="s">
        <v>859</v>
      </c>
      <c r="B288" s="35" t="s">
        <v>477</v>
      </c>
      <c r="C288" s="2" t="s">
        <v>658</v>
      </c>
      <c r="D288" s="2" t="s">
        <v>833</v>
      </c>
      <c r="E288" s="33" t="s">
        <v>860</v>
      </c>
      <c r="F288" s="36">
        <v>666900</v>
      </c>
      <c r="G288" s="35">
        <v>183438</v>
      </c>
      <c r="H288" s="35">
        <v>359</v>
      </c>
      <c r="I288" s="35">
        <v>85</v>
      </c>
      <c r="J288" s="37">
        <v>0.22</v>
      </c>
      <c r="K288" s="37">
        <v>0.08</v>
      </c>
      <c r="L288" s="37">
        <v>0.23</v>
      </c>
    </row>
    <row r="289" spans="1:12" x14ac:dyDescent="0.25">
      <c r="A289" s="35" t="s">
        <v>796</v>
      </c>
      <c r="B289" s="35" t="s">
        <v>249</v>
      </c>
      <c r="C289" s="2" t="s">
        <v>658</v>
      </c>
      <c r="D289" s="2" t="s">
        <v>749</v>
      </c>
      <c r="E289" s="35" t="s">
        <v>797</v>
      </c>
      <c r="F289" s="36">
        <v>44400</v>
      </c>
      <c r="G289" s="35">
        <v>0</v>
      </c>
      <c r="H289" s="35">
        <v>0</v>
      </c>
      <c r="I289" s="35">
        <v>0</v>
      </c>
      <c r="J289" s="37">
        <v>0.08</v>
      </c>
      <c r="K289" s="37">
        <v>0</v>
      </c>
      <c r="L289" s="37">
        <v>0.5</v>
      </c>
    </row>
    <row r="290" spans="1:12" x14ac:dyDescent="0.25">
      <c r="A290" s="35" t="s">
        <v>861</v>
      </c>
      <c r="B290" s="35" t="s">
        <v>480</v>
      </c>
      <c r="C290" s="2" t="s">
        <v>658</v>
      </c>
      <c r="D290" s="2" t="s">
        <v>833</v>
      </c>
      <c r="E290" s="35" t="s">
        <v>862</v>
      </c>
      <c r="F290" s="36">
        <v>373100</v>
      </c>
      <c r="G290" s="35">
        <v>0</v>
      </c>
      <c r="H290" s="35">
        <v>0</v>
      </c>
      <c r="I290" s="35">
        <v>34</v>
      </c>
      <c r="J290" s="37">
        <v>0.35</v>
      </c>
      <c r="K290" s="37">
        <v>0.03</v>
      </c>
      <c r="L290" s="37">
        <v>0.25</v>
      </c>
    </row>
    <row r="291" spans="1:12" x14ac:dyDescent="0.25">
      <c r="A291" s="35" t="s">
        <v>710</v>
      </c>
      <c r="B291" s="35" t="s">
        <v>480</v>
      </c>
      <c r="C291" s="2" t="s">
        <v>658</v>
      </c>
      <c r="D291" s="2" t="s">
        <v>659</v>
      </c>
      <c r="E291" s="33" t="s">
        <v>711</v>
      </c>
      <c r="F291" s="36">
        <v>1044190</v>
      </c>
      <c r="G291" s="35">
        <v>122087</v>
      </c>
      <c r="H291" s="35">
        <v>110</v>
      </c>
      <c r="I291" s="35">
        <v>0</v>
      </c>
      <c r="J291" s="37">
        <v>0.15</v>
      </c>
      <c r="K291" s="37">
        <v>0.09</v>
      </c>
      <c r="L291" s="37">
        <v>0.43</v>
      </c>
    </row>
    <row r="292" spans="1:12" x14ac:dyDescent="0.25">
      <c r="A292" s="35" t="s">
        <v>712</v>
      </c>
      <c r="B292" s="35" t="s">
        <v>480</v>
      </c>
      <c r="C292" s="2" t="s">
        <v>658</v>
      </c>
      <c r="D292" s="2" t="s">
        <v>659</v>
      </c>
      <c r="E292" s="35" t="s">
        <v>713</v>
      </c>
      <c r="F292" s="36">
        <v>981000</v>
      </c>
      <c r="G292" s="35">
        <v>93676</v>
      </c>
      <c r="H292" s="35">
        <v>300</v>
      </c>
      <c r="I292" s="35">
        <v>0</v>
      </c>
      <c r="J292" s="37">
        <v>0.04</v>
      </c>
      <c r="K292" s="37">
        <v>0.08</v>
      </c>
      <c r="L292" s="37">
        <v>0.66</v>
      </c>
    </row>
    <row r="293" spans="1:12" x14ac:dyDescent="0.25">
      <c r="A293" s="35" t="s">
        <v>742</v>
      </c>
      <c r="B293" s="35" t="s">
        <v>657</v>
      </c>
      <c r="C293" s="2" t="s">
        <v>658</v>
      </c>
      <c r="D293" s="2" t="s">
        <v>659</v>
      </c>
      <c r="E293" s="35" t="s">
        <v>743</v>
      </c>
      <c r="F293" s="36">
        <v>761897</v>
      </c>
      <c r="G293" s="35">
        <v>0</v>
      </c>
      <c r="H293" s="35">
        <v>0</v>
      </c>
      <c r="I293" s="35">
        <v>460</v>
      </c>
      <c r="J293" s="37">
        <v>0.17</v>
      </c>
      <c r="K293" s="37">
        <v>0.16</v>
      </c>
      <c r="L293" s="37">
        <v>0.18</v>
      </c>
    </row>
    <row r="294" spans="1:12" x14ac:dyDescent="0.25">
      <c r="A294" s="35" t="s">
        <v>798</v>
      </c>
      <c r="B294" s="35" t="s">
        <v>682</v>
      </c>
      <c r="C294" s="2" t="s">
        <v>658</v>
      </c>
      <c r="D294" s="2" t="s">
        <v>749</v>
      </c>
      <c r="E294" s="35" t="s">
        <v>799</v>
      </c>
      <c r="F294" s="36">
        <v>637200</v>
      </c>
      <c r="G294" s="35">
        <v>0</v>
      </c>
      <c r="H294" s="35">
        <v>0</v>
      </c>
      <c r="I294" s="35">
        <v>0</v>
      </c>
      <c r="J294" s="37">
        <v>0.19</v>
      </c>
      <c r="K294" s="37">
        <v>0</v>
      </c>
      <c r="L294" s="37">
        <v>0.37</v>
      </c>
    </row>
    <row r="295" spans="1:12" x14ac:dyDescent="0.25">
      <c r="A295" s="35" t="s">
        <v>863</v>
      </c>
      <c r="B295" s="35" t="s">
        <v>477</v>
      </c>
      <c r="C295" s="2" t="s">
        <v>658</v>
      </c>
      <c r="D295" s="2" t="s">
        <v>833</v>
      </c>
      <c r="E295" s="35" t="s">
        <v>864</v>
      </c>
      <c r="F295" s="36">
        <v>532600</v>
      </c>
      <c r="G295" s="35">
        <v>77718</v>
      </c>
      <c r="H295" s="35">
        <v>211</v>
      </c>
      <c r="I295" s="35">
        <v>0</v>
      </c>
      <c r="J295" s="37">
        <v>0.1</v>
      </c>
      <c r="K295" s="37">
        <v>0.1</v>
      </c>
      <c r="L295" s="37">
        <v>0.36</v>
      </c>
    </row>
    <row r="296" spans="1:12" x14ac:dyDescent="0.25">
      <c r="A296" s="35" t="s">
        <v>714</v>
      </c>
      <c r="B296" s="35" t="s">
        <v>657</v>
      </c>
      <c r="C296" s="2" t="s">
        <v>658</v>
      </c>
      <c r="D296" s="2" t="s">
        <v>659</v>
      </c>
      <c r="E296" s="35" t="s">
        <v>715</v>
      </c>
      <c r="F296" s="36">
        <v>363300</v>
      </c>
      <c r="G296" s="35">
        <v>0</v>
      </c>
      <c r="H296" s="35">
        <v>0</v>
      </c>
      <c r="I296" s="35">
        <v>113</v>
      </c>
      <c r="J296" s="37">
        <v>0.03</v>
      </c>
      <c r="K296" s="37">
        <v>0.08</v>
      </c>
      <c r="L296" s="37">
        <v>0.6</v>
      </c>
    </row>
    <row r="297" spans="1:12" x14ac:dyDescent="0.25">
      <c r="A297" s="35" t="s">
        <v>865</v>
      </c>
      <c r="B297" s="35" t="s">
        <v>480</v>
      </c>
      <c r="C297" s="2" t="s">
        <v>658</v>
      </c>
      <c r="D297" s="2" t="s">
        <v>833</v>
      </c>
      <c r="E297" s="35" t="s">
        <v>866</v>
      </c>
      <c r="F297" s="36">
        <v>434900</v>
      </c>
      <c r="G297" s="35">
        <v>0</v>
      </c>
      <c r="H297" s="35">
        <v>0</v>
      </c>
      <c r="I297" s="35">
        <v>74</v>
      </c>
      <c r="J297" s="37">
        <v>0.2</v>
      </c>
      <c r="K297" s="37">
        <v>0.03</v>
      </c>
      <c r="L297" s="37">
        <v>0.47</v>
      </c>
    </row>
    <row r="298" spans="1:12" x14ac:dyDescent="0.25">
      <c r="A298" s="35" t="s">
        <v>867</v>
      </c>
      <c r="B298" s="35" t="s">
        <v>477</v>
      </c>
      <c r="C298" s="2" t="s">
        <v>658</v>
      </c>
      <c r="D298" s="2" t="s">
        <v>833</v>
      </c>
      <c r="E298" s="35" t="s">
        <v>868</v>
      </c>
      <c r="F298" s="36">
        <v>74300</v>
      </c>
      <c r="G298" s="35">
        <v>0</v>
      </c>
      <c r="H298" s="35">
        <v>0</v>
      </c>
      <c r="I298" s="35">
        <v>0</v>
      </c>
      <c r="J298" s="37">
        <v>0</v>
      </c>
      <c r="K298" s="37">
        <v>0</v>
      </c>
      <c r="L298" s="37">
        <v>0.3</v>
      </c>
    </row>
    <row r="299" spans="1:12" x14ac:dyDescent="0.25">
      <c r="A299" s="35" t="s">
        <v>802</v>
      </c>
      <c r="B299" s="35" t="s">
        <v>657</v>
      </c>
      <c r="C299" s="2" t="s">
        <v>658</v>
      </c>
      <c r="D299" s="2" t="s">
        <v>749</v>
      </c>
      <c r="E299" s="35" t="s">
        <v>803</v>
      </c>
      <c r="F299" s="36">
        <v>608400</v>
      </c>
      <c r="G299" s="35">
        <v>0</v>
      </c>
      <c r="H299" s="35">
        <v>0</v>
      </c>
      <c r="I299" s="35">
        <v>96</v>
      </c>
      <c r="J299" s="37">
        <v>0.01</v>
      </c>
      <c r="K299" s="37">
        <v>0.11</v>
      </c>
      <c r="L299" s="37">
        <v>0.67</v>
      </c>
    </row>
    <row r="300" spans="1:12" x14ac:dyDescent="0.25">
      <c r="A300" s="35" t="s">
        <v>768</v>
      </c>
      <c r="B300" s="35" t="s">
        <v>657</v>
      </c>
      <c r="C300" s="2" t="s">
        <v>658</v>
      </c>
      <c r="D300" s="2" t="s">
        <v>749</v>
      </c>
      <c r="E300" s="33" t="s">
        <v>769</v>
      </c>
      <c r="F300" s="36">
        <v>1480200</v>
      </c>
      <c r="G300" s="35">
        <v>0</v>
      </c>
      <c r="H300" s="35">
        <v>0</v>
      </c>
      <c r="I300" s="35">
        <v>416</v>
      </c>
      <c r="J300" s="37">
        <v>0.18</v>
      </c>
      <c r="K300" s="37">
        <v>0.08</v>
      </c>
      <c r="L300" s="37">
        <v>0.4</v>
      </c>
    </row>
    <row r="301" spans="1:12" x14ac:dyDescent="0.25">
      <c r="A301" s="35" t="s">
        <v>716</v>
      </c>
      <c r="B301" s="35" t="s">
        <v>657</v>
      </c>
      <c r="C301" s="2" t="s">
        <v>658</v>
      </c>
      <c r="D301" s="2" t="s">
        <v>659</v>
      </c>
      <c r="E301" s="35" t="s">
        <v>717</v>
      </c>
      <c r="F301" s="36">
        <v>239900</v>
      </c>
      <c r="G301" s="35">
        <v>0</v>
      </c>
      <c r="H301" s="35">
        <v>0</v>
      </c>
      <c r="I301" s="35">
        <v>0</v>
      </c>
      <c r="J301" s="37">
        <v>0.2</v>
      </c>
      <c r="K301" s="37">
        <v>0</v>
      </c>
      <c r="L301" s="37">
        <v>0.4</v>
      </c>
    </row>
    <row r="302" spans="1:12" x14ac:dyDescent="0.25">
      <c r="A302" s="35" t="s">
        <v>718</v>
      </c>
      <c r="B302" s="35" t="s">
        <v>657</v>
      </c>
      <c r="C302" s="2" t="s">
        <v>658</v>
      </c>
      <c r="D302" s="2" t="s">
        <v>659</v>
      </c>
      <c r="E302" s="35" t="s">
        <v>719</v>
      </c>
      <c r="F302" s="36">
        <v>31023</v>
      </c>
      <c r="G302" s="35">
        <v>0</v>
      </c>
      <c r="H302" s="35">
        <v>0</v>
      </c>
      <c r="I302" s="35">
        <v>0</v>
      </c>
      <c r="J302" s="37">
        <v>0.03</v>
      </c>
      <c r="K302" s="37">
        <v>0.03</v>
      </c>
      <c r="L302" s="37">
        <v>0.52</v>
      </c>
    </row>
    <row r="303" spans="1:12" x14ac:dyDescent="0.25">
      <c r="A303" s="35" t="s">
        <v>661</v>
      </c>
      <c r="B303" s="35" t="s">
        <v>480</v>
      </c>
      <c r="C303" s="2" t="s">
        <v>658</v>
      </c>
      <c r="D303" s="2" t="s">
        <v>659</v>
      </c>
      <c r="E303" s="35" t="s">
        <v>662</v>
      </c>
      <c r="F303" s="36">
        <v>201200</v>
      </c>
      <c r="G303" s="35">
        <v>0</v>
      </c>
      <c r="H303" s="35">
        <v>0</v>
      </c>
      <c r="I303" s="35">
        <v>0</v>
      </c>
      <c r="J303" s="37">
        <v>0.2</v>
      </c>
      <c r="K303" s="37">
        <v>0</v>
      </c>
      <c r="L303" s="37">
        <v>0.7</v>
      </c>
    </row>
    <row r="304" spans="1:12" x14ac:dyDescent="0.25">
      <c r="A304" s="35" t="s">
        <v>871</v>
      </c>
      <c r="B304" s="35" t="s">
        <v>477</v>
      </c>
      <c r="C304" s="2" t="s">
        <v>658</v>
      </c>
      <c r="D304" s="2" t="s">
        <v>833</v>
      </c>
      <c r="E304" s="35" t="s">
        <v>872</v>
      </c>
      <c r="F304" s="36">
        <v>336300</v>
      </c>
      <c r="G304" s="35">
        <v>0</v>
      </c>
      <c r="H304" s="35">
        <v>0</v>
      </c>
      <c r="I304" s="35">
        <v>111</v>
      </c>
      <c r="J304" s="37">
        <v>0.02</v>
      </c>
      <c r="K304" s="37">
        <v>0.04</v>
      </c>
      <c r="L304" s="37">
        <v>0.17</v>
      </c>
    </row>
    <row r="305" spans="1:12" x14ac:dyDescent="0.25">
      <c r="A305" s="35" t="s">
        <v>720</v>
      </c>
      <c r="B305" s="35" t="s">
        <v>682</v>
      </c>
      <c r="C305" s="2" t="s">
        <v>658</v>
      </c>
      <c r="D305" s="2" t="s">
        <v>659</v>
      </c>
      <c r="E305" s="35" t="s">
        <v>721</v>
      </c>
      <c r="F305" s="36">
        <v>615000</v>
      </c>
      <c r="G305" s="35">
        <v>0</v>
      </c>
      <c r="H305" s="35">
        <v>0</v>
      </c>
      <c r="I305" s="35">
        <v>0</v>
      </c>
      <c r="J305" s="37">
        <v>0.3</v>
      </c>
      <c r="K305" s="37">
        <v>0</v>
      </c>
      <c r="L305" s="37">
        <v>0.55000000000000004</v>
      </c>
    </row>
    <row r="306" spans="1:12" x14ac:dyDescent="0.25">
      <c r="A306" s="35" t="s">
        <v>873</v>
      </c>
      <c r="B306" s="35" t="s">
        <v>477</v>
      </c>
      <c r="C306" s="2" t="s">
        <v>658</v>
      </c>
      <c r="D306" s="2" t="s">
        <v>833</v>
      </c>
      <c r="E306" s="35" t="s">
        <v>874</v>
      </c>
      <c r="F306" s="36">
        <v>569000</v>
      </c>
      <c r="G306" s="35">
        <v>75763</v>
      </c>
      <c r="H306" s="35">
        <v>206</v>
      </c>
      <c r="I306" s="35">
        <v>0</v>
      </c>
      <c r="J306" s="37">
        <v>0.15</v>
      </c>
      <c r="K306" s="37">
        <v>0.04</v>
      </c>
      <c r="L306" s="37">
        <v>0.27</v>
      </c>
    </row>
    <row r="307" spans="1:12" x14ac:dyDescent="0.25">
      <c r="A307" s="35" t="s">
        <v>932</v>
      </c>
      <c r="B307" s="35" t="s">
        <v>933</v>
      </c>
      <c r="C307" s="2" t="s">
        <v>913</v>
      </c>
      <c r="D307" s="2" t="s">
        <v>924</v>
      </c>
      <c r="E307" s="35" t="s">
        <v>934</v>
      </c>
      <c r="F307" s="36">
        <v>203000</v>
      </c>
      <c r="G307" s="35">
        <v>35500</v>
      </c>
      <c r="H307" s="35">
        <v>80</v>
      </c>
      <c r="I307" s="35">
        <v>0</v>
      </c>
      <c r="J307" s="37">
        <v>0.34</v>
      </c>
      <c r="K307" s="37">
        <v>0.15</v>
      </c>
      <c r="L307" s="37">
        <v>0.16</v>
      </c>
    </row>
    <row r="308" spans="1:12" x14ac:dyDescent="0.25">
      <c r="A308" s="35" t="s">
        <v>922</v>
      </c>
      <c r="B308" s="35" t="s">
        <v>923</v>
      </c>
      <c r="C308" s="2" t="s">
        <v>913</v>
      </c>
      <c r="D308" s="2" t="s">
        <v>924</v>
      </c>
      <c r="E308" s="33" t="s">
        <v>925</v>
      </c>
      <c r="F308" s="36">
        <v>5851400</v>
      </c>
      <c r="G308" s="35">
        <v>648576</v>
      </c>
      <c r="H308" s="35">
        <v>688</v>
      </c>
      <c r="I308" s="35">
        <v>410</v>
      </c>
      <c r="J308" s="37">
        <v>0.33</v>
      </c>
      <c r="K308" s="37">
        <v>0.15</v>
      </c>
      <c r="L308" s="37">
        <v>0.03</v>
      </c>
    </row>
    <row r="309" spans="1:12" x14ac:dyDescent="0.25">
      <c r="A309" s="35" t="s">
        <v>967</v>
      </c>
      <c r="B309" s="35" t="s">
        <v>962</v>
      </c>
      <c r="C309" s="2" t="s">
        <v>913</v>
      </c>
      <c r="D309" s="2" t="s">
        <v>963</v>
      </c>
      <c r="E309" s="33" t="s">
        <v>968</v>
      </c>
      <c r="F309" s="36">
        <v>1956600</v>
      </c>
      <c r="G309" s="35">
        <v>0</v>
      </c>
      <c r="H309" s="35">
        <v>0</v>
      </c>
      <c r="I309" s="35">
        <v>1521</v>
      </c>
      <c r="J309" s="37">
        <v>0.12</v>
      </c>
      <c r="K309" s="37">
        <v>0.03</v>
      </c>
      <c r="L309" s="37">
        <v>0.37</v>
      </c>
    </row>
    <row r="310" spans="1:12" x14ac:dyDescent="0.25">
      <c r="A310" s="35" t="s">
        <v>949</v>
      </c>
      <c r="B310" s="35" t="s">
        <v>933</v>
      </c>
      <c r="C310" s="2" t="s">
        <v>913</v>
      </c>
      <c r="D310" s="2" t="s">
        <v>924</v>
      </c>
      <c r="E310" s="35" t="s">
        <v>950</v>
      </c>
      <c r="F310" s="36">
        <v>3583000</v>
      </c>
      <c r="G310" s="35">
        <v>93808</v>
      </c>
      <c r="H310" s="35">
        <v>271</v>
      </c>
      <c r="I310" s="35">
        <v>0</v>
      </c>
      <c r="J310" s="37">
        <v>0.28000000000000003</v>
      </c>
      <c r="K310" s="37">
        <v>0.03</v>
      </c>
      <c r="L310" s="37">
        <v>0.44</v>
      </c>
    </row>
    <row r="311" spans="1:12" x14ac:dyDescent="0.25">
      <c r="A311" s="35" t="s">
        <v>973</v>
      </c>
      <c r="B311" s="35" t="s">
        <v>962</v>
      </c>
      <c r="C311" s="2" t="s">
        <v>913</v>
      </c>
      <c r="D311" s="2" t="s">
        <v>963</v>
      </c>
      <c r="E311" s="35" t="s">
        <v>974</v>
      </c>
      <c r="F311" s="36">
        <v>43298</v>
      </c>
      <c r="G311" s="35">
        <v>0</v>
      </c>
      <c r="H311" s="35">
        <v>0</v>
      </c>
      <c r="I311" s="35">
        <v>0</v>
      </c>
      <c r="J311" s="37">
        <v>0.05</v>
      </c>
      <c r="K311" s="37">
        <v>0</v>
      </c>
      <c r="L311" s="37">
        <v>0.6</v>
      </c>
    </row>
    <row r="312" spans="1:12" x14ac:dyDescent="0.25">
      <c r="A312" s="35" t="s">
        <v>930</v>
      </c>
      <c r="B312" s="35" t="s">
        <v>923</v>
      </c>
      <c r="C312" s="2" t="s">
        <v>913</v>
      </c>
      <c r="D312" s="2" t="s">
        <v>924</v>
      </c>
      <c r="E312" s="35" t="s">
        <v>931</v>
      </c>
      <c r="F312" s="36">
        <v>495688</v>
      </c>
      <c r="G312" s="35">
        <v>71909</v>
      </c>
      <c r="H312" s="35">
        <v>159</v>
      </c>
      <c r="I312" s="35">
        <v>0</v>
      </c>
      <c r="J312" s="37">
        <v>0.38</v>
      </c>
      <c r="K312" s="37">
        <v>0.06</v>
      </c>
      <c r="L312" s="37">
        <v>0.06</v>
      </c>
    </row>
    <row r="313" spans="1:12" x14ac:dyDescent="0.25">
      <c r="A313" s="35" t="s">
        <v>939</v>
      </c>
      <c r="B313" s="35" t="s">
        <v>933</v>
      </c>
      <c r="C313" s="2" t="s">
        <v>913</v>
      </c>
      <c r="D313" s="2" t="s">
        <v>924</v>
      </c>
      <c r="E313" s="33" t="s">
        <v>940</v>
      </c>
      <c r="F313" s="36">
        <v>1682000</v>
      </c>
      <c r="G313" s="35">
        <v>65505</v>
      </c>
      <c r="H313" s="35">
        <v>149</v>
      </c>
      <c r="I313" s="35">
        <v>56</v>
      </c>
      <c r="J313" s="37">
        <v>0.5</v>
      </c>
      <c r="K313" s="37">
        <v>0.06</v>
      </c>
      <c r="L313" s="37">
        <v>0.15</v>
      </c>
    </row>
    <row r="314" spans="1:12" x14ac:dyDescent="0.25">
      <c r="A314" s="35" t="s">
        <v>961</v>
      </c>
      <c r="B314" s="35" t="s">
        <v>962</v>
      </c>
      <c r="C314" s="2" t="s">
        <v>913</v>
      </c>
      <c r="D314" s="2" t="s">
        <v>963</v>
      </c>
      <c r="E314" s="33" t="s">
        <v>964</v>
      </c>
      <c r="F314" s="36">
        <v>2123367</v>
      </c>
      <c r="G314" s="35">
        <v>0</v>
      </c>
      <c r="H314" s="35">
        <v>0</v>
      </c>
      <c r="I314" s="35">
        <v>117</v>
      </c>
      <c r="J314" s="37">
        <v>0.36</v>
      </c>
      <c r="K314" s="37">
        <v>0.01</v>
      </c>
      <c r="L314" s="37">
        <v>0.17</v>
      </c>
    </row>
    <row r="315" spans="1:12" x14ac:dyDescent="0.25">
      <c r="A315" s="35" t="s">
        <v>918</v>
      </c>
      <c r="B315" s="35" t="s">
        <v>912</v>
      </c>
      <c r="C315" s="2" t="s">
        <v>913</v>
      </c>
      <c r="D315" s="2" t="s">
        <v>914</v>
      </c>
      <c r="E315" s="35" t="s">
        <v>919</v>
      </c>
      <c r="F315" s="36">
        <v>57400</v>
      </c>
      <c r="G315" s="35">
        <v>0</v>
      </c>
      <c r="H315" s="35">
        <v>0</v>
      </c>
      <c r="I315" s="35">
        <v>0</v>
      </c>
      <c r="J315" s="37">
        <v>0</v>
      </c>
      <c r="K315" s="37">
        <v>0</v>
      </c>
      <c r="L315" s="37">
        <v>0.1</v>
      </c>
    </row>
    <row r="316" spans="1:12" x14ac:dyDescent="0.25">
      <c r="A316" s="35" t="s">
        <v>911</v>
      </c>
      <c r="B316" s="35" t="s">
        <v>912</v>
      </c>
      <c r="C316" s="2" t="s">
        <v>913</v>
      </c>
      <c r="D316" s="2" t="s">
        <v>914</v>
      </c>
      <c r="E316" s="35" t="s">
        <v>915</v>
      </c>
      <c r="F316" s="36">
        <v>217700</v>
      </c>
      <c r="G316" s="35">
        <v>0</v>
      </c>
      <c r="H316" s="35">
        <v>0</v>
      </c>
      <c r="I316" s="35">
        <v>0</v>
      </c>
      <c r="J316" s="37">
        <v>0.2</v>
      </c>
      <c r="K316" s="37">
        <v>0</v>
      </c>
      <c r="L316" s="37">
        <v>0.05</v>
      </c>
    </row>
    <row r="317" spans="1:12" x14ac:dyDescent="0.25">
      <c r="A317" s="35" t="s">
        <v>947</v>
      </c>
      <c r="B317" s="35" t="s">
        <v>923</v>
      </c>
      <c r="C317" s="2" t="s">
        <v>913</v>
      </c>
      <c r="D317" s="2" t="s">
        <v>924</v>
      </c>
      <c r="E317" s="35" t="s">
        <v>948</v>
      </c>
      <c r="F317" s="36">
        <v>350602</v>
      </c>
      <c r="G317" s="35">
        <v>0</v>
      </c>
      <c r="H317" s="35">
        <v>12</v>
      </c>
      <c r="I317" s="35">
        <v>0</v>
      </c>
      <c r="J317" s="37">
        <v>0.46</v>
      </c>
      <c r="K317" s="37">
        <v>0.01</v>
      </c>
      <c r="L317" s="37">
        <v>0.19</v>
      </c>
    </row>
    <row r="318" spans="1:12" x14ac:dyDescent="0.25">
      <c r="A318" s="35" t="s">
        <v>955</v>
      </c>
      <c r="B318" s="35" t="s">
        <v>923</v>
      </c>
      <c r="C318" s="2" t="s">
        <v>913</v>
      </c>
      <c r="D318" s="2" t="s">
        <v>953</v>
      </c>
      <c r="E318" s="33" t="s">
        <v>956</v>
      </c>
      <c r="F318" s="36">
        <v>11357700</v>
      </c>
      <c r="G318" s="35">
        <v>527148</v>
      </c>
      <c r="H318" s="35">
        <v>511</v>
      </c>
      <c r="I318" s="35">
        <v>486</v>
      </c>
      <c r="J318" s="37">
        <v>0.32</v>
      </c>
      <c r="K318" s="37">
        <v>0.08</v>
      </c>
      <c r="L318" s="37">
        <v>0.51</v>
      </c>
    </row>
    <row r="319" spans="1:12" x14ac:dyDescent="0.25">
      <c r="A319" s="35" t="s">
        <v>951</v>
      </c>
      <c r="B319" s="35" t="s">
        <v>952</v>
      </c>
      <c r="C319" s="2" t="s">
        <v>913</v>
      </c>
      <c r="D319" s="2" t="s">
        <v>953</v>
      </c>
      <c r="E319" s="33" t="s">
        <v>954</v>
      </c>
      <c r="F319" s="36">
        <v>6145900</v>
      </c>
      <c r="G319" s="35">
        <v>482876</v>
      </c>
      <c r="H319" s="35">
        <v>514</v>
      </c>
      <c r="I319" s="35">
        <v>1069</v>
      </c>
      <c r="J319" s="37">
        <v>0.1</v>
      </c>
      <c r="K319" s="37">
        <v>0.25</v>
      </c>
      <c r="L319" s="37">
        <v>0.3</v>
      </c>
    </row>
    <row r="320" spans="1:12" x14ac:dyDescent="0.25">
      <c r="A320" s="35" t="s">
        <v>965</v>
      </c>
      <c r="B320" s="35" t="s">
        <v>499</v>
      </c>
      <c r="C320" s="2" t="s">
        <v>913</v>
      </c>
      <c r="D320" s="2" t="s">
        <v>963</v>
      </c>
      <c r="E320" s="33" t="s">
        <v>966</v>
      </c>
      <c r="F320" s="36">
        <v>3417069</v>
      </c>
      <c r="G320" s="35">
        <v>349071</v>
      </c>
      <c r="H320" s="35">
        <v>451</v>
      </c>
      <c r="I320" s="35">
        <v>1002</v>
      </c>
      <c r="J320" s="37">
        <v>0.27</v>
      </c>
      <c r="K320" s="37">
        <v>0.16</v>
      </c>
      <c r="L320" s="37">
        <v>0.21</v>
      </c>
    </row>
    <row r="321" spans="1:12" x14ac:dyDescent="0.25">
      <c r="A321" s="35" t="s">
        <v>916</v>
      </c>
      <c r="B321" s="35" t="s">
        <v>912</v>
      </c>
      <c r="C321" s="2" t="s">
        <v>913</v>
      </c>
      <c r="D321" s="2" t="s">
        <v>914</v>
      </c>
      <c r="E321" s="35" t="s">
        <v>917</v>
      </c>
      <c r="F321" s="36">
        <v>6589700</v>
      </c>
      <c r="G321" s="35">
        <v>140285</v>
      </c>
      <c r="H321" s="35">
        <v>93</v>
      </c>
      <c r="I321" s="35">
        <v>927</v>
      </c>
      <c r="J321" s="37">
        <v>0.23</v>
      </c>
      <c r="K321" s="37">
        <v>0.05</v>
      </c>
      <c r="L321" s="37">
        <v>0.45</v>
      </c>
    </row>
    <row r="322" spans="1:12" x14ac:dyDescent="0.25">
      <c r="A322" s="35" t="s">
        <v>935</v>
      </c>
      <c r="B322" s="35" t="s">
        <v>912</v>
      </c>
      <c r="C322" s="2" t="s">
        <v>913</v>
      </c>
      <c r="D322" s="2" t="s">
        <v>924</v>
      </c>
      <c r="E322" s="33" t="s">
        <v>936</v>
      </c>
      <c r="F322" s="36">
        <v>1612295</v>
      </c>
      <c r="G322" s="35">
        <v>61377</v>
      </c>
      <c r="H322" s="35">
        <v>130</v>
      </c>
      <c r="I322" s="35">
        <v>135</v>
      </c>
      <c r="J322" s="37">
        <v>0.27</v>
      </c>
      <c r="K322" s="37">
        <v>0.08</v>
      </c>
      <c r="L322" s="37">
        <v>0.1</v>
      </c>
    </row>
    <row r="323" spans="1:12" x14ac:dyDescent="0.25">
      <c r="A323" s="35" t="s">
        <v>920</v>
      </c>
      <c r="B323" s="35" t="s">
        <v>912</v>
      </c>
      <c r="C323" s="2" t="s">
        <v>913</v>
      </c>
      <c r="D323" s="2" t="s">
        <v>914</v>
      </c>
      <c r="E323" s="35" t="s">
        <v>921</v>
      </c>
      <c r="F323" s="36">
        <v>42465</v>
      </c>
      <c r="G323" s="35">
        <v>0</v>
      </c>
      <c r="H323" s="35">
        <v>0</v>
      </c>
      <c r="I323" s="35">
        <v>0</v>
      </c>
      <c r="J323" s="37">
        <v>0</v>
      </c>
      <c r="K323" s="37">
        <v>0</v>
      </c>
      <c r="L323" s="37">
        <v>0.5</v>
      </c>
    </row>
    <row r="324" spans="1:12" x14ac:dyDescent="0.25">
      <c r="A324" s="35" t="s">
        <v>959</v>
      </c>
      <c r="B324" s="35" t="s">
        <v>923</v>
      </c>
      <c r="C324" s="2" t="s">
        <v>913</v>
      </c>
      <c r="D324" s="2" t="s">
        <v>953</v>
      </c>
      <c r="E324" s="35" t="s">
        <v>960</v>
      </c>
      <c r="F324" s="36">
        <v>287300</v>
      </c>
      <c r="G324" s="35">
        <v>0</v>
      </c>
      <c r="H324" s="35">
        <v>0</v>
      </c>
      <c r="I324" s="35">
        <v>0</v>
      </c>
      <c r="J324" s="37">
        <v>0.01</v>
      </c>
      <c r="K324" s="37">
        <v>0</v>
      </c>
      <c r="L324" s="37">
        <v>0.54</v>
      </c>
    </row>
    <row r="325" spans="1:12" x14ac:dyDescent="0.25">
      <c r="A325" s="35" t="s">
        <v>941</v>
      </c>
      <c r="B325" s="35" t="s">
        <v>274</v>
      </c>
      <c r="C325" s="2" t="s">
        <v>913</v>
      </c>
      <c r="D325" s="2" t="s">
        <v>924</v>
      </c>
      <c r="E325" s="35" t="s">
        <v>942</v>
      </c>
      <c r="F325" s="36">
        <v>1059019</v>
      </c>
      <c r="G325" s="35">
        <v>61870</v>
      </c>
      <c r="H325" s="35">
        <v>78</v>
      </c>
      <c r="I325" s="35">
        <v>106</v>
      </c>
      <c r="J325" s="37">
        <v>0.21</v>
      </c>
      <c r="K325" s="37">
        <v>7.0000000000000007E-2</v>
      </c>
      <c r="L325" s="37">
        <v>0.24</v>
      </c>
    </row>
    <row r="326" spans="1:12" x14ac:dyDescent="0.25">
      <c r="A326" s="35" t="s">
        <v>969</v>
      </c>
      <c r="B326" s="35" t="s">
        <v>499</v>
      </c>
      <c r="C326" s="2" t="s">
        <v>913</v>
      </c>
      <c r="D326" s="2" t="s">
        <v>963</v>
      </c>
      <c r="E326" s="33" t="s">
        <v>970</v>
      </c>
      <c r="F326" s="36">
        <v>1138000</v>
      </c>
      <c r="G326" s="35">
        <v>97135</v>
      </c>
      <c r="H326" s="35">
        <v>275</v>
      </c>
      <c r="I326" s="35">
        <v>0</v>
      </c>
      <c r="J326" s="37">
        <v>0.14000000000000001</v>
      </c>
      <c r="K326" s="37">
        <v>0.02</v>
      </c>
      <c r="L326" s="37">
        <v>0.51</v>
      </c>
    </row>
    <row r="327" spans="1:12" x14ac:dyDescent="0.25">
      <c r="A327" s="35" t="s">
        <v>957</v>
      </c>
      <c r="B327" s="35" t="s">
        <v>923</v>
      </c>
      <c r="C327" s="2" t="s">
        <v>913</v>
      </c>
      <c r="D327" s="2" t="s">
        <v>953</v>
      </c>
      <c r="E327" s="35" t="s">
        <v>958</v>
      </c>
      <c r="F327" s="36">
        <v>1010000</v>
      </c>
      <c r="G327" s="35">
        <v>0</v>
      </c>
      <c r="H327" s="35">
        <v>0</v>
      </c>
      <c r="I327" s="35">
        <v>100</v>
      </c>
      <c r="J327" s="37">
        <v>0.55000000000000004</v>
      </c>
      <c r="K327" s="37">
        <v>0.02</v>
      </c>
      <c r="L327" s="37">
        <v>0.1</v>
      </c>
    </row>
    <row r="328" spans="1:12" x14ac:dyDescent="0.25">
      <c r="A328" s="35" t="s">
        <v>928</v>
      </c>
      <c r="B328" s="35" t="s">
        <v>923</v>
      </c>
      <c r="C328" s="2" t="s">
        <v>913</v>
      </c>
      <c r="D328" s="2" t="s">
        <v>924</v>
      </c>
      <c r="E328" s="33" t="s">
        <v>929</v>
      </c>
      <c r="F328" s="36">
        <v>7136541</v>
      </c>
      <c r="G328" s="35">
        <v>637957</v>
      </c>
      <c r="H328" s="35">
        <v>765</v>
      </c>
      <c r="I328" s="35">
        <v>423</v>
      </c>
      <c r="J328" s="37">
        <v>0.33</v>
      </c>
      <c r="K328" s="37">
        <v>0.08</v>
      </c>
      <c r="L328" s="37">
        <v>7.0000000000000007E-2</v>
      </c>
    </row>
    <row r="329" spans="1:12" x14ac:dyDescent="0.25">
      <c r="A329" s="35" t="s">
        <v>926</v>
      </c>
      <c r="B329" s="35" t="s">
        <v>274</v>
      </c>
      <c r="C329" s="2" t="s">
        <v>913</v>
      </c>
      <c r="D329" s="2" t="s">
        <v>924</v>
      </c>
      <c r="E329" s="35" t="s">
        <v>927</v>
      </c>
      <c r="F329" s="36">
        <v>1857710</v>
      </c>
      <c r="G329" s="35">
        <v>516500</v>
      </c>
      <c r="H329" s="35">
        <v>752</v>
      </c>
      <c r="I329" s="35">
        <v>14</v>
      </c>
      <c r="J329" s="37">
        <v>0.3</v>
      </c>
      <c r="K329" s="37">
        <v>0.05</v>
      </c>
      <c r="L329" s="37">
        <v>0.28000000000000003</v>
      </c>
    </row>
    <row r="330" spans="1:12" x14ac:dyDescent="0.25">
      <c r="A330" s="35" t="s">
        <v>971</v>
      </c>
      <c r="B330" s="35" t="s">
        <v>962</v>
      </c>
      <c r="C330" s="2" t="s">
        <v>913</v>
      </c>
      <c r="D330" s="2" t="s">
        <v>963</v>
      </c>
      <c r="E330" s="33" t="s">
        <v>972</v>
      </c>
      <c r="F330" s="36">
        <v>1604524</v>
      </c>
      <c r="G330" s="35">
        <v>124193</v>
      </c>
      <c r="H330" s="35">
        <v>217</v>
      </c>
      <c r="I330" s="35">
        <v>23</v>
      </c>
      <c r="J330" s="37">
        <v>0.26</v>
      </c>
      <c r="K330" s="37">
        <v>0.15</v>
      </c>
      <c r="L330" s="37">
        <v>0.19</v>
      </c>
    </row>
    <row r="331" spans="1:12" x14ac:dyDescent="0.25">
      <c r="A331" s="35" t="s">
        <v>943</v>
      </c>
      <c r="B331" s="35" t="s">
        <v>923</v>
      </c>
      <c r="C331" s="2" t="s">
        <v>913</v>
      </c>
      <c r="D331" s="2" t="s">
        <v>924</v>
      </c>
      <c r="E331" s="33" t="s">
        <v>944</v>
      </c>
      <c r="F331" s="36">
        <v>5215804</v>
      </c>
      <c r="G331" s="35">
        <v>358040</v>
      </c>
      <c r="H331" s="35">
        <v>429</v>
      </c>
      <c r="I331" s="35">
        <v>244</v>
      </c>
      <c r="J331" s="37">
        <v>0.39</v>
      </c>
      <c r="K331" s="37">
        <v>0.08</v>
      </c>
      <c r="L331" s="37">
        <v>0.17</v>
      </c>
    </row>
    <row r="332" spans="1:12" x14ac:dyDescent="0.25">
      <c r="A332" s="35" t="s">
        <v>945</v>
      </c>
      <c r="B332" s="35" t="s">
        <v>923</v>
      </c>
      <c r="C332" s="2" t="s">
        <v>913</v>
      </c>
      <c r="D332" s="2" t="s">
        <v>924</v>
      </c>
      <c r="E332" s="33" t="s">
        <v>946</v>
      </c>
      <c r="F332" s="36">
        <v>2110000</v>
      </c>
      <c r="G332" s="35">
        <v>341646</v>
      </c>
      <c r="H332" s="35">
        <v>579</v>
      </c>
      <c r="I332" s="35">
        <v>69</v>
      </c>
      <c r="J332" s="37">
        <v>0.27</v>
      </c>
      <c r="K332" s="37">
        <v>7.0000000000000007E-2</v>
      </c>
      <c r="L332" s="37">
        <v>0.21</v>
      </c>
    </row>
    <row r="333" spans="1:12" x14ac:dyDescent="0.25">
      <c r="A333" s="35" t="s">
        <v>937</v>
      </c>
      <c r="B333" s="35" t="s">
        <v>933</v>
      </c>
      <c r="C333" s="2" t="s">
        <v>913</v>
      </c>
      <c r="D333" s="2" t="s">
        <v>924</v>
      </c>
      <c r="E333" s="33" t="s">
        <v>938</v>
      </c>
      <c r="F333" s="36">
        <v>1592800</v>
      </c>
      <c r="G333" s="35">
        <v>67121</v>
      </c>
      <c r="H333" s="35">
        <v>213</v>
      </c>
      <c r="I333" s="35">
        <v>39</v>
      </c>
      <c r="J333" s="37">
        <v>0.48</v>
      </c>
      <c r="K333" s="37">
        <v>0.06</v>
      </c>
      <c r="L333" s="37">
        <v>0.14000000000000001</v>
      </c>
    </row>
    <row r="334" spans="1:12" x14ac:dyDescent="0.25">
      <c r="A334" s="35" t="s">
        <v>975</v>
      </c>
      <c r="B334" s="35" t="s">
        <v>976</v>
      </c>
      <c r="C334" s="2" t="s">
        <v>977</v>
      </c>
      <c r="D334" s="2" t="s">
        <v>978</v>
      </c>
      <c r="E334" s="35" t="s">
        <v>979</v>
      </c>
      <c r="F334" s="36">
        <v>66283</v>
      </c>
      <c r="G334" s="35">
        <v>0</v>
      </c>
      <c r="H334" s="35">
        <v>0</v>
      </c>
      <c r="I334" s="35">
        <v>49</v>
      </c>
      <c r="J334" s="37">
        <v>0.77</v>
      </c>
      <c r="K334" s="37">
        <v>0.86</v>
      </c>
      <c r="L334" s="37">
        <v>0.14000000000000001</v>
      </c>
    </row>
    <row r="335" spans="1:12" x14ac:dyDescent="0.25">
      <c r="A335" s="35" t="s">
        <v>1003</v>
      </c>
      <c r="B335" s="35" t="s">
        <v>981</v>
      </c>
      <c r="C335" s="2" t="s">
        <v>977</v>
      </c>
      <c r="D335" s="2" t="s">
        <v>1004</v>
      </c>
      <c r="E335" s="33" t="s">
        <v>1005</v>
      </c>
      <c r="F335" s="36">
        <v>106600</v>
      </c>
      <c r="G335" s="35">
        <v>75864</v>
      </c>
      <c r="H335" s="35">
        <v>120</v>
      </c>
      <c r="I335" s="35">
        <v>0</v>
      </c>
      <c r="J335" s="37">
        <v>0.23</v>
      </c>
      <c r="K335" s="37">
        <v>0.28999999999999998</v>
      </c>
      <c r="L335" s="37">
        <v>0.22</v>
      </c>
    </row>
    <row r="336" spans="1:12" x14ac:dyDescent="0.25">
      <c r="A336" s="35" t="s">
        <v>987</v>
      </c>
      <c r="B336" s="35" t="s">
        <v>981</v>
      </c>
      <c r="C336" s="2" t="s">
        <v>977</v>
      </c>
      <c r="D336" s="2" t="s">
        <v>978</v>
      </c>
      <c r="E336" s="35" t="s">
        <v>988</v>
      </c>
      <c r="F336" s="36">
        <v>173480</v>
      </c>
      <c r="G336" s="35">
        <v>0</v>
      </c>
      <c r="H336" s="35">
        <v>0</v>
      </c>
      <c r="I336" s="35">
        <v>0</v>
      </c>
      <c r="J336" s="37">
        <v>0</v>
      </c>
      <c r="K336" s="37">
        <v>0</v>
      </c>
      <c r="L336" s="37">
        <v>0</v>
      </c>
    </row>
    <row r="337" spans="1:12" x14ac:dyDescent="0.25">
      <c r="A337" s="35" t="s">
        <v>989</v>
      </c>
      <c r="B337" s="35" t="s">
        <v>981</v>
      </c>
      <c r="C337" s="2" t="s">
        <v>977</v>
      </c>
      <c r="D337" s="2" t="s">
        <v>978</v>
      </c>
      <c r="E337" s="35" t="s">
        <v>990</v>
      </c>
      <c r="F337" s="36">
        <v>231287</v>
      </c>
      <c r="G337" s="35">
        <v>0</v>
      </c>
      <c r="H337" s="35">
        <v>0</v>
      </c>
      <c r="I337" s="35">
        <v>0</v>
      </c>
      <c r="J337" s="37">
        <v>0</v>
      </c>
      <c r="K337" s="37">
        <v>0</v>
      </c>
      <c r="L337" s="37">
        <v>0</v>
      </c>
    </row>
    <row r="338" spans="1:12" x14ac:dyDescent="0.25">
      <c r="A338" s="35" t="s">
        <v>1022</v>
      </c>
      <c r="B338" s="35" t="s">
        <v>981</v>
      </c>
      <c r="C338" s="2" t="s">
        <v>977</v>
      </c>
      <c r="D338" s="2" t="s">
        <v>1004</v>
      </c>
      <c r="E338" s="33" t="s">
        <v>1023</v>
      </c>
      <c r="F338" s="36">
        <v>73700</v>
      </c>
      <c r="G338" s="35">
        <v>21223</v>
      </c>
      <c r="H338" s="35">
        <v>81</v>
      </c>
      <c r="I338" s="35">
        <v>0</v>
      </c>
      <c r="J338" s="37">
        <v>0.19</v>
      </c>
      <c r="K338" s="37">
        <v>0.09</v>
      </c>
      <c r="L338" s="37">
        <v>0.16</v>
      </c>
    </row>
    <row r="339" spans="1:12" x14ac:dyDescent="0.25">
      <c r="A339" s="35" t="s">
        <v>1008</v>
      </c>
      <c r="B339" s="35" t="s">
        <v>981</v>
      </c>
      <c r="C339" s="2" t="s">
        <v>977</v>
      </c>
      <c r="D339" s="2" t="s">
        <v>1004</v>
      </c>
      <c r="E339" s="33" t="s">
        <v>1009</v>
      </c>
      <c r="F339" s="36">
        <v>54900</v>
      </c>
      <c r="G339" s="35">
        <v>0</v>
      </c>
      <c r="H339" s="35">
        <v>100</v>
      </c>
      <c r="I339" s="35">
        <v>0</v>
      </c>
      <c r="J339" s="37">
        <v>0.49</v>
      </c>
      <c r="K339" s="37">
        <v>0.12</v>
      </c>
      <c r="L339" s="37">
        <v>0.27</v>
      </c>
    </row>
    <row r="340" spans="1:12" x14ac:dyDescent="0.25">
      <c r="A340" s="35" t="s">
        <v>991</v>
      </c>
      <c r="B340" s="35" t="s">
        <v>981</v>
      </c>
      <c r="C340" s="2" t="s">
        <v>977</v>
      </c>
      <c r="D340" s="2" t="s">
        <v>978</v>
      </c>
      <c r="E340" s="35" t="s">
        <v>992</v>
      </c>
      <c r="F340" s="36">
        <v>190950</v>
      </c>
      <c r="G340" s="35">
        <v>0</v>
      </c>
      <c r="H340" s="35">
        <v>0</v>
      </c>
      <c r="I340" s="35">
        <v>0</v>
      </c>
      <c r="J340" s="37">
        <v>0</v>
      </c>
      <c r="K340" s="37">
        <v>0</v>
      </c>
      <c r="L340" s="37">
        <v>0</v>
      </c>
    </row>
    <row r="341" spans="1:12" x14ac:dyDescent="0.25">
      <c r="A341" s="35" t="s">
        <v>999</v>
      </c>
      <c r="B341" s="35" t="s">
        <v>981</v>
      </c>
      <c r="C341" s="2" t="s">
        <v>977</v>
      </c>
      <c r="D341" s="2" t="s">
        <v>978</v>
      </c>
      <c r="E341" s="33" t="s">
        <v>1000</v>
      </c>
      <c r="F341" s="36">
        <v>1148420</v>
      </c>
      <c r="G341" s="35">
        <v>0</v>
      </c>
      <c r="H341" s="35">
        <v>0</v>
      </c>
      <c r="I341" s="35">
        <v>0</v>
      </c>
      <c r="J341" s="37">
        <v>0</v>
      </c>
      <c r="K341" s="37">
        <v>0</v>
      </c>
      <c r="L341" s="37">
        <v>0</v>
      </c>
    </row>
    <row r="342" spans="1:12" x14ac:dyDescent="0.25">
      <c r="A342" s="35" t="s">
        <v>1024</v>
      </c>
      <c r="B342" s="35" t="s">
        <v>981</v>
      </c>
      <c r="C342" s="2" t="s">
        <v>977</v>
      </c>
      <c r="D342" s="2" t="s">
        <v>1004</v>
      </c>
      <c r="E342" s="33" t="s">
        <v>1025</v>
      </c>
      <c r="F342" s="36">
        <v>130700</v>
      </c>
      <c r="G342" s="35">
        <v>39903</v>
      </c>
      <c r="H342" s="35">
        <v>52</v>
      </c>
      <c r="I342" s="35">
        <v>0</v>
      </c>
      <c r="J342" s="37">
        <v>0.37</v>
      </c>
      <c r="K342" s="37">
        <v>0.1</v>
      </c>
      <c r="L342" s="37">
        <v>0.12</v>
      </c>
    </row>
    <row r="343" spans="1:12" x14ac:dyDescent="0.25">
      <c r="A343" s="35" t="s">
        <v>1020</v>
      </c>
      <c r="B343" s="35" t="s">
        <v>981</v>
      </c>
      <c r="C343" s="2" t="s">
        <v>977</v>
      </c>
      <c r="D343" s="2" t="s">
        <v>1004</v>
      </c>
      <c r="E343" s="33" t="s">
        <v>1021</v>
      </c>
      <c r="F343" s="36">
        <v>47800</v>
      </c>
      <c r="G343" s="35">
        <v>49903</v>
      </c>
      <c r="H343" s="35">
        <v>80</v>
      </c>
      <c r="I343" s="35">
        <v>0</v>
      </c>
      <c r="J343" s="37">
        <v>0.26</v>
      </c>
      <c r="K343" s="37">
        <v>0.04</v>
      </c>
      <c r="L343" s="37">
        <v>0.3</v>
      </c>
    </row>
    <row r="344" spans="1:12" x14ac:dyDescent="0.25">
      <c r="A344" s="35" t="s">
        <v>1006</v>
      </c>
      <c r="B344" s="35" t="s">
        <v>981</v>
      </c>
      <c r="C344" s="2" t="s">
        <v>977</v>
      </c>
      <c r="D344" s="2" t="s">
        <v>1004</v>
      </c>
      <c r="E344" s="35" t="s">
        <v>1007</v>
      </c>
      <c r="F344" s="36">
        <v>523600</v>
      </c>
      <c r="G344" s="35">
        <v>93307</v>
      </c>
      <c r="H344" s="35">
        <v>214</v>
      </c>
      <c r="I344" s="35">
        <v>0</v>
      </c>
      <c r="J344" s="37">
        <v>0.31</v>
      </c>
      <c r="K344" s="37">
        <v>0.08</v>
      </c>
      <c r="L344" s="37">
        <v>0.52</v>
      </c>
    </row>
    <row r="345" spans="1:12" x14ac:dyDescent="0.25">
      <c r="A345" s="35" t="s">
        <v>1010</v>
      </c>
      <c r="B345" s="35" t="s">
        <v>981</v>
      </c>
      <c r="C345" s="2" t="s">
        <v>977</v>
      </c>
      <c r="D345" s="2" t="s">
        <v>1004</v>
      </c>
      <c r="E345" s="35" t="s">
        <v>1011</v>
      </c>
      <c r="F345" s="36">
        <v>25500</v>
      </c>
      <c r="G345" s="35">
        <v>14020</v>
      </c>
      <c r="H345" s="35">
        <v>25</v>
      </c>
      <c r="I345" s="35">
        <v>0</v>
      </c>
      <c r="J345" s="37">
        <v>0.04</v>
      </c>
      <c r="K345" s="37">
        <v>0.15</v>
      </c>
      <c r="L345" s="37">
        <v>0.65</v>
      </c>
    </row>
    <row r="346" spans="1:12" x14ac:dyDescent="0.25">
      <c r="A346" s="35" t="s">
        <v>1026</v>
      </c>
      <c r="B346" s="35" t="s">
        <v>981</v>
      </c>
      <c r="C346" s="2" t="s">
        <v>977</v>
      </c>
      <c r="D346" s="2" t="s">
        <v>1004</v>
      </c>
      <c r="E346" s="33" t="s">
        <v>1027</v>
      </c>
      <c r="F346" s="36">
        <v>824100</v>
      </c>
      <c r="G346" s="35">
        <v>306375</v>
      </c>
      <c r="H346" s="35">
        <v>320</v>
      </c>
      <c r="I346" s="35">
        <v>0</v>
      </c>
      <c r="J346" s="37">
        <v>0.22</v>
      </c>
      <c r="K346" s="37">
        <v>0.17</v>
      </c>
      <c r="L346" s="37">
        <v>0.28999999999999998</v>
      </c>
    </row>
    <row r="347" spans="1:12" x14ac:dyDescent="0.25">
      <c r="A347" s="35" t="s">
        <v>983</v>
      </c>
      <c r="B347" s="35" t="s">
        <v>981</v>
      </c>
      <c r="C347" s="2" t="s">
        <v>977</v>
      </c>
      <c r="D347" s="2" t="s">
        <v>978</v>
      </c>
      <c r="E347" s="35" t="s">
        <v>984</v>
      </c>
      <c r="F347" s="36">
        <v>5089</v>
      </c>
      <c r="G347" s="35">
        <v>0</v>
      </c>
      <c r="H347" s="35">
        <v>0</v>
      </c>
      <c r="I347" s="35">
        <v>60</v>
      </c>
      <c r="J347" s="37">
        <v>0</v>
      </c>
      <c r="K347" s="37">
        <v>0.95</v>
      </c>
      <c r="L347" s="37">
        <v>0</v>
      </c>
    </row>
    <row r="348" spans="1:12" x14ac:dyDescent="0.25">
      <c r="A348" s="35" t="s">
        <v>1012</v>
      </c>
      <c r="B348" s="35" t="s">
        <v>981</v>
      </c>
      <c r="C348" s="2" t="s">
        <v>977</v>
      </c>
      <c r="D348" s="2" t="s">
        <v>1004</v>
      </c>
      <c r="E348" s="33" t="s">
        <v>1013</v>
      </c>
      <c r="F348" s="36">
        <v>185800</v>
      </c>
      <c r="G348" s="35">
        <v>217671</v>
      </c>
      <c r="H348" s="35">
        <v>209</v>
      </c>
      <c r="I348" s="35">
        <v>0</v>
      </c>
      <c r="J348" s="37">
        <v>0.45</v>
      </c>
      <c r="K348" s="37">
        <v>0.32</v>
      </c>
      <c r="L348" s="37">
        <v>0.12</v>
      </c>
    </row>
    <row r="349" spans="1:12" x14ac:dyDescent="0.25">
      <c r="A349" s="35" t="s">
        <v>985</v>
      </c>
      <c r="B349" s="35" t="s">
        <v>976</v>
      </c>
      <c r="C349" s="2" t="s">
        <v>977</v>
      </c>
      <c r="D349" s="2" t="s">
        <v>978</v>
      </c>
      <c r="E349" s="35" t="s">
        <v>986</v>
      </c>
      <c r="F349" s="36">
        <v>0</v>
      </c>
      <c r="G349" s="35">
        <v>0</v>
      </c>
      <c r="H349" s="35">
        <v>0</v>
      </c>
      <c r="I349" s="35">
        <v>0</v>
      </c>
      <c r="J349" s="37">
        <v>0</v>
      </c>
      <c r="K349" s="37">
        <v>0</v>
      </c>
      <c r="L349" s="37">
        <v>0</v>
      </c>
    </row>
    <row r="350" spans="1:12" x14ac:dyDescent="0.25">
      <c r="A350" s="35" t="s">
        <v>1016</v>
      </c>
      <c r="B350" s="35" t="s">
        <v>981</v>
      </c>
      <c r="C350" s="2" t="s">
        <v>977</v>
      </c>
      <c r="D350" s="2" t="s">
        <v>1004</v>
      </c>
      <c r="E350" s="33" t="s">
        <v>1017</v>
      </c>
      <c r="F350" s="36">
        <v>480400</v>
      </c>
      <c r="G350" s="35">
        <v>50951</v>
      </c>
      <c r="H350" s="35">
        <v>162</v>
      </c>
      <c r="I350" s="35">
        <v>97</v>
      </c>
      <c r="J350" s="37">
        <v>0.49</v>
      </c>
      <c r="K350" s="37">
        <v>0.1</v>
      </c>
      <c r="L350" s="37">
        <v>0.27</v>
      </c>
    </row>
    <row r="351" spans="1:12" x14ac:dyDescent="0.25">
      <c r="A351" s="35" t="s">
        <v>993</v>
      </c>
      <c r="B351" s="35" t="s">
        <v>981</v>
      </c>
      <c r="C351" s="2" t="s">
        <v>977</v>
      </c>
      <c r="D351" s="2" t="s">
        <v>978</v>
      </c>
      <c r="E351" s="35" t="s">
        <v>994</v>
      </c>
      <c r="F351" s="36">
        <v>586243</v>
      </c>
      <c r="G351" s="35">
        <v>0</v>
      </c>
      <c r="H351" s="35">
        <v>0</v>
      </c>
      <c r="I351" s="35">
        <v>50</v>
      </c>
      <c r="J351" s="37">
        <v>0</v>
      </c>
      <c r="K351" s="37">
        <v>0.08</v>
      </c>
      <c r="L351" s="37">
        <v>0.01</v>
      </c>
    </row>
    <row r="352" spans="1:12" x14ac:dyDescent="0.25">
      <c r="A352" s="35" t="s">
        <v>1028</v>
      </c>
      <c r="B352" s="35" t="s">
        <v>981</v>
      </c>
      <c r="C352" s="2" t="s">
        <v>977</v>
      </c>
      <c r="D352" s="2" t="s">
        <v>1029</v>
      </c>
      <c r="E352" s="35" t="s">
        <v>1030</v>
      </c>
      <c r="F352" s="36">
        <v>122244</v>
      </c>
      <c r="G352" s="35">
        <v>0</v>
      </c>
      <c r="H352" s="35">
        <v>0</v>
      </c>
      <c r="I352" s="35">
        <v>0</v>
      </c>
      <c r="J352" s="37">
        <v>0.01</v>
      </c>
      <c r="K352" s="37">
        <v>0</v>
      </c>
      <c r="L352" s="37">
        <v>0.97</v>
      </c>
    </row>
    <row r="353" spans="1:12" x14ac:dyDescent="0.25">
      <c r="A353" s="35" t="s">
        <v>1001</v>
      </c>
      <c r="B353" s="35" t="s">
        <v>981</v>
      </c>
      <c r="C353" s="2" t="s">
        <v>977</v>
      </c>
      <c r="D353" s="2" t="s">
        <v>978</v>
      </c>
      <c r="E353" s="35" t="s">
        <v>1002</v>
      </c>
      <c r="F353" s="36">
        <v>71917</v>
      </c>
      <c r="G353" s="35">
        <v>0</v>
      </c>
      <c r="H353" s="35">
        <v>0</v>
      </c>
      <c r="I353" s="35">
        <v>0</v>
      </c>
      <c r="J353" s="37">
        <v>0.25</v>
      </c>
      <c r="K353" s="37">
        <v>0</v>
      </c>
      <c r="L353" s="37">
        <v>0.22</v>
      </c>
    </row>
    <row r="354" spans="1:12" x14ac:dyDescent="0.25">
      <c r="A354" s="35" t="s">
        <v>980</v>
      </c>
      <c r="B354" s="35" t="s">
        <v>981</v>
      </c>
      <c r="C354" s="2" t="s">
        <v>977</v>
      </c>
      <c r="D354" s="2" t="s">
        <v>978</v>
      </c>
      <c r="E354" s="35" t="s">
        <v>982</v>
      </c>
      <c r="F354" s="36">
        <v>447860</v>
      </c>
      <c r="G354" s="35">
        <v>0</v>
      </c>
      <c r="H354" s="35">
        <v>0</v>
      </c>
      <c r="I354" s="35">
        <v>0</v>
      </c>
      <c r="J354" s="37">
        <v>0.01</v>
      </c>
      <c r="K354" s="37">
        <v>0</v>
      </c>
      <c r="L354" s="37">
        <v>0.01</v>
      </c>
    </row>
    <row r="355" spans="1:12" x14ac:dyDescent="0.25">
      <c r="A355" s="35" t="s">
        <v>997</v>
      </c>
      <c r="B355" s="35" t="s">
        <v>981</v>
      </c>
      <c r="C355" s="2" t="s">
        <v>977</v>
      </c>
      <c r="D355" s="2" t="s">
        <v>978</v>
      </c>
      <c r="E355" s="33" t="s">
        <v>998</v>
      </c>
      <c r="F355" s="36">
        <v>2201261</v>
      </c>
      <c r="G355" s="35">
        <v>0</v>
      </c>
      <c r="H355" s="35">
        <v>0</v>
      </c>
      <c r="I355" s="35">
        <v>0</v>
      </c>
      <c r="J355" s="37">
        <v>0</v>
      </c>
      <c r="K355" s="37">
        <v>0</v>
      </c>
      <c r="L355" s="37">
        <v>0</v>
      </c>
    </row>
    <row r="356" spans="1:12" x14ac:dyDescent="0.25">
      <c r="A356" s="35" t="s">
        <v>1014</v>
      </c>
      <c r="B356" s="35" t="s">
        <v>981</v>
      </c>
      <c r="C356" s="2" t="s">
        <v>977</v>
      </c>
      <c r="D356" s="2" t="s">
        <v>1004</v>
      </c>
      <c r="E356" s="35" t="s">
        <v>1015</v>
      </c>
      <c r="F356" s="36">
        <v>418900</v>
      </c>
      <c r="G356" s="35">
        <v>1752</v>
      </c>
      <c r="H356" s="35">
        <v>37</v>
      </c>
      <c r="I356" s="35">
        <v>0</v>
      </c>
      <c r="J356" s="37">
        <v>0.18</v>
      </c>
      <c r="K356" s="37">
        <v>0.01</v>
      </c>
      <c r="L356" s="37">
        <v>0.27</v>
      </c>
    </row>
    <row r="357" spans="1:12" x14ac:dyDescent="0.25">
      <c r="A357" s="35" t="s">
        <v>1018</v>
      </c>
      <c r="B357" s="35" t="s">
        <v>981</v>
      </c>
      <c r="C357" s="2" t="s">
        <v>977</v>
      </c>
      <c r="D357" s="2" t="s">
        <v>1004</v>
      </c>
      <c r="E357" s="33" t="s">
        <v>1019</v>
      </c>
      <c r="F357" s="36">
        <v>559400</v>
      </c>
      <c r="G357" s="35">
        <v>71096</v>
      </c>
      <c r="H357" s="35">
        <v>208</v>
      </c>
      <c r="I357" s="35">
        <v>0</v>
      </c>
      <c r="J357" s="37">
        <v>0.24</v>
      </c>
      <c r="K357" s="37">
        <v>0.08</v>
      </c>
      <c r="L357" s="37">
        <v>0.33</v>
      </c>
    </row>
    <row r="358" spans="1:12" x14ac:dyDescent="0.25">
      <c r="A358" s="35" t="s">
        <v>995</v>
      </c>
      <c r="B358" s="35" t="s">
        <v>981</v>
      </c>
      <c r="C358" s="2" t="s">
        <v>977</v>
      </c>
      <c r="D358" s="2" t="s">
        <v>978</v>
      </c>
      <c r="E358" s="33" t="s">
        <v>996</v>
      </c>
      <c r="F358" s="36">
        <v>2155545</v>
      </c>
      <c r="G358" s="35">
        <v>0</v>
      </c>
      <c r="H358" s="35">
        <v>0</v>
      </c>
      <c r="I358" s="35">
        <v>50</v>
      </c>
      <c r="J358" s="37">
        <v>0</v>
      </c>
      <c r="K358" s="37">
        <v>0.09</v>
      </c>
      <c r="L358" s="37">
        <v>0</v>
      </c>
    </row>
    <row r="359" spans="1:12" x14ac:dyDescent="0.25">
      <c r="A359" s="35" t="s">
        <v>1031</v>
      </c>
      <c r="B359" s="35" t="s">
        <v>1032</v>
      </c>
      <c r="C359" s="2" t="s">
        <v>1033</v>
      </c>
      <c r="D359" s="2" t="s">
        <v>1034</v>
      </c>
      <c r="E359" s="35" t="s">
        <v>1035</v>
      </c>
      <c r="F359" s="36">
        <v>78840</v>
      </c>
      <c r="G359" s="35">
        <v>19080</v>
      </c>
      <c r="H359" s="35">
        <v>53</v>
      </c>
      <c r="I359" s="35">
        <v>0</v>
      </c>
      <c r="J359" s="37">
        <v>0.08</v>
      </c>
      <c r="K359" s="37">
        <v>0.03</v>
      </c>
      <c r="L359" s="37">
        <v>0.8</v>
      </c>
    </row>
    <row r="360" spans="1:12" x14ac:dyDescent="0.25">
      <c r="A360" s="35" t="s">
        <v>1104</v>
      </c>
      <c r="B360" s="35" t="s">
        <v>1053</v>
      </c>
      <c r="C360" s="2" t="s">
        <v>1033</v>
      </c>
      <c r="D360" s="2" t="s">
        <v>1105</v>
      </c>
      <c r="E360" s="33" t="s">
        <v>1106</v>
      </c>
      <c r="F360" s="36">
        <v>2178700</v>
      </c>
      <c r="G360" s="35">
        <v>0</v>
      </c>
      <c r="H360" s="35">
        <v>0</v>
      </c>
      <c r="I360" s="35">
        <v>0</v>
      </c>
      <c r="J360" s="37">
        <v>0</v>
      </c>
      <c r="K360" s="37">
        <v>0</v>
      </c>
      <c r="L360" s="37">
        <v>0.35</v>
      </c>
    </row>
    <row r="361" spans="1:12" x14ac:dyDescent="0.25">
      <c r="A361" s="35" t="s">
        <v>1094</v>
      </c>
      <c r="B361" s="35" t="s">
        <v>1053</v>
      </c>
      <c r="C361" s="2" t="s">
        <v>1033</v>
      </c>
      <c r="D361" s="2" t="s">
        <v>1054</v>
      </c>
      <c r="E361" s="35" t="s">
        <v>1095</v>
      </c>
      <c r="F361" s="36">
        <v>82500</v>
      </c>
      <c r="G361" s="35">
        <v>0</v>
      </c>
      <c r="H361" s="35">
        <v>0</v>
      </c>
      <c r="I361" s="35">
        <v>0</v>
      </c>
      <c r="J361" s="37">
        <v>0.22</v>
      </c>
      <c r="K361" s="37">
        <v>0.01</v>
      </c>
      <c r="L361" s="37">
        <v>0.3</v>
      </c>
    </row>
    <row r="362" spans="1:12" x14ac:dyDescent="0.25">
      <c r="A362" s="35" t="s">
        <v>1231</v>
      </c>
      <c r="B362" s="35" t="s">
        <v>1161</v>
      </c>
      <c r="C362" s="2" t="s">
        <v>1033</v>
      </c>
      <c r="D362" s="2" t="s">
        <v>1162</v>
      </c>
      <c r="E362" s="35" t="s">
        <v>1232</v>
      </c>
      <c r="F362" s="36">
        <v>358200</v>
      </c>
      <c r="G362" s="35">
        <v>0</v>
      </c>
      <c r="H362" s="35">
        <v>0</v>
      </c>
      <c r="I362" s="35">
        <v>121</v>
      </c>
      <c r="J362" s="37">
        <v>0.14000000000000001</v>
      </c>
      <c r="K362" s="37">
        <v>0.12</v>
      </c>
      <c r="L362" s="37">
        <v>0.31</v>
      </c>
    </row>
    <row r="363" spans="1:12" x14ac:dyDescent="0.25">
      <c r="A363" s="35" t="s">
        <v>1052</v>
      </c>
      <c r="B363" s="35" t="s">
        <v>1053</v>
      </c>
      <c r="C363" s="2" t="s">
        <v>1033</v>
      </c>
      <c r="D363" s="2" t="s">
        <v>1054</v>
      </c>
      <c r="E363" s="35" t="s">
        <v>1055</v>
      </c>
      <c r="F363" s="36">
        <v>386400</v>
      </c>
      <c r="G363" s="35">
        <v>108400</v>
      </c>
      <c r="H363" s="35">
        <v>171</v>
      </c>
      <c r="I363" s="35">
        <v>0</v>
      </c>
      <c r="J363" s="37">
        <v>0.23</v>
      </c>
      <c r="K363" s="37">
        <v>0.03</v>
      </c>
      <c r="L363" s="37">
        <v>0.39</v>
      </c>
    </row>
    <row r="364" spans="1:12" x14ac:dyDescent="0.25">
      <c r="A364" s="35" t="s">
        <v>1109</v>
      </c>
      <c r="B364" s="35" t="s">
        <v>1053</v>
      </c>
      <c r="C364" s="2" t="s">
        <v>1033</v>
      </c>
      <c r="D364" s="2" t="s">
        <v>1105</v>
      </c>
      <c r="E364" s="35" t="s">
        <v>1110</v>
      </c>
      <c r="F364" s="36">
        <v>1211400</v>
      </c>
      <c r="G364" s="35">
        <v>0</v>
      </c>
      <c r="H364" s="35">
        <v>0</v>
      </c>
      <c r="I364" s="35">
        <v>0</v>
      </c>
      <c r="J364" s="37">
        <v>0</v>
      </c>
      <c r="K364" s="37">
        <v>0</v>
      </c>
      <c r="L364" s="37">
        <v>0.4</v>
      </c>
    </row>
    <row r="365" spans="1:12" x14ac:dyDescent="0.25">
      <c r="A365" s="35" t="s">
        <v>1132</v>
      </c>
      <c r="B365" s="35" t="s">
        <v>277</v>
      </c>
      <c r="C365" s="2" t="s">
        <v>1033</v>
      </c>
      <c r="D365" s="2" t="s">
        <v>1112</v>
      </c>
      <c r="E365" s="33" t="s">
        <v>1133</v>
      </c>
      <c r="F365" s="36">
        <v>3166600</v>
      </c>
      <c r="G365" s="35">
        <v>521566</v>
      </c>
      <c r="H365" s="35">
        <v>683</v>
      </c>
      <c r="I365" s="35">
        <v>0</v>
      </c>
      <c r="J365" s="37">
        <v>0.27</v>
      </c>
      <c r="K365" s="37">
        <v>0.05</v>
      </c>
      <c r="L365" s="37">
        <v>0.37</v>
      </c>
    </row>
    <row r="366" spans="1:12" x14ac:dyDescent="0.25">
      <c r="A366" s="35" t="s">
        <v>1056</v>
      </c>
      <c r="B366" s="35" t="s">
        <v>1053</v>
      </c>
      <c r="C366" s="2" t="s">
        <v>1033</v>
      </c>
      <c r="D366" s="2" t="s">
        <v>1054</v>
      </c>
      <c r="E366" s="33" t="s">
        <v>1057</v>
      </c>
      <c r="F366" s="36">
        <v>1476500</v>
      </c>
      <c r="G366" s="35">
        <v>272493</v>
      </c>
      <c r="H366" s="35">
        <v>171</v>
      </c>
      <c r="I366" s="35">
        <v>64</v>
      </c>
      <c r="J366" s="37">
        <v>0.22</v>
      </c>
      <c r="K366" s="37">
        <v>0.04</v>
      </c>
      <c r="L366" s="37">
        <v>0.27</v>
      </c>
    </row>
    <row r="367" spans="1:12" x14ac:dyDescent="0.25">
      <c r="A367" s="35" t="s">
        <v>1058</v>
      </c>
      <c r="B367" s="35" t="s">
        <v>1053</v>
      </c>
      <c r="C367" s="2" t="s">
        <v>1033</v>
      </c>
      <c r="D367" s="2" t="s">
        <v>1054</v>
      </c>
      <c r="E367" s="35" t="s">
        <v>1059</v>
      </c>
      <c r="F367" s="36">
        <v>904800</v>
      </c>
      <c r="G367" s="35">
        <v>250144</v>
      </c>
      <c r="H367" s="35">
        <v>178</v>
      </c>
      <c r="I367" s="35">
        <v>0</v>
      </c>
      <c r="J367" s="37">
        <v>0.1</v>
      </c>
      <c r="K367" s="37">
        <v>0.03</v>
      </c>
      <c r="L367" s="37">
        <v>0.34</v>
      </c>
    </row>
    <row r="368" spans="1:12" x14ac:dyDescent="0.25">
      <c r="A368" s="35" t="s">
        <v>1168</v>
      </c>
      <c r="B368" s="35" t="s">
        <v>1161</v>
      </c>
      <c r="C368" s="2" t="s">
        <v>1033</v>
      </c>
      <c r="D368" s="2" t="s">
        <v>1162</v>
      </c>
      <c r="E368" s="35" t="s">
        <v>1169</v>
      </c>
      <c r="F368" s="36">
        <v>85762</v>
      </c>
      <c r="G368" s="35">
        <v>37274</v>
      </c>
      <c r="H368" s="35">
        <v>115</v>
      </c>
      <c r="I368" s="35">
        <v>0</v>
      </c>
      <c r="J368" s="37">
        <v>7.0000000000000007E-2</v>
      </c>
      <c r="K368" s="37">
        <v>0.2</v>
      </c>
      <c r="L368" s="37">
        <v>0.3</v>
      </c>
    </row>
    <row r="369" spans="1:12" x14ac:dyDescent="0.25">
      <c r="A369" s="35" t="s">
        <v>1134</v>
      </c>
      <c r="B369" s="35" t="s">
        <v>277</v>
      </c>
      <c r="C369" s="2" t="s">
        <v>1033</v>
      </c>
      <c r="D369" s="2" t="s">
        <v>1112</v>
      </c>
      <c r="E369" s="33" t="s">
        <v>1135</v>
      </c>
      <c r="F369" s="36">
        <v>184500</v>
      </c>
      <c r="G369" s="35">
        <v>71261</v>
      </c>
      <c r="H369" s="35">
        <v>101</v>
      </c>
      <c r="I369" s="35">
        <v>0</v>
      </c>
      <c r="J369" s="37">
        <v>0.25</v>
      </c>
      <c r="K369" s="37">
        <v>0.08</v>
      </c>
      <c r="L369" s="37">
        <v>0.35</v>
      </c>
    </row>
    <row r="370" spans="1:12" x14ac:dyDescent="0.25">
      <c r="A370" s="35" t="s">
        <v>1170</v>
      </c>
      <c r="B370" s="35" t="s">
        <v>1161</v>
      </c>
      <c r="C370" s="2" t="s">
        <v>1033</v>
      </c>
      <c r="D370" s="2" t="s">
        <v>1162</v>
      </c>
      <c r="E370" s="35" t="s">
        <v>1171</v>
      </c>
      <c r="F370" s="36">
        <v>758400</v>
      </c>
      <c r="G370" s="35">
        <v>3956</v>
      </c>
      <c r="H370" s="35">
        <v>96</v>
      </c>
      <c r="I370" s="35">
        <v>139</v>
      </c>
      <c r="J370" s="37">
        <v>0.05</v>
      </c>
      <c r="K370" s="37">
        <v>0.23</v>
      </c>
      <c r="L370" s="37">
        <v>0.48</v>
      </c>
    </row>
    <row r="371" spans="1:12" x14ac:dyDescent="0.25">
      <c r="A371" s="35" t="s">
        <v>1158</v>
      </c>
      <c r="B371" s="35" t="s">
        <v>277</v>
      </c>
      <c r="C371" s="2" t="s">
        <v>1033</v>
      </c>
      <c r="D371" s="2" t="s">
        <v>1112</v>
      </c>
      <c r="E371" s="33" t="s">
        <v>1159</v>
      </c>
      <c r="F371" s="36">
        <v>5541400</v>
      </c>
      <c r="G371" s="35">
        <v>331580</v>
      </c>
      <c r="H371" s="35">
        <v>659</v>
      </c>
      <c r="I371" s="35">
        <v>0</v>
      </c>
      <c r="J371" s="37">
        <v>0.47</v>
      </c>
      <c r="K371" s="37">
        <v>0.09</v>
      </c>
      <c r="L371" s="37">
        <v>0.4</v>
      </c>
    </row>
    <row r="372" spans="1:12" x14ac:dyDescent="0.25">
      <c r="A372" s="35" t="s">
        <v>1172</v>
      </c>
      <c r="B372" s="35" t="s">
        <v>1161</v>
      </c>
      <c r="C372" s="2" t="s">
        <v>1033</v>
      </c>
      <c r="D372" s="2" t="s">
        <v>1162</v>
      </c>
      <c r="E372" s="33" t="s">
        <v>1173</v>
      </c>
      <c r="F372" s="36">
        <v>894297</v>
      </c>
      <c r="G372" s="35">
        <v>154536</v>
      </c>
      <c r="H372" s="35">
        <v>354</v>
      </c>
      <c r="I372" s="35">
        <v>0</v>
      </c>
      <c r="J372" s="37">
        <v>0.15</v>
      </c>
      <c r="K372" s="37">
        <v>0.16</v>
      </c>
      <c r="L372" s="37">
        <v>0.41</v>
      </c>
    </row>
    <row r="373" spans="1:12" x14ac:dyDescent="0.25">
      <c r="A373" s="35" t="s">
        <v>1060</v>
      </c>
      <c r="B373" s="35" t="s">
        <v>1053</v>
      </c>
      <c r="C373" s="2" t="s">
        <v>1033</v>
      </c>
      <c r="D373" s="2" t="s">
        <v>1054</v>
      </c>
      <c r="E373" s="33" t="s">
        <v>1061</v>
      </c>
      <c r="F373" s="36">
        <v>1516500</v>
      </c>
      <c r="G373" s="35">
        <v>307412</v>
      </c>
      <c r="H373" s="35">
        <v>319</v>
      </c>
      <c r="I373" s="35">
        <v>143</v>
      </c>
      <c r="J373" s="37">
        <v>0.22</v>
      </c>
      <c r="K373" s="37">
        <v>7.0000000000000007E-2</v>
      </c>
      <c r="L373" s="37">
        <v>0.43</v>
      </c>
    </row>
    <row r="374" spans="1:12" x14ac:dyDescent="0.25">
      <c r="A374" s="35" t="s">
        <v>1160</v>
      </c>
      <c r="B374" s="35" t="s">
        <v>1161</v>
      </c>
      <c r="C374" s="2" t="s">
        <v>1033</v>
      </c>
      <c r="D374" s="2" t="s">
        <v>1162</v>
      </c>
      <c r="E374" s="35" t="s">
        <v>1163</v>
      </c>
      <c r="F374" s="36">
        <v>96600</v>
      </c>
      <c r="G374" s="35">
        <v>13384</v>
      </c>
      <c r="H374" s="35">
        <v>42</v>
      </c>
      <c r="I374" s="35">
        <v>0</v>
      </c>
      <c r="J374" s="37">
        <v>0.06</v>
      </c>
      <c r="K374" s="37">
        <v>0.09</v>
      </c>
      <c r="L374" s="37">
        <v>0.32</v>
      </c>
    </row>
    <row r="375" spans="1:12" x14ac:dyDescent="0.25">
      <c r="A375" s="35" t="s">
        <v>1136</v>
      </c>
      <c r="B375" s="35" t="s">
        <v>244</v>
      </c>
      <c r="C375" s="2" t="s">
        <v>1033</v>
      </c>
      <c r="D375" s="2" t="s">
        <v>1112</v>
      </c>
      <c r="E375" s="35" t="s">
        <v>1137</v>
      </c>
      <c r="F375" s="36">
        <v>379600</v>
      </c>
      <c r="G375" s="35">
        <v>189059</v>
      </c>
      <c r="H375" s="35">
        <v>367</v>
      </c>
      <c r="I375" s="35">
        <v>0</v>
      </c>
      <c r="J375" s="37">
        <v>0.26</v>
      </c>
      <c r="K375" s="37">
        <v>0.15</v>
      </c>
      <c r="L375" s="37">
        <v>0.32</v>
      </c>
    </row>
    <row r="376" spans="1:12" x14ac:dyDescent="0.25">
      <c r="A376" s="35" t="s">
        <v>1036</v>
      </c>
      <c r="B376" s="35" t="s">
        <v>1032</v>
      </c>
      <c r="C376" s="2" t="s">
        <v>1033</v>
      </c>
      <c r="D376" s="2" t="s">
        <v>1034</v>
      </c>
      <c r="E376" s="35" t="s">
        <v>1037</v>
      </c>
      <c r="F376" s="36">
        <v>261400</v>
      </c>
      <c r="G376" s="35">
        <v>37343</v>
      </c>
      <c r="H376" s="35">
        <v>107</v>
      </c>
      <c r="I376" s="35">
        <v>0</v>
      </c>
      <c r="J376" s="37">
        <v>0.1</v>
      </c>
      <c r="K376" s="37">
        <v>0.06</v>
      </c>
      <c r="L376" s="37">
        <v>0.51</v>
      </c>
    </row>
    <row r="377" spans="1:12" x14ac:dyDescent="0.25">
      <c r="A377" s="35" t="s">
        <v>1038</v>
      </c>
      <c r="B377" s="35" t="s">
        <v>1032</v>
      </c>
      <c r="C377" s="2" t="s">
        <v>1033</v>
      </c>
      <c r="D377" s="2" t="s">
        <v>1034</v>
      </c>
      <c r="E377" s="35" t="s">
        <v>1039</v>
      </c>
      <c r="F377" s="36">
        <v>71980</v>
      </c>
      <c r="G377" s="35">
        <v>0</v>
      </c>
      <c r="H377" s="35">
        <v>0</v>
      </c>
      <c r="I377" s="35">
        <v>105</v>
      </c>
      <c r="J377" s="37">
        <v>0.32</v>
      </c>
      <c r="K377" s="37">
        <v>0.31</v>
      </c>
      <c r="L377" s="37">
        <v>0.35</v>
      </c>
    </row>
    <row r="378" spans="1:12" x14ac:dyDescent="0.25">
      <c r="A378" s="35" t="s">
        <v>1062</v>
      </c>
      <c r="B378" s="35" t="s">
        <v>1053</v>
      </c>
      <c r="C378" s="2" t="s">
        <v>1033</v>
      </c>
      <c r="D378" s="2" t="s">
        <v>1054</v>
      </c>
      <c r="E378" s="35" t="s">
        <v>1063</v>
      </c>
      <c r="F378" s="36">
        <v>165200</v>
      </c>
      <c r="G378" s="35">
        <v>0</v>
      </c>
      <c r="H378" s="35">
        <v>0</v>
      </c>
      <c r="I378" s="35">
        <v>177</v>
      </c>
      <c r="J378" s="37">
        <v>0.1</v>
      </c>
      <c r="K378" s="37">
        <v>0.01</v>
      </c>
      <c r="L378" s="37">
        <v>0.26</v>
      </c>
    </row>
    <row r="379" spans="1:12" x14ac:dyDescent="0.25">
      <c r="A379" s="35" t="s">
        <v>1174</v>
      </c>
      <c r="B379" s="35" t="s">
        <v>1161</v>
      </c>
      <c r="C379" s="2" t="s">
        <v>1033</v>
      </c>
      <c r="D379" s="2" t="s">
        <v>1162</v>
      </c>
      <c r="E379" s="35" t="s">
        <v>1175</v>
      </c>
      <c r="F379" s="36">
        <v>165200</v>
      </c>
      <c r="G379" s="35">
        <v>47654</v>
      </c>
      <c r="H379" s="35">
        <v>142</v>
      </c>
      <c r="I379" s="35">
        <v>0</v>
      </c>
      <c r="J379" s="37">
        <v>0.11</v>
      </c>
      <c r="K379" s="37">
        <v>0.06</v>
      </c>
      <c r="L379" s="37">
        <v>0.39</v>
      </c>
    </row>
    <row r="380" spans="1:12" x14ac:dyDescent="0.25">
      <c r="A380" s="35" t="s">
        <v>1176</v>
      </c>
      <c r="B380" s="35" t="s">
        <v>300</v>
      </c>
      <c r="C380" s="2" t="s">
        <v>1033</v>
      </c>
      <c r="D380" s="2" t="s">
        <v>1162</v>
      </c>
      <c r="E380" s="35" t="s">
        <v>1177</v>
      </c>
      <c r="F380" s="36">
        <v>304800</v>
      </c>
      <c r="G380" s="35">
        <v>91162</v>
      </c>
      <c r="H380" s="35">
        <v>180</v>
      </c>
      <c r="I380" s="35">
        <v>0</v>
      </c>
      <c r="J380" s="37">
        <v>0.01</v>
      </c>
      <c r="K380" s="37">
        <v>7.0000000000000007E-2</v>
      </c>
      <c r="L380" s="37">
        <v>0.56999999999999995</v>
      </c>
    </row>
    <row r="381" spans="1:12" x14ac:dyDescent="0.25">
      <c r="A381" s="35" t="s">
        <v>1138</v>
      </c>
      <c r="B381" s="35" t="s">
        <v>277</v>
      </c>
      <c r="C381" s="2" t="s">
        <v>1033</v>
      </c>
      <c r="D381" s="2" t="s">
        <v>1112</v>
      </c>
      <c r="E381" s="33" t="s">
        <v>1139</v>
      </c>
      <c r="F381" s="36">
        <v>2136200</v>
      </c>
      <c r="G381" s="35">
        <v>146305</v>
      </c>
      <c r="H381" s="35">
        <v>334</v>
      </c>
      <c r="I381" s="35">
        <v>83</v>
      </c>
      <c r="J381" s="37">
        <v>0.21</v>
      </c>
      <c r="K381" s="37">
        <v>0.02</v>
      </c>
      <c r="L381" s="37">
        <v>0.28000000000000003</v>
      </c>
    </row>
    <row r="382" spans="1:12" x14ac:dyDescent="0.25">
      <c r="A382" s="35" t="s">
        <v>1122</v>
      </c>
      <c r="B382" s="35" t="s">
        <v>277</v>
      </c>
      <c r="C382" s="2" t="s">
        <v>1033</v>
      </c>
      <c r="D382" s="2" t="s">
        <v>1112</v>
      </c>
      <c r="E382" s="33" t="s">
        <v>1123</v>
      </c>
      <c r="F382" s="36">
        <v>1354000</v>
      </c>
      <c r="G382" s="35">
        <v>11435</v>
      </c>
      <c r="H382" s="35">
        <v>21</v>
      </c>
      <c r="I382" s="35">
        <v>0</v>
      </c>
      <c r="J382" s="37">
        <v>0.22</v>
      </c>
      <c r="K382" s="37">
        <v>0.01</v>
      </c>
      <c r="L382" s="37">
        <v>0.4</v>
      </c>
    </row>
    <row r="383" spans="1:12" x14ac:dyDescent="0.25">
      <c r="A383" s="35" t="s">
        <v>1140</v>
      </c>
      <c r="B383" s="35" t="s">
        <v>277</v>
      </c>
      <c r="C383" s="2" t="s">
        <v>1033</v>
      </c>
      <c r="D383" s="2" t="s">
        <v>1112</v>
      </c>
      <c r="E383" s="35" t="s">
        <v>1141</v>
      </c>
      <c r="F383" s="36">
        <v>158800</v>
      </c>
      <c r="G383" s="35">
        <v>37398</v>
      </c>
      <c r="H383" s="35">
        <v>111</v>
      </c>
      <c r="I383" s="35">
        <v>0</v>
      </c>
      <c r="J383" s="37">
        <v>0.23</v>
      </c>
      <c r="K383" s="37">
        <v>0.05</v>
      </c>
      <c r="L383" s="37">
        <v>0.45</v>
      </c>
    </row>
    <row r="384" spans="1:12" x14ac:dyDescent="0.25">
      <c r="A384" s="35" t="s">
        <v>1142</v>
      </c>
      <c r="B384" s="35" t="s">
        <v>277</v>
      </c>
      <c r="C384" s="2" t="s">
        <v>1033</v>
      </c>
      <c r="D384" s="2" t="s">
        <v>1112</v>
      </c>
      <c r="E384" s="35" t="s">
        <v>1143</v>
      </c>
      <c r="F384" s="36">
        <v>176300</v>
      </c>
      <c r="G384" s="35">
        <v>84201</v>
      </c>
      <c r="H384" s="35">
        <v>117</v>
      </c>
      <c r="I384" s="35">
        <v>0</v>
      </c>
      <c r="J384" s="37">
        <v>0.14000000000000001</v>
      </c>
      <c r="K384" s="37">
        <v>0.23</v>
      </c>
      <c r="L384" s="37">
        <v>0.3</v>
      </c>
    </row>
    <row r="385" spans="1:12" x14ac:dyDescent="0.25">
      <c r="A385" s="35" t="s">
        <v>1178</v>
      </c>
      <c r="B385" s="35" t="s">
        <v>300</v>
      </c>
      <c r="C385" s="2" t="s">
        <v>1033</v>
      </c>
      <c r="D385" s="2" t="s">
        <v>1162</v>
      </c>
      <c r="E385" s="35" t="s">
        <v>1179</v>
      </c>
      <c r="F385" s="36">
        <v>494758</v>
      </c>
      <c r="G385" s="35">
        <v>0</v>
      </c>
      <c r="H385" s="35">
        <v>0</v>
      </c>
      <c r="I385" s="35">
        <v>621</v>
      </c>
      <c r="J385" s="37">
        <v>0.09</v>
      </c>
      <c r="K385" s="37">
        <v>0.17</v>
      </c>
      <c r="L385" s="37">
        <v>0.35</v>
      </c>
    </row>
    <row r="386" spans="1:12" x14ac:dyDescent="0.25">
      <c r="A386" s="35" t="s">
        <v>1180</v>
      </c>
      <c r="B386" s="35" t="s">
        <v>300</v>
      </c>
      <c r="C386" s="2" t="s">
        <v>1033</v>
      </c>
      <c r="D386" s="2" t="s">
        <v>1162</v>
      </c>
      <c r="E386" s="35" t="s">
        <v>1181</v>
      </c>
      <c r="F386" s="36">
        <v>118700</v>
      </c>
      <c r="G386" s="35">
        <v>7988</v>
      </c>
      <c r="H386" s="35">
        <v>39</v>
      </c>
      <c r="I386" s="35">
        <v>175</v>
      </c>
      <c r="J386" s="37">
        <v>0.04</v>
      </c>
      <c r="K386" s="37">
        <v>0.12</v>
      </c>
      <c r="L386" s="37">
        <v>0.61</v>
      </c>
    </row>
    <row r="387" spans="1:12" x14ac:dyDescent="0.25">
      <c r="A387" s="35" t="s">
        <v>1182</v>
      </c>
      <c r="B387" s="35" t="s">
        <v>1161</v>
      </c>
      <c r="C387" s="2" t="s">
        <v>1033</v>
      </c>
      <c r="D387" s="2" t="s">
        <v>1162</v>
      </c>
      <c r="E387" s="33" t="s">
        <v>1183</v>
      </c>
      <c r="F387" s="36">
        <v>2446500</v>
      </c>
      <c r="G387" s="35">
        <v>251827</v>
      </c>
      <c r="H387" s="35">
        <v>561</v>
      </c>
      <c r="I387" s="35">
        <v>448</v>
      </c>
      <c r="J387" s="37">
        <v>0.13</v>
      </c>
      <c r="K387" s="37">
        <v>0.18</v>
      </c>
      <c r="L387" s="37">
        <v>0.3</v>
      </c>
    </row>
    <row r="388" spans="1:12" x14ac:dyDescent="0.25">
      <c r="A388" s="35" t="s">
        <v>1184</v>
      </c>
      <c r="B388" s="35" t="s">
        <v>300</v>
      </c>
      <c r="C388" s="2" t="s">
        <v>1033</v>
      </c>
      <c r="D388" s="2" t="s">
        <v>1162</v>
      </c>
      <c r="E388" s="35" t="s">
        <v>1185</v>
      </c>
      <c r="F388" s="36">
        <v>135100</v>
      </c>
      <c r="G388" s="35">
        <v>17199</v>
      </c>
      <c r="H388" s="35">
        <v>107</v>
      </c>
      <c r="I388" s="35">
        <v>121</v>
      </c>
      <c r="J388" s="37">
        <v>0.02</v>
      </c>
      <c r="K388" s="37">
        <v>0.16</v>
      </c>
      <c r="L388" s="37">
        <v>0.53</v>
      </c>
    </row>
    <row r="389" spans="1:12" x14ac:dyDescent="0.25">
      <c r="A389" s="35" t="s">
        <v>1186</v>
      </c>
      <c r="B389" s="35" t="s">
        <v>1161</v>
      </c>
      <c r="C389" s="2" t="s">
        <v>1033</v>
      </c>
      <c r="D389" s="2" t="s">
        <v>1162</v>
      </c>
      <c r="E389" s="33" t="s">
        <v>1187</v>
      </c>
      <c r="F389" s="36">
        <v>3041944</v>
      </c>
      <c r="G389" s="35">
        <v>165927</v>
      </c>
      <c r="H389" s="35">
        <v>386</v>
      </c>
      <c r="I389" s="35">
        <v>437</v>
      </c>
      <c r="J389" s="37">
        <v>0.06</v>
      </c>
      <c r="K389" s="37">
        <v>0.15</v>
      </c>
      <c r="L389" s="37">
        <v>0.34</v>
      </c>
    </row>
    <row r="390" spans="1:12" x14ac:dyDescent="0.25">
      <c r="A390" s="35" t="s">
        <v>1188</v>
      </c>
      <c r="B390" s="35" t="s">
        <v>1161</v>
      </c>
      <c r="C390" s="2" t="s">
        <v>1033</v>
      </c>
      <c r="D390" s="2" t="s">
        <v>1162</v>
      </c>
      <c r="E390" s="35" t="s">
        <v>1189</v>
      </c>
      <c r="F390" s="36">
        <v>98000</v>
      </c>
      <c r="G390" s="35">
        <v>51807</v>
      </c>
      <c r="H390" s="35">
        <v>126</v>
      </c>
      <c r="I390" s="35">
        <v>0</v>
      </c>
      <c r="J390" s="37">
        <v>0.03</v>
      </c>
      <c r="K390" s="37">
        <v>0.3</v>
      </c>
      <c r="L390" s="37">
        <v>0.27</v>
      </c>
    </row>
    <row r="391" spans="1:12" x14ac:dyDescent="0.25">
      <c r="A391" s="35" t="s">
        <v>1040</v>
      </c>
      <c r="B391" s="35" t="s">
        <v>1032</v>
      </c>
      <c r="C391" s="2" t="s">
        <v>1033</v>
      </c>
      <c r="D391" s="2" t="s">
        <v>1034</v>
      </c>
      <c r="E391" s="35" t="s">
        <v>1041</v>
      </c>
      <c r="F391" s="36">
        <v>3400</v>
      </c>
      <c r="G391" s="35">
        <v>0</v>
      </c>
      <c r="H391" s="35">
        <v>0</v>
      </c>
      <c r="I391" s="35">
        <v>0</v>
      </c>
      <c r="J391" s="37">
        <v>0</v>
      </c>
      <c r="K391" s="37">
        <v>0.03</v>
      </c>
      <c r="L391" s="37">
        <v>0.57999999999999996</v>
      </c>
    </row>
    <row r="392" spans="1:12" x14ac:dyDescent="0.25">
      <c r="A392" s="35" t="s">
        <v>1144</v>
      </c>
      <c r="B392" s="35" t="s">
        <v>277</v>
      </c>
      <c r="C392" s="2" t="s">
        <v>1033</v>
      </c>
      <c r="D392" s="2" t="s">
        <v>1112</v>
      </c>
      <c r="E392" s="35" t="s">
        <v>1145</v>
      </c>
      <c r="F392" s="36">
        <v>82100</v>
      </c>
      <c r="G392" s="35">
        <v>49439</v>
      </c>
      <c r="H392" s="35">
        <v>61</v>
      </c>
      <c r="I392" s="35">
        <v>0</v>
      </c>
      <c r="J392" s="37">
        <v>0.21</v>
      </c>
      <c r="K392" s="37">
        <v>0.14000000000000001</v>
      </c>
      <c r="L392" s="37">
        <v>0.43</v>
      </c>
    </row>
    <row r="393" spans="1:12" x14ac:dyDescent="0.25">
      <c r="A393" s="35" t="s">
        <v>1100</v>
      </c>
      <c r="B393" s="35" t="s">
        <v>1053</v>
      </c>
      <c r="C393" s="2" t="s">
        <v>1033</v>
      </c>
      <c r="D393" s="2" t="s">
        <v>1054</v>
      </c>
      <c r="E393" s="35" t="s">
        <v>1101</v>
      </c>
      <c r="F393" s="36">
        <v>402100</v>
      </c>
      <c r="G393" s="35">
        <v>125634</v>
      </c>
      <c r="H393" s="35">
        <v>133</v>
      </c>
      <c r="I393" s="35">
        <v>0</v>
      </c>
      <c r="J393" s="37">
        <v>0.19</v>
      </c>
      <c r="K393" s="37">
        <v>0.02</v>
      </c>
      <c r="L393" s="37">
        <v>0.26</v>
      </c>
    </row>
    <row r="394" spans="1:12" x14ac:dyDescent="0.25">
      <c r="A394" s="35" t="s">
        <v>1066</v>
      </c>
      <c r="B394" s="35" t="s">
        <v>1053</v>
      </c>
      <c r="C394" s="2" t="s">
        <v>1033</v>
      </c>
      <c r="D394" s="2" t="s">
        <v>1054</v>
      </c>
      <c r="E394" s="33" t="s">
        <v>1067</v>
      </c>
      <c r="F394" s="36">
        <v>1452000</v>
      </c>
      <c r="G394" s="35">
        <v>208595</v>
      </c>
      <c r="H394" s="35">
        <v>178</v>
      </c>
      <c r="I394" s="35">
        <v>0</v>
      </c>
      <c r="J394" s="37">
        <v>0.19</v>
      </c>
      <c r="K394" s="37">
        <v>0.01</v>
      </c>
      <c r="L394" s="37">
        <v>0.46</v>
      </c>
    </row>
    <row r="395" spans="1:12" x14ac:dyDescent="0.25">
      <c r="A395" s="35" t="s">
        <v>1190</v>
      </c>
      <c r="B395" s="35" t="s">
        <v>1161</v>
      </c>
      <c r="C395" s="2" t="s">
        <v>1033</v>
      </c>
      <c r="D395" s="2" t="s">
        <v>1162</v>
      </c>
      <c r="E395" s="35" t="s">
        <v>1191</v>
      </c>
      <c r="F395" s="36">
        <v>270455</v>
      </c>
      <c r="G395" s="35">
        <v>0</v>
      </c>
      <c r="H395" s="35">
        <v>0</v>
      </c>
      <c r="I395" s="35">
        <v>139</v>
      </c>
      <c r="J395" s="37">
        <v>0.01</v>
      </c>
      <c r="K395" s="37">
        <v>0.13</v>
      </c>
      <c r="L395" s="37">
        <v>0.39</v>
      </c>
    </row>
    <row r="396" spans="1:12" x14ac:dyDescent="0.25">
      <c r="A396" s="35" t="s">
        <v>1146</v>
      </c>
      <c r="B396" s="35" t="s">
        <v>277</v>
      </c>
      <c r="C396" s="2" t="s">
        <v>1033</v>
      </c>
      <c r="D396" s="2" t="s">
        <v>1112</v>
      </c>
      <c r="E396" s="33" t="s">
        <v>1147</v>
      </c>
      <c r="F396" s="36">
        <v>5506900</v>
      </c>
      <c r="G396" s="35">
        <v>710408</v>
      </c>
      <c r="H396" s="35">
        <v>1338</v>
      </c>
      <c r="I396" s="35">
        <v>0</v>
      </c>
      <c r="J396" s="37">
        <v>0.21</v>
      </c>
      <c r="K396" s="37">
        <v>7.0000000000000007E-2</v>
      </c>
      <c r="L396" s="37">
        <v>0.51</v>
      </c>
    </row>
    <row r="397" spans="1:12" x14ac:dyDescent="0.25">
      <c r="A397" s="35" t="s">
        <v>1192</v>
      </c>
      <c r="B397" s="35" t="s">
        <v>1161</v>
      </c>
      <c r="C397" s="2" t="s">
        <v>1033</v>
      </c>
      <c r="D397" s="2" t="s">
        <v>1162</v>
      </c>
      <c r="E397" s="35" t="s">
        <v>1193</v>
      </c>
      <c r="F397" s="36">
        <v>136094</v>
      </c>
      <c r="G397" s="35">
        <v>43405</v>
      </c>
      <c r="H397" s="35">
        <v>156</v>
      </c>
      <c r="I397" s="35">
        <v>0</v>
      </c>
      <c r="J397" s="37">
        <v>7.0000000000000007E-2</v>
      </c>
      <c r="K397" s="37">
        <v>0.1</v>
      </c>
      <c r="L397" s="37">
        <v>0.37</v>
      </c>
    </row>
    <row r="398" spans="1:12" x14ac:dyDescent="0.25">
      <c r="A398" s="35" t="s">
        <v>1068</v>
      </c>
      <c r="B398" s="35" t="s">
        <v>1053</v>
      </c>
      <c r="C398" s="2" t="s">
        <v>1033</v>
      </c>
      <c r="D398" s="2" t="s">
        <v>1054</v>
      </c>
      <c r="E398" s="35" t="s">
        <v>1069</v>
      </c>
      <c r="F398" s="36">
        <v>457300</v>
      </c>
      <c r="G398" s="35">
        <v>169146</v>
      </c>
      <c r="H398" s="35">
        <v>140</v>
      </c>
      <c r="I398" s="35">
        <v>0</v>
      </c>
      <c r="J398" s="37">
        <v>0.06</v>
      </c>
      <c r="K398" s="37">
        <v>7.0000000000000007E-2</v>
      </c>
      <c r="L398" s="37">
        <v>0.22</v>
      </c>
    </row>
    <row r="399" spans="1:12" x14ac:dyDescent="0.25">
      <c r="A399" s="35" t="s">
        <v>1194</v>
      </c>
      <c r="B399" s="35" t="s">
        <v>1161</v>
      </c>
      <c r="C399" s="2" t="s">
        <v>1033</v>
      </c>
      <c r="D399" s="2" t="s">
        <v>1162</v>
      </c>
      <c r="E399" s="35" t="s">
        <v>1195</v>
      </c>
      <c r="F399" s="36">
        <v>288624</v>
      </c>
      <c r="G399" s="35">
        <v>50000</v>
      </c>
      <c r="H399" s="35">
        <v>150</v>
      </c>
      <c r="I399" s="35">
        <v>0</v>
      </c>
      <c r="J399" s="37">
        <v>0.1</v>
      </c>
      <c r="K399" s="37">
        <v>7.0000000000000007E-2</v>
      </c>
      <c r="L399" s="37">
        <v>0.5</v>
      </c>
    </row>
    <row r="400" spans="1:12" x14ac:dyDescent="0.25">
      <c r="A400" s="35" t="s">
        <v>1196</v>
      </c>
      <c r="B400" s="35" t="s">
        <v>1161</v>
      </c>
      <c r="C400" s="2" t="s">
        <v>1033</v>
      </c>
      <c r="D400" s="2" t="s">
        <v>1162</v>
      </c>
      <c r="E400" s="35" t="s">
        <v>1197</v>
      </c>
      <c r="F400" s="36">
        <v>94200</v>
      </c>
      <c r="G400" s="35">
        <v>0</v>
      </c>
      <c r="H400" s="35">
        <v>0</v>
      </c>
      <c r="I400" s="35">
        <v>117</v>
      </c>
      <c r="J400" s="37">
        <v>0.06</v>
      </c>
      <c r="K400" s="37">
        <v>0.1</v>
      </c>
      <c r="L400" s="37">
        <v>0.47</v>
      </c>
    </row>
    <row r="401" spans="1:12" x14ac:dyDescent="0.25">
      <c r="A401" s="35" t="s">
        <v>1042</v>
      </c>
      <c r="B401" s="35" t="s">
        <v>1032</v>
      </c>
      <c r="C401" s="2" t="s">
        <v>1033</v>
      </c>
      <c r="D401" s="2" t="s">
        <v>1034</v>
      </c>
      <c r="E401" s="35" t="s">
        <v>1043</v>
      </c>
      <c r="F401" s="36">
        <v>17400</v>
      </c>
      <c r="G401" s="35">
        <v>0</v>
      </c>
      <c r="H401" s="35">
        <v>0</v>
      </c>
      <c r="I401" s="35">
        <v>0</v>
      </c>
      <c r="J401" s="37">
        <v>0</v>
      </c>
      <c r="K401" s="37">
        <v>0</v>
      </c>
      <c r="L401" s="37">
        <v>0.83</v>
      </c>
    </row>
    <row r="402" spans="1:12" x14ac:dyDescent="0.25">
      <c r="A402" s="35" t="s">
        <v>1070</v>
      </c>
      <c r="B402" s="35" t="s">
        <v>1053</v>
      </c>
      <c r="C402" s="2" t="s">
        <v>1033</v>
      </c>
      <c r="D402" s="2" t="s">
        <v>1054</v>
      </c>
      <c r="E402" s="33" t="s">
        <v>1071</v>
      </c>
      <c r="F402" s="36">
        <v>1397500</v>
      </c>
      <c r="G402" s="35">
        <v>0</v>
      </c>
      <c r="H402" s="35">
        <v>0</v>
      </c>
      <c r="I402" s="35">
        <v>556</v>
      </c>
      <c r="J402" s="37">
        <v>0.47</v>
      </c>
      <c r="K402" s="37">
        <v>0.08</v>
      </c>
      <c r="L402" s="37">
        <v>0.44</v>
      </c>
    </row>
    <row r="403" spans="1:12" x14ac:dyDescent="0.25">
      <c r="A403" s="35" t="s">
        <v>1044</v>
      </c>
      <c r="B403" s="35" t="s">
        <v>352</v>
      </c>
      <c r="C403" s="2" t="s">
        <v>1033</v>
      </c>
      <c r="D403" s="2" t="s">
        <v>1034</v>
      </c>
      <c r="E403" s="35" t="s">
        <v>1045</v>
      </c>
      <c r="F403" s="36">
        <v>292500</v>
      </c>
      <c r="G403" s="35">
        <v>35511</v>
      </c>
      <c r="H403" s="35">
        <v>65</v>
      </c>
      <c r="I403" s="35">
        <v>0</v>
      </c>
      <c r="J403" s="37">
        <v>0.13</v>
      </c>
      <c r="K403" s="37">
        <v>0.15</v>
      </c>
      <c r="L403" s="37">
        <v>0.37</v>
      </c>
    </row>
    <row r="404" spans="1:12" x14ac:dyDescent="0.25">
      <c r="A404" s="35" t="s">
        <v>1130</v>
      </c>
      <c r="B404" s="35" t="s">
        <v>277</v>
      </c>
      <c r="C404" s="2" t="s">
        <v>1033</v>
      </c>
      <c r="D404" s="2" t="s">
        <v>1112</v>
      </c>
      <c r="E404" s="35" t="s">
        <v>1131</v>
      </c>
      <c r="F404" s="36">
        <v>1135600</v>
      </c>
      <c r="G404" s="35">
        <v>33678</v>
      </c>
      <c r="H404" s="35">
        <v>77</v>
      </c>
      <c r="I404" s="35">
        <v>0</v>
      </c>
      <c r="J404" s="37">
        <v>7.0000000000000007E-2</v>
      </c>
      <c r="K404" s="37">
        <v>0.01</v>
      </c>
      <c r="L404" s="37">
        <v>0.27</v>
      </c>
    </row>
    <row r="405" spans="1:12" x14ac:dyDescent="0.25">
      <c r="A405" s="35" t="s">
        <v>1198</v>
      </c>
      <c r="B405" s="35" t="s">
        <v>300</v>
      </c>
      <c r="C405" s="2" t="s">
        <v>1033</v>
      </c>
      <c r="D405" s="2" t="s">
        <v>1162</v>
      </c>
      <c r="E405" s="35" t="s">
        <v>1199</v>
      </c>
      <c r="F405" s="36">
        <v>118257</v>
      </c>
      <c r="G405" s="35">
        <v>19742</v>
      </c>
      <c r="H405" s="35">
        <v>126</v>
      </c>
      <c r="I405" s="35">
        <v>0</v>
      </c>
      <c r="J405" s="37">
        <v>0.01</v>
      </c>
      <c r="K405" s="37">
        <v>0.1</v>
      </c>
      <c r="L405" s="37">
        <v>0.53</v>
      </c>
    </row>
    <row r="406" spans="1:12" x14ac:dyDescent="0.25">
      <c r="A406" s="35" t="s">
        <v>1200</v>
      </c>
      <c r="B406" s="35" t="s">
        <v>1161</v>
      </c>
      <c r="C406" s="2" t="s">
        <v>1033</v>
      </c>
      <c r="D406" s="2" t="s">
        <v>1162</v>
      </c>
      <c r="E406" s="35" t="s">
        <v>1201</v>
      </c>
      <c r="F406" s="36">
        <v>681500</v>
      </c>
      <c r="G406" s="35">
        <v>191168</v>
      </c>
      <c r="H406" s="35">
        <v>352</v>
      </c>
      <c r="I406" s="35">
        <v>10</v>
      </c>
      <c r="J406" s="37">
        <v>7.0000000000000007E-2</v>
      </c>
      <c r="K406" s="37">
        <v>0.1</v>
      </c>
      <c r="L406" s="37">
        <v>0.35</v>
      </c>
    </row>
    <row r="407" spans="1:12" x14ac:dyDescent="0.25">
      <c r="A407" s="35" t="s">
        <v>1202</v>
      </c>
      <c r="B407" s="35" t="s">
        <v>1161</v>
      </c>
      <c r="C407" s="2" t="s">
        <v>1033</v>
      </c>
      <c r="D407" s="2" t="s">
        <v>1162</v>
      </c>
      <c r="E407" s="33" t="s">
        <v>1203</v>
      </c>
      <c r="F407" s="36">
        <v>1377400</v>
      </c>
      <c r="G407" s="35">
        <v>147445</v>
      </c>
      <c r="H407" s="35">
        <v>340</v>
      </c>
      <c r="I407" s="35">
        <v>377</v>
      </c>
      <c r="J407" s="37">
        <v>0.12</v>
      </c>
      <c r="K407" s="37">
        <v>0.06</v>
      </c>
      <c r="L407" s="37">
        <v>0.36</v>
      </c>
    </row>
    <row r="408" spans="1:12" x14ac:dyDescent="0.25">
      <c r="A408" s="35" t="s">
        <v>1102</v>
      </c>
      <c r="B408" s="35" t="s">
        <v>1053</v>
      </c>
      <c r="C408" s="2" t="s">
        <v>1033</v>
      </c>
      <c r="D408" s="2" t="s">
        <v>1054</v>
      </c>
      <c r="E408" s="35" t="s">
        <v>1103</v>
      </c>
      <c r="F408" s="36">
        <v>602900</v>
      </c>
      <c r="G408" s="35">
        <v>337741</v>
      </c>
      <c r="H408" s="35">
        <v>234</v>
      </c>
      <c r="I408" s="35">
        <v>0</v>
      </c>
      <c r="J408" s="37">
        <v>0.31</v>
      </c>
      <c r="K408" s="37">
        <v>0.13</v>
      </c>
      <c r="L408" s="37">
        <v>0.32</v>
      </c>
    </row>
    <row r="409" spans="1:12" x14ac:dyDescent="0.25">
      <c r="A409" s="35" t="s">
        <v>1064</v>
      </c>
      <c r="B409" s="35" t="s">
        <v>1053</v>
      </c>
      <c r="C409" s="2" t="s">
        <v>1033</v>
      </c>
      <c r="D409" s="2" t="s">
        <v>1054</v>
      </c>
      <c r="E409" s="33" t="s">
        <v>1065</v>
      </c>
      <c r="F409" s="36">
        <v>1238600</v>
      </c>
      <c r="G409" s="35">
        <v>336622</v>
      </c>
      <c r="H409" s="35">
        <v>436</v>
      </c>
      <c r="I409" s="35">
        <v>0</v>
      </c>
      <c r="J409" s="37">
        <v>0.28000000000000003</v>
      </c>
      <c r="K409" s="37">
        <v>7.0000000000000007E-2</v>
      </c>
      <c r="L409" s="37">
        <v>0.36</v>
      </c>
    </row>
    <row r="410" spans="1:12" x14ac:dyDescent="0.25">
      <c r="A410" s="35" t="s">
        <v>1072</v>
      </c>
      <c r="B410" s="35" t="s">
        <v>1053</v>
      </c>
      <c r="C410" s="2" t="s">
        <v>1033</v>
      </c>
      <c r="D410" s="2" t="s">
        <v>1054</v>
      </c>
      <c r="E410" s="33" t="s">
        <v>1073</v>
      </c>
      <c r="F410" s="36">
        <v>1721800</v>
      </c>
      <c r="G410" s="35">
        <v>171735</v>
      </c>
      <c r="H410" s="35">
        <v>189</v>
      </c>
      <c r="I410" s="35">
        <v>0</v>
      </c>
      <c r="J410" s="37">
        <v>0.23</v>
      </c>
      <c r="K410" s="37">
        <v>0.03</v>
      </c>
      <c r="L410" s="37">
        <v>0.35</v>
      </c>
    </row>
    <row r="411" spans="1:12" x14ac:dyDescent="0.25">
      <c r="A411" s="35" t="s">
        <v>1074</v>
      </c>
      <c r="B411" s="35" t="s">
        <v>1053</v>
      </c>
      <c r="C411" s="2" t="s">
        <v>1033</v>
      </c>
      <c r="D411" s="2" t="s">
        <v>1054</v>
      </c>
      <c r="E411" s="33" t="s">
        <v>1075</v>
      </c>
      <c r="F411" s="36">
        <v>2366000</v>
      </c>
      <c r="G411" s="35">
        <v>281900</v>
      </c>
      <c r="H411" s="35">
        <v>293</v>
      </c>
      <c r="I411" s="35">
        <v>279</v>
      </c>
      <c r="J411" s="37">
        <v>0.23</v>
      </c>
      <c r="K411" s="37">
        <v>0.03</v>
      </c>
      <c r="L411" s="37">
        <v>0.33</v>
      </c>
    </row>
    <row r="412" spans="1:12" x14ac:dyDescent="0.25">
      <c r="A412" s="35" t="s">
        <v>1204</v>
      </c>
      <c r="B412" s="35" t="s">
        <v>300</v>
      </c>
      <c r="C412" s="2" t="s">
        <v>1033</v>
      </c>
      <c r="D412" s="2" t="s">
        <v>1162</v>
      </c>
      <c r="E412" s="35" t="s">
        <v>1205</v>
      </c>
      <c r="F412" s="36">
        <v>179600</v>
      </c>
      <c r="G412" s="35">
        <v>113082</v>
      </c>
      <c r="H412" s="35">
        <v>172</v>
      </c>
      <c r="I412" s="35">
        <v>0</v>
      </c>
      <c r="J412" s="37">
        <v>0.06</v>
      </c>
      <c r="K412" s="37">
        <v>0.3</v>
      </c>
      <c r="L412" s="37">
        <v>0.38</v>
      </c>
    </row>
    <row r="413" spans="1:12" x14ac:dyDescent="0.25">
      <c r="A413" s="35" t="s">
        <v>1148</v>
      </c>
      <c r="B413" s="35" t="s">
        <v>277</v>
      </c>
      <c r="C413" s="2" t="s">
        <v>1033</v>
      </c>
      <c r="D413" s="2" t="s">
        <v>1112</v>
      </c>
      <c r="E413" s="33" t="s">
        <v>1149</v>
      </c>
      <c r="F413" s="36">
        <v>629000</v>
      </c>
      <c r="G413" s="35">
        <v>33636</v>
      </c>
      <c r="H413" s="35">
        <v>168</v>
      </c>
      <c r="I413" s="35">
        <v>137</v>
      </c>
      <c r="J413" s="37">
        <v>0.32</v>
      </c>
      <c r="K413" s="37">
        <v>7.0000000000000007E-2</v>
      </c>
      <c r="L413" s="37">
        <v>0.31</v>
      </c>
    </row>
    <row r="414" spans="1:12" x14ac:dyDescent="0.25">
      <c r="A414" s="35" t="s">
        <v>1124</v>
      </c>
      <c r="B414" s="35" t="s">
        <v>277</v>
      </c>
      <c r="C414" s="2" t="s">
        <v>1033</v>
      </c>
      <c r="D414" s="2" t="s">
        <v>1112</v>
      </c>
      <c r="E414" s="33" t="s">
        <v>1125</v>
      </c>
      <c r="F414" s="36">
        <v>1123400</v>
      </c>
      <c r="G414" s="35">
        <v>205610</v>
      </c>
      <c r="H414" s="35">
        <v>111</v>
      </c>
      <c r="I414" s="35">
        <v>0</v>
      </c>
      <c r="J414" s="37">
        <v>0.11</v>
      </c>
      <c r="K414" s="37">
        <v>0.02</v>
      </c>
      <c r="L414" s="37">
        <v>0.44</v>
      </c>
    </row>
    <row r="415" spans="1:12" x14ac:dyDescent="0.25">
      <c r="A415" s="35" t="s">
        <v>1076</v>
      </c>
      <c r="B415" s="35" t="s">
        <v>1053</v>
      </c>
      <c r="C415" s="2" t="s">
        <v>1033</v>
      </c>
      <c r="D415" s="2" t="s">
        <v>1054</v>
      </c>
      <c r="E415" s="35" t="s">
        <v>1077</v>
      </c>
      <c r="F415" s="36">
        <v>545700</v>
      </c>
      <c r="G415" s="35">
        <v>198366</v>
      </c>
      <c r="H415" s="35">
        <v>267</v>
      </c>
      <c r="I415" s="35">
        <v>0</v>
      </c>
      <c r="J415" s="37">
        <v>0.11</v>
      </c>
      <c r="K415" s="37">
        <v>0.11</v>
      </c>
      <c r="L415" s="37">
        <v>0.32</v>
      </c>
    </row>
    <row r="416" spans="1:12" x14ac:dyDescent="0.25">
      <c r="A416" s="35" t="s">
        <v>1164</v>
      </c>
      <c r="B416" s="35" t="s">
        <v>1161</v>
      </c>
      <c r="C416" s="2" t="s">
        <v>1033</v>
      </c>
      <c r="D416" s="2" t="s">
        <v>1162</v>
      </c>
      <c r="E416" s="35" t="s">
        <v>1165</v>
      </c>
      <c r="F416" s="36">
        <v>197100</v>
      </c>
      <c r="G416" s="35">
        <v>7100</v>
      </c>
      <c r="H416" s="35">
        <v>56</v>
      </c>
      <c r="I416" s="35">
        <v>23</v>
      </c>
      <c r="J416" s="37">
        <v>0.06</v>
      </c>
      <c r="K416" s="37">
        <v>0.03</v>
      </c>
      <c r="L416" s="37">
        <v>0.41</v>
      </c>
    </row>
    <row r="417" spans="1:12" x14ac:dyDescent="0.25">
      <c r="A417" s="35" t="s">
        <v>1150</v>
      </c>
      <c r="B417" s="35" t="s">
        <v>277</v>
      </c>
      <c r="C417" s="2" t="s">
        <v>1033</v>
      </c>
      <c r="D417" s="2" t="s">
        <v>1112</v>
      </c>
      <c r="E417" s="33" t="s">
        <v>1151</v>
      </c>
      <c r="F417" s="36">
        <v>289800</v>
      </c>
      <c r="G417" s="35">
        <v>92710</v>
      </c>
      <c r="H417" s="35">
        <v>125</v>
      </c>
      <c r="I417" s="35">
        <v>0</v>
      </c>
      <c r="J417" s="37">
        <v>0.19</v>
      </c>
      <c r="K417" s="37">
        <v>0.08</v>
      </c>
      <c r="L417" s="37">
        <v>0.52</v>
      </c>
    </row>
    <row r="418" spans="1:12" x14ac:dyDescent="0.25">
      <c r="A418" s="35" t="s">
        <v>1152</v>
      </c>
      <c r="B418" s="35" t="s">
        <v>277</v>
      </c>
      <c r="C418" s="2" t="s">
        <v>1033</v>
      </c>
      <c r="D418" s="2" t="s">
        <v>1112</v>
      </c>
      <c r="E418" s="33" t="s">
        <v>1153</v>
      </c>
      <c r="F418" s="36">
        <v>2632000</v>
      </c>
      <c r="G418" s="35">
        <v>292115</v>
      </c>
      <c r="H418" s="35">
        <v>539</v>
      </c>
      <c r="I418" s="35">
        <v>0</v>
      </c>
      <c r="J418" s="37">
        <v>0.48</v>
      </c>
      <c r="K418" s="37">
        <v>0.08</v>
      </c>
      <c r="L418" s="37">
        <v>0.26</v>
      </c>
    </row>
    <row r="419" spans="1:12" x14ac:dyDescent="0.25">
      <c r="A419" s="35" t="s">
        <v>1111</v>
      </c>
      <c r="B419" s="35" t="s">
        <v>277</v>
      </c>
      <c r="C419" s="2" t="s">
        <v>1033</v>
      </c>
      <c r="D419" s="2" t="s">
        <v>1112</v>
      </c>
      <c r="E419" s="35" t="s">
        <v>1113</v>
      </c>
      <c r="F419" s="36">
        <v>35000</v>
      </c>
      <c r="G419" s="35">
        <v>0</v>
      </c>
      <c r="H419" s="35">
        <v>0</v>
      </c>
      <c r="I419" s="35">
        <v>0</v>
      </c>
      <c r="J419" s="37">
        <v>0.39</v>
      </c>
      <c r="K419" s="37">
        <v>0</v>
      </c>
      <c r="L419" s="37">
        <v>0.48</v>
      </c>
    </row>
    <row r="420" spans="1:12" x14ac:dyDescent="0.25">
      <c r="A420" s="35" t="s">
        <v>1082</v>
      </c>
      <c r="B420" s="35" t="s">
        <v>1053</v>
      </c>
      <c r="C420" s="2" t="s">
        <v>1033</v>
      </c>
      <c r="D420" s="2" t="s">
        <v>1054</v>
      </c>
      <c r="E420" s="35" t="s">
        <v>1083</v>
      </c>
      <c r="F420" s="36">
        <v>385600</v>
      </c>
      <c r="G420" s="35">
        <v>1233</v>
      </c>
      <c r="H420" s="35">
        <v>0</v>
      </c>
      <c r="I420" s="35">
        <v>61</v>
      </c>
      <c r="J420" s="37">
        <v>0.01</v>
      </c>
      <c r="K420" s="37">
        <v>0.05</v>
      </c>
      <c r="L420" s="37">
        <v>0.41</v>
      </c>
    </row>
    <row r="421" spans="1:12" x14ac:dyDescent="0.25">
      <c r="A421" s="35" t="s">
        <v>1206</v>
      </c>
      <c r="B421" s="35" t="s">
        <v>1161</v>
      </c>
      <c r="C421" s="2" t="s">
        <v>1033</v>
      </c>
      <c r="D421" s="2" t="s">
        <v>1162</v>
      </c>
      <c r="E421" s="33" t="s">
        <v>1207</v>
      </c>
      <c r="F421" s="36">
        <v>1423222</v>
      </c>
      <c r="G421" s="35">
        <v>77101</v>
      </c>
      <c r="H421" s="35">
        <v>254</v>
      </c>
      <c r="I421" s="35">
        <v>15</v>
      </c>
      <c r="J421" s="37">
        <v>0.11</v>
      </c>
      <c r="K421" s="37">
        <v>0.2</v>
      </c>
      <c r="L421" s="37">
        <v>0.35</v>
      </c>
    </row>
    <row r="422" spans="1:12" x14ac:dyDescent="0.25">
      <c r="A422" s="35" t="s">
        <v>1208</v>
      </c>
      <c r="B422" s="35" t="s">
        <v>1161</v>
      </c>
      <c r="C422" s="2" t="s">
        <v>1033</v>
      </c>
      <c r="D422" s="2" t="s">
        <v>1162</v>
      </c>
      <c r="E422" s="35" t="s">
        <v>1209</v>
      </c>
      <c r="F422" s="36">
        <v>38500</v>
      </c>
      <c r="G422" s="35">
        <v>2531</v>
      </c>
      <c r="H422" s="35">
        <v>69</v>
      </c>
      <c r="I422" s="35">
        <v>0</v>
      </c>
      <c r="J422" s="37">
        <v>0.03</v>
      </c>
      <c r="K422" s="37">
        <v>0.05</v>
      </c>
      <c r="L422" s="37">
        <v>0.49</v>
      </c>
    </row>
    <row r="423" spans="1:12" x14ac:dyDescent="0.25">
      <c r="A423" s="35" t="s">
        <v>1154</v>
      </c>
      <c r="B423" s="35" t="s">
        <v>277</v>
      </c>
      <c r="C423" s="2" t="s">
        <v>1033</v>
      </c>
      <c r="D423" s="2" t="s">
        <v>1112</v>
      </c>
      <c r="E423" s="35" t="s">
        <v>1155</v>
      </c>
      <c r="F423" s="36">
        <v>502800</v>
      </c>
      <c r="G423" s="35">
        <v>63340</v>
      </c>
      <c r="H423" s="35">
        <v>255</v>
      </c>
      <c r="I423" s="35">
        <v>0</v>
      </c>
      <c r="J423" s="37">
        <v>0.06</v>
      </c>
      <c r="K423" s="37">
        <v>0.02</v>
      </c>
      <c r="L423" s="37">
        <v>0.2</v>
      </c>
    </row>
    <row r="424" spans="1:12" x14ac:dyDescent="0.25">
      <c r="A424" s="35" t="s">
        <v>1210</v>
      </c>
      <c r="B424" s="35" t="s">
        <v>1053</v>
      </c>
      <c r="C424" s="2" t="s">
        <v>1033</v>
      </c>
      <c r="D424" s="2" t="s">
        <v>1162</v>
      </c>
      <c r="E424" s="35" t="s">
        <v>1211</v>
      </c>
      <c r="F424" s="36">
        <v>267000</v>
      </c>
      <c r="G424" s="35">
        <v>111609</v>
      </c>
      <c r="H424" s="35">
        <v>230</v>
      </c>
      <c r="I424" s="35">
        <v>99</v>
      </c>
      <c r="J424" s="37">
        <v>0.03</v>
      </c>
      <c r="K424" s="37">
        <v>0.1</v>
      </c>
      <c r="L424" s="37">
        <v>0.45</v>
      </c>
    </row>
    <row r="425" spans="1:12" x14ac:dyDescent="0.25">
      <c r="A425" s="35" t="s">
        <v>1166</v>
      </c>
      <c r="B425" s="35" t="s">
        <v>300</v>
      </c>
      <c r="C425" s="2" t="s">
        <v>1033</v>
      </c>
      <c r="D425" s="2" t="s">
        <v>1162</v>
      </c>
      <c r="E425" s="35" t="s">
        <v>1167</v>
      </c>
      <c r="F425" s="36">
        <v>164837</v>
      </c>
      <c r="G425" s="35">
        <v>62166</v>
      </c>
      <c r="H425" s="35">
        <v>135</v>
      </c>
      <c r="I425" s="35">
        <v>0</v>
      </c>
      <c r="J425" s="37">
        <v>0.12</v>
      </c>
      <c r="K425" s="37">
        <v>0.11</v>
      </c>
      <c r="L425" s="37">
        <v>0.24</v>
      </c>
    </row>
    <row r="426" spans="1:12" x14ac:dyDescent="0.25">
      <c r="A426" s="35" t="s">
        <v>1212</v>
      </c>
      <c r="B426" s="35" t="s">
        <v>1161</v>
      </c>
      <c r="C426" s="2" t="s">
        <v>1033</v>
      </c>
      <c r="D426" s="2" t="s">
        <v>1162</v>
      </c>
      <c r="E426" s="35" t="s">
        <v>1213</v>
      </c>
      <c r="F426" s="36">
        <v>250300</v>
      </c>
      <c r="G426" s="35">
        <v>57046</v>
      </c>
      <c r="H426" s="35">
        <v>191</v>
      </c>
      <c r="I426" s="35">
        <v>0</v>
      </c>
      <c r="J426" s="37">
        <v>0.1</v>
      </c>
      <c r="K426" s="37">
        <v>0.11</v>
      </c>
      <c r="L426" s="37">
        <v>0.16</v>
      </c>
    </row>
    <row r="427" spans="1:12" x14ac:dyDescent="0.25">
      <c r="A427" s="35" t="s">
        <v>1116</v>
      </c>
      <c r="B427" s="35" t="s">
        <v>277</v>
      </c>
      <c r="C427" s="2" t="s">
        <v>1033</v>
      </c>
      <c r="D427" s="2" t="s">
        <v>1112</v>
      </c>
      <c r="E427" s="35" t="s">
        <v>1117</v>
      </c>
      <c r="F427" s="36">
        <v>95800</v>
      </c>
      <c r="G427" s="35">
        <v>11098</v>
      </c>
      <c r="H427" s="35">
        <v>40</v>
      </c>
      <c r="I427" s="35">
        <v>0</v>
      </c>
      <c r="J427" s="37">
        <v>0.16</v>
      </c>
      <c r="K427" s="37">
        <v>0.06</v>
      </c>
      <c r="L427" s="37">
        <v>0.4</v>
      </c>
    </row>
    <row r="428" spans="1:12" x14ac:dyDescent="0.25">
      <c r="A428" s="35" t="s">
        <v>1118</v>
      </c>
      <c r="B428" s="35" t="s">
        <v>277</v>
      </c>
      <c r="C428" s="2" t="s">
        <v>1033</v>
      </c>
      <c r="D428" s="2" t="s">
        <v>1112</v>
      </c>
      <c r="E428" s="35" t="s">
        <v>1119</v>
      </c>
      <c r="F428" s="36">
        <v>698300</v>
      </c>
      <c r="G428" s="35">
        <v>0</v>
      </c>
      <c r="H428" s="35">
        <v>0</v>
      </c>
      <c r="I428" s="35">
        <v>0</v>
      </c>
      <c r="J428" s="37">
        <v>0.28999999999999998</v>
      </c>
      <c r="K428" s="37">
        <v>0</v>
      </c>
      <c r="L428" s="37">
        <v>0.5</v>
      </c>
    </row>
    <row r="429" spans="1:12" x14ac:dyDescent="0.25">
      <c r="A429" s="35" t="s">
        <v>1120</v>
      </c>
      <c r="B429" s="35" t="s">
        <v>277</v>
      </c>
      <c r="C429" s="2" t="s">
        <v>1033</v>
      </c>
      <c r="D429" s="2" t="s">
        <v>1112</v>
      </c>
      <c r="E429" s="35" t="s">
        <v>1121</v>
      </c>
      <c r="F429" s="36">
        <v>185000</v>
      </c>
      <c r="G429" s="35">
        <v>26958</v>
      </c>
      <c r="H429" s="35">
        <v>58</v>
      </c>
      <c r="I429" s="35">
        <v>0</v>
      </c>
      <c r="J429" s="37">
        <v>0.11</v>
      </c>
      <c r="K429" s="37">
        <v>0.03</v>
      </c>
      <c r="L429" s="37">
        <v>0.54</v>
      </c>
    </row>
    <row r="430" spans="1:12" x14ac:dyDescent="0.25">
      <c r="A430" s="35" t="s">
        <v>1078</v>
      </c>
      <c r="B430" s="35" t="s">
        <v>1053</v>
      </c>
      <c r="C430" s="2" t="s">
        <v>1033</v>
      </c>
      <c r="D430" s="2" t="s">
        <v>1054</v>
      </c>
      <c r="E430" s="35" t="s">
        <v>1079</v>
      </c>
      <c r="F430" s="36">
        <v>287300</v>
      </c>
      <c r="G430" s="35">
        <v>209839</v>
      </c>
      <c r="H430" s="35">
        <v>215</v>
      </c>
      <c r="I430" s="35">
        <v>0</v>
      </c>
      <c r="J430" s="37">
        <v>0.18</v>
      </c>
      <c r="K430" s="37">
        <v>0.1</v>
      </c>
      <c r="L430" s="37">
        <v>0.49</v>
      </c>
    </row>
    <row r="431" spans="1:12" x14ac:dyDescent="0.25">
      <c r="A431" s="35" t="s">
        <v>1096</v>
      </c>
      <c r="B431" s="35" t="s">
        <v>1053</v>
      </c>
      <c r="C431" s="2" t="s">
        <v>1033</v>
      </c>
      <c r="D431" s="2" t="s">
        <v>1054</v>
      </c>
      <c r="E431" s="35" t="s">
        <v>1097</v>
      </c>
      <c r="F431" s="36">
        <v>591500</v>
      </c>
      <c r="G431" s="35">
        <v>0</v>
      </c>
      <c r="H431" s="35">
        <v>0</v>
      </c>
      <c r="I431" s="35">
        <v>326</v>
      </c>
      <c r="J431" s="37">
        <v>0.32</v>
      </c>
      <c r="K431" s="37">
        <v>0.03</v>
      </c>
      <c r="L431" s="37">
        <v>0.32</v>
      </c>
    </row>
    <row r="432" spans="1:12" x14ac:dyDescent="0.25">
      <c r="A432" s="35" t="s">
        <v>1214</v>
      </c>
      <c r="B432" s="35" t="s">
        <v>1161</v>
      </c>
      <c r="C432" s="2" t="s">
        <v>1033</v>
      </c>
      <c r="D432" s="2" t="s">
        <v>1162</v>
      </c>
      <c r="E432" s="35" t="s">
        <v>1215</v>
      </c>
      <c r="F432" s="36">
        <v>771000</v>
      </c>
      <c r="G432" s="35">
        <v>31903</v>
      </c>
      <c r="H432" s="35">
        <v>173</v>
      </c>
      <c r="I432" s="35">
        <v>81</v>
      </c>
      <c r="J432" s="37">
        <v>0.02</v>
      </c>
      <c r="K432" s="37">
        <v>0.04</v>
      </c>
      <c r="L432" s="37">
        <v>0.51</v>
      </c>
    </row>
    <row r="433" spans="1:12" x14ac:dyDescent="0.25">
      <c r="A433" s="35" t="s">
        <v>1128</v>
      </c>
      <c r="B433" s="35" t="s">
        <v>277</v>
      </c>
      <c r="C433" s="2" t="s">
        <v>1033</v>
      </c>
      <c r="D433" s="2" t="s">
        <v>1112</v>
      </c>
      <c r="E433" s="35" t="s">
        <v>1129</v>
      </c>
      <c r="F433" s="36">
        <v>346300</v>
      </c>
      <c r="G433" s="35">
        <v>28407</v>
      </c>
      <c r="H433" s="35">
        <v>75</v>
      </c>
      <c r="I433" s="35">
        <v>0</v>
      </c>
      <c r="J433" s="37">
        <v>0.1</v>
      </c>
      <c r="K433" s="37">
        <v>0.04</v>
      </c>
      <c r="L433" s="37">
        <v>0.45</v>
      </c>
    </row>
    <row r="434" spans="1:12" x14ac:dyDescent="0.25">
      <c r="A434" s="35" t="s">
        <v>1080</v>
      </c>
      <c r="B434" s="35" t="s">
        <v>1053</v>
      </c>
      <c r="C434" s="2" t="s">
        <v>1033</v>
      </c>
      <c r="D434" s="2" t="s">
        <v>1054</v>
      </c>
      <c r="E434" s="33" t="s">
        <v>1081</v>
      </c>
      <c r="F434" s="36">
        <v>1256500</v>
      </c>
      <c r="G434" s="35">
        <v>384192</v>
      </c>
      <c r="H434" s="35">
        <v>510</v>
      </c>
      <c r="I434" s="35">
        <v>20</v>
      </c>
      <c r="J434" s="37">
        <v>0.4</v>
      </c>
      <c r="K434" s="37">
        <v>0.1</v>
      </c>
      <c r="L434" s="37">
        <v>0.25</v>
      </c>
    </row>
    <row r="435" spans="1:12" x14ac:dyDescent="0.25">
      <c r="A435" s="35" t="s">
        <v>1046</v>
      </c>
      <c r="B435" s="35" t="s">
        <v>1032</v>
      </c>
      <c r="C435" s="2" t="s">
        <v>1033</v>
      </c>
      <c r="D435" s="2" t="s">
        <v>1034</v>
      </c>
      <c r="E435" s="35" t="s">
        <v>1047</v>
      </c>
      <c r="F435" s="36">
        <v>67696</v>
      </c>
      <c r="G435" s="35">
        <v>0</v>
      </c>
      <c r="H435" s="35">
        <v>0</v>
      </c>
      <c r="I435" s="35">
        <v>76</v>
      </c>
      <c r="J435" s="37">
        <v>7.0000000000000007E-2</v>
      </c>
      <c r="K435" s="37">
        <v>0.24</v>
      </c>
      <c r="L435" s="37">
        <v>0.65</v>
      </c>
    </row>
    <row r="436" spans="1:12" x14ac:dyDescent="0.25">
      <c r="A436" s="35" t="s">
        <v>1228</v>
      </c>
      <c r="B436" s="35" t="s">
        <v>1161</v>
      </c>
      <c r="C436" s="2" t="s">
        <v>1033</v>
      </c>
      <c r="D436" s="2" t="s">
        <v>1162</v>
      </c>
      <c r="E436" s="35" t="s">
        <v>292</v>
      </c>
      <c r="F436" s="36">
        <v>349900</v>
      </c>
      <c r="G436" s="35">
        <v>85921</v>
      </c>
      <c r="H436" s="35">
        <v>143</v>
      </c>
      <c r="I436" s="35">
        <v>0</v>
      </c>
      <c r="J436" s="37">
        <v>0.04</v>
      </c>
      <c r="K436" s="37">
        <v>0.1</v>
      </c>
      <c r="L436" s="37">
        <v>0.57999999999999996</v>
      </c>
    </row>
    <row r="437" spans="1:12" x14ac:dyDescent="0.25">
      <c r="A437" s="35" t="s">
        <v>1235</v>
      </c>
      <c r="B437" s="35" t="s">
        <v>1161</v>
      </c>
      <c r="C437" s="2" t="s">
        <v>1033</v>
      </c>
      <c r="D437" s="2" t="s">
        <v>1162</v>
      </c>
      <c r="E437" s="35" t="s">
        <v>1236</v>
      </c>
      <c r="F437" s="36">
        <v>432600</v>
      </c>
      <c r="G437" s="35">
        <v>52748</v>
      </c>
      <c r="H437" s="35">
        <v>83</v>
      </c>
      <c r="I437" s="35">
        <v>0</v>
      </c>
      <c r="J437" s="37">
        <v>7.0000000000000007E-2</v>
      </c>
      <c r="K437" s="37">
        <v>0.1</v>
      </c>
      <c r="L437" s="37">
        <v>0.33</v>
      </c>
    </row>
    <row r="438" spans="1:12" x14ac:dyDescent="0.25">
      <c r="A438" s="35" t="s">
        <v>1084</v>
      </c>
      <c r="B438" s="35" t="s">
        <v>1053</v>
      </c>
      <c r="C438" s="2" t="s">
        <v>1033</v>
      </c>
      <c r="D438" s="2" t="s">
        <v>1054</v>
      </c>
      <c r="E438" s="33" t="s">
        <v>1085</v>
      </c>
      <c r="F438" s="36">
        <v>1124400</v>
      </c>
      <c r="G438" s="35">
        <v>346499</v>
      </c>
      <c r="H438" s="35">
        <v>387</v>
      </c>
      <c r="I438" s="35">
        <v>290</v>
      </c>
      <c r="J438" s="37">
        <v>0.23</v>
      </c>
      <c r="K438" s="37">
        <v>0.15</v>
      </c>
      <c r="L438" s="37">
        <v>0.33</v>
      </c>
    </row>
    <row r="439" spans="1:12" x14ac:dyDescent="0.25">
      <c r="A439" s="35" t="s">
        <v>1086</v>
      </c>
      <c r="B439" s="35" t="s">
        <v>1053</v>
      </c>
      <c r="C439" s="2" t="s">
        <v>1033</v>
      </c>
      <c r="D439" s="2" t="s">
        <v>1054</v>
      </c>
      <c r="E439" s="35" t="s">
        <v>1087</v>
      </c>
      <c r="F439" s="36">
        <v>362600</v>
      </c>
      <c r="G439" s="35">
        <v>82568</v>
      </c>
      <c r="H439" s="35">
        <v>62</v>
      </c>
      <c r="I439" s="35">
        <v>0</v>
      </c>
      <c r="J439" s="37">
        <v>0.22</v>
      </c>
      <c r="K439" s="37">
        <v>0.03</v>
      </c>
      <c r="L439" s="37">
        <v>0.39</v>
      </c>
    </row>
    <row r="440" spans="1:12" x14ac:dyDescent="0.25">
      <c r="A440" s="35" t="s">
        <v>1156</v>
      </c>
      <c r="B440" s="35" t="s">
        <v>244</v>
      </c>
      <c r="C440" s="2" t="s">
        <v>1033</v>
      </c>
      <c r="D440" s="2" t="s">
        <v>1112</v>
      </c>
      <c r="E440" s="33" t="s">
        <v>1157</v>
      </c>
      <c r="F440" s="36">
        <v>10067000</v>
      </c>
      <c r="G440" s="35">
        <v>550726</v>
      </c>
      <c r="H440" s="35">
        <v>899</v>
      </c>
      <c r="I440" s="35">
        <v>539</v>
      </c>
      <c r="J440" s="37">
        <v>0.16</v>
      </c>
      <c r="K440" s="37">
        <v>0.03</v>
      </c>
      <c r="L440" s="37">
        <v>0.49</v>
      </c>
    </row>
    <row r="441" spans="1:12" x14ac:dyDescent="0.25">
      <c r="A441" s="35" t="s">
        <v>1216</v>
      </c>
      <c r="B441" s="35" t="s">
        <v>1161</v>
      </c>
      <c r="C441" s="2" t="s">
        <v>1033</v>
      </c>
      <c r="D441" s="2" t="s">
        <v>1162</v>
      </c>
      <c r="E441" s="33" t="s">
        <v>1217</v>
      </c>
      <c r="F441" s="36">
        <v>1224694</v>
      </c>
      <c r="G441" s="35">
        <v>247067</v>
      </c>
      <c r="H441" s="35">
        <v>598</v>
      </c>
      <c r="I441" s="35">
        <v>371</v>
      </c>
      <c r="J441" s="37">
        <v>0.15</v>
      </c>
      <c r="K441" s="37">
        <v>0.19</v>
      </c>
      <c r="L441" s="37">
        <v>0.39</v>
      </c>
    </row>
    <row r="442" spans="1:12" x14ac:dyDescent="0.25">
      <c r="A442" s="35" t="s">
        <v>1229</v>
      </c>
      <c r="B442" s="35" t="s">
        <v>1053</v>
      </c>
      <c r="C442" s="2" t="s">
        <v>1033</v>
      </c>
      <c r="D442" s="2" t="s">
        <v>1162</v>
      </c>
      <c r="E442" s="33" t="s">
        <v>1230</v>
      </c>
      <c r="F442" s="36">
        <v>5765251</v>
      </c>
      <c r="G442" s="35">
        <v>497354</v>
      </c>
      <c r="H442" s="35">
        <v>916</v>
      </c>
      <c r="I442" s="35">
        <v>883</v>
      </c>
      <c r="J442" s="37">
        <v>0.24</v>
      </c>
      <c r="K442" s="37">
        <v>0.14000000000000001</v>
      </c>
      <c r="L442" s="37">
        <v>0.33</v>
      </c>
    </row>
    <row r="443" spans="1:12" x14ac:dyDescent="0.25">
      <c r="A443" s="35" t="s">
        <v>1126</v>
      </c>
      <c r="B443" s="35" t="s">
        <v>277</v>
      </c>
      <c r="C443" s="2" t="s">
        <v>1033</v>
      </c>
      <c r="D443" s="2" t="s">
        <v>1112</v>
      </c>
      <c r="E443" s="35" t="s">
        <v>1127</v>
      </c>
      <c r="F443" s="36">
        <v>614300</v>
      </c>
      <c r="G443" s="35">
        <v>57656</v>
      </c>
      <c r="H443" s="35">
        <v>73</v>
      </c>
      <c r="I443" s="35">
        <v>0</v>
      </c>
      <c r="J443" s="37">
        <v>0.14000000000000001</v>
      </c>
      <c r="K443" s="37">
        <v>0.02</v>
      </c>
      <c r="L443" s="37">
        <v>0.43</v>
      </c>
    </row>
    <row r="444" spans="1:12" x14ac:dyDescent="0.25">
      <c r="A444" s="35" t="s">
        <v>1218</v>
      </c>
      <c r="B444" s="35" t="s">
        <v>300</v>
      </c>
      <c r="C444" s="2" t="s">
        <v>1033</v>
      </c>
      <c r="D444" s="2" t="s">
        <v>1162</v>
      </c>
      <c r="E444" s="35" t="s">
        <v>1219</v>
      </c>
      <c r="F444" s="36">
        <v>116237</v>
      </c>
      <c r="G444" s="35">
        <v>0</v>
      </c>
      <c r="H444" s="35">
        <v>0</v>
      </c>
      <c r="I444" s="35">
        <v>320</v>
      </c>
      <c r="J444" s="37">
        <v>7.0000000000000007E-2</v>
      </c>
      <c r="K444" s="37">
        <v>0.3</v>
      </c>
      <c r="L444" s="37">
        <v>0.47</v>
      </c>
    </row>
    <row r="445" spans="1:12" x14ac:dyDescent="0.25">
      <c r="A445" s="35" t="s">
        <v>1098</v>
      </c>
      <c r="B445" s="35" t="s">
        <v>1053</v>
      </c>
      <c r="C445" s="2" t="s">
        <v>1033</v>
      </c>
      <c r="D445" s="2" t="s">
        <v>1054</v>
      </c>
      <c r="E445" s="35" t="s">
        <v>1099</v>
      </c>
      <c r="F445" s="36">
        <v>340800</v>
      </c>
      <c r="G445" s="35">
        <v>51778</v>
      </c>
      <c r="H445" s="35">
        <v>116</v>
      </c>
      <c r="I445" s="35">
        <v>228</v>
      </c>
      <c r="J445" s="37">
        <v>0.22</v>
      </c>
      <c r="K445" s="37">
        <v>0.16</v>
      </c>
      <c r="L445" s="37">
        <v>0.35</v>
      </c>
    </row>
    <row r="446" spans="1:12" x14ac:dyDescent="0.25">
      <c r="A446" s="35" t="s">
        <v>1048</v>
      </c>
      <c r="B446" s="35" t="s">
        <v>352</v>
      </c>
      <c r="C446" s="2" t="s">
        <v>1033</v>
      </c>
      <c r="D446" s="2" t="s">
        <v>1034</v>
      </c>
      <c r="E446" s="35" t="s">
        <v>1049</v>
      </c>
      <c r="F446" s="36">
        <v>127249</v>
      </c>
      <c r="G446" s="35">
        <v>0</v>
      </c>
      <c r="H446" s="35">
        <v>0</v>
      </c>
      <c r="I446" s="35">
        <v>13</v>
      </c>
      <c r="J446" s="37">
        <v>0.01</v>
      </c>
      <c r="K446" s="37">
        <v>0.04</v>
      </c>
      <c r="L446" s="37">
        <v>0.77</v>
      </c>
    </row>
    <row r="447" spans="1:12" x14ac:dyDescent="0.25">
      <c r="A447" s="35" t="s">
        <v>1233</v>
      </c>
      <c r="B447" s="35" t="s">
        <v>1053</v>
      </c>
      <c r="C447" s="2" t="s">
        <v>1033</v>
      </c>
      <c r="D447" s="2" t="s">
        <v>1162</v>
      </c>
      <c r="E447" s="35" t="s">
        <v>1234</v>
      </c>
      <c r="F447" s="36">
        <v>6600</v>
      </c>
      <c r="G447" s="35">
        <v>0</v>
      </c>
      <c r="H447" s="35">
        <v>0</v>
      </c>
      <c r="I447" s="35">
        <v>0</v>
      </c>
      <c r="J447" s="37">
        <v>0.2</v>
      </c>
      <c r="K447" s="37">
        <v>0.1</v>
      </c>
      <c r="L447" s="37">
        <v>0.3</v>
      </c>
    </row>
    <row r="448" spans="1:12" x14ac:dyDescent="0.25">
      <c r="A448" s="35" t="s">
        <v>1050</v>
      </c>
      <c r="B448" s="35" t="s">
        <v>1032</v>
      </c>
      <c r="C448" s="2" t="s">
        <v>1033</v>
      </c>
      <c r="D448" s="2" t="s">
        <v>1034</v>
      </c>
      <c r="E448" s="35" t="s">
        <v>1051</v>
      </c>
      <c r="F448" s="36">
        <v>2124</v>
      </c>
      <c r="G448" s="35">
        <v>0</v>
      </c>
      <c r="H448" s="35">
        <v>0</v>
      </c>
      <c r="I448" s="35">
        <v>0</v>
      </c>
      <c r="J448" s="37">
        <v>0</v>
      </c>
      <c r="K448" s="37">
        <v>0.06</v>
      </c>
      <c r="L448" s="37">
        <v>0.81</v>
      </c>
    </row>
    <row r="449" spans="1:12" x14ac:dyDescent="0.25">
      <c r="A449" s="35" t="s">
        <v>1090</v>
      </c>
      <c r="B449" s="35" t="s">
        <v>1053</v>
      </c>
      <c r="C449" s="2" t="s">
        <v>1033</v>
      </c>
      <c r="D449" s="2" t="s">
        <v>1054</v>
      </c>
      <c r="E449" s="33" t="s">
        <v>1091</v>
      </c>
      <c r="F449" s="36">
        <v>1348500</v>
      </c>
      <c r="G449" s="35">
        <v>197651</v>
      </c>
      <c r="H449" s="35">
        <v>228</v>
      </c>
      <c r="I449" s="35">
        <v>0</v>
      </c>
      <c r="J449" s="37">
        <v>0.16</v>
      </c>
      <c r="K449" s="37">
        <v>0.01</v>
      </c>
      <c r="L449" s="37">
        <v>0.39</v>
      </c>
    </row>
    <row r="450" spans="1:12" x14ac:dyDescent="0.25">
      <c r="A450" s="35" t="s">
        <v>1107</v>
      </c>
      <c r="B450" s="35" t="s">
        <v>1053</v>
      </c>
      <c r="C450" s="2" t="s">
        <v>1033</v>
      </c>
      <c r="D450" s="2" t="s">
        <v>1105</v>
      </c>
      <c r="E450" s="35" t="s">
        <v>1108</v>
      </c>
      <c r="F450" s="36">
        <v>167100</v>
      </c>
      <c r="G450" s="35">
        <v>0</v>
      </c>
      <c r="H450" s="35">
        <v>0</v>
      </c>
      <c r="I450" s="35">
        <v>0</v>
      </c>
      <c r="J450" s="37">
        <v>0.16</v>
      </c>
      <c r="K450" s="37">
        <v>0</v>
      </c>
      <c r="L450" s="37">
        <v>0.06</v>
      </c>
    </row>
    <row r="451" spans="1:12" x14ac:dyDescent="0.25">
      <c r="A451" s="35" t="s">
        <v>1220</v>
      </c>
      <c r="B451" s="35" t="s">
        <v>1161</v>
      </c>
      <c r="C451" s="2" t="s">
        <v>1033</v>
      </c>
      <c r="D451" s="2" t="s">
        <v>1162</v>
      </c>
      <c r="E451" s="35" t="s">
        <v>1221</v>
      </c>
      <c r="F451" s="36">
        <v>493000</v>
      </c>
      <c r="G451" s="35">
        <v>75770</v>
      </c>
      <c r="H451" s="35">
        <v>341</v>
      </c>
      <c r="I451" s="35">
        <v>0</v>
      </c>
      <c r="J451" s="37">
        <v>0.13</v>
      </c>
      <c r="K451" s="37">
        <v>0.04</v>
      </c>
      <c r="L451" s="37">
        <v>0.37</v>
      </c>
    </row>
    <row r="452" spans="1:12" x14ac:dyDescent="0.25">
      <c r="A452" s="35" t="s">
        <v>1226</v>
      </c>
      <c r="B452" s="35" t="s">
        <v>1161</v>
      </c>
      <c r="C452" s="2" t="s">
        <v>1033</v>
      </c>
      <c r="D452" s="2" t="s">
        <v>1162</v>
      </c>
      <c r="E452" s="35" t="s">
        <v>1227</v>
      </c>
      <c r="F452" s="36">
        <v>114900</v>
      </c>
      <c r="G452" s="35">
        <v>0</v>
      </c>
      <c r="H452" s="35">
        <v>14</v>
      </c>
      <c r="I452" s="35">
        <v>0</v>
      </c>
      <c r="J452" s="37">
        <v>0.09</v>
      </c>
      <c r="K452" s="37">
        <v>0.03</v>
      </c>
      <c r="L452" s="37">
        <v>0.54</v>
      </c>
    </row>
    <row r="453" spans="1:12" x14ac:dyDescent="0.25">
      <c r="A453" s="35" t="s">
        <v>1222</v>
      </c>
      <c r="B453" s="35" t="s">
        <v>1161</v>
      </c>
      <c r="C453" s="2" t="s">
        <v>1033</v>
      </c>
      <c r="D453" s="2" t="s">
        <v>1162</v>
      </c>
      <c r="E453" s="35" t="s">
        <v>1223</v>
      </c>
      <c r="F453" s="36">
        <v>509400</v>
      </c>
      <c r="G453" s="35">
        <v>19908</v>
      </c>
      <c r="H453" s="35">
        <v>188</v>
      </c>
      <c r="I453" s="35">
        <v>0</v>
      </c>
      <c r="J453" s="37">
        <v>0.06</v>
      </c>
      <c r="K453" s="37">
        <v>0.11</v>
      </c>
      <c r="L453" s="37">
        <v>0.34</v>
      </c>
    </row>
    <row r="454" spans="1:12" x14ac:dyDescent="0.25">
      <c r="A454" s="35" t="s">
        <v>1092</v>
      </c>
      <c r="B454" s="35" t="s">
        <v>1053</v>
      </c>
      <c r="C454" s="2" t="s">
        <v>1033</v>
      </c>
      <c r="D454" s="2" t="s">
        <v>1054</v>
      </c>
      <c r="E454" s="33" t="s">
        <v>1093</v>
      </c>
      <c r="F454" s="36">
        <v>1307000</v>
      </c>
      <c r="G454" s="35">
        <v>254104</v>
      </c>
      <c r="H454" s="35">
        <v>370</v>
      </c>
      <c r="I454" s="35">
        <v>157</v>
      </c>
      <c r="J454" s="37">
        <v>0.17</v>
      </c>
      <c r="K454" s="37">
        <v>0.05</v>
      </c>
      <c r="L454" s="37">
        <v>0.4</v>
      </c>
    </row>
    <row r="455" spans="1:12" x14ac:dyDescent="0.25">
      <c r="A455" s="35" t="s">
        <v>1114</v>
      </c>
      <c r="B455" s="35" t="s">
        <v>277</v>
      </c>
      <c r="C455" s="2" t="s">
        <v>1033</v>
      </c>
      <c r="D455" s="2" t="s">
        <v>1112</v>
      </c>
      <c r="E455" s="35" t="s">
        <v>1115</v>
      </c>
      <c r="F455" s="36">
        <v>357300</v>
      </c>
      <c r="G455" s="35">
        <v>80912</v>
      </c>
      <c r="H455" s="35">
        <v>138</v>
      </c>
      <c r="I455" s="35">
        <v>0</v>
      </c>
      <c r="J455" s="37">
        <v>0.3</v>
      </c>
      <c r="K455" s="37">
        <v>0.13</v>
      </c>
      <c r="L455" s="37">
        <v>0.38</v>
      </c>
    </row>
    <row r="456" spans="1:12" x14ac:dyDescent="0.25">
      <c r="A456" s="35" t="s">
        <v>1224</v>
      </c>
      <c r="B456" s="35" t="s">
        <v>1161</v>
      </c>
      <c r="C456" s="2" t="s">
        <v>1033</v>
      </c>
      <c r="D456" s="2" t="s">
        <v>1162</v>
      </c>
      <c r="E456" s="35" t="s">
        <v>1225</v>
      </c>
      <c r="F456" s="36">
        <v>317800</v>
      </c>
      <c r="G456" s="35">
        <v>0</v>
      </c>
      <c r="H456" s="35">
        <v>0</v>
      </c>
      <c r="I456" s="35">
        <v>183</v>
      </c>
      <c r="J456" s="37">
        <v>0.02</v>
      </c>
      <c r="K456" s="37">
        <v>0.1</v>
      </c>
      <c r="L456" s="37">
        <v>0.47</v>
      </c>
    </row>
    <row r="457" spans="1:12" x14ac:dyDescent="0.25">
      <c r="A457" s="38" t="s">
        <v>1088</v>
      </c>
      <c r="B457" s="38" t="s">
        <v>1053</v>
      </c>
      <c r="C457" s="2" t="s">
        <v>1033</v>
      </c>
      <c r="D457" s="2" t="s">
        <v>1054</v>
      </c>
      <c r="E457" s="40" t="s">
        <v>1089</v>
      </c>
      <c r="F457" s="36">
        <v>1097500</v>
      </c>
      <c r="G457" s="35">
        <v>285620</v>
      </c>
      <c r="H457" s="35">
        <v>335</v>
      </c>
      <c r="I457" s="35">
        <v>139</v>
      </c>
      <c r="J457" s="37">
        <v>0.15</v>
      </c>
      <c r="K457" s="37">
        <v>0.11</v>
      </c>
      <c r="L457" s="37">
        <v>0.48</v>
      </c>
    </row>
    <row r="458" spans="1:12" x14ac:dyDescent="0.25">
      <c r="A458" s="35" t="s">
        <v>1237</v>
      </c>
      <c r="B458" s="35" t="s">
        <v>587</v>
      </c>
      <c r="C458" s="2"/>
      <c r="D458" s="2"/>
      <c r="E458" s="33" t="s">
        <v>1238</v>
      </c>
      <c r="F458" s="36">
        <v>1653244</v>
      </c>
      <c r="G458" s="35">
        <v>100354</v>
      </c>
      <c r="H458" s="35">
        <v>157</v>
      </c>
      <c r="I458" s="35">
        <v>55</v>
      </c>
      <c r="J458" s="37">
        <v>0.31</v>
      </c>
      <c r="K458" s="37">
        <v>0.32</v>
      </c>
      <c r="L458" s="37">
        <v>0.06</v>
      </c>
    </row>
    <row r="459" spans="1:12" x14ac:dyDescent="0.25">
      <c r="C459" s="43" t="s">
        <v>1263</v>
      </c>
      <c r="D459" s="49" t="s">
        <v>1269</v>
      </c>
      <c r="E459" s="49" t="s">
        <v>1270</v>
      </c>
      <c r="F459" s="49" t="s">
        <v>1268</v>
      </c>
    </row>
    <row r="460" spans="1:12" x14ac:dyDescent="0.25">
      <c r="A460" t="s">
        <v>1263</v>
      </c>
      <c r="C460" s="44" t="s">
        <v>245</v>
      </c>
      <c r="D460" s="44">
        <v>2</v>
      </c>
      <c r="E460" s="44">
        <v>25</v>
      </c>
      <c r="F460" s="50" t="str">
        <f>CONCATENATE("E",D460,":E",E460)</f>
        <v>E2:E25</v>
      </c>
    </row>
    <row r="461" spans="1:12" x14ac:dyDescent="0.25">
      <c r="C461" s="44" t="s">
        <v>301</v>
      </c>
      <c r="D461" s="44">
        <v>26</v>
      </c>
      <c r="E461" s="44">
        <v>71</v>
      </c>
      <c r="F461" s="50" t="str">
        <f t="shared" ref="F461:F470" si="0">CONCATENATE("E",D461,":E",E461)</f>
        <v>E26:E71</v>
      </c>
    </row>
    <row r="462" spans="1:12" x14ac:dyDescent="0.25">
      <c r="C462" s="44" t="s">
        <v>473</v>
      </c>
      <c r="D462" s="44">
        <v>72</v>
      </c>
      <c r="E462" s="44">
        <v>89</v>
      </c>
      <c r="F462" s="50" t="str">
        <f t="shared" si="0"/>
        <v>E72:E89</v>
      </c>
    </row>
    <row r="463" spans="1:12" x14ac:dyDescent="0.25">
      <c r="C463" s="44" t="s">
        <v>518</v>
      </c>
      <c r="D463" s="44">
        <v>90</v>
      </c>
      <c r="E463" s="44">
        <v>118</v>
      </c>
      <c r="F463" s="50" t="str">
        <f t="shared" si="0"/>
        <v>E90:E118</v>
      </c>
    </row>
    <row r="464" spans="1:12" x14ac:dyDescent="0.25">
      <c r="C464" s="44" t="s">
        <v>403</v>
      </c>
      <c r="D464" s="44">
        <v>119</v>
      </c>
      <c r="E464" s="44">
        <v>150</v>
      </c>
      <c r="F464" s="50" t="str">
        <f t="shared" si="0"/>
        <v>E119:E150</v>
      </c>
    </row>
    <row r="465" spans="3:6" x14ac:dyDescent="0.25">
      <c r="C465" s="44" t="s">
        <v>583</v>
      </c>
      <c r="D465" s="44">
        <v>151</v>
      </c>
      <c r="E465" s="44">
        <v>183</v>
      </c>
      <c r="F465" s="50" t="str">
        <f t="shared" si="0"/>
        <v>E151:E183</v>
      </c>
    </row>
    <row r="466" spans="3:6" x14ac:dyDescent="0.25">
      <c r="C466" s="44" t="s">
        <v>658</v>
      </c>
      <c r="D466" s="44">
        <v>184</v>
      </c>
      <c r="E466" s="44">
        <v>306</v>
      </c>
      <c r="F466" s="50" t="str">
        <f t="shared" si="0"/>
        <v>E184:E306</v>
      </c>
    </row>
    <row r="467" spans="3:6" x14ac:dyDescent="0.25">
      <c r="C467" s="44" t="s">
        <v>913</v>
      </c>
      <c r="D467" s="44">
        <v>307</v>
      </c>
      <c r="E467" s="44">
        <v>333</v>
      </c>
      <c r="F467" s="50" t="str">
        <f t="shared" si="0"/>
        <v>E307:E333</v>
      </c>
    </row>
    <row r="468" spans="3:6" x14ac:dyDescent="0.25">
      <c r="C468" s="44" t="s">
        <v>977</v>
      </c>
      <c r="D468" s="44">
        <v>334</v>
      </c>
      <c r="E468" s="44">
        <v>358</v>
      </c>
      <c r="F468" s="50" t="str">
        <f t="shared" si="0"/>
        <v>E334:E358</v>
      </c>
    </row>
    <row r="469" spans="3:6" x14ac:dyDescent="0.25">
      <c r="C469" s="44" t="s">
        <v>1033</v>
      </c>
      <c r="D469" s="44">
        <v>359</v>
      </c>
      <c r="E469" s="44">
        <v>458</v>
      </c>
      <c r="F469" s="50" t="str">
        <f t="shared" si="0"/>
        <v>E359:E458</v>
      </c>
    </row>
    <row r="470" spans="3:6" x14ac:dyDescent="0.25">
      <c r="C470" s="44" t="s">
        <v>1264</v>
      </c>
      <c r="D470" s="44">
        <v>2</v>
      </c>
      <c r="E470" s="44">
        <v>458</v>
      </c>
      <c r="F470" s="50" t="str">
        <f t="shared" si="0"/>
        <v>E2:E458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21"/>
  <sheetViews>
    <sheetView zoomScaleNormal="100" workbookViewId="0"/>
  </sheetViews>
  <sheetFormatPr defaultRowHeight="13.2" x14ac:dyDescent="0.25"/>
  <cols>
    <col min="9" max="9" width="9.5546875" bestFit="1" customWidth="1"/>
  </cols>
  <sheetData>
    <row r="1" spans="1:11" ht="17.399999999999999" x14ac:dyDescent="0.3">
      <c r="A1" s="142" t="s">
        <v>1351</v>
      </c>
    </row>
    <row r="2" spans="1:11" x14ac:dyDescent="0.25">
      <c r="I2" s="11" t="s">
        <v>192</v>
      </c>
    </row>
    <row r="3" spans="1:11" x14ac:dyDescent="0.25">
      <c r="I3" t="s">
        <v>186</v>
      </c>
      <c r="J3" s="154">
        <v>0.64232500000000003</v>
      </c>
    </row>
    <row r="4" spans="1:11" x14ac:dyDescent="0.25">
      <c r="I4" t="s">
        <v>187</v>
      </c>
      <c r="J4" s="154">
        <v>0.65592574074074095</v>
      </c>
    </row>
    <row r="5" spans="1:11" x14ac:dyDescent="0.25">
      <c r="I5" t="s">
        <v>188</v>
      </c>
      <c r="J5" s="154">
        <v>0.82759000000000005</v>
      </c>
    </row>
    <row r="6" spans="1:11" x14ac:dyDescent="0.25">
      <c r="I6" t="s">
        <v>189</v>
      </c>
      <c r="J6" s="154">
        <v>0.52699999999999991</v>
      </c>
    </row>
    <row r="8" spans="1:11" x14ac:dyDescent="0.25">
      <c r="I8" s="9" t="s">
        <v>190</v>
      </c>
      <c r="J8" s="9" t="s">
        <v>191</v>
      </c>
      <c r="K8" s="9" t="s">
        <v>197</v>
      </c>
    </row>
    <row r="9" spans="1:11" x14ac:dyDescent="0.25">
      <c r="I9" s="154">
        <v>0.52699999999999991</v>
      </c>
      <c r="J9">
        <v>1</v>
      </c>
      <c r="K9" s="154">
        <f>J9/J19</f>
        <v>9.2592592592592587E-3</v>
      </c>
    </row>
    <row r="10" spans="1:11" x14ac:dyDescent="0.25">
      <c r="I10" s="154">
        <v>0.56039888888888878</v>
      </c>
      <c r="J10">
        <v>1</v>
      </c>
      <c r="K10" s="154">
        <f>J10/J19</f>
        <v>9.2592592592592587E-3</v>
      </c>
    </row>
    <row r="11" spans="1:11" x14ac:dyDescent="0.25">
      <c r="I11" s="154">
        <v>0.59379777777777776</v>
      </c>
      <c r="J11">
        <v>5</v>
      </c>
      <c r="K11" s="154">
        <f>J11/J19</f>
        <v>4.6296296296296294E-2</v>
      </c>
    </row>
    <row r="12" spans="1:11" x14ac:dyDescent="0.25">
      <c r="I12" s="154">
        <v>0.62719666666666662</v>
      </c>
      <c r="J12">
        <v>29</v>
      </c>
      <c r="K12" s="154">
        <f>J12/J19</f>
        <v>0.26851851851851855</v>
      </c>
    </row>
    <row r="13" spans="1:11" x14ac:dyDescent="0.25">
      <c r="I13" s="154">
        <v>0.66059555555555549</v>
      </c>
      <c r="J13">
        <v>32</v>
      </c>
      <c r="K13" s="154">
        <f>J13/J19</f>
        <v>0.29629629629629628</v>
      </c>
    </row>
    <row r="14" spans="1:11" x14ac:dyDescent="0.25">
      <c r="I14" s="154">
        <v>0.69399444444444436</v>
      </c>
      <c r="J14">
        <v>21</v>
      </c>
      <c r="K14" s="154">
        <f>J14/J19</f>
        <v>0.19444444444444445</v>
      </c>
    </row>
    <row r="15" spans="1:11" x14ac:dyDescent="0.25">
      <c r="I15" s="154">
        <v>0.72739333333333334</v>
      </c>
      <c r="J15">
        <v>7</v>
      </c>
      <c r="K15" s="154">
        <f>J15/J19</f>
        <v>6.4814814814814811E-2</v>
      </c>
    </row>
    <row r="16" spans="1:11" x14ac:dyDescent="0.25">
      <c r="I16" s="154">
        <v>0.7607922222222222</v>
      </c>
      <c r="J16">
        <v>0</v>
      </c>
      <c r="K16" s="154">
        <f>J16/J19</f>
        <v>0</v>
      </c>
    </row>
    <row r="17" spans="9:11" x14ac:dyDescent="0.25">
      <c r="I17" s="154">
        <v>0.79419111111111107</v>
      </c>
      <c r="J17">
        <v>8</v>
      </c>
      <c r="K17" s="154">
        <f>J17/J19</f>
        <v>7.407407407407407E-2</v>
      </c>
    </row>
    <row r="18" spans="9:11" x14ac:dyDescent="0.25">
      <c r="I18" s="154">
        <v>0.82759000000000005</v>
      </c>
      <c r="J18">
        <v>4</v>
      </c>
      <c r="K18" s="154">
        <f>J18/J19</f>
        <v>3.7037037037037035E-2</v>
      </c>
    </row>
    <row r="19" spans="9:11" x14ac:dyDescent="0.25">
      <c r="J19">
        <f>SUM(freq)</f>
        <v>108</v>
      </c>
      <c r="K19" s="24">
        <f>SUM(K9:K18)</f>
        <v>1</v>
      </c>
    </row>
    <row r="23" spans="9:11" x14ac:dyDescent="0.25">
      <c r="I23" s="11" t="s">
        <v>193</v>
      </c>
    </row>
    <row r="24" spans="9:11" x14ac:dyDescent="0.25">
      <c r="I24" s="25" t="s">
        <v>186</v>
      </c>
      <c r="J24" s="155">
        <v>1.1772625653706887</v>
      </c>
    </row>
    <row r="25" spans="9:11" x14ac:dyDescent="0.25">
      <c r="I25" s="25" t="s">
        <v>187</v>
      </c>
      <c r="J25" s="155">
        <v>1.1799867312039185</v>
      </c>
    </row>
    <row r="26" spans="9:11" x14ac:dyDescent="0.25">
      <c r="I26" s="25" t="s">
        <v>188</v>
      </c>
      <c r="J26" s="155">
        <v>1.2810898581813848</v>
      </c>
    </row>
    <row r="27" spans="9:11" x14ac:dyDescent="0.25">
      <c r="I27" s="25" t="s">
        <v>189</v>
      </c>
      <c r="J27" s="155">
        <v>1.09074802231789</v>
      </c>
    </row>
    <row r="29" spans="9:11" x14ac:dyDescent="0.25">
      <c r="I29" s="9" t="s">
        <v>190</v>
      </c>
      <c r="J29" s="9" t="s">
        <v>191</v>
      </c>
      <c r="K29" s="9" t="s">
        <v>197</v>
      </c>
    </row>
    <row r="30" spans="9:11" x14ac:dyDescent="0.25">
      <c r="I30" s="25">
        <v>1.09074802231789</v>
      </c>
      <c r="J30">
        <v>1</v>
      </c>
      <c r="K30" s="154">
        <f>J30/J40</f>
        <v>9.2592592592592587E-3</v>
      </c>
    </row>
    <row r="31" spans="9:11" x14ac:dyDescent="0.25">
      <c r="I31" s="25">
        <v>1.1118971151916117</v>
      </c>
      <c r="J31">
        <v>5</v>
      </c>
      <c r="K31" s="154">
        <f>J31/J40</f>
        <v>4.6296296296296294E-2</v>
      </c>
    </row>
    <row r="32" spans="9:11" x14ac:dyDescent="0.25">
      <c r="I32" s="25">
        <v>1.1330462080653334</v>
      </c>
      <c r="J32">
        <v>6</v>
      </c>
      <c r="K32" s="154">
        <f>J32/J40</f>
        <v>5.5555555555555552E-2</v>
      </c>
    </row>
    <row r="33" spans="9:11" x14ac:dyDescent="0.25">
      <c r="I33" s="25">
        <v>1.1541953009390549</v>
      </c>
      <c r="J33">
        <v>17</v>
      </c>
      <c r="K33" s="154">
        <f>J33/J40</f>
        <v>0.15740740740740741</v>
      </c>
    </row>
    <row r="34" spans="9:11" x14ac:dyDescent="0.25">
      <c r="I34" s="25">
        <v>1.1753443938127766</v>
      </c>
      <c r="J34">
        <v>24</v>
      </c>
      <c r="K34" s="154">
        <f>J34/J40</f>
        <v>0.22222222222222221</v>
      </c>
    </row>
    <row r="35" spans="9:11" x14ac:dyDescent="0.25">
      <c r="I35" s="25">
        <v>1.1964934866864982</v>
      </c>
      <c r="J35">
        <v>18</v>
      </c>
      <c r="K35" s="154">
        <f>J35/J40</f>
        <v>0.16666666666666666</v>
      </c>
    </row>
    <row r="36" spans="9:11" x14ac:dyDescent="0.25">
      <c r="I36" s="25">
        <v>1.2176425795602199</v>
      </c>
      <c r="J36">
        <v>16</v>
      </c>
      <c r="K36" s="154">
        <f>J36/J40</f>
        <v>0.14814814814814814</v>
      </c>
    </row>
    <row r="37" spans="9:11" x14ac:dyDescent="0.25">
      <c r="I37" s="25">
        <v>1.2387916724339414</v>
      </c>
      <c r="J37">
        <v>11</v>
      </c>
      <c r="K37" s="154">
        <f>J37/J40</f>
        <v>0.10185185185185185</v>
      </c>
    </row>
    <row r="38" spans="9:11" x14ac:dyDescent="0.25">
      <c r="I38" s="25">
        <v>1.2599407653076631</v>
      </c>
      <c r="J38">
        <v>9</v>
      </c>
      <c r="K38" s="154">
        <f>J38/J40</f>
        <v>8.3333333333333329E-2</v>
      </c>
    </row>
    <row r="39" spans="9:11" x14ac:dyDescent="0.25">
      <c r="I39" s="25">
        <v>1.2810898581813848</v>
      </c>
      <c r="J39">
        <v>1</v>
      </c>
      <c r="K39" s="154">
        <f>J39/J40</f>
        <v>9.2592592592592587E-3</v>
      </c>
    </row>
    <row r="40" spans="9:11" x14ac:dyDescent="0.25">
      <c r="J40">
        <f>SUM(J30:J39)</f>
        <v>108</v>
      </c>
      <c r="K40" s="154">
        <f>SUM(K30:K39)</f>
        <v>1</v>
      </c>
    </row>
    <row r="45" spans="9:11" x14ac:dyDescent="0.25">
      <c r="I45" s="11" t="s">
        <v>194</v>
      </c>
    </row>
    <row r="46" spans="9:11" x14ac:dyDescent="0.25">
      <c r="I46" t="s">
        <v>186</v>
      </c>
      <c r="J46" s="25">
        <v>1.6503873272100866</v>
      </c>
    </row>
    <row r="47" spans="9:11" x14ac:dyDescent="0.25">
      <c r="I47" t="s">
        <v>187</v>
      </c>
      <c r="J47" s="25">
        <v>1.6564680814476977</v>
      </c>
    </row>
    <row r="48" spans="9:11" x14ac:dyDescent="0.25">
      <c r="I48" t="s">
        <v>188</v>
      </c>
      <c r="J48" s="25">
        <v>1.9884027529495887</v>
      </c>
    </row>
    <row r="49" spans="9:11" x14ac:dyDescent="0.25">
      <c r="I49" t="s">
        <v>189</v>
      </c>
      <c r="J49" s="25">
        <v>1.3728928670938982</v>
      </c>
    </row>
    <row r="50" spans="9:11" x14ac:dyDescent="0.25">
      <c r="J50" s="25"/>
    </row>
    <row r="52" spans="9:11" x14ac:dyDescent="0.25">
      <c r="I52" s="9" t="s">
        <v>190</v>
      </c>
      <c r="J52" s="9" t="s">
        <v>191</v>
      </c>
      <c r="K52" s="9" t="s">
        <v>197</v>
      </c>
    </row>
    <row r="53" spans="9:11" x14ac:dyDescent="0.25">
      <c r="I53" s="25">
        <v>1.3728928670938982</v>
      </c>
      <c r="J53">
        <v>1</v>
      </c>
      <c r="K53" s="154">
        <f>J53/J63</f>
        <v>9.2592592592592587E-3</v>
      </c>
    </row>
    <row r="54" spans="9:11" x14ac:dyDescent="0.25">
      <c r="I54" s="25">
        <v>1.4412828544111971</v>
      </c>
      <c r="J54">
        <v>5</v>
      </c>
      <c r="K54" s="154">
        <f>J54/J63</f>
        <v>4.6296296296296294E-2</v>
      </c>
    </row>
    <row r="55" spans="9:11" x14ac:dyDescent="0.25">
      <c r="I55" s="25">
        <v>1.5096728417284961</v>
      </c>
      <c r="J55">
        <v>11</v>
      </c>
      <c r="K55" s="154">
        <f>J55/J63</f>
        <v>0.10185185185185185</v>
      </c>
    </row>
    <row r="56" spans="9:11" x14ac:dyDescent="0.25">
      <c r="I56" s="25">
        <v>1.578062829045795</v>
      </c>
      <c r="J56">
        <v>11</v>
      </c>
      <c r="K56" s="154">
        <f>J56/J63</f>
        <v>0.10185185185185185</v>
      </c>
    </row>
    <row r="57" spans="9:11" x14ac:dyDescent="0.25">
      <c r="I57" s="25">
        <v>1.646452816363094</v>
      </c>
      <c r="J57">
        <v>25</v>
      </c>
      <c r="K57" s="154">
        <f>J57/J63</f>
        <v>0.23148148148148148</v>
      </c>
    </row>
    <row r="58" spans="9:11" x14ac:dyDescent="0.25">
      <c r="I58" s="25">
        <v>1.7148428036803929</v>
      </c>
      <c r="J58">
        <v>15</v>
      </c>
      <c r="K58" s="154">
        <f>J58/J63</f>
        <v>0.1388888888888889</v>
      </c>
    </row>
    <row r="59" spans="9:11" x14ac:dyDescent="0.25">
      <c r="I59" s="25">
        <v>1.7832327909976917</v>
      </c>
      <c r="J59">
        <v>21</v>
      </c>
      <c r="K59" s="154">
        <f>J59/J63</f>
        <v>0.19444444444444445</v>
      </c>
    </row>
    <row r="60" spans="9:11" x14ac:dyDescent="0.25">
      <c r="I60" s="25">
        <v>1.8516227783149908</v>
      </c>
      <c r="J60">
        <v>10</v>
      </c>
      <c r="K60" s="154">
        <f>J60/J63</f>
        <v>9.2592592592592587E-2</v>
      </c>
    </row>
    <row r="61" spans="9:11" x14ac:dyDescent="0.25">
      <c r="I61" s="25">
        <v>1.9200127656322898</v>
      </c>
      <c r="J61">
        <v>6</v>
      </c>
      <c r="K61" s="154">
        <f>J61/J63</f>
        <v>5.5555555555555552E-2</v>
      </c>
    </row>
    <row r="62" spans="9:11" x14ac:dyDescent="0.25">
      <c r="I62" s="25">
        <v>1.9884027529495887</v>
      </c>
      <c r="J62">
        <v>3</v>
      </c>
      <c r="K62" s="154">
        <f>J62/J63</f>
        <v>2.7777777777777776E-2</v>
      </c>
    </row>
    <row r="63" spans="9:11" x14ac:dyDescent="0.25">
      <c r="J63">
        <f>SUM(J53:J62)</f>
        <v>108</v>
      </c>
      <c r="K63" s="154">
        <f>SUM(K53:K62)</f>
        <v>0.99999999999999989</v>
      </c>
    </row>
    <row r="67" spans="9:11" x14ac:dyDescent="0.25">
      <c r="I67" s="11" t="s">
        <v>229</v>
      </c>
    </row>
    <row r="68" spans="9:11" x14ac:dyDescent="0.25">
      <c r="I68" t="s">
        <v>186</v>
      </c>
      <c r="J68">
        <v>0.52046018540852423</v>
      </c>
    </row>
    <row r="69" spans="9:11" x14ac:dyDescent="0.25">
      <c r="I69" t="s">
        <v>187</v>
      </c>
      <c r="J69">
        <v>0.51838265098751124</v>
      </c>
    </row>
    <row r="70" spans="9:11" x14ac:dyDescent="0.25">
      <c r="I70" t="s">
        <v>188</v>
      </c>
      <c r="J70">
        <v>0.59145405643604976</v>
      </c>
    </row>
    <row r="71" spans="9:11" x14ac:dyDescent="0.25">
      <c r="I71" t="s">
        <v>189</v>
      </c>
      <c r="J71">
        <v>0.42622399381065301</v>
      </c>
    </row>
    <row r="73" spans="9:11" x14ac:dyDescent="0.25">
      <c r="I73" t="s">
        <v>190</v>
      </c>
      <c r="J73" t="s">
        <v>191</v>
      </c>
      <c r="K73" t="s">
        <v>88</v>
      </c>
    </row>
    <row r="74" spans="9:11" x14ac:dyDescent="0.25">
      <c r="I74" s="154">
        <v>0.42622399381065301</v>
      </c>
      <c r="J74">
        <v>1</v>
      </c>
      <c r="K74" s="154">
        <v>9.2592592592592587E-3</v>
      </c>
    </row>
    <row r="75" spans="9:11" x14ac:dyDescent="0.25">
      <c r="I75" s="154">
        <v>0.44458288965791931</v>
      </c>
      <c r="J75">
        <v>2</v>
      </c>
      <c r="K75" s="154">
        <v>1.8518518518518517E-2</v>
      </c>
    </row>
    <row r="76" spans="9:11" x14ac:dyDescent="0.25">
      <c r="I76" s="154">
        <v>0.46294178550518561</v>
      </c>
      <c r="J76">
        <v>4</v>
      </c>
      <c r="K76" s="154">
        <v>3.7037037037037035E-2</v>
      </c>
    </row>
    <row r="77" spans="9:11" x14ac:dyDescent="0.25">
      <c r="I77" s="154">
        <v>0.48130068135245191</v>
      </c>
      <c r="J77">
        <v>8</v>
      </c>
      <c r="K77" s="154">
        <v>7.407407407407407E-2</v>
      </c>
    </row>
    <row r="78" spans="9:11" x14ac:dyDescent="0.25">
      <c r="I78" s="154">
        <v>0.49965957719971821</v>
      </c>
      <c r="J78">
        <v>19</v>
      </c>
      <c r="K78" s="154">
        <v>0.17592592592592593</v>
      </c>
    </row>
    <row r="79" spans="9:11" x14ac:dyDescent="0.25">
      <c r="I79" s="154">
        <v>0.51801847304698456</v>
      </c>
      <c r="J79">
        <v>19</v>
      </c>
      <c r="K79" s="154">
        <v>0.17592592592592593</v>
      </c>
    </row>
    <row r="80" spans="9:11" x14ac:dyDescent="0.25">
      <c r="I80" s="154">
        <v>0.53637736889425081</v>
      </c>
      <c r="J80">
        <v>16</v>
      </c>
      <c r="K80" s="154">
        <v>0.14814814814814814</v>
      </c>
    </row>
    <row r="81" spans="9:11" x14ac:dyDescent="0.25">
      <c r="I81" s="154">
        <v>0.55473626474151716</v>
      </c>
      <c r="J81">
        <v>21</v>
      </c>
      <c r="K81" s="154">
        <v>0.19444444444444445</v>
      </c>
    </row>
    <row r="82" spans="9:11" x14ac:dyDescent="0.25">
      <c r="I82" s="154">
        <v>0.57309516058878351</v>
      </c>
      <c r="J82">
        <v>8</v>
      </c>
      <c r="K82" s="154">
        <v>7.407407407407407E-2</v>
      </c>
    </row>
    <row r="83" spans="9:11" x14ac:dyDescent="0.25">
      <c r="I83" s="154">
        <v>0.59145405643604976</v>
      </c>
      <c r="J83">
        <v>10</v>
      </c>
      <c r="K83" s="154">
        <v>9.2592592592592587E-2</v>
      </c>
    </row>
    <row r="84" spans="9:11" x14ac:dyDescent="0.25">
      <c r="J84">
        <v>108</v>
      </c>
    </row>
    <row r="90" spans="9:11" x14ac:dyDescent="0.25">
      <c r="I90" s="11" t="s">
        <v>195</v>
      </c>
    </row>
    <row r="91" spans="9:11" x14ac:dyDescent="0.25">
      <c r="I91" s="25" t="s">
        <v>186</v>
      </c>
      <c r="J91" s="24">
        <v>0.60911836808123021</v>
      </c>
    </row>
    <row r="92" spans="9:11" x14ac:dyDescent="0.25">
      <c r="I92" s="25" t="s">
        <v>187</v>
      </c>
      <c r="J92" s="24">
        <v>0.61254946927644771</v>
      </c>
    </row>
    <row r="93" spans="9:11" x14ac:dyDescent="0.25">
      <c r="I93" s="25" t="s">
        <v>188</v>
      </c>
      <c r="J93" s="24">
        <v>0.72436640013562004</v>
      </c>
    </row>
    <row r="94" spans="9:11" x14ac:dyDescent="0.25">
      <c r="I94" s="25" t="s">
        <v>189</v>
      </c>
      <c r="J94" s="24">
        <v>0.51060350095251783</v>
      </c>
    </row>
    <row r="96" spans="9:11" x14ac:dyDescent="0.25">
      <c r="I96" s="9" t="s">
        <v>190</v>
      </c>
      <c r="J96" s="9" t="s">
        <v>191</v>
      </c>
      <c r="K96" s="9" t="s">
        <v>197</v>
      </c>
    </row>
    <row r="97" spans="9:11" x14ac:dyDescent="0.25">
      <c r="I97" s="154">
        <v>0.51060350095251783</v>
      </c>
      <c r="J97">
        <v>1</v>
      </c>
      <c r="K97" s="154">
        <f>J97/J107</f>
        <v>9.2592592592592587E-3</v>
      </c>
    </row>
    <row r="98" spans="9:11" x14ac:dyDescent="0.25">
      <c r="I98" s="154">
        <v>0.53435493419508473</v>
      </c>
      <c r="J98">
        <v>8</v>
      </c>
      <c r="K98" s="154">
        <f>J98/J107</f>
        <v>7.407407407407407E-2</v>
      </c>
    </row>
    <row r="99" spans="9:11" x14ac:dyDescent="0.25">
      <c r="I99" s="154">
        <v>0.55810636743765163</v>
      </c>
      <c r="J99">
        <v>6</v>
      </c>
      <c r="K99" s="154">
        <f>J99/J107</f>
        <v>5.5555555555555552E-2</v>
      </c>
    </row>
    <row r="100" spans="9:11" x14ac:dyDescent="0.25">
      <c r="I100" s="154">
        <v>0.58185780068021853</v>
      </c>
      <c r="J100">
        <v>19</v>
      </c>
      <c r="K100" s="154">
        <f>J100/J107</f>
        <v>0.17592592592592593</v>
      </c>
    </row>
    <row r="101" spans="9:11" x14ac:dyDescent="0.25">
      <c r="I101" s="154">
        <v>0.60560923392278543</v>
      </c>
      <c r="J101">
        <v>20</v>
      </c>
      <c r="K101" s="154">
        <f>J101/J107</f>
        <v>0.18518518518518517</v>
      </c>
    </row>
    <row r="102" spans="9:11" x14ac:dyDescent="0.25">
      <c r="I102" s="154">
        <v>0.62936066716535244</v>
      </c>
      <c r="J102">
        <v>18</v>
      </c>
      <c r="K102" s="154">
        <f>J102/J107</f>
        <v>0.16666666666666666</v>
      </c>
    </row>
    <row r="103" spans="9:11" x14ac:dyDescent="0.25">
      <c r="I103" s="154">
        <v>0.65311210040791934</v>
      </c>
      <c r="J103">
        <v>9</v>
      </c>
      <c r="K103" s="154">
        <f>J103/J107</f>
        <v>8.3333333333333329E-2</v>
      </c>
    </row>
    <row r="104" spans="9:11" x14ac:dyDescent="0.25">
      <c r="I104" s="154">
        <v>0.67686353365048624</v>
      </c>
      <c r="J104">
        <v>9</v>
      </c>
      <c r="K104" s="154">
        <f>J104/J107</f>
        <v>8.3333333333333329E-2</v>
      </c>
    </row>
    <row r="105" spans="9:11" x14ac:dyDescent="0.25">
      <c r="I105" s="154">
        <v>0.70061496689305314</v>
      </c>
      <c r="J105">
        <v>13</v>
      </c>
      <c r="K105" s="154">
        <f>J105/J107</f>
        <v>0.12037037037037036</v>
      </c>
    </row>
    <row r="106" spans="9:11" x14ac:dyDescent="0.25">
      <c r="I106" s="154">
        <v>0.72436640013562004</v>
      </c>
      <c r="J106">
        <v>5</v>
      </c>
      <c r="K106" s="154">
        <f>J106/J107</f>
        <v>4.6296296296296294E-2</v>
      </c>
    </row>
    <row r="107" spans="9:11" x14ac:dyDescent="0.25">
      <c r="J107">
        <f>SUM(J97:J106)</f>
        <v>108</v>
      </c>
      <c r="K107" s="154">
        <f>SUM(K97:K106)</f>
        <v>1</v>
      </c>
    </row>
    <row r="112" spans="9:11" x14ac:dyDescent="0.25">
      <c r="I112" s="11" t="s">
        <v>1343</v>
      </c>
    </row>
    <row r="113" spans="9:11" x14ac:dyDescent="0.25">
      <c r="I113" s="150" t="s">
        <v>186</v>
      </c>
      <c r="J113" s="156">
        <v>0.87825934171214803</v>
      </c>
    </row>
    <row r="114" spans="9:11" x14ac:dyDescent="0.25">
      <c r="I114" s="150" t="s">
        <v>187</v>
      </c>
      <c r="J114" s="156">
        <v>0.87454611818524741</v>
      </c>
    </row>
    <row r="115" spans="9:11" x14ac:dyDescent="0.25">
      <c r="I115" s="150" t="s">
        <v>1348</v>
      </c>
      <c r="J115" s="156">
        <v>1.1069598379215828</v>
      </c>
    </row>
    <row r="116" spans="9:11" x14ac:dyDescent="0.25">
      <c r="I116" s="150" t="s">
        <v>1347</v>
      </c>
      <c r="J116" s="156">
        <v>0.65559289745156535</v>
      </c>
    </row>
    <row r="119" spans="9:11" x14ac:dyDescent="0.25">
      <c r="I119" s="103"/>
      <c r="J119" s="103"/>
    </row>
    <row r="120" spans="9:11" x14ac:dyDescent="0.25">
      <c r="I120" s="152" t="s">
        <v>190</v>
      </c>
      <c r="J120" s="152" t="s">
        <v>1346</v>
      </c>
      <c r="K120" t="s">
        <v>197</v>
      </c>
    </row>
    <row r="121" spans="9:11" x14ac:dyDescent="0.25">
      <c r="I121" s="156">
        <v>0.65559289745156535</v>
      </c>
      <c r="J121" s="150">
        <v>1</v>
      </c>
      <c r="K121" s="154">
        <f t="shared" ref="K121:K132" si="0">J121/J$132</f>
        <v>9.2592592592592587E-3</v>
      </c>
    </row>
    <row r="122" spans="9:11" x14ac:dyDescent="0.25">
      <c r="I122" s="156">
        <v>0.70072959149856706</v>
      </c>
      <c r="J122" s="150">
        <v>3</v>
      </c>
      <c r="K122" s="154">
        <f t="shared" si="0"/>
        <v>2.7777777777777776E-2</v>
      </c>
    </row>
    <row r="123" spans="9:11" x14ac:dyDescent="0.25">
      <c r="I123" s="156">
        <v>0.74586628554556889</v>
      </c>
      <c r="J123" s="150">
        <v>7</v>
      </c>
      <c r="K123" s="154">
        <f t="shared" si="0"/>
        <v>6.4814814814814811E-2</v>
      </c>
    </row>
    <row r="124" spans="9:11" x14ac:dyDescent="0.25">
      <c r="I124" s="156">
        <v>0.7910029795925706</v>
      </c>
      <c r="J124" s="150">
        <v>8</v>
      </c>
      <c r="K124" s="154">
        <f t="shared" si="0"/>
        <v>7.407407407407407E-2</v>
      </c>
    </row>
    <row r="125" spans="9:11" x14ac:dyDescent="0.25">
      <c r="I125" s="156">
        <v>0.83613967363957231</v>
      </c>
      <c r="J125" s="150">
        <v>22</v>
      </c>
      <c r="K125" s="154">
        <f t="shared" si="0"/>
        <v>0.20370370370370369</v>
      </c>
    </row>
    <row r="126" spans="9:11" x14ac:dyDescent="0.25">
      <c r="I126" s="156">
        <v>0.88127636768657402</v>
      </c>
      <c r="J126" s="150">
        <v>14</v>
      </c>
      <c r="K126" s="154">
        <f t="shared" si="0"/>
        <v>0.12962962962962962</v>
      </c>
    </row>
    <row r="127" spans="9:11" x14ac:dyDescent="0.25">
      <c r="I127" s="156">
        <v>0.92641306173357585</v>
      </c>
      <c r="J127" s="150">
        <v>17</v>
      </c>
      <c r="K127" s="154">
        <f t="shared" si="0"/>
        <v>0.15740740740740741</v>
      </c>
    </row>
    <row r="128" spans="9:11" x14ac:dyDescent="0.25">
      <c r="I128" s="156">
        <v>0.97154975578057756</v>
      </c>
      <c r="J128" s="150">
        <v>14</v>
      </c>
      <c r="K128" s="154">
        <f t="shared" si="0"/>
        <v>0.12962962962962962</v>
      </c>
    </row>
    <row r="129" spans="9:11" x14ac:dyDescent="0.25">
      <c r="I129" s="156">
        <v>1.0166864498275794</v>
      </c>
      <c r="J129" s="150">
        <v>16</v>
      </c>
      <c r="K129" s="154">
        <f t="shared" si="0"/>
        <v>0.14814814814814814</v>
      </c>
    </row>
    <row r="130" spans="9:11" x14ac:dyDescent="0.25">
      <c r="I130" s="156">
        <v>1.0618231438745811</v>
      </c>
      <c r="J130" s="150">
        <v>4</v>
      </c>
      <c r="K130" s="154">
        <f t="shared" si="0"/>
        <v>3.7037037037037035E-2</v>
      </c>
    </row>
    <row r="131" spans="9:11" x14ac:dyDescent="0.25">
      <c r="I131" s="156">
        <v>1.1100000000000001</v>
      </c>
      <c r="J131" s="150">
        <v>2</v>
      </c>
      <c r="K131" s="154">
        <f t="shared" si="0"/>
        <v>1.8518518518518517E-2</v>
      </c>
    </row>
    <row r="132" spans="9:11" x14ac:dyDescent="0.25">
      <c r="I132" s="103"/>
      <c r="J132" s="103">
        <f>SUM(J121:J131)</f>
        <v>108</v>
      </c>
      <c r="K132" s="154">
        <f t="shared" si="0"/>
        <v>1</v>
      </c>
    </row>
    <row r="136" spans="9:11" x14ac:dyDescent="0.25">
      <c r="I136" s="11" t="s">
        <v>230</v>
      </c>
    </row>
    <row r="137" spans="9:11" x14ac:dyDescent="0.25">
      <c r="I137" s="25" t="s">
        <v>186</v>
      </c>
      <c r="J137" s="157">
        <v>33.969372818835673</v>
      </c>
    </row>
    <row r="138" spans="9:11" x14ac:dyDescent="0.25">
      <c r="I138" s="25" t="s">
        <v>187</v>
      </c>
      <c r="J138" s="157">
        <v>33.414556508265719</v>
      </c>
    </row>
    <row r="139" spans="9:11" x14ac:dyDescent="0.25">
      <c r="I139" s="25" t="s">
        <v>188</v>
      </c>
      <c r="J139" s="157">
        <v>49.218604130212221</v>
      </c>
    </row>
    <row r="140" spans="9:11" x14ac:dyDescent="0.25">
      <c r="I140" s="25" t="s">
        <v>189</v>
      </c>
      <c r="J140" s="157">
        <v>19.873956015549414</v>
      </c>
    </row>
    <row r="142" spans="9:11" x14ac:dyDescent="0.25">
      <c r="I142" t="s">
        <v>190</v>
      </c>
      <c r="J142" s="9" t="s">
        <v>191</v>
      </c>
      <c r="K142" t="s">
        <v>88</v>
      </c>
    </row>
    <row r="143" spans="9:11" x14ac:dyDescent="0.25">
      <c r="I143" s="25">
        <v>19.873956015549414</v>
      </c>
      <c r="J143">
        <v>1</v>
      </c>
      <c r="K143" s="154">
        <v>9.2592592592592587E-3</v>
      </c>
    </row>
    <row r="144" spans="9:11" x14ac:dyDescent="0.25">
      <c r="I144" s="25">
        <v>22.875771519435254</v>
      </c>
      <c r="J144">
        <v>3</v>
      </c>
      <c r="K144" s="154">
        <v>2.7777777777777776E-2</v>
      </c>
    </row>
    <row r="145" spans="9:11" x14ac:dyDescent="0.25">
      <c r="I145" s="25">
        <v>25.877587023321091</v>
      </c>
      <c r="J145">
        <v>6</v>
      </c>
      <c r="K145" s="154">
        <v>5.5555555555555552E-2</v>
      </c>
    </row>
    <row r="146" spans="9:11" x14ac:dyDescent="0.25">
      <c r="I146" s="25">
        <v>28.879402527206928</v>
      </c>
      <c r="J146">
        <v>12</v>
      </c>
      <c r="K146" s="154">
        <v>0.1111111111111111</v>
      </c>
    </row>
    <row r="147" spans="9:11" x14ac:dyDescent="0.25">
      <c r="I147" s="25">
        <v>31.881218031092768</v>
      </c>
      <c r="J147">
        <v>13</v>
      </c>
      <c r="K147" s="154">
        <v>0.12037037037037036</v>
      </c>
    </row>
    <row r="148" spans="9:11" x14ac:dyDescent="0.25">
      <c r="I148" s="25">
        <v>34.883033534978608</v>
      </c>
      <c r="J148">
        <v>31</v>
      </c>
      <c r="K148" s="154">
        <v>0.28703703703703703</v>
      </c>
    </row>
    <row r="149" spans="9:11" x14ac:dyDescent="0.25">
      <c r="I149" s="25">
        <v>37.884849038864445</v>
      </c>
      <c r="J149">
        <v>26</v>
      </c>
      <c r="K149" s="154">
        <v>0.24074074074074073</v>
      </c>
    </row>
    <row r="150" spans="9:11" x14ac:dyDescent="0.25">
      <c r="I150" s="25">
        <v>40.886664542750282</v>
      </c>
      <c r="J150">
        <v>12</v>
      </c>
      <c r="K150" s="154">
        <v>0.1111111111111111</v>
      </c>
    </row>
    <row r="151" spans="9:11" x14ac:dyDescent="0.25">
      <c r="I151" s="25">
        <v>43.888480046636118</v>
      </c>
      <c r="J151">
        <v>3</v>
      </c>
      <c r="K151" s="154">
        <v>2.7777777777777776E-2</v>
      </c>
    </row>
    <row r="152" spans="9:11" x14ac:dyDescent="0.25">
      <c r="I152" s="25">
        <v>46.890295550521962</v>
      </c>
      <c r="J152">
        <v>1</v>
      </c>
      <c r="K152" s="154">
        <v>9.2592592592592587E-3</v>
      </c>
    </row>
    <row r="153" spans="9:11" x14ac:dyDescent="0.25">
      <c r="J153">
        <v>108</v>
      </c>
      <c r="K153" s="154"/>
    </row>
    <row r="161" spans="9:11" x14ac:dyDescent="0.25">
      <c r="I161" s="11" t="s">
        <v>196</v>
      </c>
    </row>
    <row r="162" spans="9:11" x14ac:dyDescent="0.25">
      <c r="I162" t="s">
        <v>186</v>
      </c>
      <c r="J162" s="157">
        <v>36.802808732653311</v>
      </c>
    </row>
    <row r="163" spans="9:11" x14ac:dyDescent="0.25">
      <c r="I163" t="s">
        <v>187</v>
      </c>
      <c r="J163" s="157">
        <v>36.121317133704629</v>
      </c>
    </row>
    <row r="164" spans="9:11" x14ac:dyDescent="0.25">
      <c r="I164" t="s">
        <v>188</v>
      </c>
      <c r="J164" s="157">
        <v>49.657927032300385</v>
      </c>
    </row>
    <row r="165" spans="9:11" x14ac:dyDescent="0.25">
      <c r="I165" t="s">
        <v>189</v>
      </c>
      <c r="J165" s="157">
        <v>22.725637100736495</v>
      </c>
    </row>
    <row r="167" spans="9:11" x14ac:dyDescent="0.25">
      <c r="I167" t="s">
        <v>190</v>
      </c>
      <c r="J167" t="s">
        <v>191</v>
      </c>
      <c r="K167" t="s">
        <v>88</v>
      </c>
    </row>
    <row r="168" spans="9:11" x14ac:dyDescent="0.25">
      <c r="I168" s="25">
        <v>22.725637100736495</v>
      </c>
      <c r="J168">
        <v>1</v>
      </c>
      <c r="K168" s="154">
        <v>9.2592592592592587E-3</v>
      </c>
    </row>
    <row r="169" spans="9:11" x14ac:dyDescent="0.25">
      <c r="I169" s="25">
        <v>25.718113759799149</v>
      </c>
      <c r="J169">
        <v>4</v>
      </c>
      <c r="K169" s="154">
        <v>3.7037037037037035E-2</v>
      </c>
    </row>
    <row r="170" spans="9:11" x14ac:dyDescent="0.25">
      <c r="I170" s="25">
        <v>28.710590418861806</v>
      </c>
      <c r="J170">
        <v>3</v>
      </c>
      <c r="K170" s="154">
        <v>2.7777777777777776E-2</v>
      </c>
    </row>
    <row r="171" spans="9:11" x14ac:dyDescent="0.25">
      <c r="I171" s="25">
        <v>31.703067077924459</v>
      </c>
      <c r="J171">
        <v>13</v>
      </c>
      <c r="K171" s="154">
        <v>0.12037037037037036</v>
      </c>
    </row>
    <row r="172" spans="9:11" x14ac:dyDescent="0.25">
      <c r="I172" s="25">
        <v>34.695543736987112</v>
      </c>
      <c r="J172">
        <v>16</v>
      </c>
      <c r="K172" s="154">
        <v>0.14814814814814814</v>
      </c>
    </row>
    <row r="173" spans="9:11" x14ac:dyDescent="0.25">
      <c r="I173" s="25">
        <v>37.688020396049765</v>
      </c>
      <c r="J173">
        <v>28</v>
      </c>
      <c r="K173" s="154">
        <v>0.25925925925925924</v>
      </c>
    </row>
    <row r="174" spans="9:11" x14ac:dyDescent="0.25">
      <c r="I174" s="25">
        <v>40.680497055112426</v>
      </c>
      <c r="J174">
        <v>27</v>
      </c>
      <c r="K174" s="154">
        <v>0.25</v>
      </c>
    </row>
    <row r="175" spans="9:11" x14ac:dyDescent="0.25">
      <c r="I175" s="25">
        <v>43.672973714175079</v>
      </c>
      <c r="J175">
        <v>10</v>
      </c>
      <c r="K175" s="154">
        <v>9.2592592592592587E-2</v>
      </c>
    </row>
    <row r="176" spans="9:11" x14ac:dyDescent="0.25">
      <c r="I176" s="25">
        <v>46.665450373237732</v>
      </c>
      <c r="J176">
        <v>5</v>
      </c>
      <c r="K176" s="154">
        <v>4.6296296296296294E-2</v>
      </c>
    </row>
    <row r="177" spans="9:12" x14ac:dyDescent="0.25">
      <c r="I177" s="25">
        <v>49.657927032300385</v>
      </c>
      <c r="J177">
        <v>1</v>
      </c>
      <c r="K177" s="154">
        <v>9.2592592592592587E-3</v>
      </c>
    </row>
    <row r="178" spans="9:12" x14ac:dyDescent="0.25">
      <c r="I178" s="31"/>
      <c r="J178">
        <v>108</v>
      </c>
      <c r="K178" s="24">
        <f>SUM(K168:K177)</f>
        <v>1</v>
      </c>
    </row>
    <row r="183" spans="9:12" x14ac:dyDescent="0.25">
      <c r="I183" s="11" t="s">
        <v>1349</v>
      </c>
      <c r="K183" s="103"/>
      <c r="L183" s="103"/>
    </row>
    <row r="184" spans="9:12" x14ac:dyDescent="0.25">
      <c r="I184" s="150" t="s">
        <v>186</v>
      </c>
      <c r="J184" s="151">
        <v>46.008104100026181</v>
      </c>
      <c r="K184" s="153"/>
      <c r="L184" s="153"/>
    </row>
    <row r="185" spans="9:12" x14ac:dyDescent="0.25">
      <c r="I185" s="150" t="s">
        <v>187</v>
      </c>
      <c r="J185" s="151">
        <v>44.710171453271244</v>
      </c>
      <c r="K185" s="150"/>
      <c r="L185" s="150"/>
    </row>
    <row r="186" spans="9:12" x14ac:dyDescent="0.25">
      <c r="I186" s="150" t="s">
        <v>1348</v>
      </c>
      <c r="J186" s="151">
        <v>62.009986667281012</v>
      </c>
      <c r="K186" s="103"/>
      <c r="L186" s="103"/>
    </row>
    <row r="187" spans="9:12" x14ac:dyDescent="0.25">
      <c r="I187" s="150" t="s">
        <v>1347</v>
      </c>
      <c r="J187" s="151">
        <v>28.321191210687108</v>
      </c>
      <c r="K187" s="150"/>
      <c r="L187" s="150"/>
    </row>
    <row r="188" spans="9:12" x14ac:dyDescent="0.25">
      <c r="I188" s="103"/>
      <c r="J188" s="103"/>
      <c r="K188" s="103"/>
      <c r="L188" s="103"/>
    </row>
    <row r="189" spans="9:12" x14ac:dyDescent="0.25">
      <c r="I189" s="152" t="s">
        <v>190</v>
      </c>
      <c r="J189" s="152" t="s">
        <v>1346</v>
      </c>
      <c r="K189" s="150" t="s">
        <v>1350</v>
      </c>
      <c r="L189" s="150"/>
    </row>
    <row r="190" spans="9:12" x14ac:dyDescent="0.25">
      <c r="I190" s="151">
        <v>28.321191210687108</v>
      </c>
      <c r="J190" s="150">
        <v>1</v>
      </c>
      <c r="K190" s="158">
        <f t="shared" ref="K190:K201" si="1">J190/J$201</f>
        <v>9.2592592592592587E-3</v>
      </c>
      <c r="L190" s="150"/>
    </row>
    <row r="191" spans="9:12" x14ac:dyDescent="0.25">
      <c r="I191" s="151">
        <v>31.690070756346497</v>
      </c>
      <c r="J191" s="150">
        <v>4</v>
      </c>
      <c r="K191" s="158">
        <f t="shared" si="1"/>
        <v>3.7037037037037035E-2</v>
      </c>
      <c r="L191" s="150"/>
    </row>
    <row r="192" spans="9:12" x14ac:dyDescent="0.25">
      <c r="I192" s="151">
        <v>35.05895030200589</v>
      </c>
      <c r="J192" s="150">
        <v>5</v>
      </c>
      <c r="K192" s="158">
        <f t="shared" si="1"/>
        <v>4.6296296296296294E-2</v>
      </c>
      <c r="L192" s="150"/>
    </row>
    <row r="193" spans="9:12" x14ac:dyDescent="0.25">
      <c r="I193" s="151">
        <v>38.427829847665279</v>
      </c>
      <c r="J193" s="150">
        <v>6</v>
      </c>
      <c r="K193" s="158">
        <f t="shared" si="1"/>
        <v>5.5555555555555552E-2</v>
      </c>
      <c r="L193" s="150"/>
    </row>
    <row r="194" spans="9:12" x14ac:dyDescent="0.25">
      <c r="I194" s="151">
        <v>41.796709393324669</v>
      </c>
      <c r="J194" s="150">
        <v>17</v>
      </c>
      <c r="K194" s="158">
        <f t="shared" si="1"/>
        <v>0.15740740740740741</v>
      </c>
      <c r="L194" s="150"/>
    </row>
    <row r="195" spans="9:12" x14ac:dyDescent="0.25">
      <c r="I195" s="151">
        <v>45.165588938984058</v>
      </c>
      <c r="J195" s="150">
        <v>17</v>
      </c>
      <c r="K195" s="158">
        <f t="shared" si="1"/>
        <v>0.15740740740740741</v>
      </c>
      <c r="L195" s="103"/>
    </row>
    <row r="196" spans="9:12" x14ac:dyDescent="0.25">
      <c r="I196" s="151">
        <v>48.534468484643455</v>
      </c>
      <c r="J196" s="150">
        <v>21</v>
      </c>
      <c r="K196" s="158">
        <f t="shared" si="1"/>
        <v>0.19444444444444445</v>
      </c>
      <c r="L196" s="103"/>
    </row>
    <row r="197" spans="9:12" x14ac:dyDescent="0.25">
      <c r="I197" s="151">
        <v>51.903348030302844</v>
      </c>
      <c r="J197" s="150">
        <v>28</v>
      </c>
      <c r="K197" s="158">
        <f t="shared" si="1"/>
        <v>0.25925925925925924</v>
      </c>
      <c r="L197" s="150"/>
    </row>
    <row r="198" spans="9:12" x14ac:dyDescent="0.25">
      <c r="I198" s="151">
        <v>55.272227575962233</v>
      </c>
      <c r="J198" s="150">
        <v>6</v>
      </c>
      <c r="K198" s="158">
        <f t="shared" si="1"/>
        <v>5.5555555555555552E-2</v>
      </c>
      <c r="L198" s="150"/>
    </row>
    <row r="199" spans="9:12" x14ac:dyDescent="0.25">
      <c r="I199" s="151">
        <v>58.641107121621623</v>
      </c>
      <c r="J199" s="150">
        <v>2</v>
      </c>
      <c r="K199" s="158">
        <f t="shared" si="1"/>
        <v>1.8518518518518517E-2</v>
      </c>
      <c r="L199" s="103"/>
    </row>
    <row r="200" spans="9:12" x14ac:dyDescent="0.25">
      <c r="I200" s="150">
        <v>62.01</v>
      </c>
      <c r="J200" s="150">
        <v>1</v>
      </c>
      <c r="K200" s="158">
        <f t="shared" si="1"/>
        <v>9.2592592592592587E-3</v>
      </c>
    </row>
    <row r="201" spans="9:12" x14ac:dyDescent="0.25">
      <c r="I201" s="103"/>
      <c r="J201" s="103">
        <f>SUM(J190:J200)</f>
        <v>108</v>
      </c>
      <c r="K201" s="158">
        <f t="shared" si="1"/>
        <v>1</v>
      </c>
    </row>
    <row r="221" spans="9:9" x14ac:dyDescent="0.25">
      <c r="I221" s="25"/>
    </row>
  </sheetData>
  <pageMargins left="0.44" right="0.41" top="1" bottom="1" header="0.5" footer="0.5"/>
  <pageSetup orientation="portrait" horizontalDpi="200" verticalDpi="200" r:id="rId1"/>
  <headerFooter alignWithMargins="0"/>
  <rowBreaks count="2" manualBreakCount="2">
    <brk id="22" max="16383" man="1"/>
    <brk id="89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09"/>
  <sheetViews>
    <sheetView topLeftCell="A88" workbookViewId="0">
      <selection activeCell="G109" sqref="G109"/>
    </sheetView>
  </sheetViews>
  <sheetFormatPr defaultRowHeight="13.2" x14ac:dyDescent="0.25"/>
  <cols>
    <col min="1" max="1" width="19.88671875" customWidth="1"/>
  </cols>
  <sheetData>
    <row r="1" spans="1:10" x14ac:dyDescent="0.25">
      <c r="A1" s="10" t="s">
        <v>235</v>
      </c>
      <c r="B1" s="10" t="s">
        <v>1267</v>
      </c>
      <c r="C1" s="10" t="s">
        <v>1240</v>
      </c>
      <c r="D1" s="10" t="s">
        <v>1241</v>
      </c>
      <c r="E1" s="10" t="s">
        <v>1242</v>
      </c>
      <c r="F1" s="10" t="s">
        <v>1243</v>
      </c>
      <c r="G1" s="10" t="s">
        <v>1244</v>
      </c>
      <c r="H1" s="10" t="s">
        <v>1245</v>
      </c>
      <c r="I1" s="10" t="s">
        <v>1246</v>
      </c>
      <c r="J1" s="10" t="s">
        <v>1247</v>
      </c>
    </row>
    <row r="2" spans="1:10" ht="16.2" customHeight="1" x14ac:dyDescent="0.25">
      <c r="A2" t="s">
        <v>1106</v>
      </c>
      <c r="B2" s="25">
        <v>0.78604000000000007</v>
      </c>
      <c r="C2" s="25">
        <v>1.1879675334588571</v>
      </c>
      <c r="D2" s="25">
        <v>1.6086013434430817</v>
      </c>
      <c r="E2" s="30">
        <v>0.53988346649025487</v>
      </c>
      <c r="F2" s="30">
        <v>0.64968703882754053</v>
      </c>
      <c r="G2" s="30">
        <v>0.89307796040913945</v>
      </c>
      <c r="H2" s="2">
        <v>23.956959446959377</v>
      </c>
      <c r="I2" s="2">
        <v>26.283315422199571</v>
      </c>
      <c r="J2" s="2">
        <v>32.340161754158764</v>
      </c>
    </row>
    <row r="3" spans="1:10" x14ac:dyDescent="0.25">
      <c r="A3" t="s">
        <v>925</v>
      </c>
      <c r="B3" s="25">
        <v>0.67253000000000007</v>
      </c>
      <c r="C3" s="25">
        <v>1.2063997145108769</v>
      </c>
      <c r="D3" s="25">
        <v>1.559350512244807</v>
      </c>
      <c r="E3" s="30">
        <v>0.5854311331836497</v>
      </c>
      <c r="F3" s="30">
        <v>0.70285340430910137</v>
      </c>
      <c r="G3" s="30">
        <v>0.90809331925713344</v>
      </c>
      <c r="H3" s="2">
        <v>26.155345100837653</v>
      </c>
      <c r="I3" s="2">
        <v>28.774391483327026</v>
      </c>
      <c r="J3" s="2">
        <v>34.177272107338112</v>
      </c>
    </row>
    <row r="4" spans="1:10" x14ac:dyDescent="0.25">
      <c r="A4" t="s">
        <v>660</v>
      </c>
      <c r="B4" s="25">
        <v>0.66221999999999992</v>
      </c>
      <c r="C4" s="25">
        <v>1.2173144876325088</v>
      </c>
      <c r="D4" s="25">
        <v>1.6576515357434087</v>
      </c>
      <c r="E4" s="30">
        <v>0.58519827247742451</v>
      </c>
      <c r="F4" s="30">
        <v>0.70055268641841084</v>
      </c>
      <c r="G4" s="30">
        <v>0.94503337259521003</v>
      </c>
      <c r="H4" s="2">
        <v>29.991926862610178</v>
      </c>
      <c r="I4" s="2">
        <v>33.046812570762064</v>
      </c>
      <c r="J4" s="2">
        <v>39.871265376355076</v>
      </c>
    </row>
    <row r="5" spans="1:10" x14ac:dyDescent="0.25">
      <c r="A5" t="s">
        <v>275</v>
      </c>
      <c r="B5" s="25">
        <v>0.64343000000000006</v>
      </c>
      <c r="C5" s="25">
        <v>1.09074802231789</v>
      </c>
      <c r="D5" s="25">
        <v>1.49833703743997</v>
      </c>
      <c r="E5" s="30">
        <v>0.53897082821752174</v>
      </c>
      <c r="F5" s="30">
        <v>0.581819312124085</v>
      </c>
      <c r="G5" s="30">
        <v>0.79394805961798487</v>
      </c>
      <c r="H5" s="2">
        <v>31.560974965073637</v>
      </c>
      <c r="I5" s="2">
        <v>32.865485851574554</v>
      </c>
      <c r="J5" s="2">
        <v>40.977030546802943</v>
      </c>
    </row>
    <row r="6" spans="1:10" x14ac:dyDescent="0.25">
      <c r="A6" t="s">
        <v>968</v>
      </c>
      <c r="B6" s="25">
        <v>0.64839000000000002</v>
      </c>
      <c r="C6" s="25">
        <v>1.1295825043569456</v>
      </c>
      <c r="D6" s="25">
        <v>1.4930597325683617</v>
      </c>
      <c r="E6" s="30">
        <v>0.55360199879702032</v>
      </c>
      <c r="F6" s="30">
        <v>0.62013602924166011</v>
      </c>
      <c r="G6" s="30">
        <v>0.82328536837397248</v>
      </c>
      <c r="H6" s="2">
        <v>30.805372361458012</v>
      </c>
      <c r="I6" s="2">
        <v>32.284837215637552</v>
      </c>
      <c r="J6" s="2">
        <v>38.527030073399786</v>
      </c>
    </row>
    <row r="7" spans="1:10" x14ac:dyDescent="0.25">
      <c r="A7" t="s">
        <v>812</v>
      </c>
      <c r="B7" s="25">
        <v>0.65459000000000001</v>
      </c>
      <c r="C7" s="25">
        <v>1.199773904275959</v>
      </c>
      <c r="D7" s="25">
        <v>1.7864693930551949</v>
      </c>
      <c r="E7" s="30">
        <v>0.49264425059961203</v>
      </c>
      <c r="F7" s="30">
        <v>0.5986037061366658</v>
      </c>
      <c r="G7" s="30">
        <v>0.91860553934523914</v>
      </c>
      <c r="H7" s="2">
        <v>34.96546239464525</v>
      </c>
      <c r="I7" s="2">
        <v>37.975467472196669</v>
      </c>
      <c r="J7" s="2">
        <v>49.223089027546713</v>
      </c>
    </row>
    <row r="8" spans="1:10" x14ac:dyDescent="0.25">
      <c r="A8" t="s">
        <v>1249</v>
      </c>
      <c r="B8" s="25">
        <v>0.63579999999999992</v>
      </c>
      <c r="C8" s="25">
        <v>1.1943063856558667</v>
      </c>
      <c r="D8" s="25">
        <v>1.6783186536646744</v>
      </c>
      <c r="E8" s="30">
        <v>0.50725070776973891</v>
      </c>
      <c r="F8" s="30">
        <v>0.60396351053790498</v>
      </c>
      <c r="G8" s="30">
        <v>0.86009751494180553</v>
      </c>
      <c r="H8" s="2">
        <v>36.484583154964547</v>
      </c>
      <c r="I8" s="2">
        <v>39.916442832996538</v>
      </c>
      <c r="J8" s="2">
        <v>49.640521504389426</v>
      </c>
    </row>
    <row r="9" spans="1:10" x14ac:dyDescent="0.25">
      <c r="A9" t="s">
        <v>1133</v>
      </c>
      <c r="B9" s="25">
        <v>0.65349999999999997</v>
      </c>
      <c r="C9" s="25">
        <v>1.2208722264728384</v>
      </c>
      <c r="D9" s="25">
        <v>1.7618745218056617</v>
      </c>
      <c r="E9" s="30">
        <v>0.51430757459831666</v>
      </c>
      <c r="F9" s="30">
        <v>0.62509563886763575</v>
      </c>
      <c r="G9" s="30">
        <v>0.92026013771996928</v>
      </c>
      <c r="H9" s="2">
        <v>35.235070853161972</v>
      </c>
      <c r="I9" s="2">
        <v>39.267615454117582</v>
      </c>
      <c r="J9" s="2">
        <v>49.470606619582668</v>
      </c>
    </row>
    <row r="10" spans="1:10" x14ac:dyDescent="0.25">
      <c r="A10" t="s">
        <v>1057</v>
      </c>
      <c r="B10" s="25">
        <v>0.61736999999999997</v>
      </c>
      <c r="C10" s="25">
        <v>1.1619936180896384</v>
      </c>
      <c r="D10" s="25">
        <v>1.5805756677519156</v>
      </c>
      <c r="E10" s="30">
        <v>0.52817597226946567</v>
      </c>
      <c r="F10" s="30">
        <v>0.61763610152744708</v>
      </c>
      <c r="G10" s="30">
        <v>0.85508690088601658</v>
      </c>
      <c r="H10" s="2">
        <v>36.308330691679593</v>
      </c>
      <c r="I10" s="2">
        <v>39.11282405763604</v>
      </c>
      <c r="J10" s="2">
        <v>46.63684128052077</v>
      </c>
    </row>
    <row r="11" spans="1:10" x14ac:dyDescent="0.25">
      <c r="A11" t="s">
        <v>1005</v>
      </c>
      <c r="B11" s="25">
        <v>0.59304000000000001</v>
      </c>
      <c r="C11" s="25">
        <v>1.1389956832591392</v>
      </c>
      <c r="D11" s="25">
        <v>1.6006846081208685</v>
      </c>
      <c r="E11" s="30">
        <v>0.51052205584783483</v>
      </c>
      <c r="F11" s="30">
        <v>0.57729664103601774</v>
      </c>
      <c r="G11" s="30">
        <v>0.82389889383515436</v>
      </c>
      <c r="H11" s="2">
        <v>33.619248941698864</v>
      </c>
      <c r="I11" s="2">
        <v>35.659564213721048</v>
      </c>
      <c r="J11" s="2">
        <v>43.594889489029548</v>
      </c>
    </row>
    <row r="12" spans="1:10" x14ac:dyDescent="0.25">
      <c r="A12" t="s">
        <v>508</v>
      </c>
      <c r="B12" s="25">
        <v>0.65417999999999998</v>
      </c>
      <c r="C12" s="25">
        <v>1.1799504723470604</v>
      </c>
      <c r="D12" s="25">
        <v>1.6902458039071817</v>
      </c>
      <c r="E12" s="30">
        <v>0.56832981748142719</v>
      </c>
      <c r="F12" s="30">
        <v>0.65625668776177815</v>
      </c>
      <c r="G12" s="30">
        <v>0.93825858326454492</v>
      </c>
      <c r="H12" s="2">
        <v>31.992148343138965</v>
      </c>
      <c r="I12" s="2">
        <v>34.405549698248805</v>
      </c>
      <c r="J12" s="2">
        <v>42.517105518659683</v>
      </c>
    </row>
    <row r="13" spans="1:10" x14ac:dyDescent="0.25">
      <c r="A13" t="s">
        <v>1135</v>
      </c>
      <c r="B13" s="25">
        <v>0.57166000000000006</v>
      </c>
      <c r="C13" s="25">
        <v>1.1466780953713747</v>
      </c>
      <c r="D13" s="25">
        <v>1.4881310569219466</v>
      </c>
      <c r="E13" s="30">
        <v>0.45369625301752792</v>
      </c>
      <c r="F13" s="30">
        <v>0.52463002483993981</v>
      </c>
      <c r="G13" s="30">
        <v>0.70818318580974704</v>
      </c>
      <c r="H13" s="2">
        <v>40.937263986843917</v>
      </c>
      <c r="I13" s="2">
        <v>43.196901801815272</v>
      </c>
      <c r="J13" s="2">
        <v>50.392147952441363</v>
      </c>
    </row>
    <row r="14" spans="1:10" x14ac:dyDescent="0.25">
      <c r="A14" t="s">
        <v>672</v>
      </c>
      <c r="B14" s="25">
        <v>0.63227</v>
      </c>
      <c r="C14" s="25">
        <v>1.1694845556486944</v>
      </c>
      <c r="D14" s="25">
        <v>1.81257216062758</v>
      </c>
      <c r="E14" s="30">
        <v>0.510209246049947</v>
      </c>
      <c r="F14" s="30">
        <v>0.59605864583168577</v>
      </c>
      <c r="G14" s="30">
        <v>0.94303857529220103</v>
      </c>
      <c r="H14" s="2">
        <v>34.672549722940744</v>
      </c>
      <c r="I14" s="2">
        <v>37.145158104541913</v>
      </c>
      <c r="J14" s="2">
        <v>49.200740283516588</v>
      </c>
    </row>
    <row r="15" spans="1:10" x14ac:dyDescent="0.25">
      <c r="A15" t="s">
        <v>622</v>
      </c>
      <c r="B15" s="25">
        <v>0.70786000000000004</v>
      </c>
      <c r="C15" s="25">
        <v>1.2436781284434775</v>
      </c>
      <c r="D15" s="25">
        <v>1.7171121408188059</v>
      </c>
      <c r="E15" s="30">
        <v>0.58597745316870564</v>
      </c>
      <c r="F15" s="30">
        <v>0.72436640013562004</v>
      </c>
      <c r="G15" s="30">
        <v>0.99764783996835527</v>
      </c>
      <c r="H15" s="2">
        <v>29.952323836487622</v>
      </c>
      <c r="I15" s="2">
        <v>33.324847702909622</v>
      </c>
      <c r="J15" s="2">
        <v>41.213961275523488</v>
      </c>
    </row>
    <row r="16" spans="1:10" x14ac:dyDescent="0.25">
      <c r="A16" t="s">
        <v>1159</v>
      </c>
      <c r="B16" s="25">
        <v>0.67273000000000005</v>
      </c>
      <c r="C16" s="25">
        <v>1.182837096606365</v>
      </c>
      <c r="D16" s="25">
        <v>1.8950916415203722</v>
      </c>
      <c r="E16" s="30">
        <v>0.5280424538819436</v>
      </c>
      <c r="F16" s="30">
        <v>0.62362314747372638</v>
      </c>
      <c r="G16" s="30">
        <v>1.0134452157626388</v>
      </c>
      <c r="H16" s="2">
        <v>35.348640106060493</v>
      </c>
      <c r="I16" s="2">
        <v>38.486780514284369</v>
      </c>
      <c r="J16" s="2">
        <v>53.027686274163365</v>
      </c>
    </row>
    <row r="17" spans="1:10" x14ac:dyDescent="0.25">
      <c r="A17" t="s">
        <v>1173</v>
      </c>
      <c r="B17" s="25">
        <v>0.59457000000000004</v>
      </c>
      <c r="C17" s="25">
        <v>1.1771532367929765</v>
      </c>
      <c r="D17" s="25">
        <v>1.5015221084144845</v>
      </c>
      <c r="E17" s="30">
        <v>0.42622399381065301</v>
      </c>
      <c r="F17" s="30">
        <v>0.51766823082227487</v>
      </c>
      <c r="G17" s="30">
        <v>0.69043174058563328</v>
      </c>
      <c r="H17" s="2">
        <v>42.802060547725191</v>
      </c>
      <c r="I17" s="2">
        <v>46.2366146120224</v>
      </c>
      <c r="J17" s="2">
        <v>52.682514788743887</v>
      </c>
    </row>
    <row r="18" spans="1:10" x14ac:dyDescent="0.25">
      <c r="A18" t="s">
        <v>1061</v>
      </c>
      <c r="B18" s="25">
        <v>0.70243000000000011</v>
      </c>
      <c r="C18" s="25">
        <v>1.2092165767407428</v>
      </c>
      <c r="D18" s="25">
        <v>1.7641829079054139</v>
      </c>
      <c r="E18" s="30">
        <v>0.56276070213402041</v>
      </c>
      <c r="F18" s="30">
        <v>0.67904275159090577</v>
      </c>
      <c r="G18" s="30">
        <v>0.99197073017951953</v>
      </c>
      <c r="H18" s="2">
        <v>28.287997103231458</v>
      </c>
      <c r="I18" s="2">
        <v>31.415014429537283</v>
      </c>
      <c r="J18" s="2">
        <v>40.428143981104057</v>
      </c>
    </row>
    <row r="19" spans="1:10" x14ac:dyDescent="0.25">
      <c r="A19" t="s">
        <v>250</v>
      </c>
      <c r="B19" s="25">
        <v>0.6263399999999999</v>
      </c>
      <c r="C19" s="25">
        <v>1.1340326340326341</v>
      </c>
      <c r="D19" s="25">
        <v>1.5085017722004026</v>
      </c>
      <c r="E19" s="30">
        <v>0.45813775265830076</v>
      </c>
      <c r="F19" s="30">
        <v>0.52388479100807883</v>
      </c>
      <c r="G19" s="30">
        <v>0.71853146853146876</v>
      </c>
      <c r="H19" s="2">
        <v>36.512063148695574</v>
      </c>
      <c r="I19" s="2">
        <v>38.352532190828434</v>
      </c>
      <c r="J19" s="2">
        <v>45.942110203027994</v>
      </c>
    </row>
    <row r="20" spans="1:10" x14ac:dyDescent="0.25">
      <c r="A20" t="s">
        <v>777</v>
      </c>
      <c r="B20" s="25">
        <v>0.64345999999999992</v>
      </c>
      <c r="C20" s="25">
        <v>1.1490846361856215</v>
      </c>
      <c r="D20" s="25">
        <v>1.5865632673359649</v>
      </c>
      <c r="E20" s="30">
        <v>0.52422839026512924</v>
      </c>
      <c r="F20" s="30">
        <v>0.60311441270630661</v>
      </c>
      <c r="G20" s="30">
        <v>0.84109346346315239</v>
      </c>
      <c r="H20" s="2">
        <v>37.142945071411219</v>
      </c>
      <c r="I20" s="2">
        <v>39.572553907135237</v>
      </c>
      <c r="J20" s="2">
        <v>48.208888626799165</v>
      </c>
    </row>
    <row r="21" spans="1:10" x14ac:dyDescent="0.25">
      <c r="A21" t="s">
        <v>815</v>
      </c>
      <c r="B21" s="25">
        <v>0.61133999999999999</v>
      </c>
      <c r="C21" s="25">
        <v>1.1552981974024275</v>
      </c>
      <c r="D21" s="25">
        <v>1.5936385644649458</v>
      </c>
      <c r="E21" s="30">
        <v>0.49072529198154868</v>
      </c>
      <c r="F21" s="30">
        <v>0.56626427192724171</v>
      </c>
      <c r="G21" s="30">
        <v>0.79687244413910419</v>
      </c>
      <c r="H21" s="2">
        <v>32.495494824631614</v>
      </c>
      <c r="I21" s="2">
        <v>34.984403957708473</v>
      </c>
      <c r="J21" s="2">
        <v>43.231980162570046</v>
      </c>
    </row>
    <row r="22" spans="1:10" x14ac:dyDescent="0.25">
      <c r="A22" t="s">
        <v>353</v>
      </c>
      <c r="B22" s="25">
        <v>0.70603000000000005</v>
      </c>
      <c r="C22" s="25">
        <v>1.2198206875061965</v>
      </c>
      <c r="D22" s="25">
        <v>1.7389133606220697</v>
      </c>
      <c r="E22" s="30">
        <v>0.54391456453691767</v>
      </c>
      <c r="F22" s="30">
        <v>0.67267679843632699</v>
      </c>
      <c r="G22" s="30">
        <v>0.97184963811736036</v>
      </c>
      <c r="H22" s="2">
        <v>25.781504643908189</v>
      </c>
      <c r="I22" s="2">
        <v>29.023813841565072</v>
      </c>
      <c r="J22" s="2">
        <v>37.364396926410606</v>
      </c>
    </row>
    <row r="23" spans="1:10" x14ac:dyDescent="0.25">
      <c r="A23" t="s">
        <v>817</v>
      </c>
      <c r="B23" s="25">
        <v>0.68640000000000001</v>
      </c>
      <c r="C23" s="25">
        <v>1.2467511655011656</v>
      </c>
      <c r="D23" s="25">
        <v>1.8181891025641026</v>
      </c>
      <c r="E23" s="30">
        <v>0.54450757575757569</v>
      </c>
      <c r="F23" s="30">
        <v>0.67830710955710949</v>
      </c>
      <c r="G23" s="30">
        <v>0.9980477855477855</v>
      </c>
      <c r="H23" s="2">
        <v>27.24273081125153</v>
      </c>
      <c r="I23" s="2">
        <v>30.839803550866865</v>
      </c>
      <c r="J23" s="2">
        <v>39.94232978452186</v>
      </c>
    </row>
    <row r="24" spans="1:10" x14ac:dyDescent="0.25">
      <c r="A24" t="s">
        <v>355</v>
      </c>
      <c r="B24" s="25">
        <v>0.70603000000000005</v>
      </c>
      <c r="C24" s="25">
        <v>1.2198206875061965</v>
      </c>
      <c r="D24" s="25">
        <v>1.7389133606220697</v>
      </c>
      <c r="E24" s="30">
        <v>0.54391456453691767</v>
      </c>
      <c r="F24" s="30">
        <v>0.67267679843632699</v>
      </c>
      <c r="G24" s="30">
        <v>0.97184963811736036</v>
      </c>
      <c r="H24" s="2">
        <v>25.781504643908189</v>
      </c>
      <c r="I24" s="2">
        <v>29.023813841565072</v>
      </c>
      <c r="J24" s="2">
        <v>37.364396926410606</v>
      </c>
    </row>
    <row r="25" spans="1:10" x14ac:dyDescent="0.25">
      <c r="A25" t="s">
        <v>819</v>
      </c>
      <c r="B25" s="25">
        <v>0.60968</v>
      </c>
      <c r="C25" s="25">
        <v>1.1547205091195381</v>
      </c>
      <c r="D25" s="25">
        <v>1.5867996325941478</v>
      </c>
      <c r="E25" s="30">
        <v>0.50049206140926394</v>
      </c>
      <c r="F25" s="30">
        <v>0.57781131085159432</v>
      </c>
      <c r="G25" s="30">
        <v>0.80614420679700827</v>
      </c>
      <c r="H25" s="2">
        <v>32.308328694043979</v>
      </c>
      <c r="I25" s="2">
        <v>34.865102907241706</v>
      </c>
      <c r="J25" s="2">
        <v>43.00774339391161</v>
      </c>
    </row>
    <row r="26" spans="1:10" x14ac:dyDescent="0.25">
      <c r="A26" t="s">
        <v>831</v>
      </c>
      <c r="B26" s="25">
        <v>0.68177999999999994</v>
      </c>
      <c r="C26" s="25">
        <v>1.1531579101763032</v>
      </c>
      <c r="D26" s="25">
        <v>1.5794537827451671</v>
      </c>
      <c r="E26" s="30">
        <v>0.4703863416351316</v>
      </c>
      <c r="F26" s="30">
        <v>0.53432192202763362</v>
      </c>
      <c r="G26" s="30">
        <v>0.75118806653172587</v>
      </c>
      <c r="H26" s="2">
        <v>34.576966027062731</v>
      </c>
      <c r="I26" s="2">
        <v>37.221768830951575</v>
      </c>
      <c r="J26" s="2">
        <v>46.535205404847318</v>
      </c>
    </row>
    <row r="27" spans="1:10" x14ac:dyDescent="0.25">
      <c r="A27" t="s">
        <v>821</v>
      </c>
      <c r="B27" s="25">
        <v>0.63780999999999999</v>
      </c>
      <c r="C27" s="25">
        <v>1.1525532682146722</v>
      </c>
      <c r="D27" s="25">
        <v>1.5208134083818066</v>
      </c>
      <c r="E27" s="30">
        <v>0.48608519778617454</v>
      </c>
      <c r="F27" s="30">
        <v>0.55682726830874396</v>
      </c>
      <c r="G27" s="30">
        <v>0.74967466800457816</v>
      </c>
      <c r="H27" s="2">
        <v>34.37993040605015</v>
      </c>
      <c r="I27" s="2">
        <v>36.818243544753408</v>
      </c>
      <c r="J27" s="2">
        <v>44.249971323815075</v>
      </c>
    </row>
    <row r="28" spans="1:10" x14ac:dyDescent="0.25">
      <c r="A28" t="s">
        <v>940</v>
      </c>
      <c r="B28" s="25">
        <v>0.62325999999999993</v>
      </c>
      <c r="C28" s="25">
        <v>1.1471296088309855</v>
      </c>
      <c r="D28" s="25">
        <v>1.4597198600904919</v>
      </c>
      <c r="E28" s="30">
        <v>0.47237108108975384</v>
      </c>
      <c r="F28" s="30">
        <v>0.54261463915540864</v>
      </c>
      <c r="G28" s="30">
        <v>0.70492250425183711</v>
      </c>
      <c r="H28" s="2">
        <v>34.423173479234556</v>
      </c>
      <c r="I28" s="2">
        <v>36.642942012085527</v>
      </c>
      <c r="J28" s="2">
        <v>43.212611520835196</v>
      </c>
    </row>
    <row r="29" spans="1:10" x14ac:dyDescent="0.25">
      <c r="A29" t="s">
        <v>1139</v>
      </c>
      <c r="B29" s="25">
        <v>0.62630999999999992</v>
      </c>
      <c r="C29" s="25">
        <v>1.1698040906260478</v>
      </c>
      <c r="D29" s="25">
        <v>1.5921189187463078</v>
      </c>
      <c r="E29" s="30">
        <v>0.490268397438968</v>
      </c>
      <c r="F29" s="30">
        <v>0.57829190017722865</v>
      </c>
      <c r="G29" s="30">
        <v>0.80408264278073172</v>
      </c>
      <c r="H29" s="2">
        <v>36.95763436551875</v>
      </c>
      <c r="I29" s="2">
        <v>39.825074542145671</v>
      </c>
      <c r="J29" s="2">
        <v>48.664535420472816</v>
      </c>
    </row>
    <row r="30" spans="1:10" x14ac:dyDescent="0.25">
      <c r="A30" t="s">
        <v>1123</v>
      </c>
      <c r="B30" s="25">
        <v>0.66631000000000007</v>
      </c>
      <c r="C30" s="25">
        <v>1.2311836832705496</v>
      </c>
      <c r="D30" s="25">
        <v>1.768636220377902</v>
      </c>
      <c r="E30" s="30">
        <v>0.54678753132926106</v>
      </c>
      <c r="F30" s="30">
        <v>0.67659197670753846</v>
      </c>
      <c r="G30" s="30">
        <v>0.97877864657591807</v>
      </c>
      <c r="H30" s="2">
        <v>32.604015925234705</v>
      </c>
      <c r="I30" s="2">
        <v>36.774439705928536</v>
      </c>
      <c r="J30" s="2">
        <v>46.588364382399455</v>
      </c>
    </row>
    <row r="31" spans="1:10" x14ac:dyDescent="0.25">
      <c r="A31" t="s">
        <v>678</v>
      </c>
      <c r="B31" s="25">
        <v>0.65809000000000006</v>
      </c>
      <c r="C31" s="25">
        <v>1.2103207767934476</v>
      </c>
      <c r="D31" s="25">
        <v>1.6187983406524942</v>
      </c>
      <c r="E31" s="30">
        <v>0.59145405643604976</v>
      </c>
      <c r="F31" s="30">
        <v>0.70548101323527179</v>
      </c>
      <c r="G31" s="30">
        <v>0.93460620887720525</v>
      </c>
      <c r="H31" s="2">
        <v>29.656992619106713</v>
      </c>
      <c r="I31" s="2">
        <v>32.678596381881889</v>
      </c>
      <c r="J31" s="2">
        <v>38.999255874685687</v>
      </c>
    </row>
    <row r="32" spans="1:10" x14ac:dyDescent="0.25">
      <c r="A32" t="s">
        <v>282</v>
      </c>
      <c r="B32" s="25">
        <v>0.62561999999999995</v>
      </c>
      <c r="C32" s="25">
        <v>1.1596176592819922</v>
      </c>
      <c r="D32" s="25">
        <v>1.5966161567724817</v>
      </c>
      <c r="E32" s="30">
        <v>0.49271123045938431</v>
      </c>
      <c r="F32" s="30">
        <v>0.57045810555928522</v>
      </c>
      <c r="G32" s="30">
        <v>0.79956682970493276</v>
      </c>
      <c r="H32" s="2">
        <v>37.836198777801364</v>
      </c>
      <c r="I32" s="2">
        <v>40.442537591453736</v>
      </c>
      <c r="J32" s="2">
        <v>49.986529247240384</v>
      </c>
    </row>
    <row r="33" spans="1:10" x14ac:dyDescent="0.25">
      <c r="A33" t="s">
        <v>643</v>
      </c>
      <c r="B33" s="25">
        <v>0.57423999999999997</v>
      </c>
      <c r="C33" s="25">
        <v>1.0982864307606577</v>
      </c>
      <c r="D33" s="25">
        <v>1.3728928670938982</v>
      </c>
      <c r="E33" s="30">
        <v>0.52730565617163561</v>
      </c>
      <c r="F33" s="30">
        <v>0.58003622178879921</v>
      </c>
      <c r="G33" s="30">
        <v>0.73552869880189475</v>
      </c>
      <c r="H33" s="2">
        <v>40.095259826707149</v>
      </c>
      <c r="I33" s="2">
        <v>42.249830326351081</v>
      </c>
      <c r="J33" s="2">
        <v>48.845631866927718</v>
      </c>
    </row>
    <row r="34" spans="1:10" x14ac:dyDescent="0.25">
      <c r="A34" t="s">
        <v>1023</v>
      </c>
      <c r="B34" s="25">
        <v>0.60419999999999996</v>
      </c>
      <c r="C34" s="25">
        <v>1.0931479642502482</v>
      </c>
      <c r="D34" s="25">
        <v>1.4329361138695795</v>
      </c>
      <c r="E34" s="30">
        <v>0.5563058589870904</v>
      </c>
      <c r="F34" s="30">
        <v>0.603608076795763</v>
      </c>
      <c r="G34" s="30">
        <v>0.79300728235683549</v>
      </c>
      <c r="H34" s="2">
        <v>27.97516645480524</v>
      </c>
      <c r="I34" s="2">
        <v>29.407978494974497</v>
      </c>
      <c r="J34" s="2">
        <v>35.061045935726241</v>
      </c>
    </row>
    <row r="35" spans="1:10" x14ac:dyDescent="0.25">
      <c r="A35" t="s">
        <v>1009</v>
      </c>
      <c r="B35" s="25">
        <v>0.62604000000000004</v>
      </c>
      <c r="C35" s="25">
        <v>1.1818094690435115</v>
      </c>
      <c r="D35" s="25">
        <v>1.8682512299533574</v>
      </c>
      <c r="E35" s="30">
        <v>0.55438949587885755</v>
      </c>
      <c r="F35" s="30">
        <v>0.65984601622899497</v>
      </c>
      <c r="G35" s="30">
        <v>1.0540221072135965</v>
      </c>
      <c r="H35" s="2">
        <v>30.371408805855491</v>
      </c>
      <c r="I35" s="2">
        <v>33.19945695274825</v>
      </c>
      <c r="J35" s="2">
        <v>44.225797572675432</v>
      </c>
    </row>
    <row r="36" spans="1:10" x14ac:dyDescent="0.25">
      <c r="A36" t="s">
        <v>1183</v>
      </c>
      <c r="B36" s="25">
        <v>0.66932999999999998</v>
      </c>
      <c r="C36" s="25">
        <v>1.1942539554479854</v>
      </c>
      <c r="D36" s="25">
        <v>1.6209493075164718</v>
      </c>
      <c r="E36" s="30">
        <v>0.48645660585959094</v>
      </c>
      <c r="F36" s="30">
        <v>0.58519713743594348</v>
      </c>
      <c r="G36" s="30">
        <v>0.82271077047196461</v>
      </c>
      <c r="H36" s="2">
        <v>34.785824561046915</v>
      </c>
      <c r="I36" s="2">
        <v>37.857117955048281</v>
      </c>
      <c r="J36" s="2">
        <v>45.806108414025758</v>
      </c>
    </row>
    <row r="37" spans="1:10" x14ac:dyDescent="0.25">
      <c r="A37" t="s">
        <v>964</v>
      </c>
      <c r="B37" s="25">
        <v>0.64390000000000003</v>
      </c>
      <c r="C37" s="25">
        <v>1.1270694207175027</v>
      </c>
      <c r="D37" s="25">
        <v>1.4775663922969406</v>
      </c>
      <c r="E37" s="30">
        <v>0.55538127038359997</v>
      </c>
      <c r="F37" s="30">
        <v>0.62098151886938968</v>
      </c>
      <c r="G37" s="30">
        <v>0.81775120360304399</v>
      </c>
      <c r="H37" s="2">
        <v>30.692881853849855</v>
      </c>
      <c r="I37" s="2">
        <v>32.123410544776668</v>
      </c>
      <c r="J37" s="2">
        <v>38.078303645764912</v>
      </c>
    </row>
    <row r="38" spans="1:10" x14ac:dyDescent="0.25">
      <c r="A38" t="s">
        <v>1187</v>
      </c>
      <c r="B38" s="25">
        <v>0.72506000000000004</v>
      </c>
      <c r="C38" s="25">
        <v>1.1347888450610983</v>
      </c>
      <c r="D38" s="25">
        <v>1.605549885526715</v>
      </c>
      <c r="E38" s="30">
        <v>0.54573414613962978</v>
      </c>
      <c r="F38" s="30">
        <v>0.62106584282680055</v>
      </c>
      <c r="G38" s="30">
        <v>0.8916365542162028</v>
      </c>
      <c r="H38" s="2">
        <v>28.540187085271377</v>
      </c>
      <c r="I38" s="2">
        <v>30.553535664991792</v>
      </c>
      <c r="J38" s="2">
        <v>38.789221345634083</v>
      </c>
    </row>
    <row r="39" spans="1:10" x14ac:dyDescent="0.25">
      <c r="A39" t="s">
        <v>1067</v>
      </c>
      <c r="B39" s="25">
        <v>0.76679000000000008</v>
      </c>
      <c r="C39" s="25">
        <v>1.1964553528345441</v>
      </c>
      <c r="D39" s="25">
        <v>1.624642992214296</v>
      </c>
      <c r="E39" s="30">
        <v>0.57509878845577023</v>
      </c>
      <c r="F39" s="30">
        <v>0.68915870055686701</v>
      </c>
      <c r="G39" s="30">
        <v>0.93806648495676781</v>
      </c>
      <c r="H39" s="2">
        <v>23.290784425090632</v>
      </c>
      <c r="I39" s="2">
        <v>25.730037992296211</v>
      </c>
      <c r="J39" s="2">
        <v>31.716219767473369</v>
      </c>
    </row>
    <row r="40" spans="1:10" x14ac:dyDescent="0.25">
      <c r="A40" t="s">
        <v>1147</v>
      </c>
      <c r="B40" s="25">
        <v>0.63906999999999992</v>
      </c>
      <c r="C40" s="25">
        <v>1.1742845071744878</v>
      </c>
      <c r="D40" s="25">
        <v>1.7138811084857684</v>
      </c>
      <c r="E40" s="30">
        <v>0.50079021077503261</v>
      </c>
      <c r="F40" s="30">
        <v>0.58556965590623888</v>
      </c>
      <c r="G40" s="30">
        <v>0.86876242039213247</v>
      </c>
      <c r="H40" s="2">
        <v>36.555179148647184</v>
      </c>
      <c r="I40" s="2">
        <v>39.32272333352163</v>
      </c>
      <c r="J40" s="2">
        <v>50.290556374349158</v>
      </c>
    </row>
    <row r="41" spans="1:10" x14ac:dyDescent="0.25">
      <c r="A41" t="s">
        <v>286</v>
      </c>
      <c r="B41" s="25">
        <v>0.61557999999999991</v>
      </c>
      <c r="C41" s="25">
        <v>1.1192046525228241</v>
      </c>
      <c r="D41" s="25">
        <v>1.4395285746775399</v>
      </c>
      <c r="E41" s="30">
        <v>0.46829006790344074</v>
      </c>
      <c r="F41" s="30">
        <v>0.52011111472107618</v>
      </c>
      <c r="G41" s="30">
        <v>0.68751421423697989</v>
      </c>
      <c r="H41" s="2">
        <v>36.642639611800732</v>
      </c>
      <c r="I41" s="2">
        <v>38.264413238854374</v>
      </c>
      <c r="J41" s="2">
        <v>44.944084142274136</v>
      </c>
    </row>
    <row r="42" spans="1:10" x14ac:dyDescent="0.25">
      <c r="A42" t="s">
        <v>1000</v>
      </c>
      <c r="B42" s="25">
        <v>0.82706000000000002</v>
      </c>
      <c r="C42" s="25">
        <v>1.252738616303533</v>
      </c>
      <c r="D42" s="25">
        <v>1.7947246874471019</v>
      </c>
      <c r="E42" s="30">
        <v>0.53948927526418866</v>
      </c>
      <c r="F42" s="30">
        <v>0.68481125915894836</v>
      </c>
      <c r="G42" s="30">
        <v>0.9954416850047153</v>
      </c>
      <c r="H42" s="2">
        <v>19.908658689138477</v>
      </c>
      <c r="I42" s="2">
        <v>22.738003540910558</v>
      </c>
      <c r="J42" s="2">
        <v>29.55380302758433</v>
      </c>
    </row>
    <row r="43" spans="1:10" x14ac:dyDescent="0.25">
      <c r="A43" t="s">
        <v>312</v>
      </c>
      <c r="B43" s="25">
        <v>0.62594000000000016</v>
      </c>
      <c r="C43" s="25">
        <v>1.2148129213662651</v>
      </c>
      <c r="D43" s="25">
        <v>1.7293270920535513</v>
      </c>
      <c r="E43" s="30">
        <v>0.46916637377384407</v>
      </c>
      <c r="F43" s="30">
        <v>0.56676358756430323</v>
      </c>
      <c r="G43" s="30">
        <v>0.83561523468703069</v>
      </c>
      <c r="H43" s="2">
        <v>38.590375733938409</v>
      </c>
      <c r="I43" s="2">
        <v>41.710578352417123</v>
      </c>
      <c r="J43" s="2">
        <v>51.760533297982299</v>
      </c>
    </row>
    <row r="44" spans="1:10" x14ac:dyDescent="0.25">
      <c r="A44" t="s">
        <v>956</v>
      </c>
      <c r="B44" s="25">
        <v>0.66907000000000005</v>
      </c>
      <c r="C44" s="25">
        <v>1.2037753897200592</v>
      </c>
      <c r="D44" s="25">
        <v>1.6683306679420686</v>
      </c>
      <c r="E44" s="30">
        <v>0.52372696429372112</v>
      </c>
      <c r="F44" s="30">
        <v>0.63159310684980641</v>
      </c>
      <c r="G44" s="30">
        <v>0.88805356689135651</v>
      </c>
      <c r="H44" s="2">
        <v>31.361632703163558</v>
      </c>
      <c r="I44" s="2">
        <v>34.341795644565522</v>
      </c>
      <c r="J44" s="2">
        <v>42.748706320265285</v>
      </c>
    </row>
    <row r="45" spans="1:10" x14ac:dyDescent="0.25">
      <c r="A45" t="s">
        <v>1025</v>
      </c>
      <c r="B45" s="25">
        <v>0.59592000000000012</v>
      </c>
      <c r="C45" s="25">
        <v>1.0910524902671499</v>
      </c>
      <c r="D45" s="25">
        <v>1.4321972748019867</v>
      </c>
      <c r="E45" s="30">
        <v>0.55541012216404884</v>
      </c>
      <c r="F45" s="30">
        <v>0.60237951402872869</v>
      </c>
      <c r="G45" s="30">
        <v>0.79315176533762921</v>
      </c>
      <c r="H45" s="2">
        <v>28.020884701012051</v>
      </c>
      <c r="I45" s="2">
        <v>29.415679037940894</v>
      </c>
      <c r="J45" s="2">
        <v>35.020008414682863</v>
      </c>
    </row>
    <row r="46" spans="1:10" x14ac:dyDescent="0.25">
      <c r="A46" t="s">
        <v>823</v>
      </c>
      <c r="B46" s="25">
        <v>0.69032000000000004</v>
      </c>
      <c r="C46" s="25">
        <v>1.2491598099432148</v>
      </c>
      <c r="D46" s="25">
        <v>1.8787084250782249</v>
      </c>
      <c r="E46" s="30">
        <v>0.54225576544211374</v>
      </c>
      <c r="F46" s="30">
        <v>0.67652682813767528</v>
      </c>
      <c r="G46" s="30">
        <v>1.0245393440723145</v>
      </c>
      <c r="H46" s="2">
        <v>27.345950855893346</v>
      </c>
      <c r="I46" s="2">
        <v>30.934440725679259</v>
      </c>
      <c r="J46" s="2">
        <v>40.988660326009033</v>
      </c>
    </row>
    <row r="47" spans="1:10" x14ac:dyDescent="0.25">
      <c r="A47" t="s">
        <v>954</v>
      </c>
      <c r="B47" s="25">
        <v>0.64044999999999996</v>
      </c>
      <c r="C47" s="25">
        <v>1.1881021156998985</v>
      </c>
      <c r="D47" s="25">
        <v>1.636630494183777</v>
      </c>
      <c r="E47" s="30">
        <v>0.51682410804902812</v>
      </c>
      <c r="F47" s="30">
        <v>0.61656647669607312</v>
      </c>
      <c r="G47" s="30">
        <v>0.86386915450074175</v>
      </c>
      <c r="H47" s="2">
        <v>33.411298795259121</v>
      </c>
      <c r="I47" s="2">
        <v>36.35585034471395</v>
      </c>
      <c r="J47" s="2">
        <v>44.621444831442275</v>
      </c>
    </row>
    <row r="48" spans="1:10" x14ac:dyDescent="0.25">
      <c r="A48" t="s">
        <v>1071</v>
      </c>
      <c r="B48" s="25">
        <v>0.76937</v>
      </c>
      <c r="C48" s="25">
        <v>1.1962774737772464</v>
      </c>
      <c r="D48" s="25">
        <v>1.6000298945890794</v>
      </c>
      <c r="E48" s="30">
        <v>0.57498992682324501</v>
      </c>
      <c r="F48" s="30">
        <v>0.689096273574483</v>
      </c>
      <c r="G48" s="30">
        <v>0.923742802552738</v>
      </c>
      <c r="H48" s="2">
        <v>23.133573964332687</v>
      </c>
      <c r="I48" s="2">
        <v>25.56582846167997</v>
      </c>
      <c r="J48" s="2">
        <v>31.18657969207888</v>
      </c>
    </row>
    <row r="49" spans="1:10" x14ac:dyDescent="0.25">
      <c r="A49" t="s">
        <v>966</v>
      </c>
      <c r="B49" s="25">
        <v>0.60452000000000017</v>
      </c>
      <c r="C49" s="25">
        <v>1.1521703169456758</v>
      </c>
      <c r="D49" s="25">
        <v>1.6418398067888571</v>
      </c>
      <c r="E49" s="30">
        <v>0.49024019056441465</v>
      </c>
      <c r="F49" s="30">
        <v>0.56357109773043068</v>
      </c>
      <c r="G49" s="30">
        <v>0.82381062661284976</v>
      </c>
      <c r="H49" s="2">
        <v>38.23868587534983</v>
      </c>
      <c r="I49" s="2">
        <v>40.446122097729237</v>
      </c>
      <c r="J49" s="2">
        <v>49.952072773544188</v>
      </c>
    </row>
    <row r="50" spans="1:10" x14ac:dyDescent="0.25">
      <c r="A50" t="s">
        <v>1021</v>
      </c>
      <c r="B50" s="25">
        <v>0.65564000000000011</v>
      </c>
      <c r="C50" s="25">
        <v>1.2165670184857542</v>
      </c>
      <c r="D50" s="25">
        <v>1.6351198828625462</v>
      </c>
      <c r="E50" s="30">
        <v>0.52505948386309553</v>
      </c>
      <c r="F50" s="30">
        <v>0.63849063510463056</v>
      </c>
      <c r="G50" s="30">
        <v>0.8721478250259288</v>
      </c>
      <c r="H50" s="2">
        <v>30.658701972359946</v>
      </c>
      <c r="I50" s="2">
        <v>33.882798117049099</v>
      </c>
      <c r="J50" s="2">
        <v>40.705772532400083</v>
      </c>
    </row>
    <row r="51" spans="1:10" x14ac:dyDescent="0.25">
      <c r="A51" t="s">
        <v>1203</v>
      </c>
      <c r="B51" s="25">
        <v>0.78747999999999996</v>
      </c>
      <c r="C51" s="25">
        <v>1.2158784985015492</v>
      </c>
      <c r="D51" s="25">
        <v>1.6850777162594606</v>
      </c>
      <c r="E51" s="30">
        <v>0.50543505866815674</v>
      </c>
      <c r="F51" s="30">
        <v>0.62791435972977094</v>
      </c>
      <c r="G51" s="30">
        <v>0.89360364707675122</v>
      </c>
      <c r="H51" s="2">
        <v>27.008133715436376</v>
      </c>
      <c r="I51" s="2">
        <v>30.232314031271368</v>
      </c>
      <c r="J51" s="2">
        <v>37.73848265922782</v>
      </c>
    </row>
    <row r="52" spans="1:10" x14ac:dyDescent="0.25">
      <c r="A52" t="s">
        <v>596</v>
      </c>
      <c r="B52" s="25">
        <v>0.62052000000000007</v>
      </c>
      <c r="C52" s="25">
        <v>1.1526300522142718</v>
      </c>
      <c r="D52" s="25">
        <v>1.5682814413717527</v>
      </c>
      <c r="E52" s="30">
        <v>0.56778186037516909</v>
      </c>
      <c r="F52" s="30">
        <v>0.64619996132276147</v>
      </c>
      <c r="G52" s="30">
        <v>0.88428253722684191</v>
      </c>
      <c r="H52" s="2">
        <v>36.560267626223421</v>
      </c>
      <c r="I52" s="2">
        <v>38.852787010489699</v>
      </c>
      <c r="J52" s="2">
        <v>47.244052087510305</v>
      </c>
    </row>
    <row r="53" spans="1:10" x14ac:dyDescent="0.25">
      <c r="A53" t="s">
        <v>1065</v>
      </c>
      <c r="B53" s="25">
        <v>0.67287999999999992</v>
      </c>
      <c r="C53" s="25">
        <v>1.177371893948401</v>
      </c>
      <c r="D53" s="25">
        <v>1.7152018190464868</v>
      </c>
      <c r="E53" s="30">
        <v>0.52785043395553444</v>
      </c>
      <c r="F53" s="30">
        <v>0.62232493163714186</v>
      </c>
      <c r="G53" s="30">
        <v>0.92251218642254185</v>
      </c>
      <c r="H53" s="2">
        <v>33.853040734943598</v>
      </c>
      <c r="I53" s="2">
        <v>36.57467616809268</v>
      </c>
      <c r="J53" s="2">
        <v>46.546580992971485</v>
      </c>
    </row>
    <row r="54" spans="1:10" x14ac:dyDescent="0.25">
      <c r="A54" t="s">
        <v>936</v>
      </c>
      <c r="B54" s="25">
        <v>0.62003000000000008</v>
      </c>
      <c r="C54" s="25">
        <v>1.1535087011918779</v>
      </c>
      <c r="D54" s="25">
        <v>1.5256035998258151</v>
      </c>
      <c r="E54" s="30">
        <v>0.4880570294985726</v>
      </c>
      <c r="F54" s="30">
        <v>0.55737625598761342</v>
      </c>
      <c r="G54" s="30">
        <v>0.75611663951744257</v>
      </c>
      <c r="H54" s="2">
        <v>34.205459009534607</v>
      </c>
      <c r="I54" s="2">
        <v>36.463162882995555</v>
      </c>
      <c r="J54" s="2">
        <v>43.972482288202634</v>
      </c>
    </row>
    <row r="55" spans="1:10" x14ac:dyDescent="0.25">
      <c r="A55" t="s">
        <v>610</v>
      </c>
      <c r="B55" s="25">
        <v>0.55641999999999991</v>
      </c>
      <c r="C55" s="25">
        <v>1.109377808130549</v>
      </c>
      <c r="D55" s="25">
        <v>1.3733959958304878</v>
      </c>
      <c r="E55" s="30">
        <v>0.45769382840300488</v>
      </c>
      <c r="F55" s="30">
        <v>0.51060350095251783</v>
      </c>
      <c r="G55" s="30">
        <v>0.65559289745156535</v>
      </c>
      <c r="H55" s="2">
        <v>38.989261092103256</v>
      </c>
      <c r="I55" s="2">
        <v>40.719795249947218</v>
      </c>
      <c r="J55" s="2">
        <v>46.188936220491811</v>
      </c>
    </row>
    <row r="56" spans="1:10" x14ac:dyDescent="0.25">
      <c r="A56" t="s">
        <v>1252</v>
      </c>
      <c r="B56" s="25">
        <v>0.71843000000000001</v>
      </c>
      <c r="C56" s="25">
        <v>1.1558119788984313</v>
      </c>
      <c r="D56" s="25">
        <v>1.6281335690324736</v>
      </c>
      <c r="E56" s="30">
        <v>0.48828695906351349</v>
      </c>
      <c r="F56" s="30">
        <v>0.56500981306459919</v>
      </c>
      <c r="G56" s="30">
        <v>0.81637737845023173</v>
      </c>
      <c r="H56" s="2">
        <v>33.645046815665694</v>
      </c>
      <c r="I56" s="2">
        <v>36.247230525938157</v>
      </c>
      <c r="J56" s="2">
        <v>45.895414588734099</v>
      </c>
    </row>
    <row r="57" spans="1:10" x14ac:dyDescent="0.25">
      <c r="A57" t="s">
        <v>1073</v>
      </c>
      <c r="B57" s="25">
        <v>0.80576999999999988</v>
      </c>
      <c r="C57" s="25">
        <v>1.1875597254799757</v>
      </c>
      <c r="D57" s="25">
        <v>1.5391675043746975</v>
      </c>
      <c r="E57" s="30">
        <v>0.56940566166523954</v>
      </c>
      <c r="F57" s="30">
        <v>0.67815877980068762</v>
      </c>
      <c r="G57" s="30">
        <v>0.88345309455551846</v>
      </c>
      <c r="H57" s="2">
        <v>21.254280910577954</v>
      </c>
      <c r="I57" s="2">
        <v>23.530438188382913</v>
      </c>
      <c r="J57" s="2">
        <v>28.321191210687108</v>
      </c>
    </row>
    <row r="58" spans="1:10" x14ac:dyDescent="0.25">
      <c r="A58" t="s">
        <v>368</v>
      </c>
      <c r="B58" s="25">
        <v>0.6341699999999999</v>
      </c>
      <c r="C58" s="25">
        <v>1.2279199583707838</v>
      </c>
      <c r="D58" s="25">
        <v>1.3735749089360896</v>
      </c>
      <c r="E58" s="30">
        <v>0.48627339672327607</v>
      </c>
      <c r="F58" s="30">
        <v>0.5857735307567371</v>
      </c>
      <c r="G58" s="30">
        <v>0.65776526798807888</v>
      </c>
      <c r="H58" s="2">
        <v>40.411523575200228</v>
      </c>
      <c r="I58" s="2">
        <v>44.140121188494085</v>
      </c>
      <c r="J58" s="2">
        <v>48.623605832984964</v>
      </c>
    </row>
    <row r="59" spans="1:10" x14ac:dyDescent="0.25">
      <c r="A59" t="s">
        <v>1075</v>
      </c>
      <c r="B59" s="25">
        <v>0.76407000000000014</v>
      </c>
      <c r="C59" s="25">
        <v>1.1982671744735429</v>
      </c>
      <c r="D59" s="25">
        <v>1.6550054314395277</v>
      </c>
      <c r="E59" s="30">
        <v>0.57578494117031154</v>
      </c>
      <c r="F59" s="30">
        <v>0.69068279084377071</v>
      </c>
      <c r="G59" s="30">
        <v>0.95595953250356624</v>
      </c>
      <c r="H59" s="2">
        <v>23.464053000550344</v>
      </c>
      <c r="I59" s="2">
        <v>25.929823466862739</v>
      </c>
      <c r="J59" s="2">
        <v>32.352834529665394</v>
      </c>
    </row>
    <row r="60" spans="1:10" x14ac:dyDescent="0.25">
      <c r="A60" t="s">
        <v>647</v>
      </c>
      <c r="B60" s="25">
        <v>0.62014000000000002</v>
      </c>
      <c r="C60" s="25">
        <v>1.1686070887219016</v>
      </c>
      <c r="D60" s="25">
        <v>1.7125245912213369</v>
      </c>
      <c r="E60" s="30">
        <v>0.49463024478343598</v>
      </c>
      <c r="F60" s="30">
        <v>0.58373915567452506</v>
      </c>
      <c r="G60" s="30">
        <v>0.8854532847421549</v>
      </c>
      <c r="H60" s="2">
        <v>40.881947234898909</v>
      </c>
      <c r="I60" s="2">
        <v>43.777916624106517</v>
      </c>
      <c r="J60" s="2">
        <v>55.354470029724993</v>
      </c>
    </row>
    <row r="61" spans="1:10" x14ac:dyDescent="0.25">
      <c r="A61" t="s">
        <v>247</v>
      </c>
      <c r="B61" s="25">
        <v>0.61882000000000004</v>
      </c>
      <c r="C61" s="25">
        <v>1.2127759283798196</v>
      </c>
      <c r="D61" s="25">
        <v>1.7432452086228629</v>
      </c>
      <c r="E61" s="30">
        <v>0.4999030412720985</v>
      </c>
      <c r="F61" s="30">
        <v>0.60217833942018684</v>
      </c>
      <c r="G61" s="30">
        <v>0.88013477263178319</v>
      </c>
      <c r="H61" s="2">
        <v>37.998011553247686</v>
      </c>
      <c r="I61" s="2">
        <v>41.011722880998022</v>
      </c>
      <c r="J61" s="2">
        <v>51.524481611482209</v>
      </c>
    </row>
    <row r="62" spans="1:10" x14ac:dyDescent="0.25">
      <c r="A62" t="s">
        <v>653</v>
      </c>
      <c r="B62" s="25">
        <v>0.61492999999999998</v>
      </c>
      <c r="C62" s="25">
        <v>1.1706373083115151</v>
      </c>
      <c r="D62" s="25">
        <v>1.6025076024913405</v>
      </c>
      <c r="E62" s="30">
        <v>0.51435122696892333</v>
      </c>
      <c r="F62" s="30">
        <v>0.6015806677182769</v>
      </c>
      <c r="G62" s="30">
        <v>0.83886783861577741</v>
      </c>
      <c r="H62" s="2">
        <v>35.276515794017307</v>
      </c>
      <c r="I62" s="2">
        <v>37.993162048003818</v>
      </c>
      <c r="J62" s="2">
        <v>46.34548283105967</v>
      </c>
    </row>
    <row r="63" spans="1:10" x14ac:dyDescent="0.25">
      <c r="A63" t="s">
        <v>1027</v>
      </c>
      <c r="B63" s="25">
        <v>0.63268000000000002</v>
      </c>
      <c r="C63" s="25">
        <v>1.1774672820383132</v>
      </c>
      <c r="D63" s="25">
        <v>1.7170844660807991</v>
      </c>
      <c r="E63" s="30">
        <v>0.54839729405070492</v>
      </c>
      <c r="F63" s="30">
        <v>0.64972814060820638</v>
      </c>
      <c r="G63" s="30">
        <v>0.95569640260479227</v>
      </c>
      <c r="H63" s="2">
        <v>32.082876214693307</v>
      </c>
      <c r="I63" s="2">
        <v>34.912831418056953</v>
      </c>
      <c r="J63" s="2">
        <v>44.14715759280746</v>
      </c>
    </row>
    <row r="64" spans="1:10" x14ac:dyDescent="0.25">
      <c r="A64" t="s">
        <v>318</v>
      </c>
      <c r="B64" s="25">
        <v>0.62962999999999991</v>
      </c>
      <c r="C64" s="25">
        <v>1.2254181026952338</v>
      </c>
      <c r="D64" s="25">
        <v>1.6877293013357053</v>
      </c>
      <c r="E64" s="30">
        <v>0.44246621031399408</v>
      </c>
      <c r="F64" s="30">
        <v>0.55462732080745858</v>
      </c>
      <c r="G64" s="30">
        <v>0.79592776710131374</v>
      </c>
      <c r="H64" s="2">
        <v>40.193622868866463</v>
      </c>
      <c r="I64" s="2">
        <v>43.969304373867494</v>
      </c>
      <c r="J64" s="2">
        <v>53.347912560057466</v>
      </c>
    </row>
    <row r="65" spans="1:10" x14ac:dyDescent="0.25">
      <c r="A65" t="s">
        <v>1149</v>
      </c>
      <c r="B65" s="25">
        <v>0.63312000000000002</v>
      </c>
      <c r="C65" s="25">
        <v>1.1744850897144301</v>
      </c>
      <c r="D65" s="25">
        <v>1.6505164897649736</v>
      </c>
      <c r="E65" s="30">
        <v>0.52542961839777613</v>
      </c>
      <c r="F65" s="30">
        <v>0.61561789234268383</v>
      </c>
      <c r="G65" s="30">
        <v>0.87616881475865549</v>
      </c>
      <c r="H65" s="2">
        <v>34.773784109576305</v>
      </c>
      <c r="I65" s="2">
        <v>37.689295304107539</v>
      </c>
      <c r="J65" s="2">
        <v>46.950921662719324</v>
      </c>
    </row>
    <row r="66" spans="1:10" x14ac:dyDescent="0.25">
      <c r="A66" t="s">
        <v>785</v>
      </c>
      <c r="B66" s="25">
        <v>0.61799999999999999</v>
      </c>
      <c r="C66" s="25">
        <v>1.1667475728155339</v>
      </c>
      <c r="D66" s="25">
        <v>1.5679368932038833</v>
      </c>
      <c r="E66" s="30">
        <v>0.51943365695792876</v>
      </c>
      <c r="F66" s="30">
        <v>0.603883495145631</v>
      </c>
      <c r="G66" s="30">
        <v>0.81947411003236237</v>
      </c>
      <c r="H66" s="2">
        <v>35.609861160501268</v>
      </c>
      <c r="I66" s="2">
        <v>38.210118916339077</v>
      </c>
      <c r="J66" s="2">
        <v>46.074097997024367</v>
      </c>
    </row>
    <row r="67" spans="1:10" x14ac:dyDescent="0.25">
      <c r="A67" t="s">
        <v>1125</v>
      </c>
      <c r="B67" s="25">
        <v>0.66255000000000008</v>
      </c>
      <c r="C67" s="25">
        <v>1.2304882650366009</v>
      </c>
      <c r="D67" s="25">
        <v>1.7422609614368725</v>
      </c>
      <c r="E67" s="30">
        <v>0.5490755414685683</v>
      </c>
      <c r="F67" s="30">
        <v>0.67889215908233325</v>
      </c>
      <c r="G67" s="30">
        <v>0.96731567428873277</v>
      </c>
      <c r="H67" s="2">
        <v>32.64919639097193</v>
      </c>
      <c r="I67" s="2">
        <v>36.818608318278265</v>
      </c>
      <c r="J67" s="2">
        <v>46.123348221160342</v>
      </c>
    </row>
    <row r="68" spans="1:10" x14ac:dyDescent="0.25">
      <c r="A68" t="s">
        <v>1013</v>
      </c>
      <c r="B68" s="25">
        <v>0.56227000000000005</v>
      </c>
      <c r="C68" s="25">
        <v>1.1482206057587991</v>
      </c>
      <c r="D68" s="25">
        <v>1.7380084301136465</v>
      </c>
      <c r="E68" s="30">
        <v>0.52837604709481212</v>
      </c>
      <c r="F68" s="30">
        <v>0.61335301545520837</v>
      </c>
      <c r="G68" s="30">
        <v>0.95378554786846181</v>
      </c>
      <c r="H68" s="2">
        <v>33.869304716760311</v>
      </c>
      <c r="I68" s="2">
        <v>36.195759534168005</v>
      </c>
      <c r="J68" s="2">
        <v>46.347342065543856</v>
      </c>
    </row>
    <row r="69" spans="1:10" x14ac:dyDescent="0.25">
      <c r="A69" t="s">
        <v>1151</v>
      </c>
      <c r="B69" s="25">
        <v>0.52699999999999991</v>
      </c>
      <c r="C69" s="25">
        <v>1.1378368121442126</v>
      </c>
      <c r="D69" s="25">
        <v>1.4567457305502847</v>
      </c>
      <c r="E69" s="30">
        <v>0.45499051233396592</v>
      </c>
      <c r="F69" s="30">
        <v>0.52555977229601525</v>
      </c>
      <c r="G69" s="30">
        <v>0.70545540796963957</v>
      </c>
      <c r="H69" s="2">
        <v>43.35842359809704</v>
      </c>
      <c r="I69" s="2">
        <v>45.514795861801396</v>
      </c>
      <c r="J69" s="2">
        <v>51.821021222922411</v>
      </c>
    </row>
    <row r="70" spans="1:10" x14ac:dyDescent="0.25">
      <c r="A70" t="s">
        <v>1250</v>
      </c>
      <c r="B70" s="25">
        <v>0.63413999999999993</v>
      </c>
      <c r="C70" s="25">
        <v>1.1913457596114423</v>
      </c>
      <c r="D70" s="25">
        <v>1.5995363799791844</v>
      </c>
      <c r="E70" s="30">
        <v>0.50261771848487724</v>
      </c>
      <c r="F70" s="30">
        <v>0.59546787775570076</v>
      </c>
      <c r="G70" s="30">
        <v>0.81258081811587357</v>
      </c>
      <c r="H70" s="2">
        <v>37.34647219401522</v>
      </c>
      <c r="I70" s="2">
        <v>40.626876525429239</v>
      </c>
      <c r="J70" s="2">
        <v>48.863699628324696</v>
      </c>
    </row>
    <row r="71" spans="1:10" x14ac:dyDescent="0.25">
      <c r="A71" t="s">
        <v>1153</v>
      </c>
      <c r="B71" s="25">
        <v>0.61229</v>
      </c>
      <c r="C71" s="25">
        <v>1.1628640023518269</v>
      </c>
      <c r="D71" s="25">
        <v>1.9424374071110095</v>
      </c>
      <c r="E71" s="30">
        <v>0.48325140048016463</v>
      </c>
      <c r="F71" s="30">
        <v>0.5652876904734685</v>
      </c>
      <c r="G71" s="30">
        <v>0.97893155204233295</v>
      </c>
      <c r="H71" s="2">
        <v>39.291938469457513</v>
      </c>
      <c r="I71" s="2">
        <v>42.247290434083681</v>
      </c>
      <c r="J71" s="2">
        <v>58.052192281052832</v>
      </c>
    </row>
    <row r="72" spans="1:10" x14ac:dyDescent="0.25">
      <c r="A72" t="s">
        <v>370</v>
      </c>
      <c r="B72" s="25">
        <v>0.77590000000000003</v>
      </c>
      <c r="C72" s="25">
        <v>1.2179662327619538</v>
      </c>
      <c r="D72" s="25">
        <v>1.8701959015337026</v>
      </c>
      <c r="E72" s="30">
        <v>0.47020234566310087</v>
      </c>
      <c r="F72" s="30">
        <v>0.57888903209176434</v>
      </c>
      <c r="G72" s="30">
        <v>0.9292885681144476</v>
      </c>
      <c r="H72" s="2">
        <v>32.772171599240998</v>
      </c>
      <c r="I72" s="2">
        <v>36.015202298365658</v>
      </c>
      <c r="J72" s="2">
        <v>48.62555741037712</v>
      </c>
    </row>
    <row r="73" spans="1:10" x14ac:dyDescent="0.25">
      <c r="A73" t="s">
        <v>1207</v>
      </c>
      <c r="B73" s="25">
        <v>0.7862800000000002</v>
      </c>
      <c r="C73" s="25">
        <v>1.2208500788523171</v>
      </c>
      <c r="D73" s="25">
        <v>1.6864793712163604</v>
      </c>
      <c r="E73" s="30">
        <v>0.50620644045378227</v>
      </c>
      <c r="F73" s="30">
        <v>0.63140357124688395</v>
      </c>
      <c r="G73" s="30">
        <v>0.89518364959047658</v>
      </c>
      <c r="H73" s="2">
        <v>27.044731570084149</v>
      </c>
      <c r="I73" s="2">
        <v>30.294628187053974</v>
      </c>
      <c r="J73" s="2">
        <v>37.71924980417328</v>
      </c>
    </row>
    <row r="74" spans="1:10" x14ac:dyDescent="0.25">
      <c r="A74" t="s">
        <v>278</v>
      </c>
      <c r="B74" s="25">
        <v>0.63132999999999995</v>
      </c>
      <c r="C74" s="25">
        <v>1.1694359526713447</v>
      </c>
      <c r="D74" s="25">
        <v>1.7970871018326391</v>
      </c>
      <c r="E74" s="30">
        <v>0.52956457003468882</v>
      </c>
      <c r="F74" s="30">
        <v>0.62015110956235264</v>
      </c>
      <c r="G74" s="30">
        <v>0.96273739565678829</v>
      </c>
      <c r="H74" s="2">
        <v>36.935712775695244</v>
      </c>
      <c r="I74" s="2">
        <v>39.899778545774403</v>
      </c>
      <c r="J74" s="2">
        <v>52.789148044982738</v>
      </c>
    </row>
    <row r="75" spans="1:10" x14ac:dyDescent="0.25">
      <c r="A75" t="s">
        <v>970</v>
      </c>
      <c r="B75" s="25">
        <v>0.59379999999999988</v>
      </c>
      <c r="C75" s="25">
        <v>1.1213708319299427</v>
      </c>
      <c r="D75" s="25">
        <v>1.5343128999663187</v>
      </c>
      <c r="E75" s="30">
        <v>0.49585719097339187</v>
      </c>
      <c r="F75" s="30">
        <v>0.55980127989221984</v>
      </c>
      <c r="G75" s="30">
        <v>0.78331929942741696</v>
      </c>
      <c r="H75" s="2">
        <v>37.848972899706652</v>
      </c>
      <c r="I75" s="2">
        <v>40.339499874393304</v>
      </c>
      <c r="J75" s="2">
        <v>48.5492130252876</v>
      </c>
    </row>
    <row r="76" spans="1:10" x14ac:dyDescent="0.25">
      <c r="A76" t="s">
        <v>1017</v>
      </c>
      <c r="B76" s="25">
        <v>0.66607000000000005</v>
      </c>
      <c r="C76" s="25">
        <v>1.2390889846412538</v>
      </c>
      <c r="D76" s="25">
        <v>1.8186001471316828</v>
      </c>
      <c r="E76" s="30">
        <v>0.55791433332832885</v>
      </c>
      <c r="F76" s="30">
        <v>0.69193928566066631</v>
      </c>
      <c r="G76" s="30">
        <v>1.0242617142342396</v>
      </c>
      <c r="H76" s="2">
        <v>28.678414508970345</v>
      </c>
      <c r="I76" s="2">
        <v>32.056597538203732</v>
      </c>
      <c r="J76" s="2">
        <v>40.735950302855017</v>
      </c>
    </row>
    <row r="77" spans="1:10" x14ac:dyDescent="0.25">
      <c r="A77" t="s">
        <v>322</v>
      </c>
      <c r="B77" s="25">
        <v>0.60392999999999997</v>
      </c>
      <c r="C77" s="25">
        <v>1.1743082807610152</v>
      </c>
      <c r="D77" s="25">
        <v>1.7651466229529911</v>
      </c>
      <c r="E77" s="30">
        <v>0.43134138062358218</v>
      </c>
      <c r="F77" s="30">
        <v>0.51606974318215681</v>
      </c>
      <c r="G77" s="30">
        <v>0.82618018644544899</v>
      </c>
      <c r="H77" s="2">
        <v>46.890295550521962</v>
      </c>
      <c r="I77" s="2">
        <v>49.657927032300385</v>
      </c>
      <c r="J77" s="2">
        <v>62.009986667281012</v>
      </c>
    </row>
    <row r="78" spans="1:10" x14ac:dyDescent="0.25">
      <c r="A78" t="s">
        <v>327</v>
      </c>
      <c r="B78" s="25">
        <v>0.6108300000000001</v>
      </c>
      <c r="C78" s="25">
        <v>1.186418479773423</v>
      </c>
      <c r="D78" s="25">
        <v>1.7434065124502724</v>
      </c>
      <c r="E78" s="30">
        <v>0.50033560892556017</v>
      </c>
      <c r="F78" s="30">
        <v>0.59404416940883698</v>
      </c>
      <c r="G78" s="30">
        <v>0.89384116693679072</v>
      </c>
      <c r="H78" s="2">
        <v>38.095001810729308</v>
      </c>
      <c r="I78" s="2">
        <v>41.02321302892598</v>
      </c>
      <c r="J78" s="2">
        <v>51.927044746456708</v>
      </c>
    </row>
    <row r="79" spans="1:10" x14ac:dyDescent="0.25">
      <c r="A79" t="s">
        <v>489</v>
      </c>
      <c r="B79" s="25">
        <v>0.63137999999999994</v>
      </c>
      <c r="C79" s="25">
        <v>1.1497988533054579</v>
      </c>
      <c r="D79" s="25">
        <v>1.6502581646551997</v>
      </c>
      <c r="E79" s="30">
        <v>0.5401976622636131</v>
      </c>
      <c r="F79" s="30">
        <v>0.61295891539168179</v>
      </c>
      <c r="G79" s="30">
        <v>0.88508505179131447</v>
      </c>
      <c r="H79" s="2">
        <v>37.493901420730985</v>
      </c>
      <c r="I79" s="2">
        <v>39.90956759438437</v>
      </c>
      <c r="J79" s="2">
        <v>48.937022869302893</v>
      </c>
    </row>
    <row r="80" spans="1:10" x14ac:dyDescent="0.25">
      <c r="A80" t="s">
        <v>258</v>
      </c>
      <c r="B80" s="25">
        <v>0.67306999999999995</v>
      </c>
      <c r="C80" s="25">
        <v>1.1395694355713373</v>
      </c>
      <c r="D80" s="25">
        <v>1.4853358491687343</v>
      </c>
      <c r="E80" s="30">
        <v>0.46423106066233827</v>
      </c>
      <c r="F80" s="30">
        <v>0.53700209487869022</v>
      </c>
      <c r="G80" s="30">
        <v>0.71890739447605745</v>
      </c>
      <c r="H80" s="2">
        <v>32.308947727546226</v>
      </c>
      <c r="I80" s="2">
        <v>34.313157902382521</v>
      </c>
      <c r="J80" s="2">
        <v>41.180783137840102</v>
      </c>
    </row>
    <row r="81" spans="1:10" x14ac:dyDescent="0.25">
      <c r="A81" t="s">
        <v>1251</v>
      </c>
      <c r="B81" s="25">
        <v>0.61738000000000004</v>
      </c>
      <c r="C81" s="25">
        <v>1.1727785156629629</v>
      </c>
      <c r="D81" s="25">
        <v>1.5551686157633873</v>
      </c>
      <c r="E81" s="30">
        <v>0.48412646992128022</v>
      </c>
      <c r="F81" s="30">
        <v>0.56529204055848903</v>
      </c>
      <c r="G81" s="30">
        <v>0.77261168162233951</v>
      </c>
      <c r="H81" s="2">
        <v>39.290227359926241</v>
      </c>
      <c r="I81" s="2">
        <v>41.947537422916426</v>
      </c>
      <c r="J81" s="2">
        <v>49.734809575948283</v>
      </c>
    </row>
    <row r="82" spans="1:10" x14ac:dyDescent="0.25">
      <c r="A82" t="s">
        <v>1081</v>
      </c>
      <c r="B82" s="25">
        <v>0.6030899999999999</v>
      </c>
      <c r="C82" s="25">
        <v>1.1685320598915585</v>
      </c>
      <c r="D82" s="25">
        <v>1.6770797061798406</v>
      </c>
      <c r="E82" s="30">
        <v>0.51342254058266601</v>
      </c>
      <c r="F82" s="30">
        <v>0.60136961315889836</v>
      </c>
      <c r="G82" s="30">
        <v>0.88356630022053095</v>
      </c>
      <c r="H82" s="2">
        <v>36.666462678691779</v>
      </c>
      <c r="I82" s="2">
        <v>39.287324735994645</v>
      </c>
      <c r="J82" s="2">
        <v>48.924264645548526</v>
      </c>
    </row>
    <row r="83" spans="1:10" x14ac:dyDescent="0.25">
      <c r="A83" t="s">
        <v>292</v>
      </c>
      <c r="B83" s="25">
        <v>0.62817999999999996</v>
      </c>
      <c r="C83" s="25">
        <v>1.1191219077334522</v>
      </c>
      <c r="D83" s="25">
        <v>1.4935687223407303</v>
      </c>
      <c r="E83" s="30">
        <v>0.46886242796650646</v>
      </c>
      <c r="F83" s="30">
        <v>0.52085389538030502</v>
      </c>
      <c r="G83" s="30">
        <v>0.71887834697061348</v>
      </c>
      <c r="H83" s="2">
        <v>37.749972095918963</v>
      </c>
      <c r="I83" s="2">
        <v>39.352231014987268</v>
      </c>
      <c r="J83" s="2">
        <v>46.86896554686188</v>
      </c>
    </row>
    <row r="84" spans="1:10" x14ac:dyDescent="0.25">
      <c r="A84" t="s">
        <v>539</v>
      </c>
      <c r="B84" s="25">
        <v>0.67127999999999999</v>
      </c>
      <c r="C84" s="25">
        <v>1.2810898581813848</v>
      </c>
      <c r="D84" s="25">
        <v>1.9884027529495887</v>
      </c>
      <c r="E84" s="30">
        <v>0.54918960791324045</v>
      </c>
      <c r="F84" s="30">
        <v>0.70519008461446797</v>
      </c>
      <c r="G84" s="30">
        <v>1.1069598379215828</v>
      </c>
      <c r="H84" s="2">
        <v>33.215161693851392</v>
      </c>
      <c r="I84" s="2">
        <v>37.39665892888911</v>
      </c>
      <c r="J84" s="2">
        <v>49.748991214139693</v>
      </c>
    </row>
    <row r="85" spans="1:10" x14ac:dyDescent="0.25">
      <c r="A85" t="s">
        <v>741</v>
      </c>
      <c r="B85" s="25">
        <v>0.66422000000000003</v>
      </c>
      <c r="C85" s="25">
        <v>1.1391105356658939</v>
      </c>
      <c r="D85" s="25">
        <v>1.5854912528981364</v>
      </c>
      <c r="E85" s="30">
        <v>0.52932763241094827</v>
      </c>
      <c r="F85" s="30">
        <v>0.59295113064948368</v>
      </c>
      <c r="G85" s="30">
        <v>0.82761735569540229</v>
      </c>
      <c r="H85" s="2">
        <v>34.629478195816745</v>
      </c>
      <c r="I85" s="2">
        <v>36.683641785332043</v>
      </c>
      <c r="J85" s="2">
        <v>45.189547540984755</v>
      </c>
    </row>
    <row r="86" spans="1:10" x14ac:dyDescent="0.25">
      <c r="A86" t="s">
        <v>998</v>
      </c>
      <c r="B86" s="25">
        <v>0.82706000000000002</v>
      </c>
      <c r="C86" s="25">
        <v>1.252738616303533</v>
      </c>
      <c r="D86" s="25">
        <v>1.7947246874471019</v>
      </c>
      <c r="E86" s="30">
        <v>0.53948927526418866</v>
      </c>
      <c r="F86" s="30">
        <v>0.68481125915894836</v>
      </c>
      <c r="G86" s="30">
        <v>0.9954416850047153</v>
      </c>
      <c r="H86" s="2">
        <v>19.908658689138477</v>
      </c>
      <c r="I86" s="2">
        <v>22.738003540910558</v>
      </c>
      <c r="J86" s="2">
        <v>29.55380302758433</v>
      </c>
    </row>
    <row r="87" spans="1:10" x14ac:dyDescent="0.25">
      <c r="A87" t="s">
        <v>347</v>
      </c>
      <c r="B87" s="25">
        <v>0.61590000000000011</v>
      </c>
      <c r="C87" s="25">
        <v>1.1874979704497484</v>
      </c>
      <c r="D87" s="25">
        <v>1.7733398278941386</v>
      </c>
      <c r="E87" s="30">
        <v>0.49680142880337719</v>
      </c>
      <c r="F87" s="30">
        <v>0.5947881149537263</v>
      </c>
      <c r="G87" s="30">
        <v>0.91979217405422964</v>
      </c>
      <c r="H87" s="2">
        <v>39.061635014554533</v>
      </c>
      <c r="I87" s="2">
        <v>42.243025541906675</v>
      </c>
      <c r="J87" s="2">
        <v>53.898537198095966</v>
      </c>
    </row>
    <row r="88" spans="1:10" x14ac:dyDescent="0.25">
      <c r="A88" t="s">
        <v>260</v>
      </c>
      <c r="B88" s="25">
        <v>0.63180000000000003</v>
      </c>
      <c r="C88" s="25">
        <v>1.1621399176954732</v>
      </c>
      <c r="D88" s="25">
        <v>1.5129154795821462</v>
      </c>
      <c r="E88" s="30">
        <v>0.48559670781892994</v>
      </c>
      <c r="F88" s="30">
        <v>0.57065527065527055</v>
      </c>
      <c r="G88" s="30">
        <v>0.75930674264007592</v>
      </c>
      <c r="H88" s="2">
        <v>33.236103814112731</v>
      </c>
      <c r="I88" s="2">
        <v>35.323784327094714</v>
      </c>
      <c r="J88" s="2">
        <v>41.944837193680165</v>
      </c>
    </row>
    <row r="89" spans="1:10" x14ac:dyDescent="0.25">
      <c r="A89" t="s">
        <v>1253</v>
      </c>
      <c r="B89" s="25">
        <v>0.66598000000000002</v>
      </c>
      <c r="C89" s="25">
        <v>1.1911468812877264</v>
      </c>
      <c r="D89" s="25">
        <v>1.8526232018979549</v>
      </c>
      <c r="E89" s="30">
        <v>0.51510555872548713</v>
      </c>
      <c r="F89" s="30">
        <v>0.61384726268056089</v>
      </c>
      <c r="G89" s="30">
        <v>0.97735667737769893</v>
      </c>
      <c r="H89" s="2">
        <v>36.154307639339777</v>
      </c>
      <c r="I89" s="2">
        <v>38.947789192398254</v>
      </c>
      <c r="J89" s="2">
        <v>50.649585209824338</v>
      </c>
    </row>
    <row r="90" spans="1:10" x14ac:dyDescent="0.25">
      <c r="A90" t="s">
        <v>929</v>
      </c>
      <c r="B90" s="25">
        <v>0.66827999999999999</v>
      </c>
      <c r="C90" s="25">
        <v>1.1998264200634465</v>
      </c>
      <c r="D90" s="25">
        <v>1.7413284850661399</v>
      </c>
      <c r="E90" s="30">
        <v>0.57567187406476317</v>
      </c>
      <c r="F90" s="30">
        <v>0.68779553480576994</v>
      </c>
      <c r="G90" s="30">
        <v>0.99453073561979988</v>
      </c>
      <c r="H90" s="2">
        <v>27.392819333155845</v>
      </c>
      <c r="I90" s="2">
        <v>30.09240940836662</v>
      </c>
      <c r="J90" s="2">
        <v>38.852484050710949</v>
      </c>
    </row>
    <row r="91" spans="1:10" x14ac:dyDescent="0.25">
      <c r="A91" t="s">
        <v>329</v>
      </c>
      <c r="B91" s="25">
        <v>0.66532000000000002</v>
      </c>
      <c r="C91" s="25">
        <v>1.2207659472133709</v>
      </c>
      <c r="D91" s="25">
        <v>1.9534960620453314</v>
      </c>
      <c r="E91" s="30">
        <v>0.54451993025912349</v>
      </c>
      <c r="F91" s="30">
        <v>0.66506342812481223</v>
      </c>
      <c r="G91" s="30">
        <v>1.0724388264293876</v>
      </c>
      <c r="H91" s="2">
        <v>32.909218148452254</v>
      </c>
      <c r="I91" s="2">
        <v>36.332170058926877</v>
      </c>
      <c r="J91" s="2">
        <v>48.793107677972202</v>
      </c>
    </row>
    <row r="92" spans="1:10" x14ac:dyDescent="0.25">
      <c r="A92" t="s">
        <v>1085</v>
      </c>
      <c r="B92" s="25">
        <v>0.6460999999999999</v>
      </c>
      <c r="C92" s="25">
        <v>1.1704689676520663</v>
      </c>
      <c r="D92" s="25">
        <v>1.5937161430119178</v>
      </c>
      <c r="E92" s="30">
        <v>0.51645256152298402</v>
      </c>
      <c r="F92" s="30">
        <v>0.60527782077077852</v>
      </c>
      <c r="G92" s="30">
        <v>0.83917350255378431</v>
      </c>
      <c r="H92" s="2">
        <v>34.115960053279572</v>
      </c>
      <c r="I92" s="2">
        <v>36.598910205931197</v>
      </c>
      <c r="J92" s="2">
        <v>44.175001314404184</v>
      </c>
    </row>
    <row r="93" spans="1:10" x14ac:dyDescent="0.25">
      <c r="A93" t="s">
        <v>331</v>
      </c>
      <c r="B93" s="25">
        <v>0.69664999999999999</v>
      </c>
      <c r="C93" s="25">
        <v>1.2464508720304313</v>
      </c>
      <c r="D93" s="25">
        <v>1.8826168090145696</v>
      </c>
      <c r="E93" s="30">
        <v>0.53778798535850147</v>
      </c>
      <c r="F93" s="30">
        <v>0.66363310127036534</v>
      </c>
      <c r="G93" s="30">
        <v>1.0053972583076152</v>
      </c>
      <c r="H93" s="2">
        <v>32.980918412521262</v>
      </c>
      <c r="I93" s="2">
        <v>36.802808732653311</v>
      </c>
      <c r="J93" s="2">
        <v>48.319985891495449</v>
      </c>
    </row>
    <row r="94" spans="1:10" x14ac:dyDescent="0.25">
      <c r="A94" t="s">
        <v>1019</v>
      </c>
      <c r="B94" s="25">
        <v>0.65564000000000011</v>
      </c>
      <c r="C94" s="25">
        <v>1.2165670184857542</v>
      </c>
      <c r="D94" s="25">
        <v>1.6351198828625462</v>
      </c>
      <c r="E94" s="30">
        <v>0.52505948386309553</v>
      </c>
      <c r="F94" s="30">
        <v>0.63849063510463056</v>
      </c>
      <c r="G94" s="30">
        <v>0.8721478250259288</v>
      </c>
      <c r="H94" s="2">
        <v>30.658701972359946</v>
      </c>
      <c r="I94" s="2">
        <v>33.882798117049099</v>
      </c>
      <c r="J94" s="2">
        <v>40.705772532400083</v>
      </c>
    </row>
    <row r="95" spans="1:10" x14ac:dyDescent="0.25">
      <c r="A95" t="s">
        <v>711</v>
      </c>
      <c r="B95" s="25">
        <v>0.60482999999999998</v>
      </c>
      <c r="C95" s="25">
        <v>1.1122960170626457</v>
      </c>
      <c r="D95" s="25">
        <v>1.5930509399335351</v>
      </c>
      <c r="E95" s="30">
        <v>0.50321577964056019</v>
      </c>
      <c r="F95" s="30">
        <v>0.56293503959790359</v>
      </c>
      <c r="G95" s="30">
        <v>0.83389547476150327</v>
      </c>
      <c r="H95" s="2">
        <v>37.367504395832881</v>
      </c>
      <c r="I95" s="2">
        <v>39.283940714525919</v>
      </c>
      <c r="J95" s="2">
        <v>50.033856820360882</v>
      </c>
    </row>
    <row r="96" spans="1:10" x14ac:dyDescent="0.25">
      <c r="A96" t="s">
        <v>1157</v>
      </c>
      <c r="B96" s="25">
        <v>0.65971000000000002</v>
      </c>
      <c r="C96" s="25">
        <v>1.2091070318776431</v>
      </c>
      <c r="D96" s="25">
        <v>1.7684816055539554</v>
      </c>
      <c r="E96" s="30">
        <v>0.52148671385911982</v>
      </c>
      <c r="F96" s="30">
        <v>0.62401661336041581</v>
      </c>
      <c r="G96" s="30">
        <v>0.92677843294781015</v>
      </c>
      <c r="H96" s="2">
        <v>33.778411945062722</v>
      </c>
      <c r="I96" s="2">
        <v>37.08589005406931</v>
      </c>
      <c r="J96" s="2">
        <v>47.801458182416226</v>
      </c>
    </row>
    <row r="97" spans="1:10" x14ac:dyDescent="0.25">
      <c r="A97" t="s">
        <v>1217</v>
      </c>
      <c r="B97" s="25">
        <v>0.62775000000000003</v>
      </c>
      <c r="C97" s="25">
        <v>1.2213460772600557</v>
      </c>
      <c r="D97" s="25">
        <v>1.7296136997212266</v>
      </c>
      <c r="E97" s="30">
        <v>0.48175228992433294</v>
      </c>
      <c r="F97" s="30">
        <v>0.59659099960175233</v>
      </c>
      <c r="G97" s="30">
        <v>0.87638391079251299</v>
      </c>
      <c r="H97" s="2">
        <v>37.694794234853759</v>
      </c>
      <c r="I97" s="2">
        <v>41.460077147790514</v>
      </c>
      <c r="J97" s="2">
        <v>51.287870730884272</v>
      </c>
    </row>
    <row r="98" spans="1:10" x14ac:dyDescent="0.25">
      <c r="A98" t="s">
        <v>1230</v>
      </c>
      <c r="B98" s="25">
        <v>0.76444000000000001</v>
      </c>
      <c r="C98" s="25">
        <v>1.1737481031866466</v>
      </c>
      <c r="D98" s="25">
        <v>1.70770760295118</v>
      </c>
      <c r="E98" s="30">
        <v>0.46980796399979063</v>
      </c>
      <c r="F98" s="30">
        <v>0.55712678562084661</v>
      </c>
      <c r="G98" s="30">
        <v>0.8345717126262362</v>
      </c>
      <c r="H98" s="2">
        <v>28.443642728664106</v>
      </c>
      <c r="I98" s="2">
        <v>31.08052621859165</v>
      </c>
      <c r="J98" s="2">
        <v>40.675027028720073</v>
      </c>
    </row>
    <row r="99" spans="1:10" x14ac:dyDescent="0.25">
      <c r="A99" t="s">
        <v>972</v>
      </c>
      <c r="B99" s="25">
        <v>0.61748000000000003</v>
      </c>
      <c r="C99" s="25">
        <v>1.1059953358813241</v>
      </c>
      <c r="D99" s="25">
        <v>1.4786308868303428</v>
      </c>
      <c r="E99" s="30">
        <v>0.51596812852238116</v>
      </c>
      <c r="F99" s="30">
        <v>0.56589687115372145</v>
      </c>
      <c r="G99" s="30">
        <v>0.76516648312495938</v>
      </c>
      <c r="H99" s="2">
        <v>35.322083038579727</v>
      </c>
      <c r="I99" s="2">
        <v>36.860895985616565</v>
      </c>
      <c r="J99" s="2">
        <v>44.312958111061199</v>
      </c>
    </row>
    <row r="100" spans="1:10" x14ac:dyDescent="0.25">
      <c r="A100" t="s">
        <v>1091</v>
      </c>
      <c r="B100" s="25">
        <v>0.66619000000000006</v>
      </c>
      <c r="C100" s="25">
        <v>1.1993275191762109</v>
      </c>
      <c r="D100" s="25">
        <v>1.7777961242288236</v>
      </c>
      <c r="E100" s="30">
        <v>0.53849502394211868</v>
      </c>
      <c r="F100" s="30">
        <v>0.6473378465602907</v>
      </c>
      <c r="G100" s="30">
        <v>0.96795959110764196</v>
      </c>
      <c r="H100" s="2">
        <v>33.969372818835673</v>
      </c>
      <c r="I100" s="2">
        <v>37.112412492383207</v>
      </c>
      <c r="J100" s="2">
        <v>47.36922135330493</v>
      </c>
    </row>
    <row r="101" spans="1:10" x14ac:dyDescent="0.25">
      <c r="A101" t="s">
        <v>944</v>
      </c>
      <c r="B101" s="25">
        <v>0.59349000000000007</v>
      </c>
      <c r="C101" s="25">
        <v>1.1551331951675681</v>
      </c>
      <c r="D101" s="25">
        <v>1.5317781260004379</v>
      </c>
      <c r="E101" s="30">
        <v>0.48415306070868924</v>
      </c>
      <c r="F101" s="30">
        <v>0.56046437176700525</v>
      </c>
      <c r="G101" s="30">
        <v>0.76006335405819803</v>
      </c>
      <c r="H101" s="2">
        <v>34.558040208075141</v>
      </c>
      <c r="I101" s="2">
        <v>36.991705011460716</v>
      </c>
      <c r="J101" s="2">
        <v>45.043462054359971</v>
      </c>
    </row>
    <row r="102" spans="1:10" x14ac:dyDescent="0.25">
      <c r="A102" t="s">
        <v>262</v>
      </c>
      <c r="B102" s="25">
        <v>0.62919999999999998</v>
      </c>
      <c r="C102" s="25">
        <v>1.1728226319135411</v>
      </c>
      <c r="D102" s="25">
        <v>1.6742212333121425</v>
      </c>
      <c r="E102" s="30">
        <v>0.49578830260648443</v>
      </c>
      <c r="F102" s="30">
        <v>0.57682771773680863</v>
      </c>
      <c r="G102" s="30">
        <v>0.83620470438652261</v>
      </c>
      <c r="H102" s="2">
        <v>37.759518535781446</v>
      </c>
      <c r="I102" s="2">
        <v>40.434764687299491</v>
      </c>
      <c r="J102" s="2">
        <v>50.64848778439309</v>
      </c>
    </row>
    <row r="103" spans="1:10" x14ac:dyDescent="0.25">
      <c r="A103" t="s">
        <v>946</v>
      </c>
      <c r="B103" s="25">
        <v>0.64022000000000001</v>
      </c>
      <c r="C103" s="25">
        <v>1.1714566867639249</v>
      </c>
      <c r="D103" s="25">
        <v>1.6176861079004092</v>
      </c>
      <c r="E103" s="30">
        <v>0.52813095498422413</v>
      </c>
      <c r="F103" s="30">
        <v>0.61497610196494956</v>
      </c>
      <c r="G103" s="30">
        <v>0.86113367279997499</v>
      </c>
      <c r="H103" s="2">
        <v>30.957276272122002</v>
      </c>
      <c r="I103" s="2">
        <v>33.59782495405522</v>
      </c>
      <c r="J103" s="2">
        <v>41.994088696849332</v>
      </c>
    </row>
    <row r="104" spans="1:10" x14ac:dyDescent="0.25">
      <c r="A104" t="s">
        <v>1093</v>
      </c>
      <c r="B104" s="25">
        <v>0.65024999999999999</v>
      </c>
      <c r="C104" s="25">
        <v>1.1815763168012303</v>
      </c>
      <c r="D104" s="25">
        <v>1.8381853133410226</v>
      </c>
      <c r="E104" s="30">
        <v>0.52761245674740487</v>
      </c>
      <c r="F104" s="30">
        <v>0.62440599769319494</v>
      </c>
      <c r="G104" s="30">
        <v>0.98388312187620142</v>
      </c>
      <c r="H104" s="2">
        <v>34.356442804338883</v>
      </c>
      <c r="I104" s="2">
        <v>37.182575597945906</v>
      </c>
      <c r="J104" s="2">
        <v>48.89992053436653</v>
      </c>
    </row>
    <row r="105" spans="1:10" x14ac:dyDescent="0.25">
      <c r="A105" t="s">
        <v>996</v>
      </c>
      <c r="B105" s="25">
        <v>0.82759000000000005</v>
      </c>
      <c r="C105" s="25">
        <v>1.2496888555927452</v>
      </c>
      <c r="D105" s="25">
        <v>1.798257591319373</v>
      </c>
      <c r="E105" s="30">
        <v>0.53911961236844341</v>
      </c>
      <c r="F105" s="30">
        <v>0.68402228156454292</v>
      </c>
      <c r="G105" s="30">
        <v>0.99889438006742481</v>
      </c>
      <c r="H105" s="2">
        <v>19.873956015549414</v>
      </c>
      <c r="I105" s="2">
        <v>22.725637100736495</v>
      </c>
      <c r="J105" s="2">
        <v>29.658361401753289</v>
      </c>
    </row>
    <row r="106" spans="1:10" x14ac:dyDescent="0.25">
      <c r="A106" t="s">
        <v>1238</v>
      </c>
      <c r="B106" s="25">
        <v>0.64122000000000001</v>
      </c>
      <c r="C106" s="25">
        <v>1.1388914881008079</v>
      </c>
      <c r="D106" s="25">
        <v>1.7293986463304325</v>
      </c>
      <c r="E106" s="30">
        <v>0.58476030067683471</v>
      </c>
      <c r="F106" s="30">
        <v>0.65511057047503185</v>
      </c>
      <c r="G106" s="30">
        <v>0.98844390380836522</v>
      </c>
      <c r="H106" s="2">
        <v>36.188942279350464</v>
      </c>
      <c r="I106" s="2">
        <v>37.954118324763293</v>
      </c>
      <c r="J106" s="2">
        <v>49.119635982805981</v>
      </c>
    </row>
    <row r="107" spans="1:10" x14ac:dyDescent="0.25">
      <c r="A107" t="s">
        <v>769</v>
      </c>
      <c r="B107" s="25">
        <v>0.68052999999999997</v>
      </c>
      <c r="C107" s="25">
        <v>1.2406065860432309</v>
      </c>
      <c r="D107" s="25">
        <v>1.7842269995444724</v>
      </c>
      <c r="E107" s="30">
        <v>0.58519095410929722</v>
      </c>
      <c r="F107" s="30">
        <v>0.72055603720629513</v>
      </c>
      <c r="G107" s="30">
        <v>1.0280516656135659</v>
      </c>
      <c r="H107" s="2">
        <v>28.930024304722863</v>
      </c>
      <c r="I107" s="2">
        <v>32.299164771899562</v>
      </c>
      <c r="J107" s="2">
        <v>40.953610975917023</v>
      </c>
    </row>
    <row r="108" spans="1:10" x14ac:dyDescent="0.25">
      <c r="A108" t="s">
        <v>938</v>
      </c>
      <c r="B108" s="25">
        <v>0.66316000000000008</v>
      </c>
      <c r="C108" s="25">
        <v>1.2010676156583631</v>
      </c>
      <c r="D108" s="25">
        <v>1.563227577055311</v>
      </c>
      <c r="E108" s="30">
        <v>0.51029917365341693</v>
      </c>
      <c r="F108" s="30">
        <v>0.61510042825260869</v>
      </c>
      <c r="G108" s="30">
        <v>0.81454701731105605</v>
      </c>
      <c r="H108" s="2">
        <v>30.789105043447059</v>
      </c>
      <c r="I108" s="2">
        <v>33.89034336788378</v>
      </c>
      <c r="J108" s="2">
        <v>40.68046632470039</v>
      </c>
    </row>
    <row r="109" spans="1:10" x14ac:dyDescent="0.25">
      <c r="A109" t="s">
        <v>1089</v>
      </c>
      <c r="B109" s="25">
        <v>0.64554</v>
      </c>
      <c r="C109" s="25">
        <v>1.1690367754128326</v>
      </c>
      <c r="D109" s="25">
        <v>1.7173374229327383</v>
      </c>
      <c r="E109" s="30">
        <v>0.53866530346686492</v>
      </c>
      <c r="F109" s="30">
        <v>0.62975183567246029</v>
      </c>
      <c r="G109" s="30">
        <v>0.93458190042445088</v>
      </c>
      <c r="H109" s="2">
        <v>33.82330797495375</v>
      </c>
      <c r="I109" s="2">
        <v>36.685539977826771</v>
      </c>
      <c r="J109" s="2">
        <v>47.036856896771681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3"/>
  <sheetViews>
    <sheetView topLeftCell="A19" workbookViewId="0">
      <selection activeCell="E9" sqref="E9"/>
    </sheetView>
  </sheetViews>
  <sheetFormatPr defaultRowHeight="13.2" x14ac:dyDescent="0.25"/>
  <sheetData>
    <row r="1" spans="1:4" x14ac:dyDescent="0.25">
      <c r="A1" s="11" t="s">
        <v>221</v>
      </c>
    </row>
    <row r="2" spans="1:4" x14ac:dyDescent="0.25">
      <c r="A2" t="s">
        <v>198</v>
      </c>
      <c r="D2" t="s">
        <v>227</v>
      </c>
    </row>
    <row r="3" spans="1:4" x14ac:dyDescent="0.25">
      <c r="A3" t="s">
        <v>199</v>
      </c>
      <c r="D3" t="s">
        <v>226</v>
      </c>
    </row>
    <row r="4" spans="1:4" x14ac:dyDescent="0.25">
      <c r="A4" t="s">
        <v>200</v>
      </c>
    </row>
    <row r="5" spans="1:4" x14ac:dyDescent="0.25">
      <c r="A5" t="s">
        <v>201</v>
      </c>
    </row>
    <row r="6" spans="1:4" x14ac:dyDescent="0.25">
      <c r="A6" t="s">
        <v>202</v>
      </c>
    </row>
    <row r="8" spans="1:4" x14ac:dyDescent="0.25">
      <c r="A8" s="11" t="s">
        <v>203</v>
      </c>
      <c r="D8" t="s">
        <v>228</v>
      </c>
    </row>
    <row r="9" spans="1:4" x14ac:dyDescent="0.25">
      <c r="B9" t="s">
        <v>204</v>
      </c>
    </row>
    <row r="10" spans="1:4" x14ac:dyDescent="0.25">
      <c r="B10" t="s">
        <v>42</v>
      </c>
    </row>
    <row r="11" spans="1:4" x14ac:dyDescent="0.25">
      <c r="B11" t="s">
        <v>43</v>
      </c>
    </row>
    <row r="12" spans="1:4" x14ac:dyDescent="0.25">
      <c r="B12" t="s">
        <v>205</v>
      </c>
    </row>
    <row r="13" spans="1:4" x14ac:dyDescent="0.25">
      <c r="B13" t="s">
        <v>206</v>
      </c>
    </row>
    <row r="14" spans="1:4" x14ac:dyDescent="0.25">
      <c r="B14" t="s">
        <v>207</v>
      </c>
    </row>
    <row r="15" spans="1:4" x14ac:dyDescent="0.25">
      <c r="B15" t="s">
        <v>208</v>
      </c>
    </row>
    <row r="16" spans="1:4" x14ac:dyDescent="0.25">
      <c r="B16" t="s">
        <v>209</v>
      </c>
    </row>
    <row r="17" spans="1:2" x14ac:dyDescent="0.25">
      <c r="B17" t="s">
        <v>210</v>
      </c>
    </row>
    <row r="19" spans="1:2" x14ac:dyDescent="0.25">
      <c r="A19" s="11" t="s">
        <v>211</v>
      </c>
    </row>
    <row r="20" spans="1:2" x14ac:dyDescent="0.25">
      <c r="B20" t="s">
        <v>212</v>
      </c>
    </row>
    <row r="21" spans="1:2" x14ac:dyDescent="0.25">
      <c r="B21" t="s">
        <v>213</v>
      </c>
    </row>
    <row r="22" spans="1:2" x14ac:dyDescent="0.25">
      <c r="B22" t="s">
        <v>214</v>
      </c>
    </row>
    <row r="23" spans="1:2" x14ac:dyDescent="0.25">
      <c r="B23" t="s">
        <v>215</v>
      </c>
    </row>
    <row r="24" spans="1:2" x14ac:dyDescent="0.25">
      <c r="B24" t="s">
        <v>216</v>
      </c>
    </row>
    <row r="25" spans="1:2" x14ac:dyDescent="0.25">
      <c r="B25" t="s">
        <v>217</v>
      </c>
    </row>
    <row r="26" spans="1:2" x14ac:dyDescent="0.25">
      <c r="B26" t="s">
        <v>218</v>
      </c>
    </row>
    <row r="27" spans="1:2" x14ac:dyDescent="0.25">
      <c r="B27" t="s">
        <v>219</v>
      </c>
    </row>
    <row r="28" spans="1:2" x14ac:dyDescent="0.25">
      <c r="B28" t="s">
        <v>220</v>
      </c>
    </row>
    <row r="30" spans="1:2" x14ac:dyDescent="0.25">
      <c r="A30" s="11" t="s">
        <v>222</v>
      </c>
    </row>
    <row r="31" spans="1:2" x14ac:dyDescent="0.25">
      <c r="B31" t="s">
        <v>223</v>
      </c>
    </row>
    <row r="32" spans="1:2" x14ac:dyDescent="0.25">
      <c r="B32" t="s">
        <v>224</v>
      </c>
    </row>
    <row r="33" spans="2:2" x14ac:dyDescent="0.25">
      <c r="B33" t="s">
        <v>225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69"/>
  <sheetViews>
    <sheetView topLeftCell="A52" workbookViewId="0">
      <selection activeCell="H68" sqref="H68"/>
    </sheetView>
  </sheetViews>
  <sheetFormatPr defaultRowHeight="13.2" x14ac:dyDescent="0.25"/>
  <cols>
    <col min="4" max="4" width="8.6640625" customWidth="1"/>
  </cols>
  <sheetData>
    <row r="1" spans="1:11" x14ac:dyDescent="0.25">
      <c r="A1" t="s">
        <v>1258</v>
      </c>
    </row>
    <row r="2" spans="1:11" x14ac:dyDescent="0.25">
      <c r="A2" t="s">
        <v>245</v>
      </c>
    </row>
    <row r="3" spans="1:11" x14ac:dyDescent="0.25">
      <c r="A3" t="s">
        <v>301</v>
      </c>
    </row>
    <row r="4" spans="1:11" x14ac:dyDescent="0.25">
      <c r="A4" t="s">
        <v>1260</v>
      </c>
    </row>
    <row r="5" spans="1:11" x14ac:dyDescent="0.25">
      <c r="A5" t="s">
        <v>583</v>
      </c>
    </row>
    <row r="6" spans="1:11" x14ac:dyDescent="0.25">
      <c r="A6" t="s">
        <v>913</v>
      </c>
    </row>
    <row r="14" spans="1:11" x14ac:dyDescent="0.25">
      <c r="B14" t="s">
        <v>133</v>
      </c>
      <c r="I14" t="s">
        <v>1258</v>
      </c>
    </row>
    <row r="15" spans="1:11" x14ac:dyDescent="0.25">
      <c r="I15" t="s">
        <v>245</v>
      </c>
      <c r="J15">
        <v>1</v>
      </c>
      <c r="K15" s="7" t="s">
        <v>1259</v>
      </c>
    </row>
    <row r="16" spans="1:11" x14ac:dyDescent="0.25">
      <c r="B16">
        <v>100</v>
      </c>
      <c r="C16">
        <v>100</v>
      </c>
      <c r="G16">
        <v>1</v>
      </c>
      <c r="I16" t="s">
        <v>301</v>
      </c>
      <c r="J16">
        <v>2</v>
      </c>
      <c r="K16" s="7" t="s">
        <v>1261</v>
      </c>
    </row>
    <row r="17" spans="2:11" x14ac:dyDescent="0.25">
      <c r="B17">
        <v>0.53</v>
      </c>
      <c r="C17">
        <f>C$16*B17</f>
        <v>53</v>
      </c>
      <c r="D17" s="7">
        <f>(C18-C17)/C18</f>
        <v>0.19696969696969696</v>
      </c>
      <c r="E17" t="s">
        <v>41</v>
      </c>
      <c r="I17" t="s">
        <v>1260</v>
      </c>
      <c r="J17">
        <v>3</v>
      </c>
      <c r="K17" s="7"/>
    </row>
    <row r="18" spans="2:11" x14ac:dyDescent="0.25">
      <c r="B18">
        <v>0.66</v>
      </c>
      <c r="C18">
        <f t="shared" ref="C18:C43" si="0">C$16*B18</f>
        <v>66</v>
      </c>
      <c r="D18" s="7">
        <f>(C19-C18)/C18</f>
        <v>0.25757575757575757</v>
      </c>
      <c r="I18" t="s">
        <v>583</v>
      </c>
      <c r="J18">
        <v>4</v>
      </c>
      <c r="K18" s="7"/>
    </row>
    <row r="19" spans="2:11" x14ac:dyDescent="0.25">
      <c r="B19">
        <v>0.83</v>
      </c>
      <c r="C19">
        <f t="shared" si="0"/>
        <v>83</v>
      </c>
      <c r="I19" t="s">
        <v>913</v>
      </c>
      <c r="J19">
        <v>5</v>
      </c>
    </row>
    <row r="20" spans="2:11" x14ac:dyDescent="0.25">
      <c r="B20">
        <v>1.1000000000000001</v>
      </c>
      <c r="C20">
        <f t="shared" si="0"/>
        <v>110.00000000000001</v>
      </c>
      <c r="D20" s="7">
        <f>(C21-C20)/C21</f>
        <v>6.77966101694914E-2</v>
      </c>
      <c r="E20" t="s">
        <v>137</v>
      </c>
    </row>
    <row r="21" spans="2:11" x14ac:dyDescent="0.25">
      <c r="B21">
        <v>1.18</v>
      </c>
      <c r="C21">
        <f t="shared" si="0"/>
        <v>118</v>
      </c>
      <c r="D21" s="7">
        <f>(C22-C21)/C21</f>
        <v>5.9322033898305086E-2</v>
      </c>
    </row>
    <row r="22" spans="2:11" x14ac:dyDescent="0.25">
      <c r="B22">
        <v>1.25</v>
      </c>
      <c r="C22">
        <f t="shared" si="0"/>
        <v>125</v>
      </c>
    </row>
    <row r="23" spans="2:11" x14ac:dyDescent="0.25">
      <c r="B23">
        <v>1.4</v>
      </c>
      <c r="C23">
        <f t="shared" si="0"/>
        <v>140</v>
      </c>
      <c r="D23" s="7">
        <f>(C24-C23)/C24</f>
        <v>0.15662650602409639</v>
      </c>
      <c r="E23" t="s">
        <v>138</v>
      </c>
    </row>
    <row r="24" spans="2:11" x14ac:dyDescent="0.25">
      <c r="B24">
        <v>1.66</v>
      </c>
      <c r="C24">
        <f t="shared" si="0"/>
        <v>166</v>
      </c>
      <c r="D24" s="7">
        <f>(C25-C24)/C24</f>
        <v>0.20481927710843373</v>
      </c>
    </row>
    <row r="25" spans="2:11" x14ac:dyDescent="0.25">
      <c r="B25">
        <v>2</v>
      </c>
      <c r="C25">
        <f t="shared" si="0"/>
        <v>200</v>
      </c>
    </row>
    <row r="26" spans="2:11" x14ac:dyDescent="0.25">
      <c r="B26">
        <v>0.51</v>
      </c>
      <c r="C26">
        <f t="shared" si="0"/>
        <v>51</v>
      </c>
      <c r="D26" s="7">
        <f>(C27-C26)/C27</f>
        <v>0.16393442622950818</v>
      </c>
      <c r="E26" t="s">
        <v>136</v>
      </c>
    </row>
    <row r="27" spans="2:11" x14ac:dyDescent="0.25">
      <c r="B27">
        <v>0.61</v>
      </c>
      <c r="C27">
        <f t="shared" si="0"/>
        <v>61</v>
      </c>
      <c r="D27" s="7">
        <f>(C28-C27)/C27</f>
        <v>0.18032786885245902</v>
      </c>
    </row>
    <row r="28" spans="2:11" x14ac:dyDescent="0.25">
      <c r="B28">
        <v>0.72</v>
      </c>
      <c r="C28">
        <f t="shared" si="0"/>
        <v>72</v>
      </c>
    </row>
    <row r="29" spans="2:11" x14ac:dyDescent="0.25">
      <c r="B29">
        <v>0.66</v>
      </c>
      <c r="C29">
        <f t="shared" si="0"/>
        <v>66</v>
      </c>
      <c r="D29" s="7">
        <f>(C30-C29)/C30</f>
        <v>0.2413793103448276</v>
      </c>
      <c r="E29" t="s">
        <v>139</v>
      </c>
    </row>
    <row r="30" spans="2:11" x14ac:dyDescent="0.25">
      <c r="B30">
        <v>0.87</v>
      </c>
      <c r="C30">
        <f t="shared" si="0"/>
        <v>87</v>
      </c>
      <c r="D30" s="7">
        <f>(C31-C30)/C30</f>
        <v>0.2758620689655174</v>
      </c>
    </row>
    <row r="31" spans="2:11" x14ac:dyDescent="0.25">
      <c r="B31">
        <v>1.1100000000000001</v>
      </c>
      <c r="C31">
        <f t="shared" si="0"/>
        <v>111.00000000000001</v>
      </c>
    </row>
    <row r="32" spans="2:11" x14ac:dyDescent="0.25">
      <c r="B32">
        <v>25.02</v>
      </c>
      <c r="C32">
        <f t="shared" si="0"/>
        <v>2502</v>
      </c>
      <c r="D32" s="7">
        <f>(C33-C32)/C33</f>
        <v>0.36866010598031801</v>
      </c>
      <c r="E32" t="s">
        <v>134</v>
      </c>
    </row>
    <row r="33" spans="2:7" x14ac:dyDescent="0.25">
      <c r="B33">
        <v>39.630000000000003</v>
      </c>
      <c r="C33">
        <f t="shared" si="0"/>
        <v>3963.0000000000005</v>
      </c>
      <c r="D33" s="7">
        <f>(C34-C33)/C33</f>
        <v>0.37951047186474879</v>
      </c>
    </row>
    <row r="34" spans="2:7" x14ac:dyDescent="0.25">
      <c r="B34">
        <v>54.67</v>
      </c>
      <c r="C34">
        <f t="shared" si="0"/>
        <v>5467</v>
      </c>
    </row>
    <row r="35" spans="2:7" x14ac:dyDescent="0.25">
      <c r="B35">
        <v>31.18</v>
      </c>
      <c r="C35">
        <f t="shared" si="0"/>
        <v>3118</v>
      </c>
      <c r="D35" s="7">
        <f>(C36-C35)/C36</f>
        <v>0.36651767574156846</v>
      </c>
      <c r="E35" t="s">
        <v>135</v>
      </c>
    </row>
    <row r="36" spans="2:7" x14ac:dyDescent="0.25">
      <c r="B36">
        <v>49.22</v>
      </c>
      <c r="C36">
        <f t="shared" si="0"/>
        <v>4922</v>
      </c>
      <c r="D36" s="7">
        <f>(C37-C36)/C36</f>
        <v>0.38683462007314118</v>
      </c>
    </row>
    <row r="37" spans="2:7" x14ac:dyDescent="0.25">
      <c r="B37">
        <v>68.260000000000005</v>
      </c>
      <c r="C37">
        <f t="shared" si="0"/>
        <v>6826.0000000000009</v>
      </c>
    </row>
    <row r="38" spans="2:7" x14ac:dyDescent="0.25">
      <c r="B38">
        <v>43</v>
      </c>
      <c r="C38">
        <f t="shared" si="0"/>
        <v>4300</v>
      </c>
      <c r="D38" s="7">
        <f>(C39-C38)/C39</f>
        <v>0.17307692307692307</v>
      </c>
      <c r="E38" t="s">
        <v>142</v>
      </c>
    </row>
    <row r="39" spans="2:7" x14ac:dyDescent="0.25">
      <c r="B39">
        <v>52</v>
      </c>
      <c r="C39">
        <f t="shared" si="0"/>
        <v>5200</v>
      </c>
      <c r="D39" s="7">
        <f>(C40-C39)/C39</f>
        <v>0.13461538461538461</v>
      </c>
    </row>
    <row r="40" spans="2:7" x14ac:dyDescent="0.25">
      <c r="B40">
        <v>59</v>
      </c>
      <c r="C40">
        <f t="shared" si="0"/>
        <v>5900</v>
      </c>
    </row>
    <row r="41" spans="2:7" x14ac:dyDescent="0.25">
      <c r="B41">
        <v>21.88</v>
      </c>
      <c r="C41">
        <f t="shared" si="0"/>
        <v>2188</v>
      </c>
      <c r="D41" s="7">
        <f>(C42-C41)/C42</f>
        <v>0.40251228836701247</v>
      </c>
    </row>
    <row r="42" spans="2:7" x14ac:dyDescent="0.25">
      <c r="B42">
        <v>36.619999999999997</v>
      </c>
      <c r="C42">
        <f t="shared" si="0"/>
        <v>3661.9999999999995</v>
      </c>
      <c r="D42" s="7">
        <f>(C43-C42)/C42</f>
        <v>0.40961223375204825</v>
      </c>
    </row>
    <row r="43" spans="2:7" x14ac:dyDescent="0.25">
      <c r="B43">
        <v>51.62</v>
      </c>
      <c r="C43">
        <f t="shared" si="0"/>
        <v>5162</v>
      </c>
    </row>
    <row r="45" spans="2:7" x14ac:dyDescent="0.25">
      <c r="C45" t="s">
        <v>140</v>
      </c>
      <c r="D45" t="s">
        <v>132</v>
      </c>
      <c r="E45" t="s">
        <v>131</v>
      </c>
      <c r="F45" t="s">
        <v>141</v>
      </c>
    </row>
    <row r="46" spans="2:7" x14ac:dyDescent="0.25">
      <c r="C46">
        <v>10</v>
      </c>
      <c r="D46">
        <v>10</v>
      </c>
      <c r="E46">
        <v>10</v>
      </c>
      <c r="F46">
        <f t="shared" ref="F46:F52" si="1">C46*D46*E46</f>
        <v>1000</v>
      </c>
    </row>
    <row r="47" spans="2:7" x14ac:dyDescent="0.25">
      <c r="B47">
        <v>0.1</v>
      </c>
      <c r="C47">
        <f>C46*(1+B47)</f>
        <v>11</v>
      </c>
      <c r="D47">
        <v>10</v>
      </c>
      <c r="E47">
        <v>10</v>
      </c>
      <c r="F47">
        <f t="shared" si="1"/>
        <v>1100</v>
      </c>
      <c r="G47">
        <f t="shared" ref="G47:G52" si="2">(F47-F$46)/F$46</f>
        <v>0.1</v>
      </c>
    </row>
    <row r="48" spans="2:7" x14ac:dyDescent="0.25">
      <c r="C48">
        <f>C47*(1+B48)</f>
        <v>11</v>
      </c>
      <c r="D48">
        <f>1.1*D47</f>
        <v>11</v>
      </c>
      <c r="E48">
        <v>10</v>
      </c>
      <c r="F48">
        <f t="shared" si="1"/>
        <v>1210</v>
      </c>
      <c r="G48">
        <f t="shared" si="2"/>
        <v>0.21</v>
      </c>
    </row>
    <row r="49" spans="1:12" x14ac:dyDescent="0.25">
      <c r="C49">
        <v>11</v>
      </c>
      <c r="D49">
        <v>11</v>
      </c>
      <c r="E49">
        <f>10*1.1</f>
        <v>11</v>
      </c>
      <c r="F49">
        <f t="shared" si="1"/>
        <v>1331</v>
      </c>
      <c r="G49">
        <f t="shared" si="2"/>
        <v>0.33100000000000002</v>
      </c>
    </row>
    <row r="50" spans="1:12" x14ac:dyDescent="0.25">
      <c r="C50">
        <f>10*0.9</f>
        <v>9</v>
      </c>
      <c r="D50">
        <v>10</v>
      </c>
      <c r="E50">
        <v>10</v>
      </c>
      <c r="F50">
        <f t="shared" si="1"/>
        <v>900</v>
      </c>
      <c r="G50">
        <f t="shared" si="2"/>
        <v>-0.1</v>
      </c>
    </row>
    <row r="51" spans="1:12" x14ac:dyDescent="0.25">
      <c r="C51">
        <v>9</v>
      </c>
      <c r="D51">
        <v>10</v>
      </c>
      <c r="E51">
        <v>11</v>
      </c>
      <c r="F51">
        <f t="shared" si="1"/>
        <v>990</v>
      </c>
      <c r="G51">
        <f t="shared" si="2"/>
        <v>-0.01</v>
      </c>
    </row>
    <row r="52" spans="1:12" x14ac:dyDescent="0.25">
      <c r="C52">
        <v>9</v>
      </c>
      <c r="D52">
        <v>11</v>
      </c>
      <c r="E52">
        <v>11</v>
      </c>
      <c r="F52">
        <f t="shared" si="1"/>
        <v>1089</v>
      </c>
      <c r="G52">
        <f t="shared" si="2"/>
        <v>8.8999999999999996E-2</v>
      </c>
      <c r="I52" t="s">
        <v>1279</v>
      </c>
      <c r="L52" s="1"/>
    </row>
    <row r="53" spans="1:12" x14ac:dyDescent="0.25">
      <c r="I53" t="s">
        <v>1254</v>
      </c>
      <c r="K53" t="s">
        <v>1274</v>
      </c>
      <c r="L53" s="1"/>
    </row>
    <row r="54" spans="1:12" x14ac:dyDescent="0.25">
      <c r="I54" t="s">
        <v>1255</v>
      </c>
      <c r="L54" s="1"/>
    </row>
    <row r="55" spans="1:12" x14ac:dyDescent="0.25">
      <c r="C55">
        <v>1.1000000000000001</v>
      </c>
      <c r="D55">
        <v>1.1000000000000001</v>
      </c>
      <c r="E55">
        <v>1.1000000000000001</v>
      </c>
      <c r="F55">
        <f>C55*D55*E55</f>
        <v>1.3310000000000004</v>
      </c>
      <c r="I55" t="s">
        <v>1256</v>
      </c>
      <c r="K55" t="s">
        <v>1275</v>
      </c>
    </row>
    <row r="56" spans="1:12" x14ac:dyDescent="0.25">
      <c r="C56">
        <v>1.1000000000000001</v>
      </c>
      <c r="D56">
        <v>0.9</v>
      </c>
      <c r="E56">
        <v>1</v>
      </c>
      <c r="F56">
        <f>C56*D56*E56</f>
        <v>0.9900000000000001</v>
      </c>
      <c r="I56" t="s">
        <v>1257</v>
      </c>
      <c r="K56" t="s">
        <v>1276</v>
      </c>
    </row>
    <row r="57" spans="1:12" x14ac:dyDescent="0.25">
      <c r="C57">
        <v>0.9</v>
      </c>
      <c r="D57">
        <v>0.9</v>
      </c>
      <c r="E57">
        <v>0.9</v>
      </c>
      <c r="F57">
        <f>C57*D57*E57</f>
        <v>0.72900000000000009</v>
      </c>
      <c r="I57" t="s">
        <v>1277</v>
      </c>
    </row>
    <row r="59" spans="1:12" x14ac:dyDescent="0.25">
      <c r="C59">
        <v>1.3</v>
      </c>
      <c r="D59">
        <v>1.25</v>
      </c>
      <c r="E59">
        <v>1.1000000000000001</v>
      </c>
      <c r="F59">
        <f>C59*D59*E59</f>
        <v>1.7875000000000001</v>
      </c>
    </row>
    <row r="60" spans="1:12" x14ac:dyDescent="0.25">
      <c r="I60" t="s">
        <v>1278</v>
      </c>
    </row>
    <row r="61" spans="1:12" x14ac:dyDescent="0.25">
      <c r="A61" t="s">
        <v>1262</v>
      </c>
    </row>
    <row r="62" spans="1:12" x14ac:dyDescent="0.25">
      <c r="B62" t="s">
        <v>128</v>
      </c>
      <c r="D62" t="s">
        <v>129</v>
      </c>
      <c r="F62" t="s">
        <v>130</v>
      </c>
      <c r="I62" t="s">
        <v>0</v>
      </c>
    </row>
    <row r="63" spans="1:12" x14ac:dyDescent="0.25">
      <c r="B63">
        <v>84.77</v>
      </c>
      <c r="C63">
        <v>51.84</v>
      </c>
      <c r="D63">
        <v>77.53</v>
      </c>
      <c r="E63">
        <v>57.01</v>
      </c>
      <c r="F63">
        <v>150.19999999999999</v>
      </c>
      <c r="G63">
        <v>87.17</v>
      </c>
    </row>
    <row r="64" spans="1:12" x14ac:dyDescent="0.25">
      <c r="B64">
        <v>40.229999999999997</v>
      </c>
      <c r="C64">
        <v>28.77</v>
      </c>
      <c r="D64">
        <v>37.96</v>
      </c>
      <c r="E64">
        <v>25.83</v>
      </c>
      <c r="F64">
        <v>51.45</v>
      </c>
      <c r="G64">
        <v>43.58</v>
      </c>
    </row>
    <row r="65" spans="2:8" x14ac:dyDescent="0.25">
      <c r="B65" s="14">
        <v>65.930000000000007</v>
      </c>
      <c r="C65" s="14">
        <v>49.52</v>
      </c>
      <c r="D65" s="14">
        <v>54.26</v>
      </c>
      <c r="E65" s="14">
        <v>33.24</v>
      </c>
      <c r="F65" s="14">
        <v>129.36000000000001</v>
      </c>
      <c r="G65" s="14">
        <v>87.17</v>
      </c>
    </row>
    <row r="68" spans="2:8" x14ac:dyDescent="0.25">
      <c r="B68" s="7">
        <f t="shared" ref="B68:G68" si="3">(B63-B65)/B65</f>
        <v>0.28575762172000585</v>
      </c>
      <c r="C68" s="7">
        <f t="shared" si="3"/>
        <v>4.6849757673667211E-2</v>
      </c>
      <c r="D68" s="7">
        <f t="shared" si="3"/>
        <v>0.42886103943973469</v>
      </c>
      <c r="E68" s="7">
        <f t="shared" si="3"/>
        <v>0.71510228640192519</v>
      </c>
      <c r="F68" s="7">
        <f t="shared" si="3"/>
        <v>0.1611008039579466</v>
      </c>
      <c r="G68" s="7">
        <f t="shared" si="3"/>
        <v>0</v>
      </c>
      <c r="H68" s="24">
        <f>AVERAGE(B68:G69)</f>
        <v>0.33934676893078658</v>
      </c>
    </row>
    <row r="69" spans="2:8" x14ac:dyDescent="0.25">
      <c r="B69" s="7">
        <f t="shared" ref="B69:G69" si="4">(B65-B64)/B65</f>
        <v>0.38980737145457311</v>
      </c>
      <c r="C69" s="7">
        <f t="shared" si="4"/>
        <v>0.4190226171243942</v>
      </c>
      <c r="D69" s="7">
        <f t="shared" si="4"/>
        <v>0.30040545521562839</v>
      </c>
      <c r="E69" s="7">
        <f t="shared" si="4"/>
        <v>0.22292418772563186</v>
      </c>
      <c r="F69" s="7">
        <f t="shared" si="4"/>
        <v>0.60227272727272729</v>
      </c>
      <c r="G69" s="7">
        <f t="shared" si="4"/>
        <v>0.50005735918320526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INSTR</vt:lpstr>
      <vt:lpstr>RESULT</vt:lpstr>
      <vt:lpstr>Worksheet</vt:lpstr>
      <vt:lpstr>Notes</vt:lpstr>
      <vt:lpstr>NRMS96</vt:lpstr>
      <vt:lpstr>MultLook</vt:lpstr>
      <vt:lpstr>Multipliers</vt:lpstr>
      <vt:lpstr>Input Variables</vt:lpstr>
      <vt:lpstr>scratch</vt:lpstr>
      <vt:lpstr>MultLook!Bin</vt:lpstr>
      <vt:lpstr>MultLook!freq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Stynes</dc:creator>
  <cp:lastModifiedBy>Aniket Gupta</cp:lastModifiedBy>
  <cp:lastPrinted>1998-01-20T17:43:23Z</cp:lastPrinted>
  <dcterms:created xsi:type="dcterms:W3CDTF">1997-10-31T19:34:53Z</dcterms:created>
  <dcterms:modified xsi:type="dcterms:W3CDTF">2024-02-03T22:31:56Z</dcterms:modified>
</cp:coreProperties>
</file>