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82767BA7-0C0D-4948-B5F7-95095CCA616A}" xr6:coauthVersionLast="47" xr6:coauthVersionMax="47" xr10:uidLastSave="{00000000-0000-0000-0000-000000000000}"/>
  <bookViews>
    <workbookView xWindow="768" yWindow="768" windowWidth="17280" windowHeight="8880" firstSheet="3" activeTab="4"/>
  </bookViews>
  <sheets>
    <sheet name="acetaminophen1" sheetId="1" r:id="rId1"/>
    <sheet name="acetaminophen2" sheetId="2" r:id="rId2"/>
    <sheet name="acetyl-l-carnitine" sheetId="3" r:id="rId3"/>
    <sheet name="alfentanil 1" sheetId="4" r:id="rId4"/>
    <sheet name="alfentanil2" sheetId="5" r:id="rId5"/>
    <sheet name="amikacin 1" sheetId="6" r:id="rId6"/>
    <sheet name="amikacin2" sheetId="7" r:id="rId7"/>
    <sheet name="amitriptyline 1" sheetId="8" r:id="rId8"/>
    <sheet name="amitriptyline2" sheetId="9" r:id="rId9"/>
    <sheet name="ampicillin" sheetId="10" r:id="rId10"/>
    <sheet name="antipyrine 1" sheetId="11" r:id="rId11"/>
    <sheet name="antipyrine 2" sheetId="12" r:id="rId12"/>
    <sheet name="antipyrine 3" sheetId="13" r:id="rId13"/>
    <sheet name="antipyrine 4" sheetId="14" r:id="rId14"/>
    <sheet name="antipyrine 5" sheetId="15" r:id="rId15"/>
    <sheet name="antipyrine 6" sheetId="16" r:id="rId16"/>
    <sheet name="antipyrine 7" sheetId="17" r:id="rId17"/>
    <sheet name="Sheet3" sheetId="18" r:id="rId18"/>
    <sheet name="Sheet4" sheetId="19" r:id="rId19"/>
    <sheet name="Sheet5" sheetId="20" r:id="rId20"/>
    <sheet name="Sheet6" sheetId="21" r:id="rId21"/>
    <sheet name="Sheet7" sheetId="22" r:id="rId22"/>
    <sheet name="Sheet8" sheetId="23" r:id="rId23"/>
    <sheet name="Sheet9" sheetId="24" r:id="rId24"/>
    <sheet name="Sheet10" sheetId="25" r:id="rId25"/>
    <sheet name="Sheet11" sheetId="26" r:id="rId26"/>
    <sheet name="Sheet12" sheetId="27" r:id="rId27"/>
    <sheet name="Sheet13" sheetId="28" r:id="rId28"/>
    <sheet name="Sheet14" sheetId="29" r:id="rId29"/>
    <sheet name="Sheet15" sheetId="30" r:id="rId30"/>
    <sheet name="Sheet16" sheetId="31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25" i="1" s="1"/>
  <c r="B15" i="1"/>
  <c r="B16" i="1"/>
  <c r="B17" i="1"/>
  <c r="B18" i="1"/>
  <c r="B19" i="1"/>
  <c r="B20" i="1"/>
  <c r="B21" i="1"/>
  <c r="B22" i="1"/>
  <c r="B23" i="1"/>
  <c r="B24" i="1"/>
  <c r="C12" i="2"/>
  <c r="D12" i="2" s="1"/>
  <c r="C13" i="2"/>
  <c r="D13" i="2" s="1"/>
  <c r="C14" i="2"/>
  <c r="D14" i="2" s="1"/>
  <c r="C15" i="2"/>
  <c r="D15" i="2"/>
  <c r="C16" i="2"/>
  <c r="D16" i="2" s="1"/>
  <c r="C17" i="2"/>
  <c r="D17" i="2" s="1"/>
  <c r="C18" i="2"/>
  <c r="D18" i="2" s="1"/>
  <c r="C19" i="2"/>
  <c r="D19" i="2"/>
  <c r="D8" i="3"/>
  <c r="G8" i="3"/>
  <c r="G18" i="3" s="1"/>
  <c r="D9" i="3"/>
  <c r="D18" i="3" s="1"/>
  <c r="G9" i="3"/>
  <c r="D10" i="3"/>
  <c r="G10" i="3"/>
  <c r="D11" i="3"/>
  <c r="G11" i="3"/>
  <c r="D12" i="3"/>
  <c r="G12" i="3"/>
  <c r="D13" i="3"/>
  <c r="G13" i="3"/>
  <c r="D14" i="3"/>
  <c r="G14" i="3"/>
  <c r="D15" i="3"/>
  <c r="G15" i="3"/>
  <c r="D16" i="3"/>
  <c r="G16" i="3"/>
  <c r="D17" i="3"/>
  <c r="G17" i="3"/>
  <c r="D4" i="4"/>
  <c r="D18" i="4" s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E12" i="5"/>
  <c r="G12" i="5"/>
  <c r="G20" i="5" s="1"/>
  <c r="G26" i="5" s="1"/>
  <c r="H12" i="5"/>
  <c r="H17" i="5" s="1"/>
  <c r="J12" i="5"/>
  <c r="K12" i="5"/>
  <c r="K17" i="5" s="1"/>
  <c r="O23" i="5" s="1"/>
  <c r="P23" i="5" s="1"/>
  <c r="P25" i="5" s="1"/>
  <c r="O25" i="5" s="1"/>
  <c r="M12" i="5"/>
  <c r="E13" i="5"/>
  <c r="G13" i="5"/>
  <c r="H13" i="5"/>
  <c r="J13" i="5"/>
  <c r="J21" i="5" s="1"/>
  <c r="K13" i="5"/>
  <c r="M13" i="5"/>
  <c r="E14" i="5"/>
  <c r="E17" i="5" s="1"/>
  <c r="G14" i="5"/>
  <c r="H14" i="5"/>
  <c r="J14" i="5"/>
  <c r="K14" i="5"/>
  <c r="M14" i="5"/>
  <c r="E15" i="5"/>
  <c r="G15" i="5"/>
  <c r="H15" i="5"/>
  <c r="J15" i="5"/>
  <c r="K15" i="5"/>
  <c r="M15" i="5"/>
  <c r="E16" i="5"/>
  <c r="G16" i="5"/>
  <c r="H16" i="5"/>
  <c r="J16" i="5"/>
  <c r="K16" i="5"/>
  <c r="M16" i="5"/>
  <c r="M17" i="5"/>
  <c r="D20" i="5"/>
  <c r="J20" i="5"/>
  <c r="D21" i="5"/>
  <c r="D23" i="5" s="1"/>
  <c r="G21" i="5"/>
  <c r="G27" i="5" s="1"/>
  <c r="D22" i="5"/>
  <c r="G22" i="5"/>
  <c r="J22" i="5"/>
  <c r="G23" i="5"/>
  <c r="G29" i="5" s="1"/>
  <c r="P24" i="5"/>
  <c r="J26" i="5"/>
  <c r="G35" i="5"/>
  <c r="G40" i="5" s="1"/>
  <c r="J35" i="5"/>
  <c r="G36" i="5"/>
  <c r="J36" i="5"/>
  <c r="G37" i="5"/>
  <c r="J37" i="5"/>
  <c r="G38" i="5"/>
  <c r="J38" i="5"/>
  <c r="G39" i="5"/>
  <c r="J39" i="5"/>
  <c r="J40" i="5"/>
  <c r="F42" i="5"/>
  <c r="I42" i="5"/>
  <c r="F43" i="5"/>
  <c r="F45" i="5" s="1"/>
  <c r="I43" i="5"/>
  <c r="F44" i="5"/>
  <c r="I44" i="5"/>
  <c r="I45" i="5"/>
  <c r="E3" i="6"/>
  <c r="E18" i="6" s="1"/>
  <c r="G3" i="6"/>
  <c r="H3" i="6"/>
  <c r="I3" i="6"/>
  <c r="J3" i="6" s="1"/>
  <c r="R3" i="6"/>
  <c r="S3" i="6" s="1"/>
  <c r="T3" i="6"/>
  <c r="T15" i="6" s="1"/>
  <c r="Y3" i="6"/>
  <c r="Z3" i="6"/>
  <c r="E4" i="6"/>
  <c r="H4" i="6"/>
  <c r="I4" i="6"/>
  <c r="Y4" i="6" s="1"/>
  <c r="R4" i="6"/>
  <c r="S4" i="6" s="1"/>
  <c r="T4" i="6"/>
  <c r="Z4" i="6"/>
  <c r="E5" i="6"/>
  <c r="H5" i="6"/>
  <c r="I5" i="6"/>
  <c r="J5" i="6" s="1"/>
  <c r="R5" i="6"/>
  <c r="S5" i="6" s="1"/>
  <c r="T5" i="6"/>
  <c r="Z5" i="6"/>
  <c r="E6" i="6"/>
  <c r="G6" i="6"/>
  <c r="H6" i="6"/>
  <c r="I6" i="6"/>
  <c r="J6" i="6" s="1"/>
  <c r="R6" i="6"/>
  <c r="S6" i="6" s="1"/>
  <c r="T6" i="6"/>
  <c r="Z6" i="6"/>
  <c r="Z18" i="6" s="1"/>
  <c r="E7" i="6"/>
  <c r="G7" i="6"/>
  <c r="H7" i="6"/>
  <c r="I7" i="6"/>
  <c r="J7" i="6" s="1"/>
  <c r="R7" i="6"/>
  <c r="S7" i="6" s="1"/>
  <c r="T7" i="6"/>
  <c r="Y7" i="6"/>
  <c r="Z7" i="6"/>
  <c r="E8" i="6"/>
  <c r="H8" i="6"/>
  <c r="I8" i="6"/>
  <c r="Y8" i="6" s="1"/>
  <c r="R8" i="6"/>
  <c r="S8" i="6" s="1"/>
  <c r="T8" i="6"/>
  <c r="Z8" i="6"/>
  <c r="E9" i="6"/>
  <c r="H9" i="6"/>
  <c r="I9" i="6"/>
  <c r="J9" i="6" s="1"/>
  <c r="R9" i="6"/>
  <c r="S9" i="6" s="1"/>
  <c r="T9" i="6"/>
  <c r="Z9" i="6"/>
  <c r="E10" i="6"/>
  <c r="G10" i="6"/>
  <c r="H10" i="6"/>
  <c r="I10" i="6"/>
  <c r="J10" i="6" s="1"/>
  <c r="R10" i="6"/>
  <c r="S10" i="6" s="1"/>
  <c r="T10" i="6"/>
  <c r="Z10" i="6"/>
  <c r="E11" i="6"/>
  <c r="G11" i="6"/>
  <c r="H11" i="6"/>
  <c r="I11" i="6"/>
  <c r="J11" i="6" s="1"/>
  <c r="R11" i="6"/>
  <c r="S11" i="6" s="1"/>
  <c r="T11" i="6"/>
  <c r="Y11" i="6"/>
  <c r="Z11" i="6"/>
  <c r="E12" i="6"/>
  <c r="H12" i="6"/>
  <c r="I12" i="6"/>
  <c r="Y12" i="6" s="1"/>
  <c r="R12" i="6"/>
  <c r="S12" i="6" s="1"/>
  <c r="T12" i="6"/>
  <c r="Z12" i="6"/>
  <c r="E13" i="6"/>
  <c r="H13" i="6"/>
  <c r="I13" i="6"/>
  <c r="J13" i="6" s="1"/>
  <c r="R13" i="6"/>
  <c r="S13" i="6" s="1"/>
  <c r="T13" i="6"/>
  <c r="Z13" i="6"/>
  <c r="E14" i="6"/>
  <c r="G14" i="6"/>
  <c r="H14" i="6"/>
  <c r="I14" i="6"/>
  <c r="J14" i="6" s="1"/>
  <c r="R14" i="6"/>
  <c r="S14" i="6" s="1"/>
  <c r="T14" i="6"/>
  <c r="Z14" i="6"/>
  <c r="E15" i="6"/>
  <c r="G15" i="6"/>
  <c r="H15" i="6"/>
  <c r="I15" i="6"/>
  <c r="J15" i="6" s="1"/>
  <c r="Z15" i="6"/>
  <c r="E16" i="6"/>
  <c r="G16" i="6"/>
  <c r="H16" i="6"/>
  <c r="I16" i="6"/>
  <c r="J16" i="6" s="1"/>
  <c r="Y16" i="6"/>
  <c r="Z16" i="6"/>
  <c r="E17" i="6"/>
  <c r="G17" i="6"/>
  <c r="H17" i="6"/>
  <c r="I17" i="6"/>
  <c r="J17" i="6"/>
  <c r="Y17" i="6"/>
  <c r="Z17" i="6"/>
  <c r="H18" i="6"/>
  <c r="H7" i="7"/>
  <c r="K7" i="7"/>
  <c r="Q7" i="7"/>
  <c r="H8" i="7"/>
  <c r="K8" i="7"/>
  <c r="N8" i="7"/>
  <c r="Q8" i="7"/>
  <c r="Q17" i="7" s="1"/>
  <c r="H9" i="7"/>
  <c r="K9" i="7"/>
  <c r="N9" i="7"/>
  <c r="Q9" i="7"/>
  <c r="H10" i="7"/>
  <c r="K10" i="7"/>
  <c r="N10" i="7"/>
  <c r="Q10" i="7"/>
  <c r="H11" i="7"/>
  <c r="K11" i="7"/>
  <c r="N11" i="7"/>
  <c r="Q11" i="7"/>
  <c r="H12" i="7"/>
  <c r="K12" i="7"/>
  <c r="N12" i="7"/>
  <c r="Q12" i="7"/>
  <c r="H13" i="7"/>
  <c r="K13" i="7"/>
  <c r="N13" i="7"/>
  <c r="Q13" i="7"/>
  <c r="H14" i="7"/>
  <c r="K14" i="7"/>
  <c r="N14" i="7"/>
  <c r="Q14" i="7"/>
  <c r="H15" i="7"/>
  <c r="K15" i="7"/>
  <c r="N15" i="7"/>
  <c r="Q15" i="7"/>
  <c r="H16" i="7"/>
  <c r="K16" i="7"/>
  <c r="N16" i="7"/>
  <c r="Q16" i="7"/>
  <c r="H17" i="7"/>
  <c r="K17" i="7"/>
  <c r="N17" i="7"/>
  <c r="D3" i="8"/>
  <c r="G3" i="8"/>
  <c r="H3" i="8" s="1"/>
  <c r="J3" i="8"/>
  <c r="J10" i="8" s="1"/>
  <c r="K3" i="8"/>
  <c r="L3" i="8"/>
  <c r="F4" i="8"/>
  <c r="G4" i="8"/>
  <c r="H4" i="8" s="1"/>
  <c r="J4" i="8"/>
  <c r="L4" i="8"/>
  <c r="D5" i="8"/>
  <c r="F5" i="8"/>
  <c r="F6" i="8" s="1"/>
  <c r="J5" i="8"/>
  <c r="L5" i="8"/>
  <c r="D6" i="8"/>
  <c r="J6" i="8"/>
  <c r="L6" i="8"/>
  <c r="D7" i="8"/>
  <c r="J7" i="8"/>
  <c r="L7" i="8"/>
  <c r="D8" i="8"/>
  <c r="J8" i="8"/>
  <c r="L8" i="8"/>
  <c r="D9" i="8"/>
  <c r="J9" i="8"/>
  <c r="L9" i="8"/>
  <c r="D10" i="8"/>
  <c r="D5" i="9"/>
  <c r="F5" i="9"/>
  <c r="D6" i="9"/>
  <c r="D11" i="9" s="1"/>
  <c r="F6" i="9"/>
  <c r="F11" i="9" s="1"/>
  <c r="D7" i="9"/>
  <c r="F7" i="9"/>
  <c r="D8" i="9"/>
  <c r="F8" i="9"/>
  <c r="D9" i="9"/>
  <c r="F9" i="9"/>
  <c r="D10" i="9"/>
  <c r="F10" i="9"/>
  <c r="F14" i="10"/>
  <c r="H14" i="10"/>
  <c r="J14" i="10" s="1"/>
  <c r="M14" i="10"/>
  <c r="F15" i="10"/>
  <c r="H15" i="10"/>
  <c r="J15" i="10"/>
  <c r="M15" i="10"/>
  <c r="F16" i="10"/>
  <c r="H16" i="10"/>
  <c r="J16" i="10" s="1"/>
  <c r="M16" i="10"/>
  <c r="F17" i="10"/>
  <c r="H17" i="10"/>
  <c r="J17" i="10"/>
  <c r="M17" i="10"/>
  <c r="F18" i="10"/>
  <c r="H18" i="10"/>
  <c r="J18" i="10" s="1"/>
  <c r="M18" i="10"/>
  <c r="F19" i="10"/>
  <c r="H19" i="10"/>
  <c r="J19" i="10"/>
  <c r="M19" i="10"/>
  <c r="F20" i="10"/>
  <c r="H20" i="10"/>
  <c r="J20" i="10" s="1"/>
  <c r="M20" i="10"/>
  <c r="F21" i="10"/>
  <c r="H21" i="10"/>
  <c r="J21" i="10"/>
  <c r="M21" i="10"/>
  <c r="D23" i="10"/>
  <c r="F23" i="10"/>
  <c r="G23" i="10" s="1"/>
  <c r="H23" i="10"/>
  <c r="K23" i="10"/>
  <c r="L23" i="10"/>
  <c r="O23" i="10"/>
  <c r="P23" i="10"/>
  <c r="S23" i="10"/>
  <c r="T23" i="10"/>
  <c r="T28" i="10" s="1"/>
  <c r="X23" i="10"/>
  <c r="D24" i="10"/>
  <c r="D28" i="10" s="1"/>
  <c r="F24" i="10"/>
  <c r="O24" i="10" s="1"/>
  <c r="G24" i="10"/>
  <c r="H24" i="10"/>
  <c r="K24" i="10"/>
  <c r="L24" i="10"/>
  <c r="P24" i="10"/>
  <c r="S24" i="10"/>
  <c r="T24" i="10"/>
  <c r="W24" i="10"/>
  <c r="X24" i="10"/>
  <c r="D25" i="10"/>
  <c r="F25" i="10"/>
  <c r="G25" i="10" s="1"/>
  <c r="H25" i="10"/>
  <c r="K25" i="10"/>
  <c r="L25" i="10"/>
  <c r="O25" i="10"/>
  <c r="P25" i="10"/>
  <c r="S25" i="10"/>
  <c r="T25" i="10"/>
  <c r="X25" i="10"/>
  <c r="D26" i="10"/>
  <c r="F26" i="10"/>
  <c r="O26" i="10" s="1"/>
  <c r="G26" i="10"/>
  <c r="H26" i="10"/>
  <c r="K26" i="10"/>
  <c r="L26" i="10"/>
  <c r="P26" i="10"/>
  <c r="S26" i="10"/>
  <c r="T26" i="10"/>
  <c r="W26" i="10"/>
  <c r="X26" i="10"/>
  <c r="D27" i="10"/>
  <c r="F27" i="10"/>
  <c r="G27" i="10" s="1"/>
  <c r="H27" i="10"/>
  <c r="K27" i="10"/>
  <c r="L27" i="10"/>
  <c r="O27" i="10"/>
  <c r="P27" i="10"/>
  <c r="S27" i="10"/>
  <c r="T27" i="10"/>
  <c r="X27" i="10"/>
  <c r="L28" i="10"/>
  <c r="P28" i="10"/>
  <c r="X28" i="10"/>
  <c r="C6" i="11"/>
  <c r="C7" i="11"/>
  <c r="C8" i="11"/>
  <c r="C9" i="11"/>
  <c r="C18" i="11" s="1"/>
  <c r="C10" i="11"/>
  <c r="C11" i="11"/>
  <c r="C12" i="11"/>
  <c r="C13" i="11"/>
  <c r="C14" i="11"/>
  <c r="C15" i="11"/>
  <c r="C16" i="11"/>
  <c r="C17" i="11"/>
  <c r="E5" i="12"/>
  <c r="E6" i="12"/>
  <c r="E7" i="12"/>
  <c r="E8" i="12"/>
  <c r="E9" i="12"/>
  <c r="E10" i="12"/>
  <c r="E11" i="12"/>
  <c r="E6" i="13"/>
  <c r="E20" i="13" s="1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4" i="13"/>
  <c r="E25" i="13"/>
  <c r="E26" i="13"/>
  <c r="E27" i="13"/>
  <c r="E28" i="13"/>
  <c r="E29" i="13"/>
  <c r="E30" i="13"/>
  <c r="E31" i="13"/>
  <c r="E32" i="13"/>
  <c r="E35" i="13"/>
  <c r="E41" i="13" s="1"/>
  <c r="E36" i="13"/>
  <c r="E37" i="13"/>
  <c r="E38" i="13"/>
  <c r="E39" i="13"/>
  <c r="E40" i="13"/>
  <c r="B7" i="14"/>
  <c r="B8" i="14"/>
  <c r="B9" i="14"/>
  <c r="B10" i="14"/>
  <c r="B11" i="14"/>
  <c r="B12" i="14"/>
  <c r="B13" i="14"/>
  <c r="B14" i="14"/>
  <c r="B15" i="14"/>
  <c r="B11" i="15"/>
  <c r="B31" i="15" s="1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12" i="16"/>
  <c r="C12" i="16" s="1"/>
  <c r="B13" i="16"/>
  <c r="C13" i="16" s="1"/>
  <c r="B14" i="16"/>
  <c r="C14" i="16" s="1"/>
  <c r="B15" i="16"/>
  <c r="C15" i="16" s="1"/>
  <c r="B16" i="16"/>
  <c r="C16" i="16" s="1"/>
  <c r="B17" i="16"/>
  <c r="C17" i="16" s="1"/>
  <c r="B18" i="16"/>
  <c r="C18" i="16" s="1"/>
  <c r="B19" i="16"/>
  <c r="C19" i="16" s="1"/>
  <c r="B20" i="16"/>
  <c r="C20" i="16" s="1"/>
  <c r="B21" i="16"/>
  <c r="C21" i="16" s="1"/>
  <c r="B22" i="16"/>
  <c r="C22" i="16" s="1"/>
  <c r="B23" i="16"/>
  <c r="C23" i="16" s="1"/>
  <c r="B24" i="16"/>
  <c r="C24" i="16" s="1"/>
  <c r="B25" i="16"/>
  <c r="C25" i="16" s="1"/>
  <c r="B26" i="16"/>
  <c r="C26" i="16" s="1"/>
  <c r="B27" i="16"/>
  <c r="C27" i="16" s="1"/>
  <c r="B28" i="16"/>
  <c r="C28" i="16" s="1"/>
  <c r="B29" i="16"/>
  <c r="C29" i="16" s="1"/>
  <c r="B30" i="16"/>
  <c r="C30" i="16" s="1"/>
  <c r="B31" i="16"/>
  <c r="C31" i="16" s="1"/>
  <c r="B32" i="16"/>
  <c r="C32" i="16" s="1"/>
  <c r="B33" i="16"/>
  <c r="C33" i="16" s="1"/>
  <c r="B34" i="16"/>
  <c r="C34" i="16" s="1"/>
  <c r="B35" i="16"/>
  <c r="C35" i="16" s="1"/>
  <c r="B36" i="16"/>
  <c r="C36" i="16" s="1"/>
  <c r="B37" i="16"/>
  <c r="C37" i="16" s="1"/>
  <c r="B38" i="16"/>
  <c r="C38" i="16" s="1"/>
  <c r="B39" i="16"/>
  <c r="C39" i="16" s="1"/>
  <c r="B40" i="16"/>
  <c r="C40" i="16" s="1"/>
  <c r="B41" i="16"/>
  <c r="C41" i="16" s="1"/>
  <c r="B42" i="16"/>
  <c r="C42" i="16" s="1"/>
  <c r="B43" i="16"/>
  <c r="C43" i="16" s="1"/>
  <c r="B44" i="16"/>
  <c r="C44" i="16" s="1"/>
  <c r="B45" i="16"/>
  <c r="C45" i="16" s="1"/>
  <c r="B46" i="16"/>
  <c r="C46" i="16" s="1"/>
  <c r="B47" i="16"/>
  <c r="C47" i="16" s="1"/>
  <c r="B48" i="16"/>
  <c r="C48" i="16" s="1"/>
  <c r="B49" i="16"/>
  <c r="C49" i="16" s="1"/>
  <c r="B50" i="16"/>
  <c r="C50" i="16" s="1"/>
  <c r="B51" i="16"/>
  <c r="C51" i="16" s="1"/>
  <c r="B52" i="16"/>
  <c r="C52" i="16" s="1"/>
  <c r="B53" i="16"/>
  <c r="C53" i="16" s="1"/>
  <c r="B54" i="16"/>
  <c r="C54" i="16" s="1"/>
  <c r="B55" i="16"/>
  <c r="C55" i="16" s="1"/>
  <c r="B56" i="16"/>
  <c r="C56" i="16" s="1"/>
  <c r="F312" i="17"/>
  <c r="C57" i="16" l="1"/>
  <c r="D20" i="2"/>
  <c r="G6" i="8"/>
  <c r="F7" i="8"/>
  <c r="J23" i="5"/>
  <c r="J29" i="5" s="1"/>
  <c r="J27" i="5"/>
  <c r="K4" i="8"/>
  <c r="Y15" i="6"/>
  <c r="Y14" i="6"/>
  <c r="J12" i="6"/>
  <c r="Y10" i="6"/>
  <c r="J8" i="6"/>
  <c r="Y6" i="6"/>
  <c r="J4" i="6"/>
  <c r="W27" i="10"/>
  <c r="W25" i="10"/>
  <c r="W23" i="10"/>
  <c r="G13" i="6"/>
  <c r="G9" i="6"/>
  <c r="G5" i="6"/>
  <c r="Y13" i="6"/>
  <c r="Y9" i="6"/>
  <c r="Y5" i="6"/>
  <c r="G12" i="6"/>
  <c r="G8" i="6"/>
  <c r="G4" i="6"/>
  <c r="G5" i="8"/>
  <c r="G7" i="8" l="1"/>
  <c r="F8" i="8"/>
  <c r="H6" i="8"/>
  <c r="K6" i="8"/>
  <c r="H5" i="8"/>
  <c r="K5" i="8"/>
  <c r="F9" i="8" l="1"/>
  <c r="G9" i="8" s="1"/>
  <c r="G8" i="8"/>
  <c r="H7" i="8"/>
  <c r="K7" i="8"/>
  <c r="H8" i="8" l="1"/>
  <c r="K8" i="8"/>
  <c r="K9" i="8"/>
  <c r="H9" i="8"/>
</calcChain>
</file>

<file path=xl/sharedStrings.xml><?xml version="1.0" encoding="utf-8"?>
<sst xmlns="http://schemas.openxmlformats.org/spreadsheetml/2006/main" count="470" uniqueCount="299">
  <si>
    <t>note: one from each twin used</t>
  </si>
  <si>
    <t>HoM</t>
  </si>
  <si>
    <t>DT</t>
  </si>
  <si>
    <t>F</t>
  </si>
  <si>
    <t>PG</t>
  </si>
  <si>
    <t>JaT</t>
  </si>
  <si>
    <t>CJ</t>
  </si>
  <si>
    <t>CeL</t>
  </si>
  <si>
    <t>DW</t>
  </si>
  <si>
    <t>DS</t>
  </si>
  <si>
    <t>FM</t>
  </si>
  <si>
    <t>JaH</t>
  </si>
  <si>
    <t>PD</t>
  </si>
  <si>
    <t>LD</t>
  </si>
  <si>
    <t>RK</t>
  </si>
  <si>
    <t>Carter, D.E., Goldman, J.M., Bressler, R., Huxtable, R.J., Christian, D., Heine, M.W.</t>
  </si>
  <si>
    <t>"Effects of Oral Contraceptives on Drug Metabolism", Clinical Pharmacology and Therapeutics, Vol. 15, No.1, pp. 22-31.</t>
  </si>
  <si>
    <t>No correction for body weight available</t>
  </si>
  <si>
    <t xml:space="preserve">plasma t1/2(hr) </t>
  </si>
  <si>
    <t>Penno, M.B., Dvorchik, B.H., Vesell, E.</t>
  </si>
  <si>
    <t>Sorted Half Life (h)</t>
  </si>
  <si>
    <t>Log T 1/2</t>
  </si>
  <si>
    <t>I</t>
  </si>
  <si>
    <t>Z-score</t>
  </si>
  <si>
    <t>Percentage Score</t>
  </si>
  <si>
    <t>at steady state</t>
  </si>
  <si>
    <t>during elimination</t>
  </si>
  <si>
    <t>average RC</t>
  </si>
  <si>
    <t>condensed ave RC</t>
  </si>
  <si>
    <t xml:space="preserve"> sorted ave rc</t>
  </si>
  <si>
    <t>i</t>
  </si>
  <si>
    <t>%score</t>
  </si>
  <si>
    <t>z-score</t>
  </si>
  <si>
    <t>log ave RC</t>
  </si>
  <si>
    <t>average CC</t>
  </si>
  <si>
    <t>ave CC sorted</t>
  </si>
  <si>
    <t>log ave CC</t>
  </si>
  <si>
    <t>CD</t>
  </si>
  <si>
    <t>RB</t>
  </si>
  <si>
    <t>RG</t>
  </si>
  <si>
    <t>JH</t>
  </si>
  <si>
    <t>DO</t>
  </si>
  <si>
    <t>na</t>
  </si>
  <si>
    <t>37M</t>
  </si>
  <si>
    <t>ave rc fm here, Plantier</t>
  </si>
  <si>
    <t>ave cc, fm here, Plantier</t>
  </si>
  <si>
    <t>23M</t>
  </si>
  <si>
    <t>21M</t>
  </si>
  <si>
    <t>47F</t>
  </si>
  <si>
    <t>60M</t>
  </si>
  <si>
    <t>18F</t>
  </si>
  <si>
    <t>19M</t>
  </si>
  <si>
    <t>25F</t>
  </si>
  <si>
    <t>Vestal, R.E., Norris, A.H., Tobin, J.D., Cohen, B.H., Shock, N.W., Andres R.</t>
  </si>
  <si>
    <t>"Antipyrine Metabolism in Man: Influence of Age, Alcohol, Caffeine, and Smoking"</t>
  </si>
  <si>
    <t>Clin. Pharm. Ther. 1975, 18(4): 425-432</t>
  </si>
  <si>
    <t>IV infusion</t>
  </si>
  <si>
    <t>This is the one that should be used</t>
  </si>
  <si>
    <t>Vss/Bw (l/kg)</t>
  </si>
  <si>
    <t>Clarke J.T., Libke R.D., Regamey C., Kirby, W.M.M.</t>
  </si>
  <si>
    <t>"Comparative Pharmacokinetics of Amikacin and Kanamycin" Subjects 1-5</t>
  </si>
  <si>
    <t>Clinical Pharmacology and Therapeutics Vol 15, No 6. p610.</t>
  </si>
  <si>
    <t>10 subjects</t>
  </si>
  <si>
    <t>central volume of distr.</t>
  </si>
  <si>
    <t>steady state volume of distribution</t>
  </si>
  <si>
    <r>
      <t>V</t>
    </r>
    <r>
      <rPr>
        <vertAlign val="subscript"/>
        <sz val="10"/>
        <color indexed="48"/>
        <rFont val="Tms Rmn"/>
      </rPr>
      <t>C</t>
    </r>
    <r>
      <rPr>
        <sz val="10"/>
        <rFont val="Tms Rmn"/>
      </rPr>
      <t>(L)</t>
    </r>
  </si>
  <si>
    <r>
      <t>V</t>
    </r>
    <r>
      <rPr>
        <vertAlign val="subscript"/>
        <sz val="10"/>
        <color indexed="48"/>
        <rFont val="Tms Rmn"/>
      </rPr>
      <t>C</t>
    </r>
    <r>
      <rPr>
        <sz val="10"/>
        <rFont val="Tms Rmn"/>
      </rPr>
      <t xml:space="preserve"> corr for BW (l/kg)</t>
    </r>
  </si>
  <si>
    <t>Vss (l)</t>
  </si>
  <si>
    <t>CL (elimination)</t>
  </si>
  <si>
    <t>L/min</t>
  </si>
  <si>
    <t>CL (distribution)</t>
  </si>
  <si>
    <t>Plasma Clearance</t>
  </si>
  <si>
    <t>PC sorted</t>
  </si>
  <si>
    <t>log PC</t>
  </si>
  <si>
    <t>Creatinine Clearance</t>
  </si>
  <si>
    <t>CC sorted</t>
  </si>
  <si>
    <t>log CC</t>
  </si>
  <si>
    <t>Serum Clearance</t>
  </si>
  <si>
    <t>SC sorted</t>
  </si>
  <si>
    <t>log SC</t>
  </si>
  <si>
    <t>dialysis</t>
  </si>
  <si>
    <t>72M</t>
  </si>
  <si>
    <t>27M</t>
  </si>
  <si>
    <t>65F</t>
  </si>
  <si>
    <t>23F</t>
  </si>
  <si>
    <t>uremic</t>
  </si>
  <si>
    <t>53M</t>
  </si>
  <si>
    <t>59F</t>
  </si>
  <si>
    <t>74M</t>
  </si>
  <si>
    <t>25M</t>
  </si>
  <si>
    <t>72F</t>
  </si>
  <si>
    <t>Q: Should we keep uremia and dialysis patients seperate, given large differences</t>
  </si>
  <si>
    <t>in clearance values?</t>
  </si>
  <si>
    <t>Amitriptyline</t>
  </si>
  <si>
    <t>Day 1 Half Life (h)</t>
  </si>
  <si>
    <t>Day 3 Half Life (h)</t>
  </si>
  <si>
    <t>Average of two measurements</t>
  </si>
  <si>
    <t>T 1/2 (hrs) Sorted in order</t>
  </si>
  <si>
    <t>log(t1/2)</t>
  </si>
  <si>
    <t>II</t>
  </si>
  <si>
    <t>nm</t>
  </si>
  <si>
    <t>III</t>
  </si>
  <si>
    <t>IV</t>
  </si>
  <si>
    <t>V</t>
  </si>
  <si>
    <t xml:space="preserve">VI </t>
  </si>
  <si>
    <t>VII</t>
  </si>
  <si>
    <t>VIII</t>
  </si>
  <si>
    <t>nm = not monoexponential</t>
  </si>
  <si>
    <t>Amitriptyline information</t>
  </si>
  <si>
    <t xml:space="preserve">Jorgensen A, Staehr P: "On the biological Half Life of Amitriptyline" </t>
  </si>
  <si>
    <t>J. Pharm. Pharmac., 1976, 28, p62</t>
  </si>
  <si>
    <t>Rollins, 1980</t>
  </si>
  <si>
    <t>age</t>
  </si>
  <si>
    <t>oral t1/2</t>
  </si>
  <si>
    <t>oral Cl</t>
  </si>
  <si>
    <t>log Cl</t>
  </si>
  <si>
    <t>AB</t>
  </si>
  <si>
    <t>GW</t>
  </si>
  <si>
    <t>FK</t>
  </si>
  <si>
    <t>LS</t>
  </si>
  <si>
    <t>SM</t>
  </si>
  <si>
    <t>GT</t>
  </si>
  <si>
    <t>Ampicillin</t>
  </si>
  <si>
    <t>Beta (h)</t>
  </si>
  <si>
    <t>Clr-Body (ml/min)</t>
  </si>
  <si>
    <t>Clr-Renal (ml/min)</t>
  </si>
  <si>
    <t>weight (kg)</t>
  </si>
  <si>
    <t>Cl-Bo/BW</t>
  </si>
  <si>
    <t>Cl-Re/BW</t>
  </si>
  <si>
    <t>RM</t>
  </si>
  <si>
    <t>Ampicillin Information:</t>
  </si>
  <si>
    <t>MC</t>
  </si>
  <si>
    <t>,</t>
  </si>
  <si>
    <t xml:space="preserve">Ehrnebo M., Nilsson S.O. and Borheus L.O.: "Pharmacokinetics of Ampicillin and Its Prodrugs </t>
  </si>
  <si>
    <t>Bacampicillin and Pivampicillin in Man"</t>
  </si>
  <si>
    <t>JS</t>
  </si>
  <si>
    <t>Journal of Phamacokinetics and Biopharmaceutics vol 7, No5, 1979, p429</t>
  </si>
  <si>
    <t>JO</t>
  </si>
  <si>
    <t>471mg of Ampicillin administered intravenously by injection into healthy subjects</t>
  </si>
  <si>
    <t>HJ</t>
  </si>
  <si>
    <t>Major Clearance Route: Renal. Other forms of Clearance include plasma</t>
  </si>
  <si>
    <t>JG</t>
  </si>
  <si>
    <t>RW</t>
  </si>
  <si>
    <t>AK</t>
  </si>
  <si>
    <t>JM</t>
  </si>
  <si>
    <t>Half life (min)</t>
  </si>
  <si>
    <t>Clr-Plasma (ml/min)</t>
  </si>
  <si>
    <t>Clr-Plasma/BW</t>
  </si>
  <si>
    <t>T1/2 sorted in order</t>
  </si>
  <si>
    <t>log(T1/2 sorted in order)</t>
  </si>
  <si>
    <t>log T 1/2 sorted in order</t>
  </si>
  <si>
    <t>JA</t>
  </si>
  <si>
    <t>GD I</t>
  </si>
  <si>
    <t>GD II</t>
  </si>
  <si>
    <t>EE I</t>
  </si>
  <si>
    <t>EE II</t>
  </si>
  <si>
    <t>LH</t>
  </si>
  <si>
    <t>IJ I</t>
  </si>
  <si>
    <t>IJ II</t>
  </si>
  <si>
    <t>(T1/2 sorted in order)</t>
  </si>
  <si>
    <t>IV-Mean Renal Clearance 0-6h (ml/min)</t>
  </si>
  <si>
    <t>IV-MRC sorted</t>
  </si>
  <si>
    <t>IV-Log(MRC)</t>
  </si>
  <si>
    <t xml:space="preserve">Oral-Mean Renal Clearance 0-6h (ml/min) </t>
  </si>
  <si>
    <t>Oral-MRC sorted</t>
  </si>
  <si>
    <t>Oral- Log (MRC)</t>
  </si>
  <si>
    <t>IV-AUC/dose (min/ml, x10-3)</t>
  </si>
  <si>
    <t>IV-AUC sorted</t>
  </si>
  <si>
    <t>log IV-AUC</t>
  </si>
  <si>
    <t>Cmax(micrograms/ml)</t>
  </si>
  <si>
    <t>Cmax sorted</t>
  </si>
  <si>
    <t>log (Cmax)</t>
  </si>
  <si>
    <t>GD ave</t>
  </si>
  <si>
    <t>EE ave</t>
  </si>
  <si>
    <t>IJ ave</t>
  </si>
  <si>
    <t>Antipyrine</t>
  </si>
  <si>
    <t>Vachharajani et al, 1996</t>
  </si>
  <si>
    <t>Healthy volunteers , nasal spray administration</t>
  </si>
  <si>
    <t>CL(L/h/kg)</t>
  </si>
  <si>
    <t>Vesell, 1970</t>
  </si>
  <si>
    <t>sex</t>
  </si>
  <si>
    <t>t1/2</t>
  </si>
  <si>
    <t>AM</t>
  </si>
  <si>
    <t>M</t>
  </si>
  <si>
    <t>CG</t>
  </si>
  <si>
    <t>EW</t>
  </si>
  <si>
    <t>GP</t>
  </si>
  <si>
    <t>MM</t>
  </si>
  <si>
    <t>Vessel. 1974</t>
  </si>
  <si>
    <t xml:space="preserve">               Amikacin Information:</t>
  </si>
  <si>
    <t>Plantier J., Forrey A.W., O'Neill M.A., Blair A.D. Christopher T.G. and Cutler R.E.</t>
  </si>
  <si>
    <t xml:space="preserve">"Pharmacokinetics of Amikacin in Patients with Normal or Impaired Renal Function: </t>
  </si>
  <si>
    <t>Radioenzymatic Acetylation Assay" Subjects 6-15</t>
  </si>
  <si>
    <t>Combination of Vdss data with those of Lemmens 93 (revised database file 1--3/15/00)</t>
  </si>
  <si>
    <t>Lemmens data Vdss/kg BW</t>
  </si>
  <si>
    <t>n-1</t>
  </si>
  <si>
    <t>Log(GSD)</t>
  </si>
  <si>
    <t>Meistelman 87</t>
  </si>
  <si>
    <t>Lemens 94</t>
  </si>
  <si>
    <t>Combination with Meistelman Vd/BW variability data:</t>
  </si>
  <si>
    <t>Variance*(N-1)</t>
  </si>
  <si>
    <t>"Genetic Variation in Rates of Antipyrine Metabolite Formation: A Study in Uninduced Twins"</t>
  </si>
  <si>
    <t>Proc. Natl. Acad. Sci.m Vol.78, No. 8, pp. 5193-5196</t>
  </si>
  <si>
    <t>Dose: 18mg/kg bw- dose corrected for body weight.</t>
  </si>
  <si>
    <t xml:space="preserve">one of each twin in this study was used. </t>
  </si>
  <si>
    <t>T1/2(hr)</t>
  </si>
  <si>
    <t>Plantier et al</t>
  </si>
  <si>
    <t>Amikacin Pharmacokinetics in those w/ renal insufficiency</t>
  </si>
  <si>
    <t>ml/min</t>
  </si>
  <si>
    <t>mg/dl</t>
  </si>
  <si>
    <t>Patient Condition</t>
  </si>
  <si>
    <t>age: sex</t>
  </si>
  <si>
    <t>Body Weight(kg)</t>
  </si>
  <si>
    <t>Surface Area(m2)</t>
  </si>
  <si>
    <t>dose{mg/kg}</t>
  </si>
  <si>
    <t>T1/2 data is calculated from 1/clearance</t>
  </si>
  <si>
    <t>corrected for body weight</t>
  </si>
  <si>
    <t>Clearance</t>
  </si>
  <si>
    <t>(hr.kg/ml) 1/clearance</t>
  </si>
  <si>
    <t xml:space="preserve">Vestral Antipyrine data </t>
  </si>
  <si>
    <t>values</t>
  </si>
  <si>
    <t>log values</t>
  </si>
  <si>
    <t xml:space="preserve">i </t>
  </si>
  <si>
    <t>IVESTR75AMIM</t>
  </si>
  <si>
    <t>1/Clear</t>
  </si>
  <si>
    <t>log log gsd</t>
  </si>
  <si>
    <t>Acetaminophen</t>
  </si>
  <si>
    <t>Nash, R.M., Stein, L., penno, M.B., Passananti, G.T., Vesell, E.S.</t>
  </si>
  <si>
    <t>"Source of Interindivdual Variations in Acetaminophen and Antipyrine Metabolism"</t>
  </si>
  <si>
    <t>Clin. Pharm. Ther. V 36, No. 4, (1984), pp. 417- 430</t>
  </si>
  <si>
    <t>One twin selected randomly from each of 6 pairs of MZ and DZ twins</t>
  </si>
  <si>
    <t>10mg/kg oral acetaminophen</t>
  </si>
  <si>
    <t>T1/2(h)</t>
  </si>
  <si>
    <t>log T1/2</t>
  </si>
  <si>
    <t>Shively, C.A, Vessell, E.S.</t>
  </si>
  <si>
    <t>"Temporal Variations in Acetaminophen and Phenacetin Half Life in Man"</t>
  </si>
  <si>
    <t>Clin. Pharm. Ther. 18(4): 413-424</t>
  </si>
  <si>
    <t>8 healthy males 22-32 years of age</t>
  </si>
  <si>
    <t>13.9mg/kg oral dose</t>
  </si>
  <si>
    <t>Averages of 6am and 2pm are used</t>
  </si>
  <si>
    <t>T1/2 (min)</t>
  </si>
  <si>
    <t>6am</t>
  </si>
  <si>
    <t>2pm</t>
  </si>
  <si>
    <t>average</t>
  </si>
  <si>
    <t>log average</t>
  </si>
  <si>
    <t>Acetyl-L-Carnitine</t>
  </si>
  <si>
    <t>Parnetti L</t>
  </si>
  <si>
    <t>Clinical Pharmacokinetics of Drugs for Alzheimer's Disease</t>
  </si>
  <si>
    <t>No correction for BW</t>
  </si>
  <si>
    <t>Clin Pharmacokinet 29 (2) 110-129 1995</t>
  </si>
  <si>
    <t>Patient</t>
  </si>
  <si>
    <t>AUC (micromol/L)</t>
  </si>
  <si>
    <t>AUC sorted</t>
  </si>
  <si>
    <t>log AUC</t>
  </si>
  <si>
    <t>t1/2 (h)</t>
  </si>
  <si>
    <t>t1/2 sorted</t>
  </si>
  <si>
    <t>log t1/2</t>
  </si>
  <si>
    <t>Alfentanil</t>
  </si>
  <si>
    <t>14 white, normal males, age range 22-39yrs, administration by IV</t>
  </si>
  <si>
    <t>subject</t>
  </si>
  <si>
    <t>Clearance (ml/min)</t>
  </si>
  <si>
    <t>sorted clrance</t>
  </si>
  <si>
    <t>log clrance</t>
  </si>
  <si>
    <t>clearance without control for body weight</t>
  </si>
  <si>
    <t>Alfentanil Information</t>
  </si>
  <si>
    <t>Krivoruk Y, Kinirons M T , Wood A J J, Wood M</t>
  </si>
  <si>
    <t xml:space="preserve">"Metabolism of cytochroms P4503A substrates in vivo administered by </t>
  </si>
  <si>
    <t xml:space="preserve">the same route: Lack of correlation betweem alfentanil clearance and erythromycin </t>
  </si>
  <si>
    <t xml:space="preserve">breath test" </t>
  </si>
  <si>
    <t>Clin. Pharm. and Therapeutics Vol 56, no 6, part 1</t>
  </si>
  <si>
    <t>IV administration</t>
  </si>
  <si>
    <t>Lemmens, H.J.M., Dyck, J.B., Shafer, S.L., Stanski, D.R.</t>
  </si>
  <si>
    <t xml:space="preserve">Pharmacokinetic-pharmacodynamic modeling in drug development: Application to the </t>
  </si>
  <si>
    <t>parameter change but not effect incidence</t>
  </si>
  <si>
    <t>investigational opioid trefentanil, Clin. Pharm. Ther.1994; V56: No3: 261-271</t>
  </si>
  <si>
    <t>body weight controled</t>
  </si>
  <si>
    <t>Maximal EEG effect was attained in 3-10 minutes prior to administration of each test drug.</t>
  </si>
  <si>
    <t>EC50 measured as the effect site</t>
  </si>
  <si>
    <t xml:space="preserve"> concentration producing 50% of the </t>
  </si>
  <si>
    <t>maximal effect of a predetermined maximal EEG changes in 3 to 10 minutes</t>
  </si>
  <si>
    <t>Dose(mg)</t>
  </si>
  <si>
    <t>Weight(kg)</t>
  </si>
  <si>
    <t>log(T1/2)</t>
  </si>
  <si>
    <t>l/kg</t>
  </si>
  <si>
    <t>ml/kg</t>
  </si>
  <si>
    <t>Mean</t>
  </si>
  <si>
    <t>Stdev</t>
  </si>
  <si>
    <t>n</t>
  </si>
  <si>
    <t>Stderr</t>
  </si>
  <si>
    <t>Headings and units copied from fentanyl analysis--double check with paper</t>
  </si>
  <si>
    <t>Amikacin</t>
  </si>
  <si>
    <t xml:space="preserve">Renal Clearance </t>
  </si>
  <si>
    <t>(ml/min/1.73m2)</t>
  </si>
  <si>
    <t xml:space="preserve">Creatinine Clearance </t>
  </si>
  <si>
    <t>ml/min/1.73m2</t>
  </si>
  <si>
    <t>Serum Clearance ml/min/1.73m2</t>
  </si>
  <si>
    <t xml:space="preserve"> </t>
  </si>
  <si>
    <t>No</t>
  </si>
  <si>
    <t>Half Life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</si>
</sst>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000"/>
    <numFmt numFmtId="174" formatCode="0.000"/>
  </numFmts>
  <fonts count="14">
    <font>
      <sz val="10"/>
      <name val="Geneva"/>
    </font>
    <font>
      <b/>
      <sz val="10"/>
      <name val="Geneva"/>
    </font>
    <font>
      <sz val="10"/>
      <name val="Geneva"/>
    </font>
    <font>
      <b/>
      <sz val="14"/>
      <name val="Geneva"/>
    </font>
    <font>
      <sz val="14"/>
      <name val="Geneva"/>
    </font>
    <font>
      <sz val="10"/>
      <name val="Arial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</font>
    <font>
      <sz val="10"/>
      <name val="Tms Rmn"/>
    </font>
    <font>
      <b/>
      <sz val="10"/>
      <name val="Tms Rmn"/>
    </font>
    <font>
      <sz val="10"/>
      <color indexed="48"/>
      <name val="Tms Rmn"/>
    </font>
    <font>
      <vertAlign val="subscript"/>
      <sz val="10"/>
      <color indexed="48"/>
      <name val="Tms Rmn"/>
    </font>
    <font>
      <b/>
      <sz val="10"/>
      <color indexed="48"/>
      <name val="Tms Rm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5" fillId="0" borderId="0"/>
    <xf numFmtId="0" fontId="5" fillId="0" borderId="0"/>
  </cellStyleXfs>
  <cellXfs count="31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6" fillId="0" borderId="0" xfId="1" applyFont="1"/>
    <xf numFmtId="0" fontId="7" fillId="0" borderId="0" xfId="1" applyFont="1"/>
    <xf numFmtId="0" fontId="5" fillId="0" borderId="0" xfId="1"/>
    <xf numFmtId="0" fontId="5" fillId="0" borderId="0" xfId="1" applyAlignment="1">
      <alignment horizontal="center"/>
    </xf>
    <xf numFmtId="0" fontId="8" fillId="0" borderId="0" xfId="1" applyFont="1" applyAlignment="1">
      <alignment horizontal="center"/>
    </xf>
    <xf numFmtId="172" fontId="5" fillId="0" borderId="0" xfId="1" applyNumberFormat="1" applyAlignment="1">
      <alignment horizontal="center"/>
    </xf>
    <xf numFmtId="0" fontId="0" fillId="0" borderId="0" xfId="0" applyAlignment="1"/>
    <xf numFmtId="0" fontId="7" fillId="0" borderId="0" xfId="2" applyFont="1"/>
    <xf numFmtId="0" fontId="5" fillId="0" borderId="0" xfId="2"/>
    <xf numFmtId="0" fontId="5" fillId="0" borderId="0" xfId="2" applyFont="1"/>
    <xf numFmtId="0" fontId="5" fillId="0" borderId="0" xfId="2" applyAlignment="1">
      <alignment horizontal="right"/>
    </xf>
    <xf numFmtId="0" fontId="8" fillId="0" borderId="0" xfId="2" applyFont="1"/>
    <xf numFmtId="0" fontId="7" fillId="0" borderId="0" xfId="3" applyFont="1"/>
    <xf numFmtId="0" fontId="5" fillId="0" borderId="0" xfId="3"/>
    <xf numFmtId="0" fontId="5" fillId="0" borderId="0" xfId="3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174" fontId="3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74" fontId="9" fillId="0" borderId="0" xfId="0" applyNumberFormat="1" applyFont="1"/>
    <xf numFmtId="1" fontId="9" fillId="0" borderId="0" xfId="0" applyNumberFormat="1" applyFont="1"/>
    <xf numFmtId="0" fontId="13" fillId="0" borderId="0" xfId="0" applyFont="1"/>
    <xf numFmtId="174" fontId="11" fillId="0" borderId="0" xfId="0" applyNumberFormat="1" applyFont="1"/>
    <xf numFmtId="1" fontId="11" fillId="0" borderId="0" xfId="0" applyNumberFormat="1" applyFont="1"/>
    <xf numFmtId="174" fontId="13" fillId="0" borderId="0" xfId="0" applyNumberFormat="1" applyFont="1"/>
  </cellXfs>
  <cellStyles count="4">
    <cellStyle name="Normal" xfId="0" builtinId="0"/>
    <cellStyle name="Normal_amikacin" xfId="1"/>
    <cellStyle name="Normal_amitriptyline_1" xfId="2"/>
    <cellStyle name="Normal_ampicillin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Amikacin</a:t>
            </a:r>
          </a:p>
        </c:rich>
      </c:tx>
      <c:layout>
        <c:manualLayout>
          <c:xMode val="edge"/>
          <c:yMode val="edge"/>
          <c:x val="0.40996670890177994"/>
          <c:y val="3.29680836046567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22698764677778"/>
          <c:y val="0.15385105682173128"/>
          <c:w val="0.51423569844905337"/>
          <c:h val="0.741781881104775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'amikacin 1'!$H$2</c:f>
              <c:strCache>
                <c:ptCount val="1"/>
                <c:pt idx="0">
                  <c:v>Log T 1/2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51897519797392944"/>
                  <c:y val="0.772918404509173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'amikacin 1'!$G$3:$G$17</c:f>
              <c:numCache>
                <c:formatCode>General</c:formatCode>
                <c:ptCount val="15"/>
                <c:pt idx="0">
                  <c:v>-1.7393841569195561</c:v>
                </c:pt>
                <c:pt idx="1">
                  <c:v>-1.2450462387740626</c:v>
                </c:pt>
                <c:pt idx="2">
                  <c:v>-0.94577708618931966</c:v>
                </c:pt>
                <c:pt idx="3">
                  <c:v>-0.7137046409102612</c:v>
                </c:pt>
                <c:pt idx="4">
                  <c:v>-0.51499376488951132</c:v>
                </c:pt>
                <c:pt idx="5">
                  <c:v>-0.33489417272961575</c:v>
                </c:pt>
                <c:pt idx="6">
                  <c:v>-0.16511628036201545</c:v>
                </c:pt>
                <c:pt idx="7">
                  <c:v>0</c:v>
                </c:pt>
                <c:pt idx="8">
                  <c:v>0.16511628036201531</c:v>
                </c:pt>
                <c:pt idx="9">
                  <c:v>0.33489417272961586</c:v>
                </c:pt>
                <c:pt idx="10">
                  <c:v>0.51499376488951132</c:v>
                </c:pt>
                <c:pt idx="11">
                  <c:v>0.71370464091026031</c:v>
                </c:pt>
                <c:pt idx="12">
                  <c:v>0.94577708618931966</c:v>
                </c:pt>
                <c:pt idx="13">
                  <c:v>1.2450462387740626</c:v>
                </c:pt>
                <c:pt idx="14">
                  <c:v>1.7393841569195554</c:v>
                </c:pt>
              </c:numCache>
            </c:numRef>
          </c:xVal>
          <c:yVal>
            <c:numRef>
              <c:f>'amikacin 1'!$H$3:$H$17</c:f>
              <c:numCache>
                <c:formatCode>General</c:formatCode>
                <c:ptCount val="15"/>
                <c:pt idx="0">
                  <c:v>-9.6910013008056392E-2</c:v>
                </c:pt>
                <c:pt idx="1">
                  <c:v>1.2837224705172217E-2</c:v>
                </c:pt>
                <c:pt idx="2">
                  <c:v>3.342375548694973E-2</c:v>
                </c:pt>
                <c:pt idx="3">
                  <c:v>7.1882007306125359E-2</c:v>
                </c:pt>
                <c:pt idx="4">
                  <c:v>8.9905111439397931E-2</c:v>
                </c:pt>
                <c:pt idx="5">
                  <c:v>0.15228834438305647</c:v>
                </c:pt>
                <c:pt idx="6">
                  <c:v>0.18184358794477254</c:v>
                </c:pt>
                <c:pt idx="7">
                  <c:v>0.24797326636180664</c:v>
                </c:pt>
                <c:pt idx="8">
                  <c:v>0.25527250510330607</c:v>
                </c:pt>
                <c:pt idx="9">
                  <c:v>0.27646180417324412</c:v>
                </c:pt>
                <c:pt idx="10">
                  <c:v>0.28780172993022601</c:v>
                </c:pt>
                <c:pt idx="11">
                  <c:v>0.32633586092875144</c:v>
                </c:pt>
                <c:pt idx="12">
                  <c:v>0.36921585741014279</c:v>
                </c:pt>
                <c:pt idx="13">
                  <c:v>0.40654018043395512</c:v>
                </c:pt>
                <c:pt idx="14">
                  <c:v>0.44560420327359757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B1-4C12-9533-EAB778BD2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14992"/>
        <c:axId val="1"/>
      </c:scatterChart>
      <c:valAx>
        <c:axId val="67721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z-score</a:t>
                </a:r>
              </a:p>
            </c:rich>
          </c:tx>
          <c:layout>
            <c:manualLayout>
              <c:xMode val="edge"/>
              <c:yMode val="edge"/>
              <c:x val="0.32228596769157264"/>
              <c:y val="0.91578010012935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 half life</a:t>
                </a:r>
              </a:p>
            </c:rich>
          </c:tx>
          <c:layout>
            <c:manualLayout>
              <c:xMode val="edge"/>
              <c:yMode val="edge"/>
              <c:x val="5.2134494773636748E-2"/>
              <c:y val="0.45422692966415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214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8959718086946797"/>
          <c:y val="0.45239536946390019"/>
          <c:w val="0.2843699714925641"/>
          <c:h val="0.13736701501940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 Mean Renal Clearance by Oral Administration</a:t>
            </a:r>
          </a:p>
        </c:rich>
      </c:tx>
      <c:layout>
        <c:manualLayout>
          <c:xMode val="edge"/>
          <c:yMode val="edge"/>
          <c:x val="0.17340255299431448"/>
          <c:y val="3.78800582221961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51962679047059"/>
          <c:y val="0.25000838426649463"/>
          <c:w val="0.4631986004642647"/>
          <c:h val="0.55557418725887686"/>
        </c:manualLayout>
      </c:layout>
      <c:scatterChart>
        <c:scatterStyle val="lineMarker"/>
        <c:varyColors val="0"/>
        <c:ser>
          <c:idx val="0"/>
          <c:order val="0"/>
          <c:tx>
            <c:strRef>
              <c:f>ampicillin!$P$22</c:f>
              <c:strCache>
                <c:ptCount val="1"/>
                <c:pt idx="0">
                  <c:v>Oral- Log (MRC)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44894633583459498"/>
                  <c:y val="0.7500251527994836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ampicillin!$O$23:$O$28</c:f>
              <c:numCache>
                <c:formatCode>General</c:formatCode>
                <c:ptCount val="6"/>
                <c:pt idx="0">
                  <c:v>-1.179761117611861</c:v>
                </c:pt>
                <c:pt idx="1">
                  <c:v>-0.4972005706815541</c:v>
                </c:pt>
                <c:pt idx="2">
                  <c:v>0</c:v>
                </c:pt>
                <c:pt idx="3">
                  <c:v>0.4972005706815541</c:v>
                </c:pt>
                <c:pt idx="4">
                  <c:v>1.179761117611861</c:v>
                </c:pt>
              </c:numCache>
            </c:numRef>
          </c:xVal>
          <c:yVal>
            <c:numRef>
              <c:f>ampicillin!$P$23:$P$28</c:f>
              <c:numCache>
                <c:formatCode>General</c:formatCode>
                <c:ptCount val="6"/>
                <c:pt idx="0">
                  <c:v>2.167317334748176</c:v>
                </c:pt>
                <c:pt idx="1">
                  <c:v>2.3138672203691533</c:v>
                </c:pt>
                <c:pt idx="2">
                  <c:v>2.3263358609287512</c:v>
                </c:pt>
                <c:pt idx="3">
                  <c:v>2.3636119798921444</c:v>
                </c:pt>
                <c:pt idx="4">
                  <c:v>2.4653828514484184</c:v>
                </c:pt>
                <c:pt idx="5">
                  <c:v>0.10742585351668575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4-4F10-A564-462078637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32224"/>
        <c:axId val="1"/>
      </c:scatterChart>
      <c:valAx>
        <c:axId val="106343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z-score</a:t>
                </a:r>
              </a:p>
            </c:rich>
          </c:tx>
          <c:layout>
            <c:manualLayout>
              <c:xMode val="edge"/>
              <c:yMode val="edge"/>
              <c:x val="0.29692217978478508"/>
              <c:y val="0.88386802518457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 MRC</a:t>
                </a:r>
              </a:p>
            </c:rich>
          </c:tx>
          <c:layout>
            <c:manualLayout>
              <c:xMode val="edge"/>
              <c:yMode val="edge"/>
              <c:x val="5.2258303642122167E-2"/>
              <c:y val="0.452035361451540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3432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135190833513567"/>
          <c:y val="0.42930732651822306"/>
          <c:w val="0.33017746392068098"/>
          <c:h val="0.189400291110980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AUC/dose for IV administration</a:t>
            </a:r>
          </a:p>
        </c:rich>
      </c:tx>
      <c:layout>
        <c:manualLayout>
          <c:xMode val="edge"/>
          <c:yMode val="edge"/>
          <c:x val="0.22198069122330835"/>
          <c:y val="3.6940533529296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59591862234377"/>
          <c:y val="0.2058115439489375"/>
          <c:w val="0.524681633800547"/>
          <c:h val="0.59104853646874356"/>
        </c:manualLayout>
      </c:layout>
      <c:scatterChart>
        <c:scatterStyle val="lineMarker"/>
        <c:varyColors val="0"/>
        <c:ser>
          <c:idx val="0"/>
          <c:order val="0"/>
          <c:tx>
            <c:strRef>
              <c:f>ampicillin!$T$22</c:f>
              <c:strCache>
                <c:ptCount val="1"/>
                <c:pt idx="0">
                  <c:v>log IV-AUC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5762529054988913"/>
                  <c:y val="0.76783537550180525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ampicillin!$S$23:$S$27</c:f>
              <c:numCache>
                <c:formatCode>General</c:formatCode>
                <c:ptCount val="5"/>
                <c:pt idx="0">
                  <c:v>-1.179761117611861</c:v>
                </c:pt>
                <c:pt idx="1">
                  <c:v>-0.4972005706815541</c:v>
                </c:pt>
                <c:pt idx="2">
                  <c:v>0</c:v>
                </c:pt>
                <c:pt idx="3">
                  <c:v>0.4972005706815541</c:v>
                </c:pt>
                <c:pt idx="4">
                  <c:v>1.179761117611861</c:v>
                </c:pt>
              </c:numCache>
            </c:numRef>
          </c:xVal>
          <c:yVal>
            <c:numRef>
              <c:f>ampicillin!$T$23:$T$27</c:f>
              <c:numCache>
                <c:formatCode>General</c:formatCode>
                <c:ptCount val="5"/>
                <c:pt idx="0">
                  <c:v>0.48144262850230496</c:v>
                </c:pt>
                <c:pt idx="1">
                  <c:v>0.51188336097887432</c:v>
                </c:pt>
                <c:pt idx="2">
                  <c:v>0.59659709562646024</c:v>
                </c:pt>
                <c:pt idx="3">
                  <c:v>0.64345267648618742</c:v>
                </c:pt>
                <c:pt idx="4">
                  <c:v>0.62324929039790045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81-45BC-8787-2B8227F83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31728"/>
        <c:axId val="1"/>
      </c:scatterChart>
      <c:valAx>
        <c:axId val="106343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z-score</a:t>
                </a:r>
              </a:p>
            </c:rich>
          </c:tx>
          <c:layout>
            <c:manualLayout>
              <c:xMode val="edge"/>
              <c:yMode val="edge"/>
              <c:x val="0.32512323461999704"/>
              <c:y val="0.878656976089694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 (AUC)</a:t>
                </a:r>
              </a:p>
            </c:rich>
          </c:tx>
          <c:layout>
            <c:manualLayout>
              <c:xMode val="edge"/>
              <c:yMode val="edge"/>
              <c:x val="4.9329042494068512E-2"/>
              <c:y val="0.41953891651129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3431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50910533255108"/>
          <c:y val="0.39315282113322675"/>
          <c:w val="0.2802786505344802"/>
          <c:h val="0.197895715335516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 Cmax data.</a:t>
            </a:r>
          </a:p>
        </c:rich>
      </c:tx>
      <c:layout>
        <c:manualLayout>
          <c:xMode val="edge"/>
          <c:yMode val="edge"/>
          <c:x val="0.37131991046988955"/>
          <c:y val="3.69405335292964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983831475248"/>
          <c:y val="0.21108876302455126"/>
          <c:w val="0.48524761027315111"/>
          <c:h val="0.5884099269309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ampicillin!$X$22</c:f>
              <c:strCache>
                <c:ptCount val="1"/>
                <c:pt idx="0">
                  <c:v>log (Cmax)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46414988808736191"/>
                  <c:y val="0.691315698905405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ampicillin!$W$23:$W$27</c:f>
              <c:numCache>
                <c:formatCode>General</c:formatCode>
                <c:ptCount val="5"/>
                <c:pt idx="0">
                  <c:v>-1.179761117611861</c:v>
                </c:pt>
                <c:pt idx="1">
                  <c:v>-0.4972005706815541</c:v>
                </c:pt>
                <c:pt idx="2">
                  <c:v>0</c:v>
                </c:pt>
                <c:pt idx="3">
                  <c:v>0.4972005706815541</c:v>
                </c:pt>
                <c:pt idx="4">
                  <c:v>1.179761117611861</c:v>
                </c:pt>
              </c:numCache>
            </c:numRef>
          </c:xVal>
          <c:yVal>
            <c:numRef>
              <c:f>ampicillin!$X$23:$X$27</c:f>
              <c:numCache>
                <c:formatCode>General</c:formatCode>
                <c:ptCount val="5"/>
                <c:pt idx="0">
                  <c:v>0.68124123737558717</c:v>
                </c:pt>
                <c:pt idx="1">
                  <c:v>0.69019608002851374</c:v>
                </c:pt>
                <c:pt idx="2">
                  <c:v>0.81954393554186866</c:v>
                </c:pt>
                <c:pt idx="3">
                  <c:v>0.86923171973097624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0A-49BC-B347-B57A7CC1D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33216"/>
        <c:axId val="1"/>
      </c:scatterChart>
      <c:valAx>
        <c:axId val="106343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z-score</a:t>
                </a:r>
              </a:p>
            </c:rich>
          </c:tx>
          <c:layout>
            <c:manualLayout>
              <c:xMode val="edge"/>
              <c:yMode val="edge"/>
              <c:x val="0.29958765503820634"/>
              <c:y val="0.881295585627501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 (Cmax)</a:t>
                </a:r>
              </a:p>
            </c:rich>
          </c:tx>
          <c:layout>
            <c:manualLayout>
              <c:xMode val="edge"/>
              <c:yMode val="edge"/>
              <c:x val="4.4305216590157279E-2"/>
              <c:y val="0.408984478360068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34332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137075444799108"/>
          <c:y val="0.44328640235155764"/>
          <c:w val="0.32701469387973225"/>
          <c:h val="0.113460210125696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Amikacin</a:t>
            </a:r>
          </a:p>
        </c:rich>
      </c:tx>
      <c:layout>
        <c:manualLayout>
          <c:xMode val="edge"/>
          <c:yMode val="edge"/>
          <c:x val="0.41704396178330205"/>
          <c:y val="3.420630923834577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54076446456389"/>
          <c:y val="0.16298300284152992"/>
          <c:w val="0.48254824897439652"/>
          <c:h val="0.682114048929365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'amikacin 1'!$K$2</c:f>
              <c:strCache>
                <c:ptCount val="1"/>
                <c:pt idx="0">
                  <c:v>Sorted Half Life (h)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55023601240519426"/>
                  <c:y val="0.734429580705659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'amikacin 1'!$J$3:$J$17</c:f>
              <c:numCache>
                <c:formatCode>General</c:formatCode>
                <c:ptCount val="15"/>
                <c:pt idx="0">
                  <c:v>-1.7393841569195561</c:v>
                </c:pt>
                <c:pt idx="1">
                  <c:v>-1.2450462387740626</c:v>
                </c:pt>
                <c:pt idx="2">
                  <c:v>-0.94577708618931966</c:v>
                </c:pt>
                <c:pt idx="3">
                  <c:v>-0.7137046409102612</c:v>
                </c:pt>
                <c:pt idx="4">
                  <c:v>-0.51499376488951132</c:v>
                </c:pt>
                <c:pt idx="5">
                  <c:v>-0.33489417272961575</c:v>
                </c:pt>
                <c:pt idx="6">
                  <c:v>-0.16511628036201545</c:v>
                </c:pt>
                <c:pt idx="7">
                  <c:v>0</c:v>
                </c:pt>
                <c:pt idx="8">
                  <c:v>0.16511628036201531</c:v>
                </c:pt>
                <c:pt idx="9">
                  <c:v>0.33489417272961586</c:v>
                </c:pt>
                <c:pt idx="10">
                  <c:v>0.51499376488951132</c:v>
                </c:pt>
                <c:pt idx="11">
                  <c:v>0.71370464091026031</c:v>
                </c:pt>
                <c:pt idx="12">
                  <c:v>0.94577708618931966</c:v>
                </c:pt>
                <c:pt idx="13">
                  <c:v>1.2450462387740626</c:v>
                </c:pt>
                <c:pt idx="14">
                  <c:v>1.7393841569195554</c:v>
                </c:pt>
              </c:numCache>
            </c:numRef>
          </c:xVal>
          <c:yVal>
            <c:numRef>
              <c:f>'amikacin 1'!$K$3:$K$17</c:f>
              <c:numCache>
                <c:formatCode>General</c:formatCode>
                <c:ptCount val="15"/>
                <c:pt idx="0">
                  <c:v>0.8</c:v>
                </c:pt>
                <c:pt idx="1">
                  <c:v>1.03</c:v>
                </c:pt>
                <c:pt idx="2">
                  <c:v>1.08</c:v>
                </c:pt>
                <c:pt idx="3">
                  <c:v>1.18</c:v>
                </c:pt>
                <c:pt idx="4">
                  <c:v>1.23</c:v>
                </c:pt>
                <c:pt idx="5">
                  <c:v>1.42</c:v>
                </c:pt>
                <c:pt idx="6">
                  <c:v>1.52</c:v>
                </c:pt>
                <c:pt idx="7">
                  <c:v>1.77</c:v>
                </c:pt>
                <c:pt idx="8">
                  <c:v>1.8</c:v>
                </c:pt>
                <c:pt idx="9">
                  <c:v>1.89</c:v>
                </c:pt>
                <c:pt idx="10">
                  <c:v>1.94</c:v>
                </c:pt>
                <c:pt idx="11">
                  <c:v>2.12</c:v>
                </c:pt>
                <c:pt idx="12">
                  <c:v>2.34</c:v>
                </c:pt>
                <c:pt idx="13">
                  <c:v>2.5499999999999998</c:v>
                </c:pt>
                <c:pt idx="14">
                  <c:v>2.79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D4-4875-9A0F-69D7EFDA0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15488"/>
        <c:axId val="1"/>
      </c:scatterChart>
      <c:valAx>
        <c:axId val="677215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z-score</a:t>
                </a:r>
              </a:p>
            </c:rich>
          </c:tx>
          <c:layout>
            <c:manualLayout>
              <c:xMode val="edge"/>
              <c:yMode val="edge"/>
              <c:x val="0.30131972107903493"/>
              <c:y val="0.9074732627349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half life</a:t>
                </a:r>
              </a:p>
            </c:rich>
          </c:tx>
          <c:layout>
            <c:manualLayout>
              <c:xMode val="edge"/>
              <c:yMode val="edge"/>
              <c:x val="4.8036477273469338E-2"/>
              <c:y val="0.450718427611144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215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194201447272659"/>
          <c:y val="0.41852425421034833"/>
          <c:w val="0.33188838843487906"/>
          <c:h val="0.150910187816231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 Creatinine Clearance</a:t>
            </a:r>
          </a:p>
        </c:rich>
      </c:tx>
      <c:layout>
        <c:manualLayout>
          <c:xMode val="edge"/>
          <c:yMode val="edge"/>
          <c:x val="0.29087939666908902"/>
          <c:y val="3.38277068293367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40677829775641"/>
          <c:y val="0.17125276582351726"/>
          <c:w val="0.48833767324007643"/>
          <c:h val="0.66598297820256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'amikacin 1'!$Z$2</c:f>
              <c:strCache>
                <c:ptCount val="1"/>
                <c:pt idx="0">
                  <c:v>log ave CC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53504823328912721"/>
                  <c:y val="0.6596402831720662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'amikacin 1'!$Y$3:$Y$17</c:f>
              <c:numCache>
                <c:formatCode>General</c:formatCode>
                <c:ptCount val="15"/>
                <c:pt idx="0">
                  <c:v>-1.7393841569195561</c:v>
                </c:pt>
                <c:pt idx="1">
                  <c:v>-1.2450462387740626</c:v>
                </c:pt>
                <c:pt idx="2">
                  <c:v>-0.94577708618931966</c:v>
                </c:pt>
                <c:pt idx="3">
                  <c:v>-0.7137046409102612</c:v>
                </c:pt>
                <c:pt idx="4">
                  <c:v>-0.51499376488951132</c:v>
                </c:pt>
                <c:pt idx="5">
                  <c:v>-0.33489417272961575</c:v>
                </c:pt>
                <c:pt idx="6">
                  <c:v>-0.16511628036201545</c:v>
                </c:pt>
                <c:pt idx="7">
                  <c:v>0</c:v>
                </c:pt>
                <c:pt idx="8">
                  <c:v>0.16511628036201531</c:v>
                </c:pt>
                <c:pt idx="9">
                  <c:v>0.33489417272961586</c:v>
                </c:pt>
                <c:pt idx="10">
                  <c:v>0.51499376488951132</c:v>
                </c:pt>
                <c:pt idx="11">
                  <c:v>0.71370464091026031</c:v>
                </c:pt>
                <c:pt idx="12">
                  <c:v>0.94577708618931966</c:v>
                </c:pt>
                <c:pt idx="13">
                  <c:v>1.2450462387740626</c:v>
                </c:pt>
                <c:pt idx="14">
                  <c:v>1.7393841569195554</c:v>
                </c:pt>
              </c:numCache>
            </c:numRef>
          </c:xVal>
          <c:yVal>
            <c:numRef>
              <c:f>'amikacin 1'!$Z$3:$Z$17</c:f>
              <c:numCache>
                <c:formatCode>General</c:formatCode>
                <c:ptCount val="15"/>
                <c:pt idx="0">
                  <c:v>1.9242792860618816</c:v>
                </c:pt>
                <c:pt idx="1">
                  <c:v>1.9444826721501687</c:v>
                </c:pt>
                <c:pt idx="2">
                  <c:v>1.9493900066449128</c:v>
                </c:pt>
                <c:pt idx="3">
                  <c:v>1.9822712330395684</c:v>
                </c:pt>
                <c:pt idx="4">
                  <c:v>1.9854264740830017</c:v>
                </c:pt>
                <c:pt idx="5">
                  <c:v>1.9912260756924949</c:v>
                </c:pt>
                <c:pt idx="6">
                  <c:v>2.007961033336183</c:v>
                </c:pt>
                <c:pt idx="7">
                  <c:v>2.012837224705172</c:v>
                </c:pt>
                <c:pt idx="8">
                  <c:v>2.046300019652969</c:v>
                </c:pt>
                <c:pt idx="9">
                  <c:v>2.1003705451175629</c:v>
                </c:pt>
                <c:pt idx="10">
                  <c:v>2.1072099696478683</c:v>
                </c:pt>
                <c:pt idx="11">
                  <c:v>2.1271047983648077</c:v>
                </c:pt>
                <c:pt idx="12">
                  <c:v>2.1583624920952498</c:v>
                </c:pt>
                <c:pt idx="13">
                  <c:v>2.170408411725318</c:v>
                </c:pt>
                <c:pt idx="14">
                  <c:v>2.214843848047698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03-499D-B87A-8257395AC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733632"/>
        <c:axId val="1"/>
      </c:scatterChart>
      <c:valAx>
        <c:axId val="106973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z-score</a:t>
                </a:r>
              </a:p>
            </c:rich>
          </c:tx>
          <c:layout>
            <c:manualLayout>
              <c:xMode val="edge"/>
              <c:yMode val="edge"/>
              <c:x val="0.30361864031883012"/>
              <c:y val="0.902776926007924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 Cr-Cl</a:t>
                </a:r>
              </a:p>
            </c:rich>
          </c:tx>
          <c:layout>
            <c:manualLayout>
              <c:xMode val="edge"/>
              <c:yMode val="edge"/>
              <c:x val="4.6710560049050789E-2"/>
              <c:y val="0.441874420458211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9733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4970142613679738"/>
          <c:y val="0.4545598105192124"/>
          <c:w val="0.32697392034335554"/>
          <c:h val="9.09119621038424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log ave rc</a:t>
            </a:r>
          </a:p>
        </c:rich>
      </c:tx>
      <c:layout>
        <c:manualLayout>
          <c:xMode val="edge"/>
          <c:yMode val="edge"/>
          <c:x val="0.39247401567784085"/>
          <c:y val="3.7975934410130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7256993197225"/>
          <c:y val="0.2481094381461843"/>
          <c:w val="0.49890764704810275"/>
          <c:h val="0.541789997584524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'amikacin 1'!$T$2</c:f>
              <c:strCache>
                <c:ptCount val="1"/>
                <c:pt idx="0">
                  <c:v>log ave RC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56764603397473024"/>
                  <c:y val="0.67343990353964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</c:trendlineLbl>
          </c:trendline>
          <c:xVal>
            <c:numRef>
              <c:f>'amikacin 1'!$S$3:$S$14</c:f>
              <c:numCache>
                <c:formatCode>General</c:formatCode>
                <c:ptCount val="12"/>
                <c:pt idx="0">
                  <c:v>-1.6350392668017106</c:v>
                </c:pt>
                <c:pt idx="1">
                  <c:v>-1.1139372153566887</c:v>
                </c:pt>
                <c:pt idx="2">
                  <c:v>-0.79163860774337469</c:v>
                </c:pt>
                <c:pt idx="3">
                  <c:v>-0.53617626636580651</c:v>
                </c:pt>
                <c:pt idx="4">
                  <c:v>-0.31191905482032528</c:v>
                </c:pt>
                <c:pt idx="5">
                  <c:v>-0.10249050769145145</c:v>
                </c:pt>
                <c:pt idx="6">
                  <c:v>0.10249050769145157</c:v>
                </c:pt>
                <c:pt idx="7">
                  <c:v>0.31191905482032528</c:v>
                </c:pt>
                <c:pt idx="8">
                  <c:v>0.53617626636580651</c:v>
                </c:pt>
                <c:pt idx="9">
                  <c:v>0.79163860774337469</c:v>
                </c:pt>
                <c:pt idx="10">
                  <c:v>1.1139372153566887</c:v>
                </c:pt>
                <c:pt idx="11">
                  <c:v>1.6350392668017109</c:v>
                </c:pt>
              </c:numCache>
            </c:numRef>
          </c:xVal>
          <c:yVal>
            <c:numRef>
              <c:f>'amikacin 1'!$T$3:$T$14</c:f>
              <c:numCache>
                <c:formatCode>General</c:formatCode>
                <c:ptCount val="12"/>
                <c:pt idx="0">
                  <c:v>1.6334684555795864</c:v>
                </c:pt>
                <c:pt idx="1">
                  <c:v>1.7708520116421442</c:v>
                </c:pt>
                <c:pt idx="2">
                  <c:v>1.8260748027008264</c:v>
                </c:pt>
                <c:pt idx="3">
                  <c:v>1.8895818021496238</c:v>
                </c:pt>
                <c:pt idx="4">
                  <c:v>1.8907003976988752</c:v>
                </c:pt>
                <c:pt idx="5">
                  <c:v>1.8920946026904804</c:v>
                </c:pt>
                <c:pt idx="6">
                  <c:v>1.9301846522986199</c:v>
                </c:pt>
                <c:pt idx="7">
                  <c:v>1.9588027033995024</c:v>
                </c:pt>
                <c:pt idx="8">
                  <c:v>1.9590413923210936</c:v>
                </c:pt>
                <c:pt idx="9">
                  <c:v>2.0606978403536118</c:v>
                </c:pt>
                <c:pt idx="10">
                  <c:v>2.0718820073061255</c:v>
                </c:pt>
                <c:pt idx="11">
                  <c:v>2.1139433523068369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7-4F30-81E3-BA7FAD095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244240"/>
        <c:axId val="1"/>
      </c:scatterChart>
      <c:valAx>
        <c:axId val="107224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z score</a:t>
                </a:r>
              </a:p>
            </c:rich>
          </c:tx>
          <c:layout>
            <c:manualLayout>
              <c:xMode val="edge"/>
              <c:yMode val="edge"/>
              <c:x val="0.31043142482993064"/>
              <c:y val="0.878509949354346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log ave rc</a:t>
                </a:r>
              </a:p>
            </c:rich>
          </c:tx>
          <c:layout>
            <c:manualLayout>
              <c:xMode val="edge"/>
              <c:yMode val="edge"/>
              <c:x val="4.4347346404275796E-2"/>
              <c:y val="0.425330465393458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072244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412335946306788"/>
          <c:y val="0.41014009162940673"/>
          <c:w val="0.31708352679057195"/>
          <c:h val="0.210133503736054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0" orientation="landscape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Amitriptyline</a:t>
            </a:r>
          </a:p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rich>
      </c:tx>
      <c:layout>
        <c:manualLayout>
          <c:xMode val="edge"/>
          <c:yMode val="edge"/>
          <c:x val="0.32016834018280194"/>
          <c:y val="4.86273285671715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79373672421542"/>
          <c:y val="0.24313664283585779"/>
          <c:w val="0.54744833475701316"/>
          <c:h val="0.596213332867060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'amitriptyline 1'!$J$2</c:f>
              <c:strCache>
                <c:ptCount val="1"/>
                <c:pt idx="0">
                  <c:v>log(T1/2)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29052312349920917"/>
                  <c:y val="8.0340803719674753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'amitriptyline 1'!$H$3:$H$9</c:f>
              <c:numCache>
                <c:formatCode>General</c:formatCode>
                <c:ptCount val="7"/>
                <c:pt idx="0">
                  <c:v>-1.3644887481703289</c:v>
                </c:pt>
                <c:pt idx="1">
                  <c:v>-0.75829255699115117</c:v>
                </c:pt>
                <c:pt idx="2">
                  <c:v>-0.35293398612691645</c:v>
                </c:pt>
                <c:pt idx="3">
                  <c:v>0</c:v>
                </c:pt>
                <c:pt idx="4">
                  <c:v>0.35293398612691662</c:v>
                </c:pt>
                <c:pt idx="5">
                  <c:v>0.75829255699115117</c:v>
                </c:pt>
                <c:pt idx="6">
                  <c:v>1.3644887481703283</c:v>
                </c:pt>
              </c:numCache>
            </c:numRef>
          </c:xVal>
          <c:yVal>
            <c:numRef>
              <c:f>'amitriptyline 1'!$J$3:$J$9</c:f>
              <c:numCache>
                <c:formatCode>General</c:formatCode>
                <c:ptCount val="7"/>
                <c:pt idx="0">
                  <c:v>0.95424250943932487</c:v>
                </c:pt>
                <c:pt idx="1">
                  <c:v>1.0737183503461227</c:v>
                </c:pt>
                <c:pt idx="2">
                  <c:v>1.1139433523068367</c:v>
                </c:pt>
                <c:pt idx="3">
                  <c:v>1.1335389083702174</c:v>
                </c:pt>
                <c:pt idx="4">
                  <c:v>1.2504200023088941</c:v>
                </c:pt>
                <c:pt idx="5">
                  <c:v>1.2624510897304295</c:v>
                </c:pt>
                <c:pt idx="6">
                  <c:v>1.2695129442179163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0-4530-9568-284F01B0B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243744"/>
        <c:axId val="1"/>
      </c:scatterChart>
      <c:valAx>
        <c:axId val="107224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z-score</a:t>
                </a:r>
              </a:p>
            </c:rich>
          </c:tx>
          <c:layout>
            <c:manualLayout>
              <c:xMode val="edge"/>
              <c:yMode val="edge"/>
              <c:x val="0.3260973835195205"/>
              <c:y val="0.90489115768475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 half life</a:t>
                </a:r>
              </a:p>
            </c:rich>
          </c:tx>
          <c:layout>
            <c:manualLayout>
              <c:xMode val="edge"/>
              <c:yMode val="edge"/>
              <c:x val="4.1503303357029883E-2"/>
              <c:y val="0.460902505549712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22437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567441817497699"/>
          <c:y val="0.49261598070221613"/>
          <c:w val="0.28064138460467825"/>
          <c:h val="9.09119621038424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'amitriptyline 1'!$I$2</c:f>
              <c:strCache>
                <c:ptCount val="1"/>
                <c:pt idx="0">
                  <c:v>T 1/2 (hrs) Sorted in order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'amitriptyline 1'!$H$3:$H$9</c:f>
              <c:numCache>
                <c:formatCode>General</c:formatCode>
                <c:ptCount val="7"/>
                <c:pt idx="0">
                  <c:v>-1.3644887481703289</c:v>
                </c:pt>
                <c:pt idx="1">
                  <c:v>-0.75829255699115117</c:v>
                </c:pt>
                <c:pt idx="2">
                  <c:v>-0.35293398612691645</c:v>
                </c:pt>
                <c:pt idx="3">
                  <c:v>0</c:v>
                </c:pt>
                <c:pt idx="4">
                  <c:v>0.35293398612691662</c:v>
                </c:pt>
                <c:pt idx="5">
                  <c:v>0.75829255699115117</c:v>
                </c:pt>
                <c:pt idx="6">
                  <c:v>1.3644887481703283</c:v>
                </c:pt>
              </c:numCache>
            </c:numRef>
          </c:cat>
          <c:val>
            <c:numRef>
              <c:f>'amitriptyline 1'!$I$3:$I$9</c:f>
              <c:numCache>
                <c:formatCode>General</c:formatCode>
                <c:ptCount val="7"/>
                <c:pt idx="0">
                  <c:v>9</c:v>
                </c:pt>
                <c:pt idx="1">
                  <c:v>11.85</c:v>
                </c:pt>
                <c:pt idx="2">
                  <c:v>13</c:v>
                </c:pt>
                <c:pt idx="3">
                  <c:v>13.6</c:v>
                </c:pt>
                <c:pt idx="4">
                  <c:v>17.8</c:v>
                </c:pt>
                <c:pt idx="5">
                  <c:v>18.3</c:v>
                </c:pt>
                <c:pt idx="6">
                  <c:v>18.600000000000001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8-4292-A0C3-E84ED8B1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152000"/>
        <c:axId val="1"/>
      </c:lineChart>
      <c:catAx>
        <c:axId val="10741520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415200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Amitriptyline</a:t>
            </a:r>
          </a:p>
        </c:rich>
      </c:tx>
      <c:layout>
        <c:manualLayout>
          <c:xMode val="edge"/>
          <c:yMode val="edge"/>
          <c:x val="0.42106632914769176"/>
          <c:y val="3.4262357355765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47724557839984"/>
          <c:y val="0.16060480010515293"/>
          <c:w val="0.52843824308035325"/>
          <c:h val="0.674540160441642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'amitriptyline 1'!$I$2</c:f>
              <c:strCache>
                <c:ptCount val="1"/>
                <c:pt idx="0">
                  <c:v>T 1/2 (hrs) Sorted in order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1054617726415306"/>
                  <c:y val="0.2441192961598324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'amitriptyline 1'!$H$3:$H$9</c:f>
              <c:numCache>
                <c:formatCode>General</c:formatCode>
                <c:ptCount val="7"/>
                <c:pt idx="0">
                  <c:v>-1.3644887481703289</c:v>
                </c:pt>
                <c:pt idx="1">
                  <c:v>-0.75829255699115117</c:v>
                </c:pt>
                <c:pt idx="2">
                  <c:v>-0.35293398612691645</c:v>
                </c:pt>
                <c:pt idx="3">
                  <c:v>0</c:v>
                </c:pt>
                <c:pt idx="4">
                  <c:v>0.35293398612691662</c:v>
                </c:pt>
                <c:pt idx="5">
                  <c:v>0.75829255699115117</c:v>
                </c:pt>
                <c:pt idx="6">
                  <c:v>1.3644887481703283</c:v>
                </c:pt>
              </c:numCache>
            </c:numRef>
          </c:xVal>
          <c:yVal>
            <c:numRef>
              <c:f>'amitriptyline 1'!$I$3:$I$9</c:f>
              <c:numCache>
                <c:formatCode>General</c:formatCode>
                <c:ptCount val="7"/>
                <c:pt idx="0">
                  <c:v>9</c:v>
                </c:pt>
                <c:pt idx="1">
                  <c:v>11.85</c:v>
                </c:pt>
                <c:pt idx="2">
                  <c:v>13</c:v>
                </c:pt>
                <c:pt idx="3">
                  <c:v>13.6</c:v>
                </c:pt>
                <c:pt idx="4">
                  <c:v>17.8</c:v>
                </c:pt>
                <c:pt idx="5">
                  <c:v>18.3</c:v>
                </c:pt>
                <c:pt idx="6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9E-49E1-9D24-7F11B479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247216"/>
        <c:axId val="1"/>
      </c:scatterChart>
      <c:valAx>
        <c:axId val="107224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z-score</a:t>
                </a:r>
              </a:p>
            </c:rich>
          </c:tx>
          <c:layout>
            <c:manualLayout>
              <c:xMode val="edge"/>
              <c:yMode val="edge"/>
              <c:x val="0.32211574179798419"/>
              <c:y val="0.9015282779235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half life</a:t>
                </a:r>
              </a:p>
            </c:rich>
          </c:tx>
          <c:layout>
            <c:manualLayout>
              <c:xMode val="edge"/>
              <c:yMode val="edge"/>
              <c:x val="4.6317296206246091E-2"/>
              <c:y val="0.441127850955486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22472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739013169909134"/>
          <c:y val="0.4068654935997208"/>
          <c:w val="0.30948375192355343"/>
          <c:h val="0.160604800105152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Ampicillin</a:t>
            </a:r>
          </a:p>
        </c:rich>
      </c:tx>
      <c:layout>
        <c:manualLayout>
          <c:xMode val="edge"/>
          <c:yMode val="edge"/>
          <c:x val="0.4043192673909447"/>
          <c:y val="3.8148306859401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40592842798298"/>
          <c:y val="0.21526544584948021"/>
          <c:w val="0.43063590609686414"/>
          <c:h val="0.57494948195240914"/>
        </c:manualLayout>
      </c:layout>
      <c:scatterChart>
        <c:scatterStyle val="lineMarker"/>
        <c:varyColors val="0"/>
        <c:ser>
          <c:idx val="0"/>
          <c:order val="0"/>
          <c:tx>
            <c:strRef>
              <c:f>ampicillin!$H$22</c:f>
              <c:strCache>
                <c:ptCount val="1"/>
                <c:pt idx="0">
                  <c:v>log(T1/2 sorted in order)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44259801459955489"/>
                  <c:y val="0.3378850036118424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ampicillin!$G$23:$G$27</c:f>
              <c:numCache>
                <c:formatCode>General</c:formatCode>
                <c:ptCount val="5"/>
                <c:pt idx="0">
                  <c:v>-1.179761117611861</c:v>
                </c:pt>
                <c:pt idx="1">
                  <c:v>-0.4972005706815541</c:v>
                </c:pt>
                <c:pt idx="2">
                  <c:v>0</c:v>
                </c:pt>
                <c:pt idx="3">
                  <c:v>0.4972005706815541</c:v>
                </c:pt>
                <c:pt idx="4">
                  <c:v>1.179761117611861</c:v>
                </c:pt>
              </c:numCache>
            </c:numRef>
          </c:xVal>
          <c:yVal>
            <c:numRef>
              <c:f>ampicillin!$H$23:$H$27</c:f>
              <c:numCache>
                <c:formatCode>General</c:formatCode>
                <c:ptCount val="5"/>
                <c:pt idx="0">
                  <c:v>1.5581083016305497</c:v>
                </c:pt>
                <c:pt idx="1">
                  <c:v>1.5854607295085006</c:v>
                </c:pt>
                <c:pt idx="2">
                  <c:v>1.609060549930087</c:v>
                </c:pt>
                <c:pt idx="3">
                  <c:v>1.6478717653062325</c:v>
                </c:pt>
                <c:pt idx="4">
                  <c:v>1.658964842664435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9-478F-B337-C3F787B45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245728"/>
        <c:axId val="1"/>
      </c:scatterChart>
      <c:valAx>
        <c:axId val="107224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z-score</a:t>
                </a:r>
              </a:p>
            </c:rich>
          </c:tx>
          <c:layout>
            <c:manualLayout>
              <c:xMode val="edge"/>
              <c:yMode val="edge"/>
              <c:x val="0.28230576066349988"/>
              <c:y val="0.874686178704849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 half life </a:t>
                </a:r>
              </a:p>
            </c:rich>
          </c:tx>
          <c:layout>
            <c:manualLayout>
              <c:xMode val="edge"/>
              <c:yMode val="edge"/>
              <c:x val="5.2633277411838951E-2"/>
              <c:y val="0.397832342962330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2245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332058173345725"/>
          <c:y val="0.72481783032862945"/>
          <c:w val="0.32536935127318622"/>
          <c:h val="0.204365929603936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 Mean Renal Clearance by IV administration</a:t>
            </a:r>
          </a:p>
        </c:rich>
      </c:tx>
      <c:layout>
        <c:manualLayout>
          <c:xMode val="edge"/>
          <c:yMode val="edge"/>
          <c:x val="0.2054864961358405"/>
          <c:y val="3.78800582221961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72553110070784"/>
          <c:y val="0.19697630275542"/>
          <c:w val="0.5319817066627871"/>
          <c:h val="0.6086062687699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ampicillin!$L$22</c:f>
              <c:strCache>
                <c:ptCount val="1"/>
                <c:pt idx="0">
                  <c:v>IV-Log(MRC)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52741534008199065"/>
                  <c:y val="0.8232599320290628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ampicillin!$K$23:$K$27</c:f>
              <c:numCache>
                <c:formatCode>General</c:formatCode>
                <c:ptCount val="5"/>
                <c:pt idx="0">
                  <c:v>-1.179761117611861</c:v>
                </c:pt>
                <c:pt idx="1">
                  <c:v>-0.4972005706815541</c:v>
                </c:pt>
                <c:pt idx="2">
                  <c:v>0</c:v>
                </c:pt>
                <c:pt idx="3">
                  <c:v>0.4972005706815541</c:v>
                </c:pt>
                <c:pt idx="4">
                  <c:v>1.179761117611861</c:v>
                </c:pt>
              </c:numCache>
            </c:numRef>
          </c:xVal>
          <c:yVal>
            <c:numRef>
              <c:f>ampicillin!$L$23:$L$27</c:f>
              <c:numCache>
                <c:formatCode>General</c:formatCode>
                <c:ptCount val="5"/>
                <c:pt idx="0">
                  <c:v>2.167317334748176</c:v>
                </c:pt>
                <c:pt idx="1">
                  <c:v>2.1986570869544226</c:v>
                </c:pt>
                <c:pt idx="2">
                  <c:v>2.2966651902615309</c:v>
                </c:pt>
                <c:pt idx="3">
                  <c:v>2.3598354823398879</c:v>
                </c:pt>
                <c:pt idx="4">
                  <c:v>2.374748346010104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C2-44DE-A0E2-514731E03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31232"/>
        <c:axId val="1"/>
      </c:scatterChart>
      <c:valAx>
        <c:axId val="106343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Z-score</a:t>
                </a:r>
              </a:p>
            </c:rich>
          </c:tx>
          <c:layout>
            <c:manualLayout>
              <c:xMode val="edge"/>
              <c:yMode val="edge"/>
              <c:x val="0.32877839381734475"/>
              <c:y val="0.88386802518457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Log MRC</a:t>
                </a:r>
              </a:p>
            </c:rich>
          </c:tx>
          <c:layout>
            <c:manualLayout>
              <c:xMode val="edge"/>
              <c:yMode val="edge"/>
              <c:x val="5.023003238876101E-2"/>
              <c:y val="0.42425665208859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34312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235318660424707"/>
          <c:y val="0.39142726829602692"/>
          <c:w val="0.27169881155738912"/>
          <c:h val="0.189400291110980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20</xdr:row>
      <xdr:rowOff>30480</xdr:rowOff>
    </xdr:from>
    <xdr:to>
      <xdr:col>11</xdr:col>
      <xdr:colOff>731520</xdr:colOff>
      <xdr:row>45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4D5B1870-A077-5BE7-B856-07E48F269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160020</xdr:colOff>
      <xdr:row>19</xdr:row>
      <xdr:rowOff>152400</xdr:rowOff>
    </xdr:from>
    <xdr:to>
      <xdr:col>7</xdr:col>
      <xdr:colOff>381000</xdr:colOff>
      <xdr:row>42</xdr:row>
      <xdr:rowOff>83820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5DA4FF09-0860-3DE6-DE2B-69199730C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381000</xdr:colOff>
      <xdr:row>21</xdr:row>
      <xdr:rowOff>83820</xdr:rowOff>
    </xdr:from>
    <xdr:to>
      <xdr:col>28</xdr:col>
      <xdr:colOff>617220</xdr:colOff>
      <xdr:row>43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2F528D86-D3BB-AFC1-B560-AD80DC0F9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480060</xdr:colOff>
      <xdr:row>1</xdr:row>
      <xdr:rowOff>137160</xdr:rowOff>
    </xdr:from>
    <xdr:to>
      <xdr:col>36</xdr:col>
      <xdr:colOff>342900</xdr:colOff>
      <xdr:row>19</xdr:row>
      <xdr:rowOff>129540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C98EE968-EBC5-346B-7649-AEF2BD629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205740</xdr:colOff>
      <xdr:row>1</xdr:row>
      <xdr:rowOff>83820</xdr:rowOff>
    </xdr:from>
    <xdr:to>
      <xdr:col>21</xdr:col>
      <xdr:colOff>365760</xdr:colOff>
      <xdr:row>28</xdr:row>
      <xdr:rowOff>15240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A4A524E8-2D2E-36D1-690D-6627F8D4A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6660" y="304800"/>
          <a:ext cx="3733800" cy="4511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22</xdr:col>
      <xdr:colOff>236220</xdr:colOff>
      <xdr:row>2</xdr:row>
      <xdr:rowOff>0</xdr:rowOff>
    </xdr:from>
    <xdr:to>
      <xdr:col>29</xdr:col>
      <xdr:colOff>335280</xdr:colOff>
      <xdr:row>28</xdr:row>
      <xdr:rowOff>45720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F16436AB-1A23-58F2-D049-A444919AD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91460" y="388620"/>
          <a:ext cx="3672840" cy="445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8</xdr:col>
      <xdr:colOff>76200</xdr:colOff>
      <xdr:row>14</xdr:row>
      <xdr:rowOff>68580</xdr:rowOff>
    </xdr:from>
    <xdr:to>
      <xdr:col>13</xdr:col>
      <xdr:colOff>342900</xdr:colOff>
      <xdr:row>35</xdr:row>
      <xdr:rowOff>152400</xdr:rowOff>
    </xdr:to>
    <xdr:graphicFrame macro="">
      <xdr:nvGraphicFramePr>
        <xdr:cNvPr id="2064" name="Chart 16">
          <a:extLst>
            <a:ext uri="{FF2B5EF4-FFF2-40B4-BE49-F238E27FC236}">
              <a16:creationId xmlns:a16="http://schemas.microsoft.com/office/drawing/2014/main" id="{7521AD88-DDDC-9262-4AF7-5EBDCDE31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10</xdr:row>
      <xdr:rowOff>45720</xdr:rowOff>
    </xdr:from>
    <xdr:to>
      <xdr:col>11</xdr:col>
      <xdr:colOff>236220</xdr:colOff>
      <xdr:row>14</xdr:row>
      <xdr:rowOff>68580</xdr:rowOff>
    </xdr:to>
    <xdr:graphicFrame macro="">
      <xdr:nvGraphicFramePr>
        <xdr:cNvPr id="2065" name="Chart 17">
          <a:extLst>
            <a:ext uri="{FF2B5EF4-FFF2-40B4-BE49-F238E27FC236}">
              <a16:creationId xmlns:a16="http://schemas.microsoft.com/office/drawing/2014/main" id="{BA6BA5C6-C425-5C53-C5E6-F3F8485C7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137160</xdr:colOff>
      <xdr:row>12</xdr:row>
      <xdr:rowOff>144780</xdr:rowOff>
    </xdr:from>
    <xdr:to>
      <xdr:col>3</xdr:col>
      <xdr:colOff>1432560</xdr:colOff>
      <xdr:row>33</xdr:row>
      <xdr:rowOff>129540</xdr:rowOff>
    </xdr:to>
    <xdr:graphicFrame macro="">
      <xdr:nvGraphicFramePr>
        <xdr:cNvPr id="2066" name="Chart 18">
          <a:extLst>
            <a:ext uri="{FF2B5EF4-FFF2-40B4-BE49-F238E27FC236}">
              <a16:creationId xmlns:a16="http://schemas.microsoft.com/office/drawing/2014/main" id="{9B6D59C1-F6D1-7AF9-2438-1378E333C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29</xdr:row>
      <xdr:rowOff>15240</xdr:rowOff>
    </xdr:from>
    <xdr:to>
      <xdr:col>3</xdr:col>
      <xdr:colOff>967740</xdr:colOff>
      <xdr:row>45</xdr:row>
      <xdr:rowOff>129540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6A3265EB-715F-F7AC-3C45-186237461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449580</xdr:colOff>
      <xdr:row>27</xdr:row>
      <xdr:rowOff>53340</xdr:rowOff>
    </xdr:from>
    <xdr:to>
      <xdr:col>7</xdr:col>
      <xdr:colOff>1051560</xdr:colOff>
      <xdr:row>45</xdr:row>
      <xdr:rowOff>53340</xdr:rowOff>
    </xdr:to>
    <xdr:graphicFrame macro="">
      <xdr:nvGraphicFramePr>
        <xdr:cNvPr id="3080" name="Chart 8">
          <a:extLst>
            <a:ext uri="{FF2B5EF4-FFF2-40B4-BE49-F238E27FC236}">
              <a16:creationId xmlns:a16="http://schemas.microsoft.com/office/drawing/2014/main" id="{0E124953-E063-CDEB-7CDF-BD30F4CA2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312420</xdr:colOff>
      <xdr:row>27</xdr:row>
      <xdr:rowOff>83820</xdr:rowOff>
    </xdr:from>
    <xdr:to>
      <xdr:col>10</xdr:col>
      <xdr:colOff>784860</xdr:colOff>
      <xdr:row>45</xdr:row>
      <xdr:rowOff>83820</xdr:rowOff>
    </xdr:to>
    <xdr:graphicFrame macro="">
      <xdr:nvGraphicFramePr>
        <xdr:cNvPr id="3081" name="Chart 9">
          <a:extLst>
            <a:ext uri="{FF2B5EF4-FFF2-40B4-BE49-F238E27FC236}">
              <a16:creationId xmlns:a16="http://schemas.microsoft.com/office/drawing/2014/main" id="{EED25134-AB5E-EC35-9E63-6D21780E8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205740</xdr:colOff>
      <xdr:row>28</xdr:row>
      <xdr:rowOff>114300</xdr:rowOff>
    </xdr:from>
    <xdr:to>
      <xdr:col>13</xdr:col>
      <xdr:colOff>563880</xdr:colOff>
      <xdr:row>45</xdr:row>
      <xdr:rowOff>152400</xdr:rowOff>
    </xdr:to>
    <xdr:graphicFrame macro="">
      <xdr:nvGraphicFramePr>
        <xdr:cNvPr id="3082" name="Chart 10">
          <a:extLst>
            <a:ext uri="{FF2B5EF4-FFF2-40B4-BE49-F238E27FC236}">
              <a16:creationId xmlns:a16="http://schemas.microsoft.com/office/drawing/2014/main" id="{771D901B-0A34-F015-5CF7-7D4021084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106680</xdr:colOff>
      <xdr:row>28</xdr:row>
      <xdr:rowOff>15240</xdr:rowOff>
    </xdr:from>
    <xdr:to>
      <xdr:col>24</xdr:col>
      <xdr:colOff>304800</xdr:colOff>
      <xdr:row>45</xdr:row>
      <xdr:rowOff>53340</xdr:rowOff>
    </xdr:to>
    <xdr:graphicFrame macro="">
      <xdr:nvGraphicFramePr>
        <xdr:cNvPr id="3083" name="Chart 11">
          <a:extLst>
            <a:ext uri="{FF2B5EF4-FFF2-40B4-BE49-F238E27FC236}">
              <a16:creationId xmlns:a16="http://schemas.microsoft.com/office/drawing/2014/main" id="{F0FD44ED-72C8-E070-1AFD-92430F07E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9" sqref="A9"/>
    </sheetView>
  </sheetViews>
  <sheetFormatPr defaultRowHeight="13.2"/>
  <cols>
    <col min="1" max="256" width="11.5546875" customWidth="1"/>
  </cols>
  <sheetData>
    <row r="1" spans="1:2" ht="17.399999999999999">
      <c r="A1" s="1" t="s">
        <v>226</v>
      </c>
    </row>
    <row r="3" spans="1:2">
      <c r="A3" t="s">
        <v>227</v>
      </c>
    </row>
    <row r="4" spans="1:2">
      <c r="A4" t="s">
        <v>228</v>
      </c>
    </row>
    <row r="5" spans="1:2">
      <c r="A5" t="s">
        <v>229</v>
      </c>
    </row>
    <row r="8" spans="1:2">
      <c r="A8" t="s">
        <v>230</v>
      </c>
    </row>
    <row r="10" spans="1:2">
      <c r="A10" t="s">
        <v>231</v>
      </c>
    </row>
    <row r="12" spans="1:2">
      <c r="A12" t="s">
        <v>232</v>
      </c>
      <c r="B12" t="s">
        <v>233</v>
      </c>
    </row>
    <row r="13" spans="1:2">
      <c r="A13">
        <v>4</v>
      </c>
      <c r="B13">
        <f t="shared" ref="B13:B24" si="0">LOG(A13)</f>
        <v>0.6020599913279624</v>
      </c>
    </row>
    <row r="14" spans="1:2">
      <c r="A14">
        <v>3.3</v>
      </c>
      <c r="B14">
        <f t="shared" si="0"/>
        <v>0.51851393987788741</v>
      </c>
    </row>
    <row r="15" spans="1:2">
      <c r="A15">
        <v>4.5999999999999996</v>
      </c>
      <c r="B15">
        <f t="shared" si="0"/>
        <v>0.66275783168157409</v>
      </c>
    </row>
    <row r="16" spans="1:2">
      <c r="A16">
        <v>3.1</v>
      </c>
      <c r="B16">
        <f t="shared" si="0"/>
        <v>0.49136169383427269</v>
      </c>
    </row>
    <row r="17" spans="1:2">
      <c r="A17">
        <v>4.4000000000000004</v>
      </c>
      <c r="B17">
        <f t="shared" si="0"/>
        <v>0.64345267648618742</v>
      </c>
    </row>
    <row r="18" spans="1:2">
      <c r="A18">
        <v>4.0999999999999996</v>
      </c>
      <c r="B18">
        <f t="shared" si="0"/>
        <v>0.61278385671973545</v>
      </c>
    </row>
    <row r="19" spans="1:2">
      <c r="A19">
        <v>3</v>
      </c>
      <c r="B19">
        <f t="shared" si="0"/>
        <v>0.47712125471966244</v>
      </c>
    </row>
    <row r="20" spans="1:2">
      <c r="A20">
        <v>3</v>
      </c>
      <c r="B20">
        <f t="shared" si="0"/>
        <v>0.47712125471966244</v>
      </c>
    </row>
    <row r="21" spans="1:2">
      <c r="A21">
        <v>3.5</v>
      </c>
      <c r="B21">
        <f t="shared" si="0"/>
        <v>0.54406804435027567</v>
      </c>
    </row>
    <row r="22" spans="1:2">
      <c r="A22">
        <v>4.8</v>
      </c>
      <c r="B22">
        <f t="shared" si="0"/>
        <v>0.68124123737558717</v>
      </c>
    </row>
    <row r="23" spans="1:2">
      <c r="A23">
        <v>2.8</v>
      </c>
      <c r="B23">
        <f t="shared" si="0"/>
        <v>0.44715803134221921</v>
      </c>
    </row>
    <row r="24" spans="1:2">
      <c r="A24">
        <v>3.9</v>
      </c>
      <c r="B24">
        <f t="shared" si="0"/>
        <v>0.59106460702649921</v>
      </c>
    </row>
    <row r="25" spans="1:2">
      <c r="B25" s="2">
        <f>STDEV(B13:B24)</f>
        <v>8.0244912191200765E-2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workbookViewId="0">
      <selection activeCell="C24" sqref="C24"/>
    </sheetView>
  </sheetViews>
  <sheetFormatPr defaultColWidth="7.44140625" defaultRowHeight="13.2"/>
  <cols>
    <col min="1" max="1" width="7.44140625" style="17" customWidth="1"/>
    <col min="2" max="2" width="10" style="17" customWidth="1"/>
    <col min="3" max="3" width="15" style="17" customWidth="1"/>
    <col min="4" max="4" width="17" style="17" customWidth="1"/>
    <col min="5" max="5" width="14.33203125" style="17" customWidth="1"/>
    <col min="6" max="6" width="17.44140625" style="17" customWidth="1"/>
    <col min="7" max="7" width="8.109375" style="17" customWidth="1"/>
    <col min="8" max="8" width="16.6640625" style="17" customWidth="1"/>
    <col min="9" max="9" width="28.33203125" style="17" customWidth="1"/>
    <col min="10" max="11" width="11.5546875" style="17" customWidth="1"/>
    <col min="12" max="12" width="14.44140625" style="17" customWidth="1"/>
    <col min="13" max="13" width="29.88671875" style="17" customWidth="1"/>
    <col min="14" max="14" width="12.5546875" style="17" customWidth="1"/>
    <col min="15" max="15" width="5.5546875" style="17" customWidth="1"/>
    <col min="16" max="16" width="11.6640625" style="17" customWidth="1"/>
    <col min="17" max="17" width="21" style="17" customWidth="1"/>
    <col min="18" max="18" width="10.5546875" style="17" customWidth="1"/>
    <col min="19" max="19" width="8.6640625" style="17" customWidth="1"/>
    <col min="20" max="20" width="8.33203125" style="17" customWidth="1"/>
    <col min="21" max="21" width="16.109375" style="17" customWidth="1"/>
    <col min="22" max="22" width="9.6640625" style="17" customWidth="1"/>
    <col min="23" max="23" width="7.33203125" style="17" customWidth="1"/>
    <col min="24" max="24" width="8.33203125" style="17" customWidth="1"/>
    <col min="25" max="16384" width="7.44140625" style="17"/>
  </cols>
  <sheetData>
    <row r="1" spans="1:15" ht="17.399999999999999">
      <c r="A1" s="16" t="s">
        <v>122</v>
      </c>
    </row>
    <row r="2" spans="1:15">
      <c r="A2" s="17" t="s">
        <v>250</v>
      </c>
      <c r="B2" s="17" t="s">
        <v>123</v>
      </c>
      <c r="C2" s="18" t="s">
        <v>124</v>
      </c>
      <c r="D2" s="18" t="s">
        <v>125</v>
      </c>
      <c r="E2" s="18" t="s">
        <v>126</v>
      </c>
      <c r="F2" s="18" t="s">
        <v>127</v>
      </c>
      <c r="G2" s="18" t="s">
        <v>128</v>
      </c>
    </row>
    <row r="3" spans="1:15">
      <c r="A3" s="17" t="s">
        <v>129</v>
      </c>
      <c r="B3" s="17">
        <v>0.41699999999999998</v>
      </c>
      <c r="C3" s="18">
        <v>465</v>
      </c>
      <c r="D3" s="18">
        <v>312</v>
      </c>
      <c r="E3" s="18">
        <v>80</v>
      </c>
      <c r="F3" s="18">
        <v>5.8</v>
      </c>
      <c r="G3" s="18">
        <v>3.9</v>
      </c>
      <c r="O3" s="17" t="s">
        <v>130</v>
      </c>
    </row>
    <row r="4" spans="1:15">
      <c r="A4" s="17" t="s">
        <v>131</v>
      </c>
      <c r="B4" s="17">
        <v>0.50600000000000001</v>
      </c>
      <c r="C4" s="18">
        <v>353</v>
      </c>
      <c r="D4" s="18">
        <v>218</v>
      </c>
      <c r="E4" s="18">
        <v>64.5</v>
      </c>
      <c r="F4" s="18">
        <v>5.5</v>
      </c>
      <c r="G4" s="18">
        <v>3.4</v>
      </c>
      <c r="M4" s="17" t="s">
        <v>132</v>
      </c>
      <c r="O4" s="17" t="s">
        <v>133</v>
      </c>
    </row>
    <row r="5" spans="1:15">
      <c r="C5" s="18"/>
      <c r="D5" s="18"/>
      <c r="E5" s="18"/>
      <c r="F5" s="18"/>
      <c r="G5" s="18"/>
      <c r="O5" s="17" t="s">
        <v>134</v>
      </c>
    </row>
    <row r="6" spans="1:15">
      <c r="A6" s="17" t="s">
        <v>135</v>
      </c>
      <c r="B6" s="17">
        <v>0.33200000000000002</v>
      </c>
      <c r="C6" s="18">
        <v>235</v>
      </c>
      <c r="D6" s="18">
        <v>167</v>
      </c>
      <c r="E6" s="18">
        <v>65</v>
      </c>
      <c r="F6" s="18">
        <v>3.6</v>
      </c>
      <c r="G6" s="18">
        <v>2.6</v>
      </c>
      <c r="O6" s="17" t="s">
        <v>136</v>
      </c>
    </row>
    <row r="7" spans="1:15">
      <c r="A7" s="17" t="s">
        <v>137</v>
      </c>
      <c r="B7" s="17">
        <v>0.46600000000000003</v>
      </c>
      <c r="C7" s="18">
        <v>493</v>
      </c>
      <c r="D7" s="18">
        <v>262</v>
      </c>
      <c r="E7" s="18">
        <v>59.1</v>
      </c>
      <c r="F7" s="18">
        <v>8.3000000000000007</v>
      </c>
      <c r="G7" s="18">
        <v>4.4000000000000004</v>
      </c>
      <c r="O7" s="17" t="s">
        <v>138</v>
      </c>
    </row>
    <row r="8" spans="1:15">
      <c r="A8" s="17" t="s">
        <v>139</v>
      </c>
      <c r="B8" s="17">
        <v>0.29199999999999998</v>
      </c>
      <c r="C8" s="18">
        <v>104</v>
      </c>
      <c r="D8" s="18">
        <v>54</v>
      </c>
      <c r="E8" s="18">
        <v>69.099999999999994</v>
      </c>
      <c r="F8" s="18">
        <v>1.5</v>
      </c>
      <c r="G8" s="18">
        <v>0.8</v>
      </c>
      <c r="O8" s="17" t="s">
        <v>140</v>
      </c>
    </row>
    <row r="9" spans="1:15">
      <c r="A9" s="17" t="s">
        <v>141</v>
      </c>
      <c r="B9" s="17">
        <v>0.432</v>
      </c>
      <c r="C9" s="18">
        <v>175</v>
      </c>
      <c r="D9" s="18">
        <v>115</v>
      </c>
      <c r="E9" s="18">
        <v>74.099999999999994</v>
      </c>
      <c r="F9" s="18">
        <v>2.4</v>
      </c>
      <c r="G9" s="18">
        <v>1.6</v>
      </c>
    </row>
    <row r="10" spans="1:15">
      <c r="A10" s="17" t="s">
        <v>142</v>
      </c>
      <c r="B10" s="17">
        <v>0.42399999999999999</v>
      </c>
      <c r="C10" s="18">
        <v>233</v>
      </c>
      <c r="D10" s="18">
        <v>186</v>
      </c>
      <c r="E10" s="18">
        <v>103.2</v>
      </c>
      <c r="F10" s="18">
        <v>2.2999999999999998</v>
      </c>
      <c r="G10" s="18">
        <v>1.8</v>
      </c>
      <c r="I10" s="18"/>
      <c r="J10" s="18"/>
      <c r="K10" s="18"/>
      <c r="L10" s="18"/>
      <c r="M10" s="18"/>
    </row>
    <row r="11" spans="1:15">
      <c r="A11" s="17" t="s">
        <v>143</v>
      </c>
      <c r="B11" s="17">
        <v>0.39</v>
      </c>
      <c r="C11" s="18">
        <v>306</v>
      </c>
      <c r="D11" s="18">
        <v>284</v>
      </c>
      <c r="E11" s="18">
        <v>56.4</v>
      </c>
      <c r="F11" s="18">
        <v>5.4</v>
      </c>
      <c r="G11" s="18">
        <v>5</v>
      </c>
      <c r="I11" s="18"/>
      <c r="J11" s="18"/>
      <c r="K11" s="18"/>
      <c r="L11" s="18"/>
      <c r="M11" s="18"/>
    </row>
    <row r="12" spans="1:15">
      <c r="A12" s="17" t="s">
        <v>144</v>
      </c>
      <c r="B12" s="17">
        <v>0.221</v>
      </c>
      <c r="C12" s="18">
        <v>153</v>
      </c>
      <c r="D12" s="18">
        <v>93</v>
      </c>
      <c r="E12" s="18">
        <v>105.5</v>
      </c>
      <c r="F12" s="18">
        <v>1.5</v>
      </c>
      <c r="G12" s="18">
        <v>0.9</v>
      </c>
      <c r="I12" s="18"/>
      <c r="J12" s="18"/>
      <c r="K12" s="18"/>
      <c r="L12" s="18"/>
      <c r="M12" s="18"/>
    </row>
    <row r="13" spans="1:15">
      <c r="A13" s="17" t="s">
        <v>250</v>
      </c>
      <c r="B13" s="17" t="s">
        <v>145</v>
      </c>
      <c r="C13" s="18" t="s">
        <v>146</v>
      </c>
      <c r="D13" s="18" t="s">
        <v>147</v>
      </c>
      <c r="E13" s="18" t="s">
        <v>148</v>
      </c>
      <c r="F13" s="18" t="s">
        <v>149</v>
      </c>
      <c r="G13" s="18" t="s">
        <v>22</v>
      </c>
      <c r="H13" s="18" t="s">
        <v>24</v>
      </c>
      <c r="I13" s="18"/>
      <c r="J13" s="18" t="s">
        <v>23</v>
      </c>
      <c r="K13" s="18"/>
      <c r="L13" s="18" t="s">
        <v>148</v>
      </c>
      <c r="M13" s="18" t="s">
        <v>150</v>
      </c>
    </row>
    <row r="14" spans="1:15">
      <c r="A14" s="17" t="s">
        <v>151</v>
      </c>
      <c r="B14" s="17">
        <v>38.5</v>
      </c>
      <c r="C14" s="18">
        <v>329</v>
      </c>
      <c r="D14" s="18">
        <v>4.84</v>
      </c>
      <c r="E14" s="18">
        <v>33.6</v>
      </c>
      <c r="F14" s="18">
        <f>LOG(E14)</f>
        <v>1.5263392773898441</v>
      </c>
      <c r="G14" s="18">
        <v>1</v>
      </c>
      <c r="H14" s="18">
        <f t="shared" ref="H14:H21" si="0">(G14-3/8)/8.25</f>
        <v>7.575757575757576E-2</v>
      </c>
      <c r="I14" s="18"/>
      <c r="J14" s="18">
        <f t="shared" ref="J14:J21" si="1">NORMSINV(H14)</f>
        <v>-1.4342001596863787</v>
      </c>
      <c r="K14" s="18"/>
      <c r="L14" s="18">
        <v>33.6</v>
      </c>
      <c r="M14" s="18">
        <f t="shared" ref="M14:M21" si="2">LOG(L14)</f>
        <v>1.5263392773898441</v>
      </c>
    </row>
    <row r="15" spans="1:15">
      <c r="A15" s="17" t="s">
        <v>152</v>
      </c>
      <c r="B15" s="17">
        <v>33.6</v>
      </c>
      <c r="C15" s="18">
        <v>238</v>
      </c>
      <c r="D15" s="18">
        <v>3.06</v>
      </c>
      <c r="E15" s="18">
        <v>38.5</v>
      </c>
      <c r="F15" s="18">
        <f>LOG($E$15)</f>
        <v>1.5854607295085006</v>
      </c>
      <c r="G15" s="18">
        <v>2</v>
      </c>
      <c r="H15" s="18">
        <f t="shared" si="0"/>
        <v>0.19696969696969696</v>
      </c>
      <c r="I15" s="18"/>
      <c r="J15" s="18">
        <f t="shared" si="1"/>
        <v>-0.85249503427469364</v>
      </c>
      <c r="K15" s="18"/>
      <c r="L15" s="18">
        <v>38.5</v>
      </c>
      <c r="M15" s="18">
        <f t="shared" si="2"/>
        <v>1.5854607295085006</v>
      </c>
    </row>
    <row r="16" spans="1:15">
      <c r="A16" s="17" t="s">
        <v>153</v>
      </c>
      <c r="B16" s="17">
        <v>38.700000000000003</v>
      </c>
      <c r="C16" s="18">
        <v>307</v>
      </c>
      <c r="D16" s="18">
        <v>3.94</v>
      </c>
      <c r="E16" s="18">
        <v>38.5</v>
      </c>
      <c r="F16" s="18">
        <f t="shared" ref="F16:F21" si="3">LOG(E16)</f>
        <v>1.5854607295085006</v>
      </c>
      <c r="G16" s="18">
        <v>3</v>
      </c>
      <c r="H16" s="18">
        <f t="shared" si="0"/>
        <v>0.31818181818181818</v>
      </c>
      <c r="I16" s="18"/>
      <c r="J16" s="18">
        <f t="shared" si="1"/>
        <v>-0.47278912099226744</v>
      </c>
      <c r="K16" s="18"/>
      <c r="L16" s="18">
        <v>38.5</v>
      </c>
      <c r="M16" s="18">
        <f t="shared" si="2"/>
        <v>1.5854607295085006</v>
      </c>
    </row>
    <row r="17" spans="1:26">
      <c r="A17" s="17" t="s">
        <v>154</v>
      </c>
      <c r="B17" s="17">
        <v>43.9</v>
      </c>
      <c r="C17" s="18">
        <v>237</v>
      </c>
      <c r="D17" s="18">
        <v>3.17</v>
      </c>
      <c r="E17" s="18">
        <v>38.700000000000003</v>
      </c>
      <c r="F17" s="18">
        <f t="shared" si="3"/>
        <v>1.5877109650189114</v>
      </c>
      <c r="G17" s="18">
        <v>4</v>
      </c>
      <c r="H17" s="18">
        <f t="shared" si="0"/>
        <v>0.43939393939393939</v>
      </c>
      <c r="I17" s="18"/>
      <c r="J17" s="18">
        <f t="shared" si="1"/>
        <v>-0.15250597424624437</v>
      </c>
      <c r="K17" s="18"/>
      <c r="L17" s="18">
        <v>38.700000000000003</v>
      </c>
      <c r="M17" s="18">
        <f t="shared" si="2"/>
        <v>1.5877109650189114</v>
      </c>
    </row>
    <row r="18" spans="1:26">
      <c r="A18" s="17" t="s">
        <v>155</v>
      </c>
      <c r="B18" s="17">
        <v>45</v>
      </c>
      <c r="C18" s="18">
        <v>227</v>
      </c>
      <c r="D18" s="18">
        <v>3.02</v>
      </c>
      <c r="E18" s="18">
        <v>42.8</v>
      </c>
      <c r="F18" s="18">
        <f t="shared" si="3"/>
        <v>1.631443769013172</v>
      </c>
      <c r="G18" s="18">
        <v>5</v>
      </c>
      <c r="H18" s="18">
        <f t="shared" si="0"/>
        <v>0.56060606060606055</v>
      </c>
      <c r="I18" s="18"/>
      <c r="J18" s="18">
        <f t="shared" si="1"/>
        <v>0.15250597424624424</v>
      </c>
      <c r="K18" s="18"/>
      <c r="L18" s="18">
        <v>42.8</v>
      </c>
      <c r="M18" s="18">
        <f t="shared" si="2"/>
        <v>1.631443769013172</v>
      </c>
    </row>
    <row r="19" spans="1:26">
      <c r="A19" s="17" t="s">
        <v>156</v>
      </c>
      <c r="B19" s="17">
        <v>45.6</v>
      </c>
      <c r="C19" s="18">
        <v>237</v>
      </c>
      <c r="D19" s="18">
        <v>4.09</v>
      </c>
      <c r="E19" s="18">
        <v>43.9</v>
      </c>
      <c r="F19" s="18">
        <f t="shared" si="3"/>
        <v>1.6424645202421213</v>
      </c>
      <c r="G19" s="18">
        <v>6</v>
      </c>
      <c r="H19" s="18">
        <f t="shared" si="0"/>
        <v>0.68181818181818177</v>
      </c>
      <c r="I19" s="18"/>
      <c r="J19" s="18">
        <f t="shared" si="1"/>
        <v>0.47278912099226728</v>
      </c>
      <c r="K19" s="18"/>
      <c r="L19" s="18">
        <v>43.9</v>
      </c>
      <c r="M19" s="18">
        <f t="shared" si="2"/>
        <v>1.6424645202421213</v>
      </c>
    </row>
    <row r="20" spans="1:26">
      <c r="A20" s="17" t="s">
        <v>157</v>
      </c>
      <c r="B20" s="17">
        <v>42.8</v>
      </c>
      <c r="C20" s="18">
        <v>192</v>
      </c>
      <c r="D20" s="18">
        <v>3.26</v>
      </c>
      <c r="E20" s="18">
        <v>45</v>
      </c>
      <c r="F20" s="18">
        <f t="shared" si="3"/>
        <v>1.6532125137753437</v>
      </c>
      <c r="G20" s="18">
        <v>7</v>
      </c>
      <c r="H20" s="18">
        <f t="shared" si="0"/>
        <v>0.80303030303030298</v>
      </c>
      <c r="I20" s="18"/>
      <c r="J20" s="18">
        <f t="shared" si="1"/>
        <v>0.85249503427469353</v>
      </c>
      <c r="K20" s="18"/>
      <c r="L20" s="18">
        <v>45</v>
      </c>
      <c r="M20" s="18">
        <f t="shared" si="2"/>
        <v>1.6532125137753437</v>
      </c>
    </row>
    <row r="21" spans="1:26">
      <c r="A21" s="17" t="s">
        <v>158</v>
      </c>
      <c r="B21" s="17">
        <v>38.5</v>
      </c>
      <c r="C21" s="18">
        <v>253</v>
      </c>
      <c r="D21" s="18">
        <v>4.29</v>
      </c>
      <c r="E21" s="18">
        <v>45.6</v>
      </c>
      <c r="F21" s="18">
        <f t="shared" si="3"/>
        <v>1.658964842664435</v>
      </c>
      <c r="G21" s="18">
        <v>8</v>
      </c>
      <c r="H21" s="18">
        <f t="shared" si="0"/>
        <v>0.9242424242424242</v>
      </c>
      <c r="I21" s="18"/>
      <c r="J21" s="18">
        <f t="shared" si="1"/>
        <v>1.434200159686378</v>
      </c>
      <c r="K21" s="18"/>
      <c r="L21" s="18">
        <v>45.6</v>
      </c>
      <c r="M21" s="18">
        <f t="shared" si="2"/>
        <v>1.658964842664435</v>
      </c>
    </row>
    <row r="22" spans="1:26">
      <c r="A22" s="17" t="s">
        <v>250</v>
      </c>
      <c r="B22" s="17" t="s">
        <v>145</v>
      </c>
      <c r="C22" s="18" t="s">
        <v>159</v>
      </c>
      <c r="D22" s="18" t="s">
        <v>149</v>
      </c>
      <c r="E22" s="18" t="s">
        <v>22</v>
      </c>
      <c r="F22" s="18" t="s">
        <v>24</v>
      </c>
      <c r="G22" s="18" t="s">
        <v>23</v>
      </c>
      <c r="H22" s="18" t="s">
        <v>149</v>
      </c>
      <c r="I22" s="18" t="s">
        <v>160</v>
      </c>
      <c r="J22" s="18" t="s">
        <v>161</v>
      </c>
      <c r="K22" s="18" t="s">
        <v>32</v>
      </c>
      <c r="L22" s="18" t="s">
        <v>162</v>
      </c>
      <c r="M22" s="18" t="s">
        <v>163</v>
      </c>
      <c r="N22" s="17" t="s">
        <v>164</v>
      </c>
      <c r="O22" s="18" t="s">
        <v>32</v>
      </c>
      <c r="P22" s="18" t="s">
        <v>165</v>
      </c>
      <c r="Q22" s="18" t="s">
        <v>166</v>
      </c>
      <c r="R22" s="18" t="s">
        <v>167</v>
      </c>
      <c r="S22" s="18" t="s">
        <v>32</v>
      </c>
      <c r="T22" s="18" t="s">
        <v>168</v>
      </c>
      <c r="U22" s="18" t="s">
        <v>169</v>
      </c>
      <c r="V22" s="18" t="s">
        <v>170</v>
      </c>
      <c r="W22" s="18" t="s">
        <v>32</v>
      </c>
      <c r="X22" s="18" t="s">
        <v>171</v>
      </c>
      <c r="Y22" s="18"/>
      <c r="Z22" s="18"/>
    </row>
    <row r="23" spans="1:26">
      <c r="A23" s="17" t="s">
        <v>172</v>
      </c>
      <c r="B23" s="17">
        <v>36.15</v>
      </c>
      <c r="C23" s="18">
        <v>36.15</v>
      </c>
      <c r="D23" s="18">
        <f>LOG(C23)</f>
        <v>1.5581083016305497</v>
      </c>
      <c r="E23" s="18">
        <v>1</v>
      </c>
      <c r="F23" s="18">
        <f>(E23-3/8)/5.25</f>
        <v>0.11904761904761904</v>
      </c>
      <c r="G23" s="18">
        <f>NORMSINV(F23)</f>
        <v>-1.179761117611861</v>
      </c>
      <c r="H23" s="18">
        <f>LOG(C23)</f>
        <v>1.5581083016305497</v>
      </c>
      <c r="I23" s="18">
        <v>229</v>
      </c>
      <c r="J23" s="18">
        <v>147</v>
      </c>
      <c r="K23" s="18">
        <f>NORMSINV(F23)</f>
        <v>-1.179761117611861</v>
      </c>
      <c r="L23" s="18">
        <f>LOG(J23)</f>
        <v>2.167317334748176</v>
      </c>
      <c r="M23" s="18">
        <v>292</v>
      </c>
      <c r="N23" s="18">
        <v>147</v>
      </c>
      <c r="O23" s="18">
        <f>NORMSINV(F23)</f>
        <v>-1.179761117611861</v>
      </c>
      <c r="P23" s="18">
        <f>LOG(N23)</f>
        <v>2.167317334748176</v>
      </c>
      <c r="Q23" s="18">
        <v>3.25</v>
      </c>
      <c r="R23" s="18">
        <v>3.03</v>
      </c>
      <c r="S23" s="18">
        <f>NORMSINV(F23)</f>
        <v>-1.179761117611861</v>
      </c>
      <c r="T23" s="18">
        <f>LOG(R23)</f>
        <v>0.48144262850230496</v>
      </c>
      <c r="U23" s="18">
        <v>7.4</v>
      </c>
      <c r="V23" s="18">
        <v>4.8</v>
      </c>
      <c r="W23" s="18">
        <f>NORMSINV(F23)</f>
        <v>-1.179761117611861</v>
      </c>
      <c r="X23" s="18">
        <f>LOG(V23)</f>
        <v>0.68124123737558717</v>
      </c>
      <c r="Y23" s="18"/>
      <c r="Z23" s="18"/>
    </row>
    <row r="24" spans="1:26">
      <c r="A24" s="17" t="s">
        <v>173</v>
      </c>
      <c r="B24" s="17">
        <v>44.45</v>
      </c>
      <c r="C24" s="18">
        <v>38.5</v>
      </c>
      <c r="D24" s="18">
        <f>LOG(C24)</f>
        <v>1.5854607295085006</v>
      </c>
      <c r="E24" s="18">
        <v>2</v>
      </c>
      <c r="F24" s="18">
        <f>(E24-3/8)/5.25</f>
        <v>0.30952380952380953</v>
      </c>
      <c r="G24" s="18">
        <f>NORMSINV(F24)</f>
        <v>-0.4972005706815541</v>
      </c>
      <c r="H24" s="18">
        <f>LOG(C24)</f>
        <v>1.5854607295085006</v>
      </c>
      <c r="I24" s="18">
        <v>198</v>
      </c>
      <c r="J24" s="18">
        <v>158</v>
      </c>
      <c r="K24" s="18">
        <f>NORMSINV(F24)</f>
        <v>-0.4972005706815541</v>
      </c>
      <c r="L24" s="18">
        <f>LOG(J24)</f>
        <v>2.1986570869544226</v>
      </c>
      <c r="M24" s="18">
        <v>212</v>
      </c>
      <c r="N24" s="18">
        <v>206</v>
      </c>
      <c r="O24" s="18">
        <f>NORMSINV(F24)</f>
        <v>-0.4972005706815541</v>
      </c>
      <c r="P24" s="18">
        <f>LOG(N24)</f>
        <v>2.3138672203691533</v>
      </c>
      <c r="Q24" s="18">
        <v>4.4000000000000004</v>
      </c>
      <c r="R24" s="18">
        <v>3.25</v>
      </c>
      <c r="S24" s="18">
        <f>NORMSINV(F24)</f>
        <v>-0.4972005706815541</v>
      </c>
      <c r="T24" s="18">
        <f>LOG(R24)</f>
        <v>0.51188336097887432</v>
      </c>
      <c r="U24" s="18">
        <v>4.8</v>
      </c>
      <c r="V24" s="18">
        <v>4.9000000000000004</v>
      </c>
      <c r="W24" s="18">
        <f>NORMSINV(F24)</f>
        <v>-0.4972005706815541</v>
      </c>
      <c r="X24" s="18">
        <f>LOG(V24)</f>
        <v>0.69019608002851374</v>
      </c>
      <c r="Y24" s="18"/>
      <c r="Z24" s="18"/>
    </row>
    <row r="25" spans="1:26">
      <c r="A25" s="17" t="s">
        <v>174</v>
      </c>
      <c r="B25" s="17">
        <v>40.65</v>
      </c>
      <c r="C25" s="18">
        <v>40.65</v>
      </c>
      <c r="D25" s="18">
        <f>LOG(C25)</f>
        <v>1.609060549930087</v>
      </c>
      <c r="E25" s="18">
        <v>3</v>
      </c>
      <c r="F25" s="18">
        <f>(E25-3/8)/5.25</f>
        <v>0.5</v>
      </c>
      <c r="G25" s="18">
        <f>NORMSINV(F25)</f>
        <v>0</v>
      </c>
      <c r="H25" s="18">
        <f>LOG(C25)</f>
        <v>1.609060549930087</v>
      </c>
      <c r="I25" s="18">
        <v>158</v>
      </c>
      <c r="J25" s="18">
        <v>198</v>
      </c>
      <c r="K25" s="18">
        <f>NORMSINV(F25)</f>
        <v>0</v>
      </c>
      <c r="L25" s="18">
        <f>LOG(J25)</f>
        <v>2.2966651902615309</v>
      </c>
      <c r="M25" s="18">
        <v>206</v>
      </c>
      <c r="N25" s="18">
        <v>212</v>
      </c>
      <c r="O25" s="18">
        <f>NORMSINV(F25)</f>
        <v>0</v>
      </c>
      <c r="P25" s="18">
        <f>LOG(N25)</f>
        <v>2.3263358609287512</v>
      </c>
      <c r="Q25" s="18">
        <v>3.95</v>
      </c>
      <c r="R25" s="18">
        <v>3.95</v>
      </c>
      <c r="S25" s="18">
        <f>NORMSINV(F25)</f>
        <v>0</v>
      </c>
      <c r="T25" s="18">
        <f>LOG(R25)</f>
        <v>0.59659709562646024</v>
      </c>
      <c r="U25" s="18">
        <v>6.6</v>
      </c>
      <c r="V25" s="18">
        <v>6.6</v>
      </c>
      <c r="W25" s="18">
        <f>NORMSINV(F25)</f>
        <v>0</v>
      </c>
      <c r="X25" s="18">
        <f>LOG(V25)</f>
        <v>0.81954393554186866</v>
      </c>
      <c r="Y25" s="18"/>
      <c r="Z25" s="18"/>
    </row>
    <row r="26" spans="1:26">
      <c r="A26" s="17" t="s">
        <v>151</v>
      </c>
      <c r="B26" s="17">
        <v>38.5</v>
      </c>
      <c r="C26" s="18">
        <v>44.45</v>
      </c>
      <c r="D26" s="18">
        <f>LOG(C26)</f>
        <v>1.6478717653062325</v>
      </c>
      <c r="E26" s="18">
        <v>4</v>
      </c>
      <c r="F26" s="18">
        <f>(E26-3/8)/5.25</f>
        <v>0.69047619047619047</v>
      </c>
      <c r="G26" s="18">
        <f>NORMSINV(F26)</f>
        <v>0.4972005706815541</v>
      </c>
      <c r="H26" s="18">
        <f>LOG(C26)</f>
        <v>1.6478717653062325</v>
      </c>
      <c r="I26" s="18">
        <v>237</v>
      </c>
      <c r="J26" s="18">
        <v>229</v>
      </c>
      <c r="K26" s="18">
        <f>NORMSINV(F26)</f>
        <v>0.4972005706815541</v>
      </c>
      <c r="L26" s="18">
        <f>LOG(J26)</f>
        <v>2.3598354823398879</v>
      </c>
      <c r="M26" s="18">
        <v>231</v>
      </c>
      <c r="N26" s="18">
        <v>231</v>
      </c>
      <c r="O26" s="18">
        <f>NORMSINV(F26)</f>
        <v>0.4972005706815541</v>
      </c>
      <c r="P26" s="18">
        <f>LOG(N26)</f>
        <v>2.3636119798921444</v>
      </c>
      <c r="Q26" s="18">
        <v>3.03</v>
      </c>
      <c r="R26" s="18">
        <v>4.4000000000000004</v>
      </c>
      <c r="S26" s="18">
        <f>NORMSINV(F26)</f>
        <v>0.4972005706815541</v>
      </c>
      <c r="T26" s="18">
        <f>LOG(R26)</f>
        <v>0.64345267648618742</v>
      </c>
      <c r="U26" s="18">
        <v>10</v>
      </c>
      <c r="V26" s="18">
        <v>7.4</v>
      </c>
      <c r="W26" s="18">
        <f>NORMSINV(F26)</f>
        <v>0.4972005706815541</v>
      </c>
      <c r="X26" s="18">
        <f>LOG(V26)</f>
        <v>0.86923171973097624</v>
      </c>
      <c r="Y26" s="18"/>
      <c r="Z26" s="18"/>
    </row>
    <row r="27" spans="1:26">
      <c r="A27" s="17" t="s">
        <v>156</v>
      </c>
      <c r="B27" s="17">
        <v>45.6</v>
      </c>
      <c r="C27" s="18">
        <v>45.6</v>
      </c>
      <c r="D27" s="18">
        <f>LOG(C27)</f>
        <v>1.658964842664435</v>
      </c>
      <c r="E27" s="18">
        <v>5</v>
      </c>
      <c r="F27" s="18">
        <f>(E27-3/8)/5.25</f>
        <v>0.88095238095238093</v>
      </c>
      <c r="G27" s="18">
        <f>NORMSINV(F27)</f>
        <v>1.179761117611861</v>
      </c>
      <c r="H27" s="18">
        <f>LOG(C27)</f>
        <v>1.658964842664435</v>
      </c>
      <c r="I27" s="18">
        <v>147</v>
      </c>
      <c r="J27" s="18">
        <v>237</v>
      </c>
      <c r="K27" s="18">
        <f>NORMSINV(F27)</f>
        <v>1.179761117611861</v>
      </c>
      <c r="L27" s="18">
        <f>LOG(J27)</f>
        <v>2.374748346010104</v>
      </c>
      <c r="M27" s="18">
        <v>147</v>
      </c>
      <c r="N27" s="18">
        <v>292</v>
      </c>
      <c r="O27" s="18">
        <f>NORMSINV(F27)</f>
        <v>1.179761117611861</v>
      </c>
      <c r="P27" s="18">
        <f>LOG(N27)</f>
        <v>2.4653828514484184</v>
      </c>
      <c r="Q27" s="18">
        <v>4.9000000000000004</v>
      </c>
      <c r="R27" s="18">
        <v>4.2</v>
      </c>
      <c r="S27" s="18">
        <f>NORMSINV(F27)</f>
        <v>1.179761117611861</v>
      </c>
      <c r="T27" s="18">
        <f>LOG(R27)</f>
        <v>0.62324929039790045</v>
      </c>
      <c r="U27" s="18">
        <v>4.9000000000000004</v>
      </c>
      <c r="V27" s="18">
        <v>10</v>
      </c>
      <c r="W27" s="18">
        <f>NORMSINV(F27)</f>
        <v>1.179761117611861</v>
      </c>
      <c r="X27" s="18">
        <f>LOG(V27)</f>
        <v>1</v>
      </c>
      <c r="Y27" s="18"/>
      <c r="Z27" s="18"/>
    </row>
    <row r="28" spans="1:26">
      <c r="D28" s="19">
        <f>STDEV(D23:D27)</f>
        <v>4.2159552298176174E-2</v>
      </c>
      <c r="E28" s="18"/>
      <c r="F28" s="18"/>
      <c r="G28" s="18"/>
      <c r="I28" s="18"/>
      <c r="J28" s="18"/>
      <c r="K28" s="18"/>
      <c r="L28" s="19">
        <f>STDEV(L23:L27)</f>
        <v>9.3462816901700413E-2</v>
      </c>
      <c r="M28" s="18"/>
      <c r="P28" s="19">
        <f>STDEV(P23:P27)</f>
        <v>0.10742585351668575</v>
      </c>
      <c r="Q28" s="18"/>
      <c r="R28" s="18"/>
      <c r="S28" s="18"/>
      <c r="T28" s="19">
        <f>STDEV(T23:T27)</f>
        <v>7.0974223527879424E-2</v>
      </c>
      <c r="X28" s="20">
        <f>STDEV(X23:X27)</f>
        <v>0.13286310676673904</v>
      </c>
    </row>
    <row r="29" spans="1:26">
      <c r="I29" s="18"/>
      <c r="J29" s="18"/>
      <c r="K29" s="18"/>
      <c r="L29" s="18"/>
      <c r="M29" s="18"/>
    </row>
  </sheetData>
  <pageMargins left="0.75" right="0.75" top="1" bottom="1" header="0.5" footer="0.5"/>
  <pageSetup orientation="portrait"/>
  <headerFooter alignWithMargins="0">
    <oddHeader>&amp;A</oddHeader>
    <oddFooter>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10" sqref="D10"/>
    </sheetView>
  </sheetViews>
  <sheetFormatPr defaultRowHeight="13.2"/>
  <cols>
    <col min="1" max="256" width="11.5546875" customWidth="1"/>
  </cols>
  <sheetData>
    <row r="1" spans="1:3">
      <c r="A1" s="2" t="s">
        <v>175</v>
      </c>
    </row>
    <row r="2" spans="1:3">
      <c r="A2" t="s">
        <v>176</v>
      </c>
    </row>
    <row r="3" spans="1:3">
      <c r="A3" t="s">
        <v>177</v>
      </c>
    </row>
    <row r="5" spans="1:3">
      <c r="A5" t="s">
        <v>259</v>
      </c>
      <c r="B5" t="s">
        <v>178</v>
      </c>
      <c r="C5" t="s">
        <v>115</v>
      </c>
    </row>
    <row r="6" spans="1:3">
      <c r="A6">
        <v>1</v>
      </c>
      <c r="B6">
        <v>8.3000000000000004E-2</v>
      </c>
      <c r="C6">
        <f t="shared" ref="C6:C17" si="0">LOG(B6)</f>
        <v>-1.080921907623926</v>
      </c>
    </row>
    <row r="7" spans="1:3">
      <c r="A7">
        <v>2</v>
      </c>
      <c r="B7">
        <v>0.105</v>
      </c>
      <c r="C7">
        <f t="shared" si="0"/>
        <v>-0.97881070093006195</v>
      </c>
    </row>
    <row r="8" spans="1:3">
      <c r="A8">
        <v>3</v>
      </c>
      <c r="B8">
        <v>5.5E-2</v>
      </c>
      <c r="C8">
        <f t="shared" si="0"/>
        <v>-1.2596373105057561</v>
      </c>
    </row>
    <row r="9" spans="1:3">
      <c r="A9">
        <v>4</v>
      </c>
      <c r="B9">
        <v>9.1999999999999998E-2</v>
      </c>
      <c r="C9">
        <f t="shared" si="0"/>
        <v>-1.0362121726544447</v>
      </c>
    </row>
    <row r="10" spans="1:3">
      <c r="A10">
        <v>5</v>
      </c>
      <c r="B10">
        <v>0.11899999999999999</v>
      </c>
      <c r="C10">
        <f t="shared" si="0"/>
        <v>-0.9244530386074693</v>
      </c>
    </row>
    <row r="11" spans="1:3">
      <c r="A11">
        <v>6</v>
      </c>
      <c r="B11">
        <v>8.2000000000000003E-2</v>
      </c>
      <c r="C11">
        <f t="shared" si="0"/>
        <v>-1.0861861476162833</v>
      </c>
    </row>
    <row r="12" spans="1:3">
      <c r="A12">
        <v>7</v>
      </c>
      <c r="B12">
        <v>7.0999999999999994E-2</v>
      </c>
      <c r="C12">
        <f t="shared" si="0"/>
        <v>-1.1487416512809248</v>
      </c>
    </row>
    <row r="13" spans="1:3">
      <c r="A13">
        <v>8</v>
      </c>
      <c r="B13">
        <v>7.3999999999999996E-2</v>
      </c>
      <c r="C13">
        <f t="shared" si="0"/>
        <v>-1.1307682802690238</v>
      </c>
    </row>
    <row r="14" spans="1:3">
      <c r="A14">
        <v>9</v>
      </c>
      <c r="B14">
        <v>4.9000000000000002E-2</v>
      </c>
      <c r="C14">
        <f t="shared" si="0"/>
        <v>-1.3098039199714864</v>
      </c>
    </row>
    <row r="15" spans="1:3">
      <c r="A15">
        <v>10</v>
      </c>
      <c r="B15">
        <v>8.7999999999999995E-2</v>
      </c>
      <c r="C15">
        <f t="shared" si="0"/>
        <v>-1.0555173278498313</v>
      </c>
    </row>
    <row r="16" spans="1:3">
      <c r="A16">
        <v>11</v>
      </c>
      <c r="B16">
        <v>3.4000000000000002E-2</v>
      </c>
      <c r="C16">
        <f t="shared" si="0"/>
        <v>-1.4685210829577449</v>
      </c>
    </row>
    <row r="17" spans="1:3">
      <c r="A17">
        <v>12</v>
      </c>
      <c r="B17">
        <v>8.6999999999999994E-2</v>
      </c>
      <c r="C17">
        <f t="shared" si="0"/>
        <v>-1.0604807473813815</v>
      </c>
    </row>
    <row r="18" spans="1:3">
      <c r="C18" s="2">
        <f>STDEV(C6:C17)</f>
        <v>0.15155656443081622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11" sqref="A11"/>
    </sheetView>
  </sheetViews>
  <sheetFormatPr defaultRowHeight="17.399999999999999"/>
  <cols>
    <col min="1" max="11" width="10.6640625" style="3" customWidth="1"/>
    <col min="12" max="256" width="11.5546875" customWidth="1"/>
  </cols>
  <sheetData>
    <row r="1" spans="1:5">
      <c r="A1" s="3" t="s">
        <v>175</v>
      </c>
    </row>
    <row r="2" spans="1:5">
      <c r="A2" s="3" t="s">
        <v>179</v>
      </c>
    </row>
    <row r="4" spans="1:5">
      <c r="A4" s="3" t="s">
        <v>259</v>
      </c>
      <c r="B4" s="3" t="s">
        <v>180</v>
      </c>
      <c r="C4" s="3" t="s">
        <v>112</v>
      </c>
      <c r="D4" s="3" t="s">
        <v>181</v>
      </c>
      <c r="E4" s="3" t="s">
        <v>256</v>
      </c>
    </row>
    <row r="5" spans="1:5">
      <c r="A5" s="3" t="s">
        <v>182</v>
      </c>
      <c r="B5" s="3" t="s">
        <v>183</v>
      </c>
      <c r="C5" s="3">
        <v>30</v>
      </c>
      <c r="D5" s="3">
        <v>11</v>
      </c>
      <c r="E5" s="3">
        <f t="shared" ref="E5:E10" si="0">LOG(D5)</f>
        <v>1.0413926851582251</v>
      </c>
    </row>
    <row r="6" spans="1:5">
      <c r="A6" s="3" t="s">
        <v>184</v>
      </c>
      <c r="B6" s="3" t="s">
        <v>183</v>
      </c>
      <c r="C6" s="3">
        <v>33</v>
      </c>
      <c r="D6" s="3">
        <v>16.5</v>
      </c>
      <c r="E6" s="3">
        <f t="shared" si="0"/>
        <v>1.2174839442139063</v>
      </c>
    </row>
    <row r="7" spans="1:5">
      <c r="A7" s="3" t="s">
        <v>185</v>
      </c>
      <c r="B7" s="3" t="s">
        <v>183</v>
      </c>
      <c r="C7" s="3">
        <v>22</v>
      </c>
      <c r="D7" s="3">
        <v>30</v>
      </c>
      <c r="E7" s="3">
        <f t="shared" si="0"/>
        <v>1.4771212547196624</v>
      </c>
    </row>
    <row r="8" spans="1:5">
      <c r="A8" s="3" t="s">
        <v>186</v>
      </c>
      <c r="B8" s="3" t="s">
        <v>183</v>
      </c>
      <c r="C8" s="3">
        <v>32</v>
      </c>
      <c r="D8" s="3">
        <v>10.5</v>
      </c>
      <c r="E8" s="3">
        <f t="shared" si="0"/>
        <v>1.0211892990699381</v>
      </c>
    </row>
    <row r="9" spans="1:5">
      <c r="A9" s="3" t="s">
        <v>187</v>
      </c>
      <c r="B9" s="3" t="s">
        <v>183</v>
      </c>
      <c r="C9" s="3">
        <v>28</v>
      </c>
      <c r="D9" s="3">
        <v>12</v>
      </c>
      <c r="E9" s="3">
        <f t="shared" si="0"/>
        <v>1.0791812460476249</v>
      </c>
    </row>
    <row r="10" spans="1:5">
      <c r="A10" s="3" t="s">
        <v>39</v>
      </c>
      <c r="B10" s="3" t="s">
        <v>183</v>
      </c>
      <c r="C10" s="3">
        <v>21</v>
      </c>
      <c r="D10" s="3">
        <v>14</v>
      </c>
      <c r="E10" s="3">
        <f t="shared" si="0"/>
        <v>1.146128035678238</v>
      </c>
    </row>
    <row r="11" spans="1:5">
      <c r="E11" s="1">
        <f>STDEV(E5:E10)</f>
        <v>0.16961494849207567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workbookViewId="0">
      <selection activeCell="F10" sqref="F10"/>
    </sheetView>
  </sheetViews>
  <sheetFormatPr defaultRowHeight="13.2"/>
  <cols>
    <col min="1" max="256" width="11.5546875" customWidth="1"/>
  </cols>
  <sheetData>
    <row r="1" spans="1:13" s="3" customFormat="1" ht="17.399999999999999">
      <c r="A1" s="3" t="s">
        <v>175</v>
      </c>
    </row>
    <row r="2" spans="1:13" ht="17.399999999999999">
      <c r="A2" s="3" t="s">
        <v>188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7.399999999999999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7.39999999999999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7.399999999999999">
      <c r="A5" s="3" t="s">
        <v>259</v>
      </c>
      <c r="B5" s="3" t="s">
        <v>180</v>
      </c>
      <c r="C5" s="3" t="s">
        <v>112</v>
      </c>
      <c r="D5" s="3" t="s">
        <v>181</v>
      </c>
      <c r="E5" s="3" t="s">
        <v>256</v>
      </c>
      <c r="F5" s="3"/>
      <c r="G5" s="3"/>
      <c r="H5" s="3"/>
      <c r="I5" s="3"/>
      <c r="J5" s="3"/>
      <c r="K5" s="3"/>
      <c r="L5" s="3"/>
      <c r="M5" s="3"/>
    </row>
    <row r="6" spans="1:13" ht="17.399999999999999">
      <c r="A6" s="3" t="s">
        <v>1</v>
      </c>
      <c r="B6" s="3" t="s">
        <v>183</v>
      </c>
      <c r="C6" s="3">
        <v>48</v>
      </c>
      <c r="D6" s="3">
        <v>11.3</v>
      </c>
      <c r="E6" s="3">
        <f t="shared" ref="E6:E19" si="0">LOG(D6)</f>
        <v>1.0530784434834197</v>
      </c>
      <c r="F6" s="3"/>
      <c r="G6" s="3"/>
      <c r="H6" s="3"/>
      <c r="I6" s="3"/>
      <c r="J6" s="3"/>
      <c r="K6" s="3"/>
      <c r="L6" s="3"/>
      <c r="M6" s="3"/>
    </row>
    <row r="7" spans="1:13" ht="17.399999999999999">
      <c r="A7" s="3" t="s">
        <v>2</v>
      </c>
      <c r="B7" s="3" t="s">
        <v>3</v>
      </c>
      <c r="C7" s="3">
        <v>43</v>
      </c>
      <c r="D7" s="3">
        <v>10.3</v>
      </c>
      <c r="E7" s="3">
        <f t="shared" si="0"/>
        <v>1.0128372247051722</v>
      </c>
      <c r="F7" s="3"/>
      <c r="G7" s="3"/>
      <c r="H7" s="3"/>
      <c r="I7" s="3"/>
      <c r="J7" s="3"/>
      <c r="K7" s="3"/>
      <c r="L7" s="3"/>
      <c r="M7" s="3"/>
    </row>
    <row r="8" spans="1:13" ht="17.399999999999999">
      <c r="A8" s="3" t="s">
        <v>4</v>
      </c>
      <c r="B8" s="3" t="s">
        <v>183</v>
      </c>
      <c r="C8" s="3">
        <v>22</v>
      </c>
      <c r="D8" s="3">
        <v>11.5</v>
      </c>
      <c r="E8" s="3">
        <f t="shared" si="0"/>
        <v>1.0606978403536116</v>
      </c>
      <c r="F8" s="3"/>
      <c r="G8" s="3"/>
      <c r="H8" s="3"/>
      <c r="I8" s="3"/>
      <c r="J8" s="3"/>
      <c r="K8" s="3"/>
      <c r="L8" s="3"/>
      <c r="M8" s="3"/>
    </row>
    <row r="9" spans="1:13" ht="17.399999999999999">
      <c r="A9" s="3" t="s">
        <v>5</v>
      </c>
      <c r="B9" s="3" t="s">
        <v>183</v>
      </c>
      <c r="C9" s="3">
        <v>44</v>
      </c>
      <c r="D9" s="3">
        <v>14.9</v>
      </c>
      <c r="E9" s="3">
        <f t="shared" si="0"/>
        <v>1.173186268412274</v>
      </c>
      <c r="F9" s="3"/>
      <c r="G9" s="3"/>
      <c r="H9" s="3"/>
      <c r="I9" s="3"/>
      <c r="J9" s="3"/>
      <c r="K9" s="3"/>
      <c r="L9" s="3"/>
      <c r="M9" s="3"/>
    </row>
    <row r="10" spans="1:13" ht="17.399999999999999">
      <c r="A10" s="3" t="s">
        <v>6</v>
      </c>
      <c r="B10" s="3" t="s">
        <v>3</v>
      </c>
      <c r="C10" s="3">
        <v>55</v>
      </c>
      <c r="D10" s="3">
        <v>6.9</v>
      </c>
      <c r="E10" s="3">
        <f t="shared" si="0"/>
        <v>0.83884909073725533</v>
      </c>
      <c r="F10" s="3"/>
      <c r="G10" s="3"/>
      <c r="H10" s="3"/>
      <c r="I10" s="3"/>
      <c r="J10" s="3"/>
      <c r="K10" s="3"/>
      <c r="L10" s="3"/>
      <c r="M10" s="3"/>
    </row>
    <row r="11" spans="1:13" ht="17.399999999999999">
      <c r="A11" s="3" t="s">
        <v>7</v>
      </c>
      <c r="B11" s="3" t="s">
        <v>183</v>
      </c>
      <c r="C11" s="3">
        <v>45</v>
      </c>
      <c r="D11" s="3">
        <v>12.3</v>
      </c>
      <c r="E11" s="3">
        <f t="shared" si="0"/>
        <v>1.0899051114393981</v>
      </c>
      <c r="F11" s="3"/>
      <c r="G11" s="3"/>
      <c r="H11" s="3"/>
      <c r="I11" s="3"/>
      <c r="J11" s="3"/>
      <c r="K11" s="3"/>
      <c r="L11" s="3"/>
      <c r="M11" s="3"/>
    </row>
    <row r="12" spans="1:13" ht="17.399999999999999">
      <c r="A12" s="3" t="s">
        <v>8</v>
      </c>
      <c r="B12" s="3" t="s">
        <v>3</v>
      </c>
      <c r="C12" s="3">
        <v>26</v>
      </c>
      <c r="D12" s="3">
        <v>11</v>
      </c>
      <c r="E12" s="3">
        <f t="shared" si="0"/>
        <v>1.0413926851582251</v>
      </c>
      <c r="F12" s="3"/>
      <c r="G12" s="3"/>
      <c r="H12" s="3"/>
      <c r="I12" s="3"/>
      <c r="J12" s="3"/>
      <c r="K12" s="3"/>
      <c r="L12" s="3"/>
      <c r="M12" s="3"/>
    </row>
    <row r="13" spans="1:13" ht="17.399999999999999">
      <c r="A13" s="3" t="s">
        <v>182</v>
      </c>
      <c r="B13" s="3" t="s">
        <v>3</v>
      </c>
      <c r="C13" s="3">
        <v>21</v>
      </c>
      <c r="D13" s="3">
        <v>15.1</v>
      </c>
      <c r="E13" s="3">
        <f t="shared" si="0"/>
        <v>1.1789769472931695</v>
      </c>
      <c r="F13" s="3"/>
      <c r="G13" s="3"/>
      <c r="H13" s="3"/>
      <c r="I13" s="3"/>
      <c r="J13" s="3"/>
      <c r="K13" s="3"/>
      <c r="L13" s="3"/>
      <c r="M13" s="3"/>
    </row>
    <row r="14" spans="1:13" ht="17.399999999999999">
      <c r="A14" s="3" t="s">
        <v>9</v>
      </c>
      <c r="B14" s="3" t="s">
        <v>3</v>
      </c>
      <c r="C14" s="3">
        <v>36</v>
      </c>
      <c r="D14" s="3">
        <v>15</v>
      </c>
      <c r="E14" s="3">
        <f t="shared" si="0"/>
        <v>1.1760912590556813</v>
      </c>
      <c r="F14" s="3"/>
      <c r="G14" s="3"/>
      <c r="H14" s="3"/>
      <c r="I14" s="3"/>
      <c r="J14" s="3"/>
      <c r="K14" s="3"/>
      <c r="L14" s="3"/>
      <c r="M14" s="3"/>
    </row>
    <row r="15" spans="1:13" ht="17.399999999999999">
      <c r="A15" s="3" t="s">
        <v>10</v>
      </c>
      <c r="B15" s="3" t="s">
        <v>3</v>
      </c>
      <c r="C15" s="3">
        <v>33</v>
      </c>
      <c r="D15" s="3">
        <v>12.5</v>
      </c>
      <c r="E15" s="3">
        <f t="shared" si="0"/>
        <v>1.0969100130080565</v>
      </c>
      <c r="F15" s="3"/>
      <c r="G15" s="3"/>
      <c r="H15" s="3"/>
      <c r="I15" s="3"/>
      <c r="J15" s="3"/>
      <c r="K15" s="3"/>
      <c r="L15" s="3"/>
      <c r="M15" s="3"/>
    </row>
    <row r="16" spans="1:13" ht="17.399999999999999">
      <c r="A16" s="3" t="s">
        <v>11</v>
      </c>
      <c r="B16" s="3" t="s">
        <v>3</v>
      </c>
      <c r="C16" s="3">
        <v>24</v>
      </c>
      <c r="D16" s="3">
        <v>12</v>
      </c>
      <c r="E16" s="3">
        <f t="shared" si="0"/>
        <v>1.0791812460476249</v>
      </c>
      <c r="F16" s="3"/>
      <c r="G16" s="3"/>
      <c r="H16" s="3"/>
      <c r="I16" s="3"/>
      <c r="J16" s="3"/>
      <c r="K16" s="3"/>
      <c r="L16" s="3"/>
      <c r="M16" s="3"/>
    </row>
    <row r="17" spans="1:13" ht="17.399999999999999">
      <c r="A17" s="3" t="s">
        <v>12</v>
      </c>
      <c r="B17" s="3" t="s">
        <v>183</v>
      </c>
      <c r="C17" s="3">
        <v>48</v>
      </c>
      <c r="D17" s="3">
        <v>9.3000000000000007</v>
      </c>
      <c r="E17" s="3">
        <f t="shared" si="0"/>
        <v>0.96848294855393513</v>
      </c>
      <c r="F17" s="3"/>
      <c r="G17" s="3"/>
      <c r="H17" s="3"/>
      <c r="I17" s="3"/>
      <c r="J17" s="3"/>
      <c r="K17" s="3"/>
      <c r="L17" s="3"/>
      <c r="M17" s="3"/>
    </row>
    <row r="18" spans="1:13" ht="19.05" customHeight="1">
      <c r="A18" s="3" t="s">
        <v>13</v>
      </c>
      <c r="B18" s="3" t="s">
        <v>3</v>
      </c>
      <c r="C18" s="3">
        <v>21</v>
      </c>
      <c r="D18" s="3">
        <v>8.1999999999999993</v>
      </c>
      <c r="E18" s="3">
        <f t="shared" si="0"/>
        <v>0.91381385238371671</v>
      </c>
      <c r="F18" s="3"/>
      <c r="G18" s="3"/>
      <c r="H18" s="3"/>
      <c r="I18" s="3"/>
      <c r="J18" s="3"/>
      <c r="K18" s="3"/>
      <c r="L18" s="3"/>
      <c r="M18" s="3"/>
    </row>
    <row r="19" spans="1:13" ht="22.05" customHeight="1">
      <c r="A19" s="3" t="s">
        <v>14</v>
      </c>
      <c r="B19" s="3" t="s">
        <v>183</v>
      </c>
      <c r="C19" s="3">
        <v>31</v>
      </c>
      <c r="D19" s="3">
        <v>7.3</v>
      </c>
      <c r="E19" s="3">
        <f t="shared" si="0"/>
        <v>0.86332286012045589</v>
      </c>
      <c r="F19" s="3"/>
      <c r="G19" s="3"/>
      <c r="H19" s="3"/>
      <c r="I19" s="3"/>
      <c r="J19" s="3"/>
      <c r="K19" s="3"/>
      <c r="L19" s="3"/>
      <c r="M19" s="3"/>
    </row>
    <row r="20" spans="1:13" ht="17.399999999999999">
      <c r="A20" s="3"/>
      <c r="B20" s="3"/>
      <c r="C20" s="3"/>
      <c r="D20" s="3"/>
      <c r="E20" s="1">
        <f>STDEV(E6:E19)</f>
        <v>0.10985276623838747</v>
      </c>
      <c r="F20" s="3"/>
      <c r="G20" s="3"/>
      <c r="H20" s="3"/>
      <c r="I20" s="3"/>
      <c r="J20" s="3"/>
      <c r="K20" s="3"/>
      <c r="L20" s="3"/>
      <c r="M20" s="3"/>
    </row>
    <row r="21" spans="1:13" ht="17.39999999999999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7.39999999999999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7.399999999999999">
      <c r="A23" s="3" t="s">
        <v>259</v>
      </c>
      <c r="B23" s="3" t="s">
        <v>180</v>
      </c>
      <c r="C23" s="3" t="s">
        <v>112</v>
      </c>
      <c r="D23" s="3" t="s">
        <v>181</v>
      </c>
      <c r="E23" s="3" t="s">
        <v>256</v>
      </c>
      <c r="F23" s="3"/>
      <c r="G23" s="3"/>
      <c r="H23" s="3"/>
      <c r="I23" s="3"/>
      <c r="J23" s="3"/>
      <c r="K23" s="3"/>
      <c r="L23" s="3"/>
      <c r="M23" s="3"/>
    </row>
    <row r="24" spans="1:13" ht="17.399999999999999">
      <c r="A24" s="3" t="s">
        <v>2</v>
      </c>
      <c r="B24" s="3" t="s">
        <v>3</v>
      </c>
      <c r="C24" s="3">
        <v>43</v>
      </c>
      <c r="D24" s="3">
        <v>10.3</v>
      </c>
      <c r="E24" s="3">
        <f t="shared" ref="E24:E31" si="1">LOG(D24)</f>
        <v>1.0128372247051722</v>
      </c>
      <c r="F24" s="3"/>
      <c r="G24" s="3"/>
      <c r="H24" s="3"/>
      <c r="I24" s="3"/>
      <c r="J24" s="3"/>
      <c r="K24" s="3"/>
      <c r="L24" s="3"/>
      <c r="M24" s="3"/>
    </row>
    <row r="25" spans="1:13" ht="17.399999999999999">
      <c r="A25" s="3" t="s">
        <v>6</v>
      </c>
      <c r="B25" s="3" t="s">
        <v>3</v>
      </c>
      <c r="C25" s="3">
        <v>55</v>
      </c>
      <c r="D25" s="3">
        <v>6.9</v>
      </c>
      <c r="E25" s="3">
        <f t="shared" si="1"/>
        <v>0.83884909073725533</v>
      </c>
      <c r="F25" s="3"/>
      <c r="G25" s="3"/>
      <c r="H25" s="3"/>
      <c r="I25" s="3"/>
      <c r="J25" s="3"/>
      <c r="K25" s="3"/>
      <c r="L25" s="3"/>
      <c r="M25" s="3"/>
    </row>
    <row r="26" spans="1:13" ht="17.399999999999999">
      <c r="A26" s="3" t="s">
        <v>8</v>
      </c>
      <c r="B26" s="3" t="s">
        <v>3</v>
      </c>
      <c r="C26" s="3">
        <v>26</v>
      </c>
      <c r="D26" s="3">
        <v>11</v>
      </c>
      <c r="E26" s="3">
        <f t="shared" si="1"/>
        <v>1.0413926851582251</v>
      </c>
      <c r="F26" s="3"/>
      <c r="G26" s="3"/>
      <c r="H26" s="3"/>
      <c r="I26" s="3"/>
      <c r="J26" s="3"/>
      <c r="K26" s="3"/>
      <c r="L26" s="3"/>
      <c r="M26" s="3"/>
    </row>
    <row r="27" spans="1:13" ht="17.399999999999999">
      <c r="A27" s="3" t="s">
        <v>182</v>
      </c>
      <c r="B27" s="3" t="s">
        <v>3</v>
      </c>
      <c r="C27" s="3">
        <v>21</v>
      </c>
      <c r="D27" s="3">
        <v>15.1</v>
      </c>
      <c r="E27" s="3">
        <f t="shared" si="1"/>
        <v>1.1789769472931695</v>
      </c>
      <c r="F27" s="3"/>
      <c r="G27" s="3"/>
      <c r="H27" s="3"/>
      <c r="I27" s="3"/>
      <c r="J27" s="3"/>
      <c r="K27" s="3"/>
      <c r="L27" s="3"/>
      <c r="M27" s="3"/>
    </row>
    <row r="28" spans="1:13" ht="17.399999999999999">
      <c r="A28" s="3" t="s">
        <v>9</v>
      </c>
      <c r="B28" s="3" t="s">
        <v>3</v>
      </c>
      <c r="C28" s="3">
        <v>36</v>
      </c>
      <c r="D28" s="3">
        <v>15</v>
      </c>
      <c r="E28" s="3">
        <f t="shared" si="1"/>
        <v>1.1760912590556813</v>
      </c>
      <c r="F28" s="3"/>
      <c r="G28" s="3"/>
      <c r="H28" s="3"/>
      <c r="I28" s="3"/>
      <c r="J28" s="3"/>
      <c r="K28" s="3"/>
      <c r="L28" s="3"/>
      <c r="M28" s="3"/>
    </row>
    <row r="29" spans="1:13" ht="17.399999999999999">
      <c r="A29" s="3" t="s">
        <v>10</v>
      </c>
      <c r="B29" s="3" t="s">
        <v>3</v>
      </c>
      <c r="C29" s="3">
        <v>33</v>
      </c>
      <c r="D29" s="3">
        <v>12.5</v>
      </c>
      <c r="E29" s="3">
        <f t="shared" si="1"/>
        <v>1.0969100130080565</v>
      </c>
      <c r="F29" s="3"/>
      <c r="G29" s="3"/>
      <c r="H29" s="3"/>
      <c r="I29" s="3"/>
      <c r="J29" s="3"/>
      <c r="K29" s="3"/>
      <c r="L29" s="3"/>
      <c r="M29" s="3"/>
    </row>
    <row r="30" spans="1:13" ht="17.399999999999999">
      <c r="A30" s="3" t="s">
        <v>11</v>
      </c>
      <c r="B30" s="3" t="s">
        <v>3</v>
      </c>
      <c r="C30" s="3">
        <v>24</v>
      </c>
      <c r="D30" s="3">
        <v>12</v>
      </c>
      <c r="E30" s="3">
        <f t="shared" si="1"/>
        <v>1.0791812460476249</v>
      </c>
      <c r="F30" s="3"/>
      <c r="G30" s="3"/>
      <c r="H30" s="3"/>
      <c r="I30" s="3"/>
      <c r="J30" s="3"/>
      <c r="K30" s="3"/>
      <c r="L30" s="3"/>
      <c r="M30" s="3"/>
    </row>
    <row r="31" spans="1:13" ht="17.399999999999999">
      <c r="A31" s="3" t="s">
        <v>13</v>
      </c>
      <c r="B31" s="3" t="s">
        <v>3</v>
      </c>
      <c r="C31" s="3">
        <v>21</v>
      </c>
      <c r="D31" s="3">
        <v>8.1999999999999993</v>
      </c>
      <c r="E31" s="3">
        <f t="shared" si="1"/>
        <v>0.91381385238371671</v>
      </c>
      <c r="F31" s="3"/>
      <c r="G31" s="3"/>
      <c r="H31" s="3"/>
      <c r="I31" s="3"/>
      <c r="J31" s="3"/>
      <c r="K31" s="3"/>
      <c r="L31" s="3"/>
      <c r="M31" s="3"/>
    </row>
    <row r="32" spans="1:13" ht="17.399999999999999">
      <c r="A32" s="3"/>
      <c r="B32" s="3"/>
      <c r="C32" s="3"/>
      <c r="D32" s="3"/>
      <c r="E32" s="1">
        <f>STDEV(E24:E31)</f>
        <v>0.1193392490812528</v>
      </c>
      <c r="F32" s="3"/>
      <c r="G32" s="3"/>
      <c r="H32" s="3"/>
      <c r="I32" s="3"/>
      <c r="J32" s="3"/>
      <c r="K32" s="3"/>
      <c r="L32" s="3"/>
    </row>
    <row r="33" spans="1:13" ht="17.39999999999999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3" ht="17.399999999999999">
      <c r="A34" s="3" t="s">
        <v>259</v>
      </c>
      <c r="B34" s="3" t="s">
        <v>180</v>
      </c>
      <c r="C34" s="3" t="s">
        <v>112</v>
      </c>
      <c r="D34" s="3" t="s">
        <v>181</v>
      </c>
      <c r="E34" s="3" t="s">
        <v>256</v>
      </c>
      <c r="F34" s="3"/>
      <c r="G34" s="3"/>
      <c r="H34" s="3"/>
      <c r="I34" s="3"/>
      <c r="J34" s="3"/>
      <c r="K34" s="3"/>
      <c r="L34" s="3"/>
      <c r="M34" s="3"/>
    </row>
    <row r="35" spans="1:13" ht="17.399999999999999">
      <c r="A35" s="3" t="s">
        <v>1</v>
      </c>
      <c r="B35" s="3" t="s">
        <v>183</v>
      </c>
      <c r="C35" s="3">
        <v>48</v>
      </c>
      <c r="D35" s="3">
        <v>11.3</v>
      </c>
      <c r="E35" s="3">
        <f t="shared" ref="E35:E40" si="2">LOG(D35)</f>
        <v>1.0530784434834197</v>
      </c>
      <c r="F35" s="3"/>
      <c r="G35" s="3"/>
      <c r="H35" s="3"/>
      <c r="I35" s="3"/>
      <c r="J35" s="3"/>
      <c r="K35" s="3"/>
      <c r="L35" s="3"/>
      <c r="M35" s="3"/>
    </row>
    <row r="36" spans="1:13" ht="17.399999999999999">
      <c r="A36" s="3" t="s">
        <v>4</v>
      </c>
      <c r="B36" s="3" t="s">
        <v>183</v>
      </c>
      <c r="C36" s="3">
        <v>22</v>
      </c>
      <c r="D36" s="3">
        <v>11.5</v>
      </c>
      <c r="E36" s="3">
        <f t="shared" si="2"/>
        <v>1.0606978403536116</v>
      </c>
      <c r="F36" s="3"/>
      <c r="G36" s="3"/>
      <c r="H36" s="3"/>
      <c r="I36" s="3"/>
      <c r="J36" s="3"/>
      <c r="K36" s="3"/>
      <c r="L36" s="3"/>
      <c r="M36" s="3"/>
    </row>
    <row r="37" spans="1:13" ht="17.399999999999999">
      <c r="A37" s="3" t="s">
        <v>5</v>
      </c>
      <c r="B37" s="3" t="s">
        <v>183</v>
      </c>
      <c r="C37" s="3">
        <v>44</v>
      </c>
      <c r="D37" s="3">
        <v>14.9</v>
      </c>
      <c r="E37" s="3">
        <f t="shared" si="2"/>
        <v>1.173186268412274</v>
      </c>
      <c r="F37" s="3"/>
      <c r="G37" s="3"/>
      <c r="H37" s="3"/>
      <c r="I37" s="3"/>
      <c r="J37" s="3"/>
      <c r="K37" s="3"/>
      <c r="L37" s="3"/>
      <c r="M37" s="3"/>
    </row>
    <row r="38" spans="1:13" ht="17.399999999999999">
      <c r="A38" s="3" t="s">
        <v>7</v>
      </c>
      <c r="B38" s="3" t="s">
        <v>183</v>
      </c>
      <c r="C38" s="3">
        <v>45</v>
      </c>
      <c r="D38" s="3">
        <v>12.3</v>
      </c>
      <c r="E38" s="3">
        <f t="shared" si="2"/>
        <v>1.0899051114393981</v>
      </c>
      <c r="F38" s="3"/>
      <c r="G38" s="3"/>
      <c r="H38" s="3"/>
      <c r="I38" s="3"/>
      <c r="J38" s="3"/>
      <c r="K38" s="3"/>
      <c r="L38" s="3"/>
      <c r="M38" s="3"/>
    </row>
    <row r="39" spans="1:13" ht="17.399999999999999">
      <c r="A39" s="3" t="s">
        <v>12</v>
      </c>
      <c r="B39" s="3" t="s">
        <v>183</v>
      </c>
      <c r="C39" s="3">
        <v>48</v>
      </c>
      <c r="D39" s="3">
        <v>9.3000000000000007</v>
      </c>
      <c r="E39" s="3">
        <f t="shared" si="2"/>
        <v>0.96848294855393513</v>
      </c>
      <c r="F39" s="3"/>
      <c r="G39" s="3"/>
      <c r="H39" s="3"/>
      <c r="I39" s="3"/>
      <c r="J39" s="3"/>
      <c r="K39" s="3"/>
      <c r="L39" s="3"/>
      <c r="M39" s="3"/>
    </row>
    <row r="40" spans="1:13" ht="22.05" customHeight="1">
      <c r="A40" s="3" t="s">
        <v>14</v>
      </c>
      <c r="B40" s="3" t="s">
        <v>183</v>
      </c>
      <c r="C40" s="3">
        <v>31</v>
      </c>
      <c r="D40" s="3">
        <v>7.3</v>
      </c>
      <c r="E40" s="3">
        <f t="shared" si="2"/>
        <v>0.86332286012045589</v>
      </c>
      <c r="F40" s="3"/>
      <c r="G40" s="3"/>
      <c r="H40" s="3"/>
      <c r="I40" s="3"/>
      <c r="J40" s="3"/>
      <c r="K40" s="3"/>
      <c r="L40" s="3"/>
      <c r="M40" s="3"/>
    </row>
    <row r="41" spans="1:13" ht="17.399999999999999">
      <c r="A41" s="3"/>
      <c r="B41" s="3"/>
      <c r="C41" s="3"/>
      <c r="D41" s="3"/>
      <c r="E41" s="1">
        <f>STDEV(E35:E40)</f>
        <v>0.10676562215295872</v>
      </c>
      <c r="F41" s="3"/>
      <c r="G41" s="3"/>
      <c r="H41" s="3"/>
      <c r="I41" s="3"/>
      <c r="J41" s="3"/>
      <c r="K41" s="3"/>
      <c r="L41" s="3"/>
    </row>
    <row r="42" spans="1:13" ht="17.39999999999999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ht="17.39999999999999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3" ht="17.39999999999999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3" ht="17.39999999999999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3" ht="17.39999999999999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3" ht="17.39999999999999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3" ht="17.39999999999999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ht="17.39999999999999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ht="17.39999999999999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ht="17.39999999999999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ht="17.39999999999999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ht="17.39999999999999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ht="17.39999999999999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ht="17.39999999999999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ht="17.39999999999999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ht="17.39999999999999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ht="17.39999999999999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ht="17.39999999999999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ht="17.39999999999999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ht="17.39999999999999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ht="17.39999999999999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ht="17.39999999999999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ht="17.39999999999999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7.39999999999999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7.39999999999999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4" sqref="A4"/>
    </sheetView>
  </sheetViews>
  <sheetFormatPr defaultRowHeight="13.2"/>
  <cols>
    <col min="1" max="1" width="14.5546875" customWidth="1"/>
    <col min="2" max="256" width="11.5546875" customWidth="1"/>
  </cols>
  <sheetData>
    <row r="1" spans="1:2" ht="17.399999999999999">
      <c r="A1" s="1" t="s">
        <v>175</v>
      </c>
    </row>
    <row r="2" spans="1:2">
      <c r="A2" t="s">
        <v>15</v>
      </c>
    </row>
    <row r="3" spans="1:2">
      <c r="A3" t="s">
        <v>16</v>
      </c>
    </row>
    <row r="4" spans="1:2">
      <c r="A4" s="2" t="s">
        <v>17</v>
      </c>
    </row>
    <row r="6" spans="1:2">
      <c r="A6" t="s">
        <v>18</v>
      </c>
      <c r="B6" t="s">
        <v>233</v>
      </c>
    </row>
    <row r="7" spans="1:2">
      <c r="A7">
        <v>12</v>
      </c>
      <c r="B7">
        <f t="shared" ref="B7:B14" si="0">LOG(A7)</f>
        <v>1.0791812460476249</v>
      </c>
    </row>
    <row r="8" spans="1:2">
      <c r="A8">
        <v>11.4</v>
      </c>
      <c r="B8">
        <f t="shared" si="0"/>
        <v>1.0569048513364727</v>
      </c>
    </row>
    <row r="9" spans="1:2">
      <c r="A9">
        <v>7</v>
      </c>
      <c r="B9">
        <f t="shared" si="0"/>
        <v>0.84509804001425681</v>
      </c>
    </row>
    <row r="10" spans="1:2">
      <c r="A10">
        <v>4.7</v>
      </c>
      <c r="B10">
        <f t="shared" si="0"/>
        <v>0.67209785793571752</v>
      </c>
    </row>
    <row r="11" spans="1:2">
      <c r="A11">
        <v>9.6</v>
      </c>
      <c r="B11">
        <f t="shared" si="0"/>
        <v>0.98227123303956843</v>
      </c>
    </row>
    <row r="12" spans="1:2">
      <c r="A12">
        <v>13.2</v>
      </c>
      <c r="B12">
        <f t="shared" si="0"/>
        <v>1.1205739312058498</v>
      </c>
    </row>
    <row r="13" spans="1:2">
      <c r="A13">
        <v>10.7</v>
      </c>
      <c r="B13">
        <f t="shared" si="0"/>
        <v>1.0293837776852097</v>
      </c>
    </row>
    <row r="14" spans="1:2">
      <c r="A14">
        <v>15.8</v>
      </c>
      <c r="B14">
        <f t="shared" si="0"/>
        <v>1.1986570869544226</v>
      </c>
    </row>
    <row r="15" spans="1:2">
      <c r="B15" s="2">
        <f>STDEV(B7:B14)</f>
        <v>0.16740513690255818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C25" sqref="C25"/>
    </sheetView>
  </sheetViews>
  <sheetFormatPr defaultRowHeight="13.2"/>
  <cols>
    <col min="1" max="256" width="11.5546875" customWidth="1"/>
  </cols>
  <sheetData>
    <row r="1" spans="1:2" ht="17.399999999999999">
      <c r="A1" s="1" t="s">
        <v>175</v>
      </c>
    </row>
    <row r="3" spans="1:2">
      <c r="A3" t="s">
        <v>19</v>
      </c>
    </row>
    <row r="4" spans="1:2">
      <c r="A4" t="s">
        <v>201</v>
      </c>
    </row>
    <row r="5" spans="1:2">
      <c r="A5" t="s">
        <v>202</v>
      </c>
    </row>
    <row r="7" spans="1:2">
      <c r="A7" t="s">
        <v>203</v>
      </c>
    </row>
    <row r="8" spans="1:2">
      <c r="A8" t="s">
        <v>204</v>
      </c>
    </row>
    <row r="10" spans="1:2">
      <c r="A10" t="s">
        <v>205</v>
      </c>
      <c r="B10" t="s">
        <v>256</v>
      </c>
    </row>
    <row r="11" spans="1:2">
      <c r="A11">
        <v>9</v>
      </c>
      <c r="B11">
        <f t="shared" ref="B11:B30" si="0">LOG(A11)</f>
        <v>0.95424250943932487</v>
      </c>
    </row>
    <row r="12" spans="1:2">
      <c r="A12">
        <v>9.1199999999999992</v>
      </c>
      <c r="B12">
        <f t="shared" si="0"/>
        <v>0.95999483832841614</v>
      </c>
    </row>
    <row r="13" spans="1:2">
      <c r="A13">
        <v>10.41</v>
      </c>
      <c r="B13">
        <f t="shared" si="0"/>
        <v>1.0174507295105362</v>
      </c>
    </row>
    <row r="14" spans="1:2">
      <c r="A14">
        <v>10.83</v>
      </c>
      <c r="B14">
        <f t="shared" si="0"/>
        <v>1.0346284566253203</v>
      </c>
    </row>
    <row r="15" spans="1:2">
      <c r="A15">
        <v>11</v>
      </c>
      <c r="B15">
        <f t="shared" si="0"/>
        <v>1.0413926851582251</v>
      </c>
    </row>
    <row r="16" spans="1:2">
      <c r="A16">
        <v>11.18</v>
      </c>
      <c r="B16">
        <f t="shared" si="0"/>
        <v>1.0484418035504044</v>
      </c>
    </row>
    <row r="17" spans="1:2">
      <c r="A17">
        <v>11.18</v>
      </c>
      <c r="B17">
        <f t="shared" si="0"/>
        <v>1.0484418035504044</v>
      </c>
    </row>
    <row r="18" spans="1:2">
      <c r="A18">
        <v>11.18</v>
      </c>
      <c r="B18">
        <f t="shared" si="0"/>
        <v>1.0484418035504044</v>
      </c>
    </row>
    <row r="19" spans="1:2">
      <c r="A19">
        <v>11.31</v>
      </c>
      <c r="B19">
        <f t="shared" si="0"/>
        <v>1.0534626049254554</v>
      </c>
    </row>
    <row r="20" spans="1:2">
      <c r="A20">
        <v>11.36</v>
      </c>
      <c r="B20">
        <f t="shared" si="0"/>
        <v>1.055378331375</v>
      </c>
    </row>
    <row r="21" spans="1:2">
      <c r="A21">
        <v>13.3</v>
      </c>
      <c r="B21">
        <f t="shared" si="0"/>
        <v>1.1238516409670858</v>
      </c>
    </row>
    <row r="22" spans="1:2">
      <c r="A22">
        <v>13.3</v>
      </c>
      <c r="B22">
        <f t="shared" si="0"/>
        <v>1.1238516409670858</v>
      </c>
    </row>
    <row r="23" spans="1:2">
      <c r="A23">
        <v>13.33</v>
      </c>
      <c r="B23">
        <f t="shared" si="0"/>
        <v>1.1248301494138593</v>
      </c>
    </row>
    <row r="24" spans="1:2">
      <c r="A24">
        <v>13.59</v>
      </c>
      <c r="B24">
        <f t="shared" si="0"/>
        <v>1.1332194567324942</v>
      </c>
    </row>
    <row r="25" spans="1:2">
      <c r="A25">
        <v>13.59</v>
      </c>
      <c r="B25">
        <f t="shared" si="0"/>
        <v>1.1332194567324942</v>
      </c>
    </row>
    <row r="26" spans="1:2">
      <c r="A26">
        <v>14.2</v>
      </c>
      <c r="B26">
        <f t="shared" si="0"/>
        <v>1.1522883443830565</v>
      </c>
    </row>
    <row r="27" spans="1:2">
      <c r="A27">
        <v>14.41</v>
      </c>
      <c r="B27">
        <f t="shared" si="0"/>
        <v>1.1586639808139894</v>
      </c>
    </row>
    <row r="28" spans="1:2">
      <c r="A28">
        <v>14.72</v>
      </c>
      <c r="B28">
        <f t="shared" si="0"/>
        <v>1.1679078100014801</v>
      </c>
    </row>
    <row r="29" spans="1:2">
      <c r="A29">
        <v>14.75</v>
      </c>
      <c r="B29">
        <f t="shared" si="0"/>
        <v>1.1687920203141817</v>
      </c>
    </row>
    <row r="30" spans="1:2">
      <c r="A30">
        <v>17.11</v>
      </c>
      <c r="B30">
        <f t="shared" si="0"/>
        <v>1.2332500095411003</v>
      </c>
    </row>
    <row r="31" spans="1:2">
      <c r="B31" s="2">
        <f>STDEV(B11:B30)</f>
        <v>7.3397102028786576E-2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B29" sqref="B29"/>
    </sheetView>
  </sheetViews>
  <sheetFormatPr defaultRowHeight="13.2"/>
  <cols>
    <col min="1" max="1" width="13.5546875" customWidth="1"/>
    <col min="2" max="2" width="19" customWidth="1"/>
    <col min="3" max="256" width="11.5546875" customWidth="1"/>
  </cols>
  <sheetData>
    <row r="1" spans="1:3" ht="17.399999999999999">
      <c r="A1" s="1" t="s">
        <v>175</v>
      </c>
    </row>
    <row r="3" spans="1:3">
      <c r="A3" t="s">
        <v>53</v>
      </c>
    </row>
    <row r="4" spans="1:3">
      <c r="A4" t="s">
        <v>54</v>
      </c>
    </row>
    <row r="5" spans="1:3">
      <c r="A5" t="s">
        <v>55</v>
      </c>
    </row>
    <row r="6" spans="1:3">
      <c r="A6" t="s">
        <v>56</v>
      </c>
    </row>
    <row r="8" spans="1:3">
      <c r="A8" t="s">
        <v>215</v>
      </c>
    </row>
    <row r="9" spans="1:3">
      <c r="A9" s="2" t="s">
        <v>216</v>
      </c>
    </row>
    <row r="11" spans="1:3">
      <c r="A11" t="s">
        <v>217</v>
      </c>
      <c r="B11" t="s">
        <v>218</v>
      </c>
      <c r="C11" t="s">
        <v>256</v>
      </c>
    </row>
    <row r="12" spans="1:3">
      <c r="A12">
        <v>10</v>
      </c>
      <c r="B12">
        <f t="shared" ref="B12:B56" si="0">1/A12</f>
        <v>0.1</v>
      </c>
      <c r="C12">
        <f t="shared" ref="C12:C56" si="1">LOG(B12)</f>
        <v>-1</v>
      </c>
    </row>
    <row r="13" spans="1:3">
      <c r="A13">
        <v>12</v>
      </c>
      <c r="B13">
        <f t="shared" si="0"/>
        <v>8.3333333333333329E-2</v>
      </c>
      <c r="C13">
        <f t="shared" si="1"/>
        <v>-1.0791812460476249</v>
      </c>
    </row>
    <row r="14" spans="1:3">
      <c r="A14">
        <v>14</v>
      </c>
      <c r="B14">
        <f t="shared" si="0"/>
        <v>7.1428571428571425E-2</v>
      </c>
      <c r="C14">
        <f t="shared" si="1"/>
        <v>-1.146128035678238</v>
      </c>
    </row>
    <row r="15" spans="1:3">
      <c r="A15">
        <v>16</v>
      </c>
      <c r="B15">
        <f t="shared" si="0"/>
        <v>6.25E-2</v>
      </c>
      <c r="C15">
        <f t="shared" si="1"/>
        <v>-1.2041199826559248</v>
      </c>
    </row>
    <row r="16" spans="1:3">
      <c r="A16">
        <v>17</v>
      </c>
      <c r="B16">
        <f t="shared" si="0"/>
        <v>5.8823529411764705E-2</v>
      </c>
      <c r="C16">
        <f t="shared" si="1"/>
        <v>-1.2304489213782739</v>
      </c>
    </row>
    <row r="17" spans="1:3">
      <c r="A17">
        <v>18</v>
      </c>
      <c r="B17">
        <f t="shared" si="0"/>
        <v>5.5555555555555552E-2</v>
      </c>
      <c r="C17">
        <f t="shared" si="1"/>
        <v>-1.255272505103306</v>
      </c>
    </row>
    <row r="18" spans="1:3">
      <c r="A18">
        <v>19</v>
      </c>
      <c r="B18">
        <f t="shared" si="0"/>
        <v>5.2631578947368418E-2</v>
      </c>
      <c r="C18">
        <f t="shared" si="1"/>
        <v>-1.2787536009528291</v>
      </c>
    </row>
    <row r="19" spans="1:3">
      <c r="A19">
        <v>20</v>
      </c>
      <c r="B19">
        <f t="shared" si="0"/>
        <v>0.05</v>
      </c>
      <c r="C19">
        <f t="shared" si="1"/>
        <v>-1.3010299956639813</v>
      </c>
    </row>
    <row r="20" spans="1:3">
      <c r="A20">
        <v>21</v>
      </c>
      <c r="B20">
        <f t="shared" si="0"/>
        <v>4.7619047619047616E-2</v>
      </c>
      <c r="C20">
        <f t="shared" si="1"/>
        <v>-1.3222192947339193</v>
      </c>
    </row>
    <row r="21" spans="1:3">
      <c r="A21">
        <v>22</v>
      </c>
      <c r="B21">
        <f t="shared" si="0"/>
        <v>4.5454545454545456E-2</v>
      </c>
      <c r="C21">
        <f t="shared" si="1"/>
        <v>-1.3424226808222062</v>
      </c>
    </row>
    <row r="22" spans="1:3">
      <c r="A22">
        <v>23</v>
      </c>
      <c r="B22">
        <f t="shared" si="0"/>
        <v>4.3478260869565216E-2</v>
      </c>
      <c r="C22">
        <f t="shared" si="1"/>
        <v>-1.3617278360175928</v>
      </c>
    </row>
    <row r="23" spans="1:3">
      <c r="A23">
        <v>24</v>
      </c>
      <c r="B23">
        <f t="shared" si="0"/>
        <v>4.1666666666666664E-2</v>
      </c>
      <c r="C23">
        <f t="shared" si="1"/>
        <v>-1.3802112417116061</v>
      </c>
    </row>
    <row r="24" spans="1:3">
      <c r="A24">
        <v>25</v>
      </c>
      <c r="B24">
        <f t="shared" si="0"/>
        <v>0.04</v>
      </c>
      <c r="C24">
        <f t="shared" si="1"/>
        <v>-1.3979400086720375</v>
      </c>
    </row>
    <row r="25" spans="1:3">
      <c r="A25">
        <v>26</v>
      </c>
      <c r="B25">
        <f t="shared" si="0"/>
        <v>3.8461538461538464E-2</v>
      </c>
      <c r="C25">
        <f t="shared" si="1"/>
        <v>-1.414973347970818</v>
      </c>
    </row>
    <row r="26" spans="1:3">
      <c r="A26">
        <v>27</v>
      </c>
      <c r="B26">
        <f t="shared" si="0"/>
        <v>3.7037037037037035E-2</v>
      </c>
      <c r="C26">
        <f t="shared" si="1"/>
        <v>-1.4313637641589874</v>
      </c>
    </row>
    <row r="27" spans="1:3">
      <c r="A27">
        <v>28</v>
      </c>
      <c r="B27">
        <f t="shared" si="0"/>
        <v>3.5714285714285712E-2</v>
      </c>
      <c r="C27">
        <f t="shared" si="1"/>
        <v>-1.4471580313422192</v>
      </c>
    </row>
    <row r="28" spans="1:3">
      <c r="A28">
        <v>29</v>
      </c>
      <c r="B28">
        <f t="shared" si="0"/>
        <v>3.4482758620689655E-2</v>
      </c>
      <c r="C28">
        <f t="shared" si="1"/>
        <v>-1.4623979978989561</v>
      </c>
    </row>
    <row r="29" spans="1:3">
      <c r="A29">
        <v>30</v>
      </c>
      <c r="B29">
        <f t="shared" si="0"/>
        <v>3.3333333333333333E-2</v>
      </c>
      <c r="C29">
        <f t="shared" si="1"/>
        <v>-1.4771212547196624</v>
      </c>
    </row>
    <row r="30" spans="1:3">
      <c r="A30">
        <v>31</v>
      </c>
      <c r="B30">
        <f t="shared" si="0"/>
        <v>3.2258064516129031E-2</v>
      </c>
      <c r="C30">
        <f t="shared" si="1"/>
        <v>-1.4913616938342726</v>
      </c>
    </row>
    <row r="31" spans="1:3">
      <c r="A31">
        <v>32</v>
      </c>
      <c r="B31">
        <f t="shared" si="0"/>
        <v>3.125E-2</v>
      </c>
      <c r="C31">
        <f t="shared" si="1"/>
        <v>-1.505149978319906</v>
      </c>
    </row>
    <row r="32" spans="1:3">
      <c r="A32">
        <v>33</v>
      </c>
      <c r="B32">
        <f t="shared" si="0"/>
        <v>3.0303030303030304E-2</v>
      </c>
      <c r="C32">
        <f t="shared" si="1"/>
        <v>-1.5185139398778875</v>
      </c>
    </row>
    <row r="33" spans="1:3">
      <c r="A33">
        <v>34</v>
      </c>
      <c r="B33">
        <f t="shared" si="0"/>
        <v>2.9411764705882353E-2</v>
      </c>
      <c r="C33">
        <f t="shared" si="1"/>
        <v>-1.5314789170422551</v>
      </c>
    </row>
    <row r="34" spans="1:3">
      <c r="A34">
        <v>35</v>
      </c>
      <c r="B34">
        <f t="shared" si="0"/>
        <v>2.8571428571428571E-2</v>
      </c>
      <c r="C34">
        <f t="shared" si="1"/>
        <v>-1.5440680443502757</v>
      </c>
    </row>
    <row r="35" spans="1:3">
      <c r="A35">
        <v>36</v>
      </c>
      <c r="B35">
        <f t="shared" si="0"/>
        <v>2.7777777777777776E-2</v>
      </c>
      <c r="C35">
        <f t="shared" si="1"/>
        <v>-1.5563025007672873</v>
      </c>
    </row>
    <row r="36" spans="1:3">
      <c r="A36">
        <v>37</v>
      </c>
      <c r="B36">
        <f t="shared" si="0"/>
        <v>2.7027027027027029E-2</v>
      </c>
      <c r="C36">
        <f t="shared" si="1"/>
        <v>-1.568201724066995</v>
      </c>
    </row>
    <row r="37" spans="1:3">
      <c r="A37">
        <v>38</v>
      </c>
      <c r="B37">
        <f t="shared" si="0"/>
        <v>2.6315789473684209E-2</v>
      </c>
      <c r="C37">
        <f t="shared" si="1"/>
        <v>-1.5797835966168101</v>
      </c>
    </row>
    <row r="38" spans="1:3">
      <c r="A38">
        <v>39</v>
      </c>
      <c r="B38">
        <f t="shared" si="0"/>
        <v>2.564102564102564E-2</v>
      </c>
      <c r="C38">
        <f t="shared" si="1"/>
        <v>-1.5910646070264993</v>
      </c>
    </row>
    <row r="39" spans="1:3">
      <c r="A39">
        <v>40</v>
      </c>
      <c r="B39">
        <f t="shared" si="0"/>
        <v>2.5000000000000001E-2</v>
      </c>
      <c r="C39">
        <f t="shared" si="1"/>
        <v>-1.6020599913279623</v>
      </c>
    </row>
    <row r="40" spans="1:3">
      <c r="A40">
        <v>41</v>
      </c>
      <c r="B40">
        <f t="shared" si="0"/>
        <v>2.4390243902439025E-2</v>
      </c>
      <c r="C40">
        <f t="shared" si="1"/>
        <v>-1.6127838567197355</v>
      </c>
    </row>
    <row r="41" spans="1:3">
      <c r="A41">
        <v>42</v>
      </c>
      <c r="B41">
        <f t="shared" si="0"/>
        <v>2.3809523809523808E-2</v>
      </c>
      <c r="C41">
        <f t="shared" si="1"/>
        <v>-1.6232492903979006</v>
      </c>
    </row>
    <row r="42" spans="1:3">
      <c r="A42">
        <v>43</v>
      </c>
      <c r="B42">
        <f t="shared" si="0"/>
        <v>2.3255813953488372E-2</v>
      </c>
      <c r="C42">
        <f t="shared" si="1"/>
        <v>-1.6334684555795866</v>
      </c>
    </row>
    <row r="43" spans="1:3">
      <c r="A43">
        <v>44</v>
      </c>
      <c r="B43">
        <f t="shared" si="0"/>
        <v>2.2727272727272728E-2</v>
      </c>
      <c r="C43">
        <f t="shared" si="1"/>
        <v>-1.6434526764861874</v>
      </c>
    </row>
    <row r="44" spans="1:3">
      <c r="A44">
        <v>45</v>
      </c>
      <c r="B44">
        <f t="shared" si="0"/>
        <v>2.2222222222222223E-2</v>
      </c>
      <c r="C44">
        <f t="shared" si="1"/>
        <v>-1.6532125137753437</v>
      </c>
    </row>
    <row r="45" spans="1:3">
      <c r="A45">
        <v>46</v>
      </c>
      <c r="B45">
        <f t="shared" si="0"/>
        <v>2.1739130434782608E-2</v>
      </c>
      <c r="C45">
        <f t="shared" si="1"/>
        <v>-1.6627578316815741</v>
      </c>
    </row>
    <row r="46" spans="1:3">
      <c r="A46">
        <v>48</v>
      </c>
      <c r="B46">
        <f t="shared" si="0"/>
        <v>2.0833333333333332E-2</v>
      </c>
      <c r="C46">
        <f t="shared" si="1"/>
        <v>-1.6812412373755872</v>
      </c>
    </row>
    <row r="47" spans="1:3">
      <c r="A47">
        <v>50</v>
      </c>
      <c r="B47">
        <f t="shared" si="0"/>
        <v>0.02</v>
      </c>
      <c r="C47">
        <f t="shared" si="1"/>
        <v>-1.6989700043360187</v>
      </c>
    </row>
    <row r="48" spans="1:3">
      <c r="A48">
        <v>52</v>
      </c>
      <c r="B48">
        <f t="shared" si="0"/>
        <v>1.9230769230769232E-2</v>
      </c>
      <c r="C48">
        <f t="shared" si="1"/>
        <v>-1.7160033436347992</v>
      </c>
    </row>
    <row r="49" spans="1:3">
      <c r="A49">
        <v>54</v>
      </c>
      <c r="B49">
        <f t="shared" si="0"/>
        <v>1.8518518518518517E-2</v>
      </c>
      <c r="C49">
        <f t="shared" si="1"/>
        <v>-1.7323937598229686</v>
      </c>
    </row>
    <row r="50" spans="1:3">
      <c r="A50">
        <v>56</v>
      </c>
      <c r="B50">
        <f t="shared" si="0"/>
        <v>1.7857142857142856E-2</v>
      </c>
      <c r="C50">
        <f t="shared" si="1"/>
        <v>-1.7481880270062005</v>
      </c>
    </row>
    <row r="51" spans="1:3">
      <c r="A51">
        <v>58</v>
      </c>
      <c r="B51">
        <f t="shared" si="0"/>
        <v>1.7241379310344827E-2</v>
      </c>
      <c r="C51">
        <f t="shared" si="1"/>
        <v>-1.7634279935629373</v>
      </c>
    </row>
    <row r="52" spans="1:3">
      <c r="A52">
        <v>59</v>
      </c>
      <c r="B52">
        <f t="shared" si="0"/>
        <v>1.6949152542372881E-2</v>
      </c>
      <c r="C52">
        <f t="shared" si="1"/>
        <v>-1.7708520116421442</v>
      </c>
    </row>
    <row r="53" spans="1:3">
      <c r="A53">
        <v>60</v>
      </c>
      <c r="B53">
        <f t="shared" si="0"/>
        <v>1.6666666666666666E-2</v>
      </c>
      <c r="C53">
        <f t="shared" si="1"/>
        <v>-1.7781512503836436</v>
      </c>
    </row>
    <row r="54" spans="1:3">
      <c r="A54">
        <v>62</v>
      </c>
      <c r="B54">
        <f t="shared" si="0"/>
        <v>1.6129032258064516E-2</v>
      </c>
      <c r="C54">
        <f t="shared" si="1"/>
        <v>-1.7923916894982539</v>
      </c>
    </row>
    <row r="55" spans="1:3">
      <c r="A55">
        <v>66</v>
      </c>
      <c r="B55">
        <f t="shared" si="0"/>
        <v>1.5151515151515152E-2</v>
      </c>
      <c r="C55">
        <f t="shared" si="1"/>
        <v>-1.8195439355418686</v>
      </c>
    </row>
    <row r="56" spans="1:3">
      <c r="A56">
        <v>68</v>
      </c>
      <c r="B56">
        <f t="shared" si="0"/>
        <v>1.4705882352941176E-2</v>
      </c>
      <c r="C56">
        <f t="shared" si="1"/>
        <v>-1.8325089127062364</v>
      </c>
    </row>
    <row r="57" spans="1:3">
      <c r="C57" s="2">
        <f>STDEV(C12:C56)</f>
        <v>0.20632588229576379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"/>
  <sheetViews>
    <sheetView topLeftCell="A288" workbookViewId="0">
      <selection activeCell="F312" sqref="F312"/>
    </sheetView>
  </sheetViews>
  <sheetFormatPr defaultRowHeight="13.2"/>
  <cols>
    <col min="1" max="256" width="11.5546875" customWidth="1"/>
  </cols>
  <sheetData>
    <row r="1" spans="1:7">
      <c r="A1" t="s">
        <v>219</v>
      </c>
      <c r="E1" t="s">
        <v>220</v>
      </c>
      <c r="F1" t="s">
        <v>221</v>
      </c>
      <c r="G1" t="s">
        <v>222</v>
      </c>
    </row>
    <row r="2" spans="1:7">
      <c r="A2" t="s">
        <v>223</v>
      </c>
      <c r="B2">
        <v>1</v>
      </c>
      <c r="C2" t="s">
        <v>175</v>
      </c>
      <c r="D2" t="s">
        <v>224</v>
      </c>
      <c r="E2">
        <v>1.47E-2</v>
      </c>
      <c r="F2">
        <v>-1.832682665251824</v>
      </c>
      <c r="G2">
        <v>1</v>
      </c>
    </row>
    <row r="3" spans="1:7">
      <c r="E3">
        <v>1.52E-2</v>
      </c>
      <c r="F3">
        <v>-1.8181564120552274</v>
      </c>
      <c r="G3">
        <v>2</v>
      </c>
    </row>
    <row r="4" spans="1:7">
      <c r="E4">
        <v>1.61E-2</v>
      </c>
      <c r="F4">
        <v>-1.7931741239681502</v>
      </c>
      <c r="G4">
        <v>3</v>
      </c>
    </row>
    <row r="5" spans="1:7">
      <c r="E5">
        <v>1.67E-2</v>
      </c>
      <c r="F5">
        <v>-1.7772835288524165</v>
      </c>
      <c r="G5">
        <v>4</v>
      </c>
    </row>
    <row r="6" spans="1:7">
      <c r="E6">
        <v>1.6899999999999998E-2</v>
      </c>
      <c r="F6">
        <v>-1.7721132953863263</v>
      </c>
      <c r="G6">
        <v>5</v>
      </c>
    </row>
    <row r="7" spans="1:7">
      <c r="E7">
        <v>1.72E-2</v>
      </c>
      <c r="F7">
        <v>-1.7644715530924511</v>
      </c>
      <c r="G7">
        <v>6</v>
      </c>
    </row>
    <row r="8" spans="1:7">
      <c r="E8">
        <v>1.72E-2</v>
      </c>
      <c r="F8">
        <v>-1.7644715530924511</v>
      </c>
      <c r="G8">
        <v>7</v>
      </c>
    </row>
    <row r="9" spans="1:7">
      <c r="E9">
        <v>1.7899999999999999E-2</v>
      </c>
      <c r="F9">
        <v>-1.7471469690201069</v>
      </c>
      <c r="G9">
        <v>8</v>
      </c>
    </row>
    <row r="10" spans="1:7">
      <c r="E10">
        <v>1.7899999999999999E-2</v>
      </c>
      <c r="F10">
        <v>-1.7471469690201069</v>
      </c>
      <c r="G10">
        <v>9</v>
      </c>
    </row>
    <row r="11" spans="1:7">
      <c r="E11">
        <v>1.8499999999999999E-2</v>
      </c>
      <c r="F11">
        <v>-1.732828271596986</v>
      </c>
      <c r="G11">
        <v>10</v>
      </c>
    </row>
    <row r="12" spans="1:7">
      <c r="E12">
        <v>1.8499999999999999E-2</v>
      </c>
      <c r="F12">
        <v>-1.732828271596986</v>
      </c>
      <c r="G12">
        <v>11</v>
      </c>
    </row>
    <row r="13" spans="1:7">
      <c r="E13">
        <v>1.8499999999999999E-2</v>
      </c>
      <c r="F13">
        <v>-1.732828271596986</v>
      </c>
      <c r="G13">
        <v>12</v>
      </c>
    </row>
    <row r="14" spans="1:7">
      <c r="E14">
        <v>1.9199999999999998E-2</v>
      </c>
      <c r="F14">
        <v>-1.7166987712964503</v>
      </c>
      <c r="G14">
        <v>13</v>
      </c>
    </row>
    <row r="15" spans="1:7">
      <c r="E15">
        <v>1.9199999999999998E-2</v>
      </c>
      <c r="F15">
        <v>-1.7166987712964503</v>
      </c>
      <c r="G15">
        <v>14</v>
      </c>
    </row>
    <row r="16" spans="1:7">
      <c r="E16">
        <v>1.9199999999999998E-2</v>
      </c>
      <c r="F16">
        <v>-1.7166987712964503</v>
      </c>
      <c r="G16">
        <v>15</v>
      </c>
    </row>
    <row r="17" spans="5:7">
      <c r="E17">
        <v>0.02</v>
      </c>
      <c r="F17">
        <v>-1.6989700043360187</v>
      </c>
      <c r="G17">
        <v>16</v>
      </c>
    </row>
    <row r="18" spans="5:7">
      <c r="E18">
        <v>0.02</v>
      </c>
      <c r="F18">
        <v>-1.6989700043360187</v>
      </c>
      <c r="G18">
        <v>17</v>
      </c>
    </row>
    <row r="19" spans="5:7">
      <c r="E19">
        <v>0.02</v>
      </c>
      <c r="F19">
        <v>-1.6989700043360187</v>
      </c>
      <c r="G19">
        <v>18</v>
      </c>
    </row>
    <row r="20" spans="5:7">
      <c r="E20">
        <v>0.02</v>
      </c>
      <c r="F20">
        <v>-1.6989700043360187</v>
      </c>
      <c r="G20">
        <v>19</v>
      </c>
    </row>
    <row r="21" spans="5:7">
      <c r="E21">
        <v>2.0799999999999999E-2</v>
      </c>
      <c r="F21">
        <v>-1.6819366650372385</v>
      </c>
      <c r="G21">
        <v>20</v>
      </c>
    </row>
    <row r="22" spans="5:7">
      <c r="E22">
        <v>2.0799999999999999E-2</v>
      </c>
      <c r="F22">
        <v>-1.6819366650372385</v>
      </c>
      <c r="G22">
        <v>21</v>
      </c>
    </row>
    <row r="23" spans="5:7">
      <c r="E23">
        <v>2.0799999999999999E-2</v>
      </c>
      <c r="F23">
        <v>-1.6819366650372385</v>
      </c>
      <c r="G23">
        <v>22</v>
      </c>
    </row>
    <row r="24" spans="5:7">
      <c r="E24">
        <v>2.0799999999999999E-2</v>
      </c>
      <c r="F24">
        <v>-1.6819366650372385</v>
      </c>
      <c r="G24">
        <v>23</v>
      </c>
    </row>
    <row r="25" spans="5:7">
      <c r="E25">
        <v>2.0799999999999999E-2</v>
      </c>
      <c r="F25">
        <v>-1.6819366650372385</v>
      </c>
      <c r="G25">
        <v>24</v>
      </c>
    </row>
    <row r="26" spans="5:7">
      <c r="E26">
        <v>2.1700000000000001E-2</v>
      </c>
      <c r="F26">
        <v>-1.6635402661514704</v>
      </c>
      <c r="G26">
        <v>25</v>
      </c>
    </row>
    <row r="27" spans="5:7">
      <c r="E27">
        <v>2.1700000000000001E-2</v>
      </c>
      <c r="F27">
        <v>-1.6635402661514704</v>
      </c>
      <c r="G27">
        <v>26</v>
      </c>
    </row>
    <row r="28" spans="5:7">
      <c r="E28">
        <v>2.1700000000000001E-2</v>
      </c>
      <c r="F28">
        <v>-1.6635402661514704</v>
      </c>
      <c r="G28">
        <v>27</v>
      </c>
    </row>
    <row r="29" spans="5:7">
      <c r="E29">
        <v>2.1700000000000001E-2</v>
      </c>
      <c r="F29">
        <v>-1.6635402661514704</v>
      </c>
      <c r="G29">
        <v>28</v>
      </c>
    </row>
    <row r="30" spans="5:7">
      <c r="E30">
        <v>2.1700000000000001E-2</v>
      </c>
      <c r="F30">
        <v>-1.6635402661514704</v>
      </c>
      <c r="G30">
        <v>29</v>
      </c>
    </row>
    <row r="31" spans="5:7">
      <c r="E31">
        <v>2.1700000000000001E-2</v>
      </c>
      <c r="F31">
        <v>-1.6635402661514704</v>
      </c>
      <c r="G31">
        <v>30</v>
      </c>
    </row>
    <row r="32" spans="5:7">
      <c r="E32">
        <v>2.1700000000000001E-2</v>
      </c>
      <c r="F32">
        <v>-1.6635402661514704</v>
      </c>
      <c r="G32">
        <v>31</v>
      </c>
    </row>
    <row r="33" spans="5:7">
      <c r="E33">
        <v>2.2200000000000001E-2</v>
      </c>
      <c r="F33">
        <v>-1.6536470255493614</v>
      </c>
      <c r="G33">
        <v>32</v>
      </c>
    </row>
    <row r="34" spans="5:7">
      <c r="E34">
        <v>2.2700000000000001E-2</v>
      </c>
      <c r="F34">
        <v>-1.643974142806877</v>
      </c>
      <c r="G34">
        <v>33</v>
      </c>
    </row>
    <row r="35" spans="5:7">
      <c r="E35">
        <v>2.2700000000000001E-2</v>
      </c>
      <c r="F35">
        <v>-1.643974142806877</v>
      </c>
      <c r="G35">
        <v>34</v>
      </c>
    </row>
    <row r="36" spans="5:7">
      <c r="E36">
        <v>2.2700000000000001E-2</v>
      </c>
      <c r="F36">
        <v>-1.643974142806877</v>
      </c>
      <c r="G36">
        <v>35</v>
      </c>
    </row>
    <row r="37" spans="5:7">
      <c r="E37">
        <v>2.2700000000000001E-2</v>
      </c>
      <c r="F37">
        <v>-1.643974142806877</v>
      </c>
      <c r="G37">
        <v>36</v>
      </c>
    </row>
    <row r="38" spans="5:7">
      <c r="E38">
        <v>2.2700000000000001E-2</v>
      </c>
      <c r="F38">
        <v>-1.643974142806877</v>
      </c>
      <c r="G38">
        <v>37</v>
      </c>
    </row>
    <row r="39" spans="5:7">
      <c r="E39">
        <v>2.2700000000000001E-2</v>
      </c>
      <c r="F39">
        <v>-1.643974142806877</v>
      </c>
      <c r="G39">
        <v>38</v>
      </c>
    </row>
    <row r="40" spans="5:7">
      <c r="E40">
        <v>2.2700000000000001E-2</v>
      </c>
      <c r="F40">
        <v>-1.643974142806877</v>
      </c>
      <c r="G40">
        <v>39</v>
      </c>
    </row>
    <row r="41" spans="5:7">
      <c r="E41">
        <v>2.2700000000000001E-2</v>
      </c>
      <c r="F41">
        <v>-1.643974142806877</v>
      </c>
      <c r="G41">
        <v>40</v>
      </c>
    </row>
    <row r="42" spans="5:7">
      <c r="E42">
        <v>2.2700000000000001E-2</v>
      </c>
      <c r="F42">
        <v>-1.643974142806877</v>
      </c>
      <c r="G42">
        <v>41</v>
      </c>
    </row>
    <row r="43" spans="5:7">
      <c r="E43">
        <v>2.3300000000000001E-2</v>
      </c>
      <c r="F43">
        <v>-1.6326440789739809</v>
      </c>
      <c r="G43">
        <v>42</v>
      </c>
    </row>
    <row r="44" spans="5:7">
      <c r="E44">
        <v>2.3300000000000001E-2</v>
      </c>
      <c r="F44">
        <v>-1.6326440789739809</v>
      </c>
      <c r="G44">
        <v>43</v>
      </c>
    </row>
    <row r="45" spans="5:7">
      <c r="E45">
        <v>2.3800000000000002E-2</v>
      </c>
      <c r="F45">
        <v>-1.6234230429434882</v>
      </c>
      <c r="G45">
        <v>44</v>
      </c>
    </row>
    <row r="46" spans="5:7">
      <c r="E46">
        <v>2.3800000000000002E-2</v>
      </c>
      <c r="F46">
        <v>-1.6234230429434882</v>
      </c>
      <c r="G46">
        <v>45</v>
      </c>
    </row>
    <row r="47" spans="5:7">
      <c r="E47">
        <v>2.3800000000000002E-2</v>
      </c>
      <c r="F47">
        <v>-1.6234230429434882</v>
      </c>
      <c r="G47">
        <v>46</v>
      </c>
    </row>
    <row r="48" spans="5:7">
      <c r="E48">
        <v>2.3800000000000002E-2</v>
      </c>
      <c r="F48">
        <v>-1.6234230429434882</v>
      </c>
      <c r="G48">
        <v>47</v>
      </c>
    </row>
    <row r="49" spans="5:7">
      <c r="E49">
        <v>2.3800000000000002E-2</v>
      </c>
      <c r="F49">
        <v>-1.6234230429434882</v>
      </c>
      <c r="G49">
        <v>48</v>
      </c>
    </row>
    <row r="50" spans="5:7">
      <c r="E50">
        <v>2.3800000000000002E-2</v>
      </c>
      <c r="F50">
        <v>-1.6234230429434882</v>
      </c>
      <c r="G50">
        <v>49</v>
      </c>
    </row>
    <row r="51" spans="5:7">
      <c r="E51">
        <v>2.3800000000000002E-2</v>
      </c>
      <c r="F51">
        <v>-1.6234230429434882</v>
      </c>
      <c r="G51">
        <v>50</v>
      </c>
    </row>
    <row r="52" spans="5:7">
      <c r="E52">
        <v>2.3800000000000002E-2</v>
      </c>
      <c r="F52">
        <v>-1.6234230429434882</v>
      </c>
      <c r="G52">
        <v>51</v>
      </c>
    </row>
    <row r="53" spans="5:7">
      <c r="E53">
        <v>2.3800000000000002E-2</v>
      </c>
      <c r="F53">
        <v>-1.6234230429434882</v>
      </c>
      <c r="G53">
        <v>52</v>
      </c>
    </row>
    <row r="54" spans="5:7">
      <c r="E54">
        <v>2.3800000000000002E-2</v>
      </c>
      <c r="F54">
        <v>-1.6234230429434882</v>
      </c>
      <c r="G54">
        <v>53</v>
      </c>
    </row>
    <row r="55" spans="5:7">
      <c r="E55">
        <v>2.4400000000000002E-2</v>
      </c>
      <c r="F55">
        <v>-1.6126101736612704</v>
      </c>
      <c r="G55">
        <v>54</v>
      </c>
    </row>
    <row r="56" spans="5:7">
      <c r="E56">
        <v>2.5000000000000001E-2</v>
      </c>
      <c r="F56">
        <v>-1.6020599913279623</v>
      </c>
      <c r="G56">
        <v>55</v>
      </c>
    </row>
    <row r="57" spans="5:7">
      <c r="E57">
        <v>2.5000000000000001E-2</v>
      </c>
      <c r="F57">
        <v>-1.6020599913279623</v>
      </c>
      <c r="G57">
        <v>56</v>
      </c>
    </row>
    <row r="58" spans="5:7">
      <c r="E58">
        <v>2.5000000000000001E-2</v>
      </c>
      <c r="F58">
        <v>-1.6020599913279623</v>
      </c>
      <c r="G58">
        <v>57</v>
      </c>
    </row>
    <row r="59" spans="5:7">
      <c r="E59">
        <v>2.5000000000000001E-2</v>
      </c>
      <c r="F59">
        <v>-1.6020599913279623</v>
      </c>
      <c r="G59">
        <v>58</v>
      </c>
    </row>
    <row r="60" spans="5:7">
      <c r="E60">
        <v>2.5000000000000001E-2</v>
      </c>
      <c r="F60">
        <v>-1.6020599913279623</v>
      </c>
      <c r="G60">
        <v>59</v>
      </c>
    </row>
    <row r="61" spans="5:7">
      <c r="E61">
        <v>2.5000000000000001E-2</v>
      </c>
      <c r="F61">
        <v>-1.6020599913279623</v>
      </c>
      <c r="G61">
        <v>60</v>
      </c>
    </row>
    <row r="62" spans="5:7">
      <c r="E62">
        <v>2.5000000000000001E-2</v>
      </c>
      <c r="F62">
        <v>-1.6020599913279623</v>
      </c>
      <c r="G62">
        <v>61</v>
      </c>
    </row>
    <row r="63" spans="5:7">
      <c r="E63">
        <v>2.5000000000000001E-2</v>
      </c>
      <c r="F63">
        <v>-1.6020599913279623</v>
      </c>
      <c r="G63">
        <v>62</v>
      </c>
    </row>
    <row r="64" spans="5:7">
      <c r="E64">
        <v>2.5000000000000001E-2</v>
      </c>
      <c r="F64">
        <v>-1.6020599913279623</v>
      </c>
      <c r="G64">
        <v>63</v>
      </c>
    </row>
    <row r="65" spans="5:7">
      <c r="E65">
        <v>2.5000000000000001E-2</v>
      </c>
      <c r="F65">
        <v>-1.6020599913279623</v>
      </c>
      <c r="G65">
        <v>64</v>
      </c>
    </row>
    <row r="66" spans="5:7">
      <c r="E66">
        <v>2.5600000000000001E-2</v>
      </c>
      <c r="F66">
        <v>-1.5917600346881504</v>
      </c>
      <c r="G66">
        <v>65</v>
      </c>
    </row>
    <row r="67" spans="5:7">
      <c r="E67">
        <v>2.63E-2</v>
      </c>
      <c r="F67">
        <v>-1.580044251510242</v>
      </c>
      <c r="G67">
        <v>66</v>
      </c>
    </row>
    <row r="68" spans="5:7">
      <c r="E68">
        <v>2.63E-2</v>
      </c>
      <c r="F68">
        <v>-1.580044251510242</v>
      </c>
      <c r="G68">
        <v>67</v>
      </c>
    </row>
    <row r="69" spans="5:7">
      <c r="E69">
        <v>2.63E-2</v>
      </c>
      <c r="F69">
        <v>-1.580044251510242</v>
      </c>
      <c r="G69">
        <v>68</v>
      </c>
    </row>
    <row r="70" spans="5:7">
      <c r="E70">
        <v>2.63E-2</v>
      </c>
      <c r="F70">
        <v>-1.580044251510242</v>
      </c>
      <c r="G70">
        <v>69</v>
      </c>
    </row>
    <row r="71" spans="5:7">
      <c r="E71">
        <v>2.63E-2</v>
      </c>
      <c r="F71">
        <v>-1.580044251510242</v>
      </c>
      <c r="G71">
        <v>70</v>
      </c>
    </row>
    <row r="72" spans="5:7">
      <c r="E72">
        <v>2.63E-2</v>
      </c>
      <c r="F72">
        <v>-1.580044251510242</v>
      </c>
      <c r="G72">
        <v>71</v>
      </c>
    </row>
    <row r="73" spans="5:7">
      <c r="E73">
        <v>2.63E-2</v>
      </c>
      <c r="F73">
        <v>-1.580044251510242</v>
      </c>
      <c r="G73">
        <v>72</v>
      </c>
    </row>
    <row r="74" spans="5:7">
      <c r="E74">
        <v>2.63E-2</v>
      </c>
      <c r="F74">
        <v>-1.580044251510242</v>
      </c>
      <c r="G74">
        <v>73</v>
      </c>
    </row>
    <row r="75" spans="5:7">
      <c r="E75">
        <v>2.63E-2</v>
      </c>
      <c r="F75">
        <v>-1.580044251510242</v>
      </c>
      <c r="G75">
        <v>74</v>
      </c>
    </row>
    <row r="76" spans="5:7">
      <c r="E76">
        <v>2.63E-2</v>
      </c>
      <c r="F76">
        <v>-1.580044251510242</v>
      </c>
      <c r="G76">
        <v>75</v>
      </c>
    </row>
    <row r="77" spans="5:7">
      <c r="E77">
        <v>2.63E-2</v>
      </c>
      <c r="F77">
        <v>-1.580044251510242</v>
      </c>
      <c r="G77">
        <v>76</v>
      </c>
    </row>
    <row r="78" spans="5:7">
      <c r="E78">
        <v>2.63E-2</v>
      </c>
      <c r="F78">
        <v>-1.580044251510242</v>
      </c>
      <c r="G78">
        <v>77</v>
      </c>
    </row>
    <row r="79" spans="5:7">
      <c r="E79">
        <v>2.63E-2</v>
      </c>
      <c r="F79">
        <v>-1.580044251510242</v>
      </c>
      <c r="G79">
        <v>78</v>
      </c>
    </row>
    <row r="80" spans="5:7">
      <c r="E80">
        <v>2.63E-2</v>
      </c>
      <c r="F80">
        <v>-1.580044251510242</v>
      </c>
      <c r="G80">
        <v>79</v>
      </c>
    </row>
    <row r="81" spans="5:7">
      <c r="E81">
        <v>2.63E-2</v>
      </c>
      <c r="F81">
        <v>-1.580044251510242</v>
      </c>
      <c r="G81">
        <v>80</v>
      </c>
    </row>
    <row r="82" spans="5:7">
      <c r="E82">
        <v>2.7E-2</v>
      </c>
      <c r="F82">
        <v>-1.5686362358410126</v>
      </c>
      <c r="G82">
        <v>81</v>
      </c>
    </row>
    <row r="83" spans="5:7">
      <c r="E83">
        <v>2.7799999999999998E-2</v>
      </c>
      <c r="F83">
        <v>-1.5559552040819238</v>
      </c>
      <c r="G83">
        <v>82</v>
      </c>
    </row>
    <row r="84" spans="5:7">
      <c r="E84">
        <v>2.7799999999999998E-2</v>
      </c>
      <c r="F84">
        <v>-1.5559552040819238</v>
      </c>
      <c r="G84">
        <v>83</v>
      </c>
    </row>
    <row r="85" spans="5:7">
      <c r="E85">
        <v>2.7799999999999998E-2</v>
      </c>
      <c r="F85">
        <v>-1.5559552040819238</v>
      </c>
      <c r="G85">
        <v>84</v>
      </c>
    </row>
    <row r="86" spans="5:7">
      <c r="E86">
        <v>2.7799999999999998E-2</v>
      </c>
      <c r="F86">
        <v>-1.5559552040819238</v>
      </c>
      <c r="G86">
        <v>85</v>
      </c>
    </row>
    <row r="87" spans="5:7">
      <c r="E87">
        <v>2.7799999999999998E-2</v>
      </c>
      <c r="F87">
        <v>-1.5559552040819238</v>
      </c>
      <c r="G87">
        <v>86</v>
      </c>
    </row>
    <row r="88" spans="5:7">
      <c r="E88">
        <v>2.7799999999999998E-2</v>
      </c>
      <c r="F88">
        <v>-1.5559552040819238</v>
      </c>
      <c r="G88">
        <v>87</v>
      </c>
    </row>
    <row r="89" spans="5:7">
      <c r="E89">
        <v>2.7799999999999998E-2</v>
      </c>
      <c r="F89">
        <v>-1.5559552040819238</v>
      </c>
      <c r="G89">
        <v>88</v>
      </c>
    </row>
    <row r="90" spans="5:7">
      <c r="E90">
        <v>2.7799999999999998E-2</v>
      </c>
      <c r="F90">
        <v>-1.5559552040819238</v>
      </c>
      <c r="G90">
        <v>89</v>
      </c>
    </row>
    <row r="91" spans="5:7">
      <c r="E91">
        <v>2.7799999999999998E-2</v>
      </c>
      <c r="F91">
        <v>-1.5559552040819238</v>
      </c>
      <c r="G91">
        <v>90</v>
      </c>
    </row>
    <row r="92" spans="5:7">
      <c r="E92">
        <v>2.7799999999999998E-2</v>
      </c>
      <c r="F92">
        <v>-1.5559552040819238</v>
      </c>
      <c r="G92">
        <v>91</v>
      </c>
    </row>
    <row r="93" spans="5:7">
      <c r="E93">
        <v>2.7799999999999998E-2</v>
      </c>
      <c r="F93">
        <v>-1.5559552040819238</v>
      </c>
      <c r="G93">
        <v>92</v>
      </c>
    </row>
    <row r="94" spans="5:7">
      <c r="E94">
        <v>2.7799999999999998E-2</v>
      </c>
      <c r="F94">
        <v>-1.5559552040819238</v>
      </c>
      <c r="G94">
        <v>93</v>
      </c>
    </row>
    <row r="95" spans="5:7">
      <c r="E95">
        <v>2.7799999999999998E-2</v>
      </c>
      <c r="F95">
        <v>-1.5559552040819238</v>
      </c>
      <c r="G95">
        <v>94</v>
      </c>
    </row>
    <row r="96" spans="5:7">
      <c r="E96">
        <v>2.7799999999999998E-2</v>
      </c>
      <c r="F96">
        <v>-1.5559552040819238</v>
      </c>
      <c r="G96">
        <v>95</v>
      </c>
    </row>
    <row r="97" spans="5:7">
      <c r="E97">
        <v>2.7799999999999998E-2</v>
      </c>
      <c r="F97">
        <v>-1.5559552040819238</v>
      </c>
      <c r="G97">
        <v>96</v>
      </c>
    </row>
    <row r="98" spans="5:7">
      <c r="E98">
        <v>2.7799999999999998E-2</v>
      </c>
      <c r="F98">
        <v>-1.5559552040819238</v>
      </c>
      <c r="G98">
        <v>97</v>
      </c>
    </row>
    <row r="99" spans="5:7">
      <c r="E99">
        <v>2.7799999999999998E-2</v>
      </c>
      <c r="F99">
        <v>-1.5559552040819238</v>
      </c>
      <c r="G99">
        <v>98</v>
      </c>
    </row>
    <row r="100" spans="5:7">
      <c r="E100">
        <v>2.7799999999999998E-2</v>
      </c>
      <c r="F100">
        <v>-1.5559552040819238</v>
      </c>
      <c r="G100">
        <v>99</v>
      </c>
    </row>
    <row r="101" spans="5:7">
      <c r="E101">
        <v>2.86E-2</v>
      </c>
      <c r="F101">
        <v>-1.5436339668709569</v>
      </c>
      <c r="G101">
        <v>100</v>
      </c>
    </row>
    <row r="102" spans="5:7">
      <c r="E102">
        <v>2.86E-2</v>
      </c>
      <c r="F102">
        <v>-1.5436339668709569</v>
      </c>
      <c r="G102">
        <v>101</v>
      </c>
    </row>
    <row r="103" spans="5:7">
      <c r="E103">
        <v>2.86E-2</v>
      </c>
      <c r="F103">
        <v>-1.5436339668709569</v>
      </c>
      <c r="G103">
        <v>102</v>
      </c>
    </row>
    <row r="104" spans="5:7">
      <c r="E104">
        <v>2.86E-2</v>
      </c>
      <c r="F104">
        <v>-1.5436339668709569</v>
      </c>
      <c r="G104">
        <v>103</v>
      </c>
    </row>
    <row r="105" spans="5:7">
      <c r="E105">
        <v>2.86E-2</v>
      </c>
      <c r="F105">
        <v>-1.5436339668709569</v>
      </c>
      <c r="G105">
        <v>104</v>
      </c>
    </row>
    <row r="106" spans="5:7">
      <c r="E106">
        <v>2.86E-2</v>
      </c>
      <c r="F106">
        <v>-1.5436339668709569</v>
      </c>
      <c r="G106">
        <v>105</v>
      </c>
    </row>
    <row r="107" spans="5:7">
      <c r="E107">
        <v>2.9399999999999999E-2</v>
      </c>
      <c r="F107">
        <v>-1.5316526695878427</v>
      </c>
      <c r="G107">
        <v>106</v>
      </c>
    </row>
    <row r="108" spans="5:7">
      <c r="E108">
        <v>2.9399999999999999E-2</v>
      </c>
      <c r="F108">
        <v>-1.5316526695878427</v>
      </c>
      <c r="G108">
        <v>107</v>
      </c>
    </row>
    <row r="109" spans="5:7">
      <c r="E109">
        <v>2.9399999999999999E-2</v>
      </c>
      <c r="F109">
        <v>-1.5316526695878427</v>
      </c>
      <c r="G109">
        <v>108</v>
      </c>
    </row>
    <row r="110" spans="5:7">
      <c r="E110">
        <v>2.9399999999999999E-2</v>
      </c>
      <c r="F110">
        <v>-1.5316526695878427</v>
      </c>
      <c r="G110">
        <v>109</v>
      </c>
    </row>
    <row r="111" spans="5:7">
      <c r="E111">
        <v>2.9399999999999999E-2</v>
      </c>
      <c r="F111">
        <v>-1.5316526695878427</v>
      </c>
      <c r="G111">
        <v>110</v>
      </c>
    </row>
    <row r="112" spans="5:7">
      <c r="E112">
        <v>2.9399999999999999E-2</v>
      </c>
      <c r="F112">
        <v>-1.5316526695878427</v>
      </c>
      <c r="G112">
        <v>111</v>
      </c>
    </row>
    <row r="113" spans="5:7">
      <c r="E113">
        <v>2.9399999999999999E-2</v>
      </c>
      <c r="F113">
        <v>-1.5316526695878427</v>
      </c>
      <c r="G113">
        <v>112</v>
      </c>
    </row>
    <row r="114" spans="5:7">
      <c r="E114">
        <v>2.9399999999999999E-2</v>
      </c>
      <c r="F114">
        <v>-1.5316526695878427</v>
      </c>
      <c r="G114">
        <v>113</v>
      </c>
    </row>
    <row r="115" spans="5:7">
      <c r="E115">
        <v>2.9399999999999999E-2</v>
      </c>
      <c r="F115">
        <v>-1.5316526695878427</v>
      </c>
      <c r="G115">
        <v>114</v>
      </c>
    </row>
    <row r="116" spans="5:7">
      <c r="E116">
        <v>2.9399999999999999E-2</v>
      </c>
      <c r="F116">
        <v>-1.5316526695878427</v>
      </c>
      <c r="G116">
        <v>115</v>
      </c>
    </row>
    <row r="117" spans="5:7">
      <c r="E117">
        <v>2.9399999999999999E-2</v>
      </c>
      <c r="F117">
        <v>-1.5316526695878427</v>
      </c>
      <c r="G117">
        <v>116</v>
      </c>
    </row>
    <row r="118" spans="5:7">
      <c r="E118">
        <v>2.9399999999999999E-2</v>
      </c>
      <c r="F118">
        <v>-1.5316526695878427</v>
      </c>
      <c r="G118">
        <v>117</v>
      </c>
    </row>
    <row r="119" spans="5:7">
      <c r="E119">
        <v>2.9399999999999999E-2</v>
      </c>
      <c r="F119">
        <v>-1.5316526695878427</v>
      </c>
      <c r="G119">
        <v>118</v>
      </c>
    </row>
    <row r="120" spans="5:7">
      <c r="E120">
        <v>2.9399999999999999E-2</v>
      </c>
      <c r="F120">
        <v>-1.5316526695878427</v>
      </c>
      <c r="G120">
        <v>119</v>
      </c>
    </row>
    <row r="121" spans="5:7">
      <c r="E121">
        <v>2.9399999999999999E-2</v>
      </c>
      <c r="F121">
        <v>-1.5316526695878427</v>
      </c>
      <c r="G121">
        <v>120</v>
      </c>
    </row>
    <row r="122" spans="5:7">
      <c r="E122">
        <v>2.9399999999999999E-2</v>
      </c>
      <c r="F122">
        <v>-1.5316526695878427</v>
      </c>
      <c r="G122">
        <v>121</v>
      </c>
    </row>
    <row r="123" spans="5:7">
      <c r="E123">
        <v>2.9399999999999999E-2</v>
      </c>
      <c r="F123">
        <v>-1.5316526695878427</v>
      </c>
      <c r="G123">
        <v>122</v>
      </c>
    </row>
    <row r="124" spans="5:7">
      <c r="E124">
        <v>2.9399999999999999E-2</v>
      </c>
      <c r="F124">
        <v>-1.5316526695878427</v>
      </c>
      <c r="G124">
        <v>123</v>
      </c>
    </row>
    <row r="125" spans="5:7">
      <c r="E125">
        <v>2.9399999999999999E-2</v>
      </c>
      <c r="F125">
        <v>-1.5316526695878427</v>
      </c>
      <c r="G125">
        <v>124</v>
      </c>
    </row>
    <row r="126" spans="5:7">
      <c r="E126">
        <v>2.9399999999999999E-2</v>
      </c>
      <c r="F126">
        <v>-1.5316526695878427</v>
      </c>
      <c r="G126">
        <v>125</v>
      </c>
    </row>
    <row r="127" spans="5:7">
      <c r="E127">
        <v>2.9399999999999999E-2</v>
      </c>
      <c r="F127">
        <v>-1.5316526695878427</v>
      </c>
      <c r="G127">
        <v>126</v>
      </c>
    </row>
    <row r="128" spans="5:7">
      <c r="E128">
        <v>2.9399999999999999E-2</v>
      </c>
      <c r="F128">
        <v>-1.5316526695878427</v>
      </c>
      <c r="G128">
        <v>127</v>
      </c>
    </row>
    <row r="129" spans="5:7">
      <c r="E129">
        <v>3.0300000000000001E-2</v>
      </c>
      <c r="F129">
        <v>-1.518557371497695</v>
      </c>
      <c r="G129">
        <v>128</v>
      </c>
    </row>
    <row r="130" spans="5:7">
      <c r="E130">
        <v>3.0300000000000001E-2</v>
      </c>
      <c r="F130">
        <v>-1.518557371497695</v>
      </c>
      <c r="G130">
        <v>129</v>
      </c>
    </row>
    <row r="131" spans="5:7">
      <c r="E131">
        <v>3.1300000000000001E-2</v>
      </c>
      <c r="F131">
        <v>-1.5044556624535514</v>
      </c>
      <c r="G131">
        <v>130</v>
      </c>
    </row>
    <row r="132" spans="5:7">
      <c r="E132">
        <v>3.1300000000000001E-2</v>
      </c>
      <c r="F132">
        <v>-1.5044556624535514</v>
      </c>
      <c r="G132">
        <v>131</v>
      </c>
    </row>
    <row r="133" spans="5:7">
      <c r="E133">
        <v>3.1300000000000001E-2</v>
      </c>
      <c r="F133">
        <v>-1.5044556624535514</v>
      </c>
      <c r="G133">
        <v>132</v>
      </c>
    </row>
    <row r="134" spans="5:7">
      <c r="E134">
        <v>3.1300000000000001E-2</v>
      </c>
      <c r="F134">
        <v>-1.5044556624535514</v>
      </c>
      <c r="G134">
        <v>133</v>
      </c>
    </row>
    <row r="135" spans="5:7">
      <c r="E135">
        <v>3.1300000000000001E-2</v>
      </c>
      <c r="F135">
        <v>-1.5044556624535514</v>
      </c>
      <c r="G135">
        <v>134</v>
      </c>
    </row>
    <row r="136" spans="5:7">
      <c r="E136">
        <v>3.1300000000000001E-2</v>
      </c>
      <c r="F136">
        <v>-1.5044556624535514</v>
      </c>
      <c r="G136">
        <v>135</v>
      </c>
    </row>
    <row r="137" spans="5:7">
      <c r="E137">
        <v>3.1300000000000001E-2</v>
      </c>
      <c r="F137">
        <v>-1.5044556624535514</v>
      </c>
      <c r="G137">
        <v>136</v>
      </c>
    </row>
    <row r="138" spans="5:7">
      <c r="E138">
        <v>3.1300000000000001E-2</v>
      </c>
      <c r="F138">
        <v>-1.5044556624535514</v>
      </c>
      <c r="G138">
        <v>137</v>
      </c>
    </row>
    <row r="139" spans="5:7">
      <c r="E139">
        <v>3.1300000000000001E-2</v>
      </c>
      <c r="F139">
        <v>-1.5044556624535514</v>
      </c>
      <c r="G139">
        <v>138</v>
      </c>
    </row>
    <row r="140" spans="5:7">
      <c r="E140">
        <v>3.1300000000000001E-2</v>
      </c>
      <c r="F140">
        <v>-1.5044556624535514</v>
      </c>
      <c r="G140">
        <v>139</v>
      </c>
    </row>
    <row r="141" spans="5:7">
      <c r="E141">
        <v>3.1300000000000001E-2</v>
      </c>
      <c r="F141">
        <v>-1.5044556624535514</v>
      </c>
      <c r="G141">
        <v>140</v>
      </c>
    </row>
    <row r="142" spans="5:7">
      <c r="E142">
        <v>3.1300000000000001E-2</v>
      </c>
      <c r="F142">
        <v>-1.5044556624535514</v>
      </c>
      <c r="G142">
        <v>141</v>
      </c>
    </row>
    <row r="143" spans="5:7">
      <c r="E143">
        <v>3.1300000000000001E-2</v>
      </c>
      <c r="F143">
        <v>-1.5044556624535514</v>
      </c>
      <c r="G143">
        <v>142</v>
      </c>
    </row>
    <row r="144" spans="5:7">
      <c r="E144">
        <v>3.1300000000000001E-2</v>
      </c>
      <c r="F144">
        <v>-1.5044556624535514</v>
      </c>
      <c r="G144">
        <v>143</v>
      </c>
    </row>
    <row r="145" spans="5:7">
      <c r="E145">
        <v>3.1300000000000001E-2</v>
      </c>
      <c r="F145">
        <v>-1.5044556624535514</v>
      </c>
      <c r="G145">
        <v>144</v>
      </c>
    </row>
    <row r="146" spans="5:7">
      <c r="E146">
        <v>3.1300000000000001E-2</v>
      </c>
      <c r="F146">
        <v>-1.5044556624535514</v>
      </c>
      <c r="G146">
        <v>145</v>
      </c>
    </row>
    <row r="147" spans="5:7">
      <c r="E147">
        <v>3.2300000000000002E-2</v>
      </c>
      <c r="F147">
        <v>-1.490797477668897</v>
      </c>
      <c r="G147">
        <v>146</v>
      </c>
    </row>
    <row r="148" spans="5:7">
      <c r="E148">
        <v>3.2300000000000002E-2</v>
      </c>
      <c r="F148">
        <v>-1.490797477668897</v>
      </c>
      <c r="G148">
        <v>147</v>
      </c>
    </row>
    <row r="149" spans="5:7">
      <c r="E149">
        <v>3.3300000000000003E-2</v>
      </c>
      <c r="F149">
        <v>-1.47755576649368</v>
      </c>
      <c r="G149">
        <v>148</v>
      </c>
    </row>
    <row r="150" spans="5:7">
      <c r="E150">
        <v>3.3300000000000003E-2</v>
      </c>
      <c r="F150">
        <v>-1.47755576649368</v>
      </c>
      <c r="G150">
        <v>149</v>
      </c>
    </row>
    <row r="151" spans="5:7">
      <c r="E151">
        <v>3.3300000000000003E-2</v>
      </c>
      <c r="F151">
        <v>-1.47755576649368</v>
      </c>
      <c r="G151">
        <v>150</v>
      </c>
    </row>
    <row r="152" spans="5:7">
      <c r="E152">
        <v>3.3300000000000003E-2</v>
      </c>
      <c r="F152">
        <v>-1.47755576649368</v>
      </c>
      <c r="G152">
        <v>151</v>
      </c>
    </row>
    <row r="153" spans="5:7">
      <c r="E153">
        <v>3.3300000000000003E-2</v>
      </c>
      <c r="F153">
        <v>-1.47755576649368</v>
      </c>
      <c r="G153">
        <v>152</v>
      </c>
    </row>
    <row r="154" spans="5:7">
      <c r="E154">
        <v>3.3300000000000003E-2</v>
      </c>
      <c r="F154">
        <v>-1.47755576649368</v>
      </c>
      <c r="G154">
        <v>153</v>
      </c>
    </row>
    <row r="155" spans="5:7">
      <c r="E155">
        <v>3.3300000000000003E-2</v>
      </c>
      <c r="F155">
        <v>-1.47755576649368</v>
      </c>
      <c r="G155">
        <v>154</v>
      </c>
    </row>
    <row r="156" spans="5:7">
      <c r="E156">
        <v>3.3300000000000003E-2</v>
      </c>
      <c r="F156">
        <v>-1.47755576649368</v>
      </c>
      <c r="G156">
        <v>155</v>
      </c>
    </row>
    <row r="157" spans="5:7">
      <c r="E157">
        <v>3.3300000000000003E-2</v>
      </c>
      <c r="F157">
        <v>-1.47755576649368</v>
      </c>
      <c r="G157">
        <v>156</v>
      </c>
    </row>
    <row r="158" spans="5:7">
      <c r="E158">
        <v>3.3300000000000003E-2</v>
      </c>
      <c r="F158">
        <v>-1.47755576649368</v>
      </c>
      <c r="G158">
        <v>157</v>
      </c>
    </row>
    <row r="159" spans="5:7">
      <c r="E159">
        <v>3.3300000000000003E-2</v>
      </c>
      <c r="F159">
        <v>-1.47755576649368</v>
      </c>
      <c r="G159">
        <v>158</v>
      </c>
    </row>
    <row r="160" spans="5:7">
      <c r="E160">
        <v>3.3300000000000003E-2</v>
      </c>
      <c r="F160">
        <v>-1.47755576649368</v>
      </c>
      <c r="G160">
        <v>159</v>
      </c>
    </row>
    <row r="161" spans="5:7">
      <c r="E161">
        <v>3.3300000000000003E-2</v>
      </c>
      <c r="F161">
        <v>-1.47755576649368</v>
      </c>
      <c r="G161">
        <v>160</v>
      </c>
    </row>
    <row r="162" spans="5:7">
      <c r="E162">
        <v>3.3300000000000003E-2</v>
      </c>
      <c r="F162">
        <v>-1.47755576649368</v>
      </c>
      <c r="G162">
        <v>161</v>
      </c>
    </row>
    <row r="163" spans="5:7">
      <c r="E163">
        <v>3.3300000000000003E-2</v>
      </c>
      <c r="F163">
        <v>-1.47755576649368</v>
      </c>
      <c r="G163">
        <v>162</v>
      </c>
    </row>
    <row r="164" spans="5:7">
      <c r="E164">
        <v>3.3300000000000003E-2</v>
      </c>
      <c r="F164">
        <v>-1.47755576649368</v>
      </c>
      <c r="G164">
        <v>163</v>
      </c>
    </row>
    <row r="165" spans="5:7">
      <c r="E165">
        <v>3.3300000000000003E-2</v>
      </c>
      <c r="F165">
        <v>-1.47755576649368</v>
      </c>
      <c r="G165">
        <v>164</v>
      </c>
    </row>
    <row r="166" spans="5:7">
      <c r="E166">
        <v>3.3300000000000003E-2</v>
      </c>
      <c r="F166">
        <v>-1.47755576649368</v>
      </c>
      <c r="G166">
        <v>165</v>
      </c>
    </row>
    <row r="167" spans="5:7">
      <c r="E167">
        <v>3.3300000000000003E-2</v>
      </c>
      <c r="F167">
        <v>-1.47755576649368</v>
      </c>
      <c r="G167">
        <v>166</v>
      </c>
    </row>
    <row r="168" spans="5:7">
      <c r="E168">
        <v>3.3300000000000003E-2</v>
      </c>
      <c r="F168">
        <v>-1.47755576649368</v>
      </c>
      <c r="G168">
        <v>167</v>
      </c>
    </row>
    <row r="169" spans="5:7">
      <c r="E169">
        <v>3.3300000000000003E-2</v>
      </c>
      <c r="F169">
        <v>-1.47755576649368</v>
      </c>
      <c r="G169">
        <v>168</v>
      </c>
    </row>
    <row r="170" spans="5:7">
      <c r="E170">
        <v>3.3300000000000003E-2</v>
      </c>
      <c r="F170">
        <v>-1.47755576649368</v>
      </c>
      <c r="G170">
        <v>169</v>
      </c>
    </row>
    <row r="171" spans="5:7">
      <c r="E171">
        <v>3.4500000000000003E-2</v>
      </c>
      <c r="F171">
        <v>-1.4621809049267258</v>
      </c>
      <c r="G171">
        <v>170</v>
      </c>
    </row>
    <row r="172" spans="5:7">
      <c r="E172">
        <v>3.4500000000000003E-2</v>
      </c>
      <c r="F172">
        <v>-1.4621809049267258</v>
      </c>
      <c r="G172">
        <v>171</v>
      </c>
    </row>
    <row r="173" spans="5:7">
      <c r="E173">
        <v>3.4500000000000003E-2</v>
      </c>
      <c r="F173">
        <v>-1.4621809049267258</v>
      </c>
      <c r="G173">
        <v>172</v>
      </c>
    </row>
    <row r="174" spans="5:7">
      <c r="E174">
        <v>3.4500000000000003E-2</v>
      </c>
      <c r="F174">
        <v>-1.4621809049267258</v>
      </c>
      <c r="G174">
        <v>173</v>
      </c>
    </row>
    <row r="175" spans="5:7">
      <c r="E175">
        <v>3.5700000000000003E-2</v>
      </c>
      <c r="F175">
        <v>-1.4473317838878068</v>
      </c>
      <c r="G175">
        <v>174</v>
      </c>
    </row>
    <row r="176" spans="5:7">
      <c r="E176">
        <v>3.5700000000000003E-2</v>
      </c>
      <c r="F176">
        <v>-1.4473317838878068</v>
      </c>
      <c r="G176">
        <v>175</v>
      </c>
    </row>
    <row r="177" spans="5:7">
      <c r="E177">
        <v>3.5700000000000003E-2</v>
      </c>
      <c r="F177">
        <v>-1.4473317838878068</v>
      </c>
      <c r="G177">
        <v>176</v>
      </c>
    </row>
    <row r="178" spans="5:7">
      <c r="E178">
        <v>3.5700000000000003E-2</v>
      </c>
      <c r="F178">
        <v>-1.4473317838878068</v>
      </c>
      <c r="G178">
        <v>177</v>
      </c>
    </row>
    <row r="179" spans="5:7">
      <c r="E179">
        <v>3.5700000000000003E-2</v>
      </c>
      <c r="F179">
        <v>-1.4473317838878068</v>
      </c>
      <c r="G179">
        <v>178</v>
      </c>
    </row>
    <row r="180" spans="5:7">
      <c r="E180">
        <v>3.5700000000000003E-2</v>
      </c>
      <c r="F180">
        <v>-1.4473317838878068</v>
      </c>
      <c r="G180">
        <v>179</v>
      </c>
    </row>
    <row r="181" spans="5:7">
      <c r="E181">
        <v>3.5700000000000003E-2</v>
      </c>
      <c r="F181">
        <v>-1.4473317838878068</v>
      </c>
      <c r="G181">
        <v>180</v>
      </c>
    </row>
    <row r="182" spans="5:7">
      <c r="E182">
        <v>3.5700000000000003E-2</v>
      </c>
      <c r="F182">
        <v>-1.4473317838878068</v>
      </c>
      <c r="G182">
        <v>181</v>
      </c>
    </row>
    <row r="183" spans="5:7">
      <c r="E183">
        <v>3.5700000000000003E-2</v>
      </c>
      <c r="F183">
        <v>-1.4473317838878068</v>
      </c>
      <c r="G183">
        <v>182</v>
      </c>
    </row>
    <row r="184" spans="5:7">
      <c r="E184">
        <v>3.5700000000000003E-2</v>
      </c>
      <c r="F184">
        <v>-1.4473317838878068</v>
      </c>
      <c r="G184">
        <v>183</v>
      </c>
    </row>
    <row r="185" spans="5:7">
      <c r="E185">
        <v>3.5700000000000003E-2</v>
      </c>
      <c r="F185">
        <v>-1.4473317838878068</v>
      </c>
      <c r="G185">
        <v>184</v>
      </c>
    </row>
    <row r="186" spans="5:7">
      <c r="E186">
        <v>3.5700000000000003E-2</v>
      </c>
      <c r="F186">
        <v>-1.4473317838878068</v>
      </c>
      <c r="G186">
        <v>185</v>
      </c>
    </row>
    <row r="187" spans="5:7">
      <c r="E187">
        <v>3.5700000000000003E-2</v>
      </c>
      <c r="F187">
        <v>-1.4473317838878068</v>
      </c>
      <c r="G187">
        <v>186</v>
      </c>
    </row>
    <row r="188" spans="5:7">
      <c r="E188">
        <v>3.5700000000000003E-2</v>
      </c>
      <c r="F188">
        <v>-1.4473317838878068</v>
      </c>
      <c r="G188">
        <v>187</v>
      </c>
    </row>
    <row r="189" spans="5:7">
      <c r="E189">
        <v>3.5700000000000003E-2</v>
      </c>
      <c r="F189">
        <v>-1.4473317838878068</v>
      </c>
      <c r="G189">
        <v>188</v>
      </c>
    </row>
    <row r="190" spans="5:7">
      <c r="E190">
        <v>3.5700000000000003E-2</v>
      </c>
      <c r="F190">
        <v>-1.4473317838878068</v>
      </c>
      <c r="G190">
        <v>189</v>
      </c>
    </row>
    <row r="191" spans="5:7">
      <c r="E191">
        <v>3.6999999999999998E-2</v>
      </c>
      <c r="F191">
        <v>-1.431798275933005</v>
      </c>
      <c r="G191">
        <v>190</v>
      </c>
    </row>
    <row r="192" spans="5:7">
      <c r="E192">
        <v>3.6999999999999998E-2</v>
      </c>
      <c r="F192">
        <v>-1.431798275933005</v>
      </c>
      <c r="G192">
        <v>191</v>
      </c>
    </row>
    <row r="193" spans="5:7">
      <c r="E193">
        <v>3.85E-2</v>
      </c>
      <c r="F193">
        <v>-1.4145392704914992</v>
      </c>
      <c r="G193">
        <v>192</v>
      </c>
    </row>
    <row r="194" spans="5:7">
      <c r="E194">
        <v>3.85E-2</v>
      </c>
      <c r="F194">
        <v>-1.4145392704914992</v>
      </c>
      <c r="G194">
        <v>193</v>
      </c>
    </row>
    <row r="195" spans="5:7">
      <c r="E195">
        <v>3.85E-2</v>
      </c>
      <c r="F195">
        <v>-1.4145392704914992</v>
      </c>
      <c r="G195">
        <v>194</v>
      </c>
    </row>
    <row r="196" spans="5:7">
      <c r="E196">
        <v>3.85E-2</v>
      </c>
      <c r="F196">
        <v>-1.4145392704914992</v>
      </c>
      <c r="G196">
        <v>195</v>
      </c>
    </row>
    <row r="197" spans="5:7">
      <c r="E197">
        <v>3.85E-2</v>
      </c>
      <c r="F197">
        <v>-1.4145392704914992</v>
      </c>
      <c r="G197">
        <v>196</v>
      </c>
    </row>
    <row r="198" spans="5:7">
      <c r="E198">
        <v>3.85E-2</v>
      </c>
      <c r="F198">
        <v>-1.4145392704914992</v>
      </c>
      <c r="G198">
        <v>197</v>
      </c>
    </row>
    <row r="199" spans="5:7">
      <c r="E199">
        <v>3.85E-2</v>
      </c>
      <c r="F199">
        <v>-1.4145392704914992</v>
      </c>
      <c r="G199">
        <v>198</v>
      </c>
    </row>
    <row r="200" spans="5:7">
      <c r="E200">
        <v>3.85E-2</v>
      </c>
      <c r="F200">
        <v>-1.4145392704914992</v>
      </c>
      <c r="G200">
        <v>199</v>
      </c>
    </row>
    <row r="201" spans="5:7">
      <c r="E201">
        <v>3.85E-2</v>
      </c>
      <c r="F201">
        <v>-1.4145392704914992</v>
      </c>
      <c r="G201">
        <v>200</v>
      </c>
    </row>
    <row r="202" spans="5:7">
      <c r="E202">
        <v>3.85E-2</v>
      </c>
      <c r="F202">
        <v>-1.4145392704914992</v>
      </c>
      <c r="G202">
        <v>201</v>
      </c>
    </row>
    <row r="203" spans="5:7">
      <c r="E203">
        <v>3.85E-2</v>
      </c>
      <c r="F203">
        <v>-1.4145392704914992</v>
      </c>
      <c r="G203">
        <v>202</v>
      </c>
    </row>
    <row r="204" spans="5:7">
      <c r="E204">
        <v>3.85E-2</v>
      </c>
      <c r="F204">
        <v>-1.4145392704914992</v>
      </c>
      <c r="G204">
        <v>203</v>
      </c>
    </row>
    <row r="205" spans="5:7">
      <c r="E205">
        <v>3.85E-2</v>
      </c>
      <c r="F205">
        <v>-1.4145392704914992</v>
      </c>
      <c r="G205">
        <v>204</v>
      </c>
    </row>
    <row r="206" spans="5:7">
      <c r="E206">
        <v>3.85E-2</v>
      </c>
      <c r="F206">
        <v>-1.4145392704914992</v>
      </c>
      <c r="G206">
        <v>205</v>
      </c>
    </row>
    <row r="207" spans="5:7">
      <c r="E207">
        <v>3.85E-2</v>
      </c>
      <c r="F207">
        <v>-1.4145392704914992</v>
      </c>
      <c r="G207">
        <v>206</v>
      </c>
    </row>
    <row r="208" spans="5:7">
      <c r="E208">
        <v>3.85E-2</v>
      </c>
      <c r="F208">
        <v>-1.4145392704914992</v>
      </c>
      <c r="G208">
        <v>207</v>
      </c>
    </row>
    <row r="209" spans="5:7">
      <c r="E209">
        <v>3.85E-2</v>
      </c>
      <c r="F209">
        <v>-1.4145392704914992</v>
      </c>
      <c r="G209">
        <v>208</v>
      </c>
    </row>
    <row r="210" spans="5:7">
      <c r="E210">
        <v>0.04</v>
      </c>
      <c r="F210">
        <v>-1.3979400086720375</v>
      </c>
      <c r="G210">
        <v>209</v>
      </c>
    </row>
    <row r="211" spans="5:7">
      <c r="E211">
        <v>0.04</v>
      </c>
      <c r="F211">
        <v>-1.3979400086720375</v>
      </c>
      <c r="G211">
        <v>210</v>
      </c>
    </row>
    <row r="212" spans="5:7">
      <c r="E212">
        <v>0.04</v>
      </c>
      <c r="F212">
        <v>-1.3979400086720375</v>
      </c>
      <c r="G212">
        <v>211</v>
      </c>
    </row>
    <row r="213" spans="5:7">
      <c r="E213">
        <v>0.04</v>
      </c>
      <c r="F213">
        <v>-1.3979400086720375</v>
      </c>
      <c r="G213">
        <v>212</v>
      </c>
    </row>
    <row r="214" spans="5:7">
      <c r="E214">
        <v>0.04</v>
      </c>
      <c r="F214">
        <v>-1.3979400086720375</v>
      </c>
      <c r="G214">
        <v>213</v>
      </c>
    </row>
    <row r="215" spans="5:7">
      <c r="E215">
        <v>0.04</v>
      </c>
      <c r="F215">
        <v>-1.3979400086720375</v>
      </c>
      <c r="G215">
        <v>214</v>
      </c>
    </row>
    <row r="216" spans="5:7">
      <c r="E216">
        <v>0.04</v>
      </c>
      <c r="F216">
        <v>-1.3979400086720375</v>
      </c>
      <c r="G216">
        <v>215</v>
      </c>
    </row>
    <row r="217" spans="5:7">
      <c r="E217">
        <v>4.1700000000000001E-2</v>
      </c>
      <c r="F217">
        <v>-1.3798639450262424</v>
      </c>
      <c r="G217">
        <v>216</v>
      </c>
    </row>
    <row r="218" spans="5:7">
      <c r="E218">
        <v>4.1700000000000001E-2</v>
      </c>
      <c r="F218">
        <v>-1.3798639450262424</v>
      </c>
      <c r="G218">
        <v>217</v>
      </c>
    </row>
    <row r="219" spans="5:7">
      <c r="E219">
        <v>4.1700000000000001E-2</v>
      </c>
      <c r="F219">
        <v>-1.3798639450262424</v>
      </c>
      <c r="G219">
        <v>218</v>
      </c>
    </row>
    <row r="220" spans="5:7">
      <c r="E220">
        <v>4.1700000000000001E-2</v>
      </c>
      <c r="F220">
        <v>-1.3798639450262424</v>
      </c>
      <c r="G220">
        <v>219</v>
      </c>
    </row>
    <row r="221" spans="5:7">
      <c r="E221">
        <v>4.1700000000000001E-2</v>
      </c>
      <c r="F221">
        <v>-1.3798639450262424</v>
      </c>
      <c r="G221">
        <v>220</v>
      </c>
    </row>
    <row r="222" spans="5:7">
      <c r="E222">
        <v>4.1700000000000001E-2</v>
      </c>
      <c r="F222">
        <v>-1.3798639450262424</v>
      </c>
      <c r="G222">
        <v>221</v>
      </c>
    </row>
    <row r="223" spans="5:7">
      <c r="E223">
        <v>4.1700000000000001E-2</v>
      </c>
      <c r="F223">
        <v>-1.3798639450262424</v>
      </c>
      <c r="G223">
        <v>222</v>
      </c>
    </row>
    <row r="224" spans="5:7">
      <c r="E224">
        <v>4.1700000000000001E-2</v>
      </c>
      <c r="F224">
        <v>-1.3798639450262424</v>
      </c>
      <c r="G224">
        <v>223</v>
      </c>
    </row>
    <row r="225" spans="5:7">
      <c r="E225">
        <v>4.1700000000000001E-2</v>
      </c>
      <c r="F225">
        <v>-1.3798639450262424</v>
      </c>
      <c r="G225">
        <v>224</v>
      </c>
    </row>
    <row r="226" spans="5:7">
      <c r="E226">
        <v>4.1700000000000001E-2</v>
      </c>
      <c r="F226">
        <v>-1.3798639450262424</v>
      </c>
      <c r="G226">
        <v>225</v>
      </c>
    </row>
    <row r="227" spans="5:7">
      <c r="E227">
        <v>4.1700000000000001E-2</v>
      </c>
      <c r="F227">
        <v>-1.3798639450262424</v>
      </c>
      <c r="G227">
        <v>226</v>
      </c>
    </row>
    <row r="228" spans="5:7">
      <c r="E228">
        <v>4.1700000000000001E-2</v>
      </c>
      <c r="F228">
        <v>-1.3798639450262424</v>
      </c>
      <c r="G228">
        <v>227</v>
      </c>
    </row>
    <row r="229" spans="5:7">
      <c r="E229">
        <v>4.1700000000000001E-2</v>
      </c>
      <c r="F229">
        <v>-1.3798639450262424</v>
      </c>
      <c r="G229">
        <v>228</v>
      </c>
    </row>
    <row r="230" spans="5:7">
      <c r="E230">
        <v>4.1700000000000001E-2</v>
      </c>
      <c r="F230">
        <v>-1.3798639450262424</v>
      </c>
      <c r="G230">
        <v>229</v>
      </c>
    </row>
    <row r="231" spans="5:7">
      <c r="E231">
        <v>4.1700000000000001E-2</v>
      </c>
      <c r="F231">
        <v>-1.3798639450262424</v>
      </c>
      <c r="G231">
        <v>230</v>
      </c>
    </row>
    <row r="232" spans="5:7">
      <c r="E232">
        <v>4.1700000000000001E-2</v>
      </c>
      <c r="F232">
        <v>-1.3798639450262424</v>
      </c>
      <c r="G232">
        <v>231</v>
      </c>
    </row>
    <row r="233" spans="5:7">
      <c r="E233">
        <v>4.1700000000000001E-2</v>
      </c>
      <c r="F233">
        <v>-1.3798639450262424</v>
      </c>
      <c r="G233">
        <v>232</v>
      </c>
    </row>
    <row r="234" spans="5:7">
      <c r="E234">
        <v>4.3499999999999997E-2</v>
      </c>
      <c r="F234">
        <v>-1.3615107430453626</v>
      </c>
      <c r="G234">
        <v>233</v>
      </c>
    </row>
    <row r="235" spans="5:7">
      <c r="E235">
        <v>4.3499999999999997E-2</v>
      </c>
      <c r="F235">
        <v>-1.3615107430453626</v>
      </c>
      <c r="G235">
        <v>234</v>
      </c>
    </row>
    <row r="236" spans="5:7">
      <c r="E236">
        <v>4.3499999999999997E-2</v>
      </c>
      <c r="F236">
        <v>-1.3615107430453626</v>
      </c>
      <c r="G236">
        <v>235</v>
      </c>
    </row>
    <row r="237" spans="5:7">
      <c r="E237">
        <v>4.3499999999999997E-2</v>
      </c>
      <c r="F237">
        <v>-1.3615107430453626</v>
      </c>
      <c r="G237">
        <v>236</v>
      </c>
    </row>
    <row r="238" spans="5:7">
      <c r="E238">
        <v>4.3499999999999997E-2</v>
      </c>
      <c r="F238">
        <v>-1.3615107430453626</v>
      </c>
      <c r="G238">
        <v>237</v>
      </c>
    </row>
    <row r="239" spans="5:7">
      <c r="E239">
        <v>4.5499999999999999E-2</v>
      </c>
      <c r="F239">
        <v>-1.3419886033428876</v>
      </c>
      <c r="G239">
        <v>238</v>
      </c>
    </row>
    <row r="240" spans="5:7">
      <c r="E240">
        <v>4.5499999999999999E-2</v>
      </c>
      <c r="F240">
        <v>-1.3419886033428876</v>
      </c>
      <c r="G240">
        <v>239</v>
      </c>
    </row>
    <row r="241" spans="5:7">
      <c r="E241">
        <v>4.5499999999999999E-2</v>
      </c>
      <c r="F241">
        <v>-1.3419886033428876</v>
      </c>
      <c r="G241">
        <v>240</v>
      </c>
    </row>
    <row r="242" spans="5:7">
      <c r="E242">
        <v>4.5499999999999999E-2</v>
      </c>
      <c r="F242">
        <v>-1.3419886033428876</v>
      </c>
      <c r="G242">
        <v>241</v>
      </c>
    </row>
    <row r="243" spans="5:7">
      <c r="E243">
        <v>4.5499999999999999E-2</v>
      </c>
      <c r="F243">
        <v>-1.3419886033428876</v>
      </c>
      <c r="G243">
        <v>242</v>
      </c>
    </row>
    <row r="244" spans="5:7">
      <c r="E244">
        <v>4.5499999999999999E-2</v>
      </c>
      <c r="F244">
        <v>-1.3419886033428876</v>
      </c>
      <c r="G244">
        <v>243</v>
      </c>
    </row>
    <row r="245" spans="5:7">
      <c r="E245">
        <v>4.5499999999999999E-2</v>
      </c>
      <c r="F245">
        <v>-1.3419886033428876</v>
      </c>
      <c r="G245">
        <v>244</v>
      </c>
    </row>
    <row r="246" spans="5:7">
      <c r="E246">
        <v>4.5499999999999999E-2</v>
      </c>
      <c r="F246">
        <v>-1.3419886033428876</v>
      </c>
      <c r="G246">
        <v>245</v>
      </c>
    </row>
    <row r="247" spans="5:7">
      <c r="E247">
        <v>4.5499999999999999E-2</v>
      </c>
      <c r="F247">
        <v>-1.3419886033428876</v>
      </c>
      <c r="G247">
        <v>246</v>
      </c>
    </row>
    <row r="248" spans="5:7">
      <c r="E248">
        <v>4.5499999999999999E-2</v>
      </c>
      <c r="F248">
        <v>-1.3419886033428876</v>
      </c>
      <c r="G248">
        <v>247</v>
      </c>
    </row>
    <row r="249" spans="5:7">
      <c r="E249">
        <v>4.5499999999999999E-2</v>
      </c>
      <c r="F249">
        <v>-1.3419886033428876</v>
      </c>
      <c r="G249">
        <v>248</v>
      </c>
    </row>
    <row r="250" spans="5:7">
      <c r="E250">
        <v>4.5499999999999999E-2</v>
      </c>
      <c r="F250">
        <v>-1.3419886033428876</v>
      </c>
      <c r="G250">
        <v>249</v>
      </c>
    </row>
    <row r="251" spans="5:7">
      <c r="E251">
        <v>4.5499999999999999E-2</v>
      </c>
      <c r="F251">
        <v>-1.3419886033428876</v>
      </c>
      <c r="G251">
        <v>250</v>
      </c>
    </row>
    <row r="252" spans="5:7">
      <c r="E252">
        <v>4.7600000000000003E-2</v>
      </c>
      <c r="F252">
        <v>-1.3223930472795069</v>
      </c>
      <c r="G252">
        <v>251</v>
      </c>
    </row>
    <row r="253" spans="5:7">
      <c r="E253">
        <v>4.7600000000000003E-2</v>
      </c>
      <c r="F253">
        <v>-1.3223930472795069</v>
      </c>
      <c r="G253">
        <v>252</v>
      </c>
    </row>
    <row r="254" spans="5:7">
      <c r="E254">
        <v>4.7600000000000003E-2</v>
      </c>
      <c r="F254">
        <v>-1.3223930472795069</v>
      </c>
      <c r="G254">
        <v>253</v>
      </c>
    </row>
    <row r="255" spans="5:7">
      <c r="E255">
        <v>4.7600000000000003E-2</v>
      </c>
      <c r="F255">
        <v>-1.3223930472795069</v>
      </c>
      <c r="G255">
        <v>254</v>
      </c>
    </row>
    <row r="256" spans="5:7">
      <c r="E256">
        <v>4.7600000000000003E-2</v>
      </c>
      <c r="F256">
        <v>-1.3223930472795069</v>
      </c>
      <c r="G256">
        <v>255</v>
      </c>
    </row>
    <row r="257" spans="5:7">
      <c r="E257">
        <v>4.7600000000000003E-2</v>
      </c>
      <c r="F257">
        <v>-1.3223930472795069</v>
      </c>
      <c r="G257">
        <v>256</v>
      </c>
    </row>
    <row r="258" spans="5:7">
      <c r="E258">
        <v>4.7600000000000003E-2</v>
      </c>
      <c r="F258">
        <v>-1.3223930472795069</v>
      </c>
      <c r="G258">
        <v>257</v>
      </c>
    </row>
    <row r="259" spans="5:7">
      <c r="E259">
        <v>4.7600000000000003E-2</v>
      </c>
      <c r="F259">
        <v>-1.3223930472795069</v>
      </c>
      <c r="G259">
        <v>258</v>
      </c>
    </row>
    <row r="260" spans="5:7">
      <c r="E260">
        <v>0.05</v>
      </c>
      <c r="F260">
        <v>-1.301029995663981</v>
      </c>
      <c r="G260">
        <v>259</v>
      </c>
    </row>
    <row r="261" spans="5:7">
      <c r="E261">
        <v>0.05</v>
      </c>
      <c r="F261">
        <v>-1.301029995663981</v>
      </c>
      <c r="G261">
        <v>260</v>
      </c>
    </row>
    <row r="262" spans="5:7">
      <c r="E262">
        <v>0.05</v>
      </c>
      <c r="F262">
        <v>-1.301029995663981</v>
      </c>
      <c r="G262">
        <v>261</v>
      </c>
    </row>
    <row r="263" spans="5:7">
      <c r="E263">
        <v>0.05</v>
      </c>
      <c r="F263">
        <v>-1.301029995663981</v>
      </c>
      <c r="G263">
        <v>262</v>
      </c>
    </row>
    <row r="264" spans="5:7">
      <c r="E264">
        <v>0.05</v>
      </c>
      <c r="F264">
        <v>-1.301029995663981</v>
      </c>
      <c r="G264">
        <v>263</v>
      </c>
    </row>
    <row r="265" spans="5:7">
      <c r="E265">
        <v>0.05</v>
      </c>
      <c r="F265">
        <v>-1.301029995663981</v>
      </c>
      <c r="G265">
        <v>264</v>
      </c>
    </row>
    <row r="266" spans="5:7">
      <c r="E266">
        <v>0.05</v>
      </c>
      <c r="F266">
        <v>-1.301029995663981</v>
      </c>
      <c r="G266">
        <v>265</v>
      </c>
    </row>
    <row r="267" spans="5:7">
      <c r="E267">
        <v>0.05</v>
      </c>
      <c r="F267">
        <v>-1.301029995663981</v>
      </c>
      <c r="G267">
        <v>266</v>
      </c>
    </row>
    <row r="268" spans="5:7">
      <c r="E268">
        <v>0.05</v>
      </c>
      <c r="F268">
        <v>-1.301029995663981</v>
      </c>
      <c r="G268">
        <v>267</v>
      </c>
    </row>
    <row r="269" spans="5:7">
      <c r="E269">
        <v>0.05</v>
      </c>
      <c r="F269">
        <v>-1.301029995663981</v>
      </c>
      <c r="G269">
        <v>268</v>
      </c>
    </row>
    <row r="270" spans="5:7">
      <c r="E270">
        <v>0.05</v>
      </c>
      <c r="F270">
        <v>-1.301029995663981</v>
      </c>
      <c r="G270">
        <v>269</v>
      </c>
    </row>
    <row r="271" spans="5:7">
      <c r="E271">
        <v>0.05</v>
      </c>
      <c r="F271">
        <v>-1.301029995663981</v>
      </c>
      <c r="G271">
        <v>270</v>
      </c>
    </row>
    <row r="272" spans="5:7">
      <c r="E272">
        <v>0.05</v>
      </c>
      <c r="F272">
        <v>-1.301029995663981</v>
      </c>
      <c r="G272">
        <v>271</v>
      </c>
    </row>
    <row r="273" spans="5:7">
      <c r="E273">
        <v>0.05</v>
      </c>
      <c r="F273">
        <v>-1.301029995663981</v>
      </c>
      <c r="G273">
        <v>272</v>
      </c>
    </row>
    <row r="274" spans="5:7">
      <c r="E274">
        <v>0.05</v>
      </c>
      <c r="F274">
        <v>-1.301029995663981</v>
      </c>
      <c r="G274">
        <v>273</v>
      </c>
    </row>
    <row r="275" spans="5:7">
      <c r="E275">
        <v>0.05</v>
      </c>
      <c r="F275">
        <v>-1.301029995663981</v>
      </c>
      <c r="G275">
        <v>274</v>
      </c>
    </row>
    <row r="276" spans="5:7">
      <c r="E276">
        <v>0.05</v>
      </c>
      <c r="F276">
        <v>-1.301029995663981</v>
      </c>
      <c r="G276">
        <v>275</v>
      </c>
    </row>
    <row r="277" spans="5:7">
      <c r="E277">
        <v>0.05</v>
      </c>
      <c r="F277">
        <v>-1.301029995663981</v>
      </c>
      <c r="G277">
        <v>276</v>
      </c>
    </row>
    <row r="278" spans="5:7">
      <c r="E278">
        <v>5.2600000000000001E-2</v>
      </c>
      <c r="F278">
        <v>-1.2790142558462609</v>
      </c>
      <c r="G278">
        <v>277</v>
      </c>
    </row>
    <row r="279" spans="5:7">
      <c r="E279">
        <v>5.2600000000000001E-2</v>
      </c>
      <c r="F279">
        <v>-1.2790142558462609</v>
      </c>
      <c r="G279">
        <v>278</v>
      </c>
    </row>
    <row r="280" spans="5:7">
      <c r="E280">
        <v>5.5599999999999997E-2</v>
      </c>
      <c r="F280">
        <v>-1.2549252084179425</v>
      </c>
      <c r="G280">
        <v>279</v>
      </c>
    </row>
    <row r="281" spans="5:7">
      <c r="E281">
        <v>5.5599999999999997E-2</v>
      </c>
      <c r="F281">
        <v>-1.2549252084179425</v>
      </c>
      <c r="G281">
        <v>280</v>
      </c>
    </row>
    <row r="282" spans="5:7">
      <c r="E282">
        <v>5.5599999999999997E-2</v>
      </c>
      <c r="F282">
        <v>-1.2549252084179425</v>
      </c>
      <c r="G282">
        <v>281</v>
      </c>
    </row>
    <row r="283" spans="5:7">
      <c r="E283">
        <v>5.5599999999999997E-2</v>
      </c>
      <c r="F283">
        <v>-1.2549252084179425</v>
      </c>
      <c r="G283">
        <v>282</v>
      </c>
    </row>
    <row r="284" spans="5:7">
      <c r="E284">
        <v>5.5599999999999997E-2</v>
      </c>
      <c r="F284">
        <v>-1.2549252084179425</v>
      </c>
      <c r="G284">
        <v>283</v>
      </c>
    </row>
    <row r="285" spans="5:7">
      <c r="E285">
        <v>5.5599999999999997E-2</v>
      </c>
      <c r="F285">
        <v>-1.2549252084179425</v>
      </c>
      <c r="G285">
        <v>284</v>
      </c>
    </row>
    <row r="286" spans="5:7">
      <c r="E286">
        <v>5.5599999999999997E-2</v>
      </c>
      <c r="F286">
        <v>-1.2549252084179425</v>
      </c>
      <c r="G286">
        <v>285</v>
      </c>
    </row>
    <row r="287" spans="5:7">
      <c r="E287">
        <v>5.5599999999999997E-2</v>
      </c>
      <c r="F287">
        <v>-1.2549252084179425</v>
      </c>
      <c r="G287">
        <v>286</v>
      </c>
    </row>
    <row r="288" spans="5:7">
      <c r="E288">
        <v>5.5599999999999997E-2</v>
      </c>
      <c r="F288">
        <v>-1.2549252084179425</v>
      </c>
      <c r="G288">
        <v>287</v>
      </c>
    </row>
    <row r="289" spans="5:7">
      <c r="E289">
        <v>5.5599999999999997E-2</v>
      </c>
      <c r="F289">
        <v>-1.2549252084179425</v>
      </c>
      <c r="G289">
        <v>288</v>
      </c>
    </row>
    <row r="290" spans="5:7">
      <c r="E290">
        <v>5.5599999999999997E-2</v>
      </c>
      <c r="F290">
        <v>-1.2549252084179425</v>
      </c>
      <c r="G290">
        <v>289</v>
      </c>
    </row>
    <row r="291" spans="5:7">
      <c r="E291">
        <v>5.8799999999999998E-2</v>
      </c>
      <c r="F291">
        <v>-1.2306226739238615</v>
      </c>
      <c r="G291">
        <v>290</v>
      </c>
    </row>
    <row r="292" spans="5:7">
      <c r="E292">
        <v>6.25E-2</v>
      </c>
      <c r="F292">
        <v>-1.2041199826559248</v>
      </c>
      <c r="G292">
        <v>291</v>
      </c>
    </row>
    <row r="293" spans="5:7">
      <c r="E293">
        <v>6.25E-2</v>
      </c>
      <c r="F293">
        <v>-1.2041199826559248</v>
      </c>
      <c r="G293">
        <v>292</v>
      </c>
    </row>
    <row r="294" spans="5:7">
      <c r="E294">
        <v>6.25E-2</v>
      </c>
      <c r="F294">
        <v>-1.2041199826559248</v>
      </c>
      <c r="G294">
        <v>293</v>
      </c>
    </row>
    <row r="295" spans="5:7">
      <c r="E295">
        <v>6.25E-2</v>
      </c>
      <c r="F295">
        <v>-1.2041199826559248</v>
      </c>
      <c r="G295">
        <v>294</v>
      </c>
    </row>
    <row r="296" spans="5:7">
      <c r="E296">
        <v>6.25E-2</v>
      </c>
      <c r="F296">
        <v>-1.2041199826559248</v>
      </c>
      <c r="G296">
        <v>295</v>
      </c>
    </row>
    <row r="297" spans="5:7">
      <c r="E297">
        <v>6.25E-2</v>
      </c>
      <c r="F297">
        <v>-1.2041199826559248</v>
      </c>
      <c r="G297">
        <v>296</v>
      </c>
    </row>
    <row r="298" spans="5:7">
      <c r="E298">
        <v>6.25E-2</v>
      </c>
      <c r="F298">
        <v>-1.2041199826559248</v>
      </c>
      <c r="G298">
        <v>297</v>
      </c>
    </row>
    <row r="299" spans="5:7">
      <c r="E299">
        <v>6.25E-2</v>
      </c>
      <c r="F299">
        <v>-1.2041199826559248</v>
      </c>
      <c r="G299">
        <v>298</v>
      </c>
    </row>
    <row r="300" spans="5:7">
      <c r="E300">
        <v>6.25E-2</v>
      </c>
      <c r="F300">
        <v>-1.2041199826559248</v>
      </c>
      <c r="G300">
        <v>299</v>
      </c>
    </row>
    <row r="301" spans="5:7">
      <c r="E301">
        <v>7.1400000000000005E-2</v>
      </c>
      <c r="F301">
        <v>-1.1463017882238256</v>
      </c>
      <c r="G301">
        <v>300</v>
      </c>
    </row>
    <row r="302" spans="5:7">
      <c r="E302">
        <v>7.1400000000000005E-2</v>
      </c>
      <c r="F302">
        <v>-1.1463017882238256</v>
      </c>
      <c r="G302">
        <v>301</v>
      </c>
    </row>
    <row r="303" spans="5:7">
      <c r="E303">
        <v>7.1400000000000005E-2</v>
      </c>
      <c r="F303">
        <v>-1.1463017882238256</v>
      </c>
      <c r="G303">
        <v>302</v>
      </c>
    </row>
    <row r="304" spans="5:7">
      <c r="E304">
        <v>7.1400000000000005E-2</v>
      </c>
      <c r="F304">
        <v>-1.1463017882238256</v>
      </c>
      <c r="G304">
        <v>303</v>
      </c>
    </row>
    <row r="305" spans="5:7">
      <c r="E305">
        <v>7.1400000000000005E-2</v>
      </c>
      <c r="F305">
        <v>-1.1463017882238256</v>
      </c>
      <c r="G305">
        <v>304</v>
      </c>
    </row>
    <row r="306" spans="5:7">
      <c r="E306">
        <v>7.1400000000000005E-2</v>
      </c>
      <c r="F306">
        <v>-1.1463017882238256</v>
      </c>
      <c r="G306">
        <v>305</v>
      </c>
    </row>
    <row r="307" spans="5:7">
      <c r="E307">
        <v>8.3299999999999999E-2</v>
      </c>
      <c r="F307">
        <v>-1.0793549985932125</v>
      </c>
      <c r="G307">
        <v>306</v>
      </c>
    </row>
    <row r="308" spans="5:7">
      <c r="E308">
        <v>8.3299999999999999E-2</v>
      </c>
      <c r="F308">
        <v>-1.0793549985932125</v>
      </c>
      <c r="G308">
        <v>307</v>
      </c>
    </row>
    <row r="309" spans="5:7">
      <c r="E309">
        <v>0.1</v>
      </c>
      <c r="F309">
        <v>-1</v>
      </c>
      <c r="G309">
        <v>308</v>
      </c>
    </row>
    <row r="310" spans="5:7">
      <c r="E310">
        <v>0.1</v>
      </c>
      <c r="F310">
        <v>-1</v>
      </c>
      <c r="G310">
        <v>309</v>
      </c>
    </row>
    <row r="311" spans="5:7">
      <c r="E311">
        <v>0.1</v>
      </c>
      <c r="F311">
        <v>-1</v>
      </c>
      <c r="G311">
        <v>310</v>
      </c>
    </row>
    <row r="312" spans="5:7">
      <c r="E312" t="s">
        <v>225</v>
      </c>
      <c r="F312" s="2">
        <f>STDEV(F2:F311)</f>
        <v>0.1536561693330053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256" width="11.554687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256" width="11.554687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18" sqref="D18"/>
    </sheetView>
  </sheetViews>
  <sheetFormatPr defaultRowHeight="13.2"/>
  <cols>
    <col min="1" max="256" width="11.5546875" customWidth="1"/>
  </cols>
  <sheetData>
    <row r="1" spans="1:4" ht="17.399999999999999">
      <c r="A1" s="2" t="s">
        <v>226</v>
      </c>
      <c r="B1" s="3"/>
    </row>
    <row r="2" spans="1:4">
      <c r="A2" t="s">
        <v>234</v>
      </c>
    </row>
    <row r="3" spans="1:4">
      <c r="A3" t="s">
        <v>235</v>
      </c>
    </row>
    <row r="4" spans="1:4">
      <c r="A4" t="s">
        <v>236</v>
      </c>
    </row>
    <row r="6" spans="1:4">
      <c r="A6" t="s">
        <v>237</v>
      </c>
    </row>
    <row r="7" spans="1:4">
      <c r="A7" t="s">
        <v>238</v>
      </c>
    </row>
    <row r="9" spans="1:4">
      <c r="A9" t="s">
        <v>239</v>
      </c>
    </row>
    <row r="10" spans="1:4">
      <c r="A10" t="s">
        <v>240</v>
      </c>
    </row>
    <row r="11" spans="1:4">
      <c r="A11" t="s">
        <v>241</v>
      </c>
      <c r="B11" t="s">
        <v>242</v>
      </c>
      <c r="C11" t="s">
        <v>243</v>
      </c>
      <c r="D11" t="s">
        <v>244</v>
      </c>
    </row>
    <row r="12" spans="1:4">
      <c r="A12">
        <v>148.30000000000001</v>
      </c>
      <c r="B12">
        <v>151</v>
      </c>
      <c r="C12">
        <f t="shared" ref="C12:C19" si="0">AVERAGE(A12:B12)</f>
        <v>149.65</v>
      </c>
      <c r="D12">
        <f t="shared" ref="D12:D19" si="1">LOG(C12)</f>
        <v>2.1750767211762101</v>
      </c>
    </row>
    <row r="13" spans="1:4">
      <c r="A13">
        <v>143.30000000000001</v>
      </c>
      <c r="B13">
        <v>99</v>
      </c>
      <c r="C13">
        <f t="shared" si="0"/>
        <v>121.15</v>
      </c>
      <c r="D13">
        <f t="shared" si="1"/>
        <v>2.0833234184735252</v>
      </c>
    </row>
    <row r="14" spans="1:4">
      <c r="A14">
        <v>102.5</v>
      </c>
      <c r="B14">
        <v>91.3</v>
      </c>
      <c r="C14">
        <f t="shared" si="0"/>
        <v>96.9</v>
      </c>
      <c r="D14">
        <f t="shared" si="1"/>
        <v>1.9863237770507653</v>
      </c>
    </row>
    <row r="15" spans="1:4">
      <c r="A15">
        <v>131.1</v>
      </c>
      <c r="B15">
        <v>98.2</v>
      </c>
      <c r="C15">
        <f t="shared" si="0"/>
        <v>114.65</v>
      </c>
      <c r="D15">
        <f t="shared" si="1"/>
        <v>2.0593740590659575</v>
      </c>
    </row>
    <row r="16" spans="1:4">
      <c r="A16">
        <v>98.2</v>
      </c>
      <c r="B16">
        <v>92.8</v>
      </c>
      <c r="C16">
        <f t="shared" si="0"/>
        <v>95.5</v>
      </c>
      <c r="D16">
        <f t="shared" si="1"/>
        <v>1.9800033715837464</v>
      </c>
    </row>
    <row r="17" spans="1:4">
      <c r="A17">
        <v>134.80000000000001</v>
      </c>
      <c r="B17">
        <v>89</v>
      </c>
      <c r="C17">
        <f t="shared" si="0"/>
        <v>111.9</v>
      </c>
      <c r="D17">
        <f t="shared" si="1"/>
        <v>2.04883008652835</v>
      </c>
    </row>
    <row r="18" spans="1:4">
      <c r="A18">
        <v>165</v>
      </c>
      <c r="B18">
        <v>158.19999999999999</v>
      </c>
      <c r="C18">
        <f t="shared" si="0"/>
        <v>161.6</v>
      </c>
      <c r="D18">
        <f t="shared" si="1"/>
        <v>2.2084413564385672</v>
      </c>
    </row>
    <row r="19" spans="1:4">
      <c r="A19">
        <v>125.7</v>
      </c>
      <c r="B19">
        <v>111.7</v>
      </c>
      <c r="C19">
        <f t="shared" si="0"/>
        <v>118.7</v>
      </c>
      <c r="D19">
        <f t="shared" si="1"/>
        <v>2.0744507189545911</v>
      </c>
    </row>
    <row r="20" spans="1:4">
      <c r="D20" s="2">
        <f>STDEV(D12:D19)</f>
        <v>8.0779324734360516E-2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256" width="11.554687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256" width="11.554687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256" width="11.554687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256" width="11.554687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256" width="11.554687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256" width="11.554687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256" width="11.554687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256" width="11.554687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256" width="11.554687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256" width="11.554687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8" sqref="D8"/>
    </sheetView>
  </sheetViews>
  <sheetFormatPr defaultRowHeight="13.2"/>
  <cols>
    <col min="1" max="1" width="5.88671875" customWidth="1"/>
    <col min="2" max="2" width="13.44140625" customWidth="1"/>
    <col min="3" max="3" width="7.88671875" customWidth="1"/>
    <col min="4" max="4" width="9.5546875" customWidth="1"/>
    <col min="5" max="5" width="6.6640625" customWidth="1"/>
    <col min="6" max="256" width="11.5546875" customWidth="1"/>
  </cols>
  <sheetData>
    <row r="1" spans="1:7" ht="17.399999999999999">
      <c r="A1" s="1" t="s">
        <v>245</v>
      </c>
    </row>
    <row r="3" spans="1:7">
      <c r="A3" t="s">
        <v>246</v>
      </c>
    </row>
    <row r="4" spans="1:7">
      <c r="A4" t="s">
        <v>247</v>
      </c>
      <c r="F4" s="2" t="s">
        <v>248</v>
      </c>
    </row>
    <row r="5" spans="1:7">
      <c r="A5" t="s">
        <v>249</v>
      </c>
    </row>
    <row r="7" spans="1:7">
      <c r="A7" t="s">
        <v>250</v>
      </c>
      <c r="B7" t="s">
        <v>251</v>
      </c>
      <c r="C7" t="s">
        <v>252</v>
      </c>
      <c r="D7" t="s">
        <v>253</v>
      </c>
      <c r="E7" t="s">
        <v>254</v>
      </c>
      <c r="F7" t="s">
        <v>255</v>
      </c>
      <c r="G7" t="s">
        <v>256</v>
      </c>
    </row>
    <row r="8" spans="1:7">
      <c r="A8">
        <v>1</v>
      </c>
      <c r="B8">
        <v>1800</v>
      </c>
      <c r="C8">
        <v>776</v>
      </c>
      <c r="D8">
        <f t="shared" ref="D8:D17" si="0">LOG(C8)</f>
        <v>2.8898617212581885</v>
      </c>
      <c r="E8">
        <v>1.47</v>
      </c>
      <c r="F8">
        <v>1.41</v>
      </c>
      <c r="G8">
        <f t="shared" ref="G8:G17" si="1">LOG(F8)</f>
        <v>0.14921911265537988</v>
      </c>
    </row>
    <row r="9" spans="1:7">
      <c r="A9">
        <v>2</v>
      </c>
      <c r="B9">
        <v>802</v>
      </c>
      <c r="C9">
        <v>802</v>
      </c>
      <c r="D9">
        <f t="shared" si="0"/>
        <v>2.9041743682841634</v>
      </c>
      <c r="E9">
        <v>1.47</v>
      </c>
      <c r="F9">
        <v>1.47</v>
      </c>
      <c r="G9">
        <f t="shared" si="1"/>
        <v>0.16731733474817609</v>
      </c>
    </row>
    <row r="10" spans="1:7">
      <c r="A10">
        <v>4</v>
      </c>
      <c r="B10">
        <v>1710</v>
      </c>
      <c r="C10">
        <v>1120</v>
      </c>
      <c r="D10">
        <f t="shared" si="0"/>
        <v>3.0492180226701815</v>
      </c>
      <c r="E10">
        <v>1.56</v>
      </c>
      <c r="F10">
        <v>1.47</v>
      </c>
      <c r="G10">
        <f t="shared" si="1"/>
        <v>0.16731733474817609</v>
      </c>
    </row>
    <row r="11" spans="1:7">
      <c r="A11">
        <v>5</v>
      </c>
      <c r="B11">
        <v>1520</v>
      </c>
      <c r="C11">
        <v>1520</v>
      </c>
      <c r="D11">
        <f t="shared" si="0"/>
        <v>3.1818435879447726</v>
      </c>
      <c r="E11">
        <v>1.74</v>
      </c>
      <c r="F11">
        <v>1.56</v>
      </c>
      <c r="G11">
        <f t="shared" si="1"/>
        <v>0.19312459835446161</v>
      </c>
    </row>
    <row r="12" spans="1:7">
      <c r="A12">
        <v>6</v>
      </c>
      <c r="B12">
        <v>776</v>
      </c>
      <c r="C12">
        <v>1520</v>
      </c>
      <c r="D12">
        <f t="shared" si="0"/>
        <v>3.1818435879447726</v>
      </c>
      <c r="E12">
        <v>1.41</v>
      </c>
      <c r="F12">
        <v>1.69</v>
      </c>
      <c r="G12">
        <f t="shared" si="1"/>
        <v>0.22788670461367352</v>
      </c>
    </row>
    <row r="13" spans="1:7">
      <c r="A13">
        <v>7</v>
      </c>
      <c r="B13">
        <v>1120</v>
      </c>
      <c r="C13">
        <v>1710</v>
      </c>
      <c r="D13">
        <f t="shared" si="0"/>
        <v>3.2329961103921536</v>
      </c>
      <c r="E13">
        <v>1.69</v>
      </c>
      <c r="F13">
        <v>1.72</v>
      </c>
      <c r="G13">
        <f t="shared" si="1"/>
        <v>0.2355284469075489</v>
      </c>
    </row>
    <row r="14" spans="1:7">
      <c r="A14">
        <v>8</v>
      </c>
      <c r="B14">
        <v>1850</v>
      </c>
      <c r="C14">
        <v>1800</v>
      </c>
      <c r="D14">
        <f t="shared" si="0"/>
        <v>3.255272505103306</v>
      </c>
      <c r="E14">
        <v>1.72</v>
      </c>
      <c r="F14">
        <v>1.74</v>
      </c>
      <c r="G14">
        <f t="shared" si="1"/>
        <v>0.24054924828259971</v>
      </c>
    </row>
    <row r="15" spans="1:7">
      <c r="A15">
        <v>9</v>
      </c>
      <c r="B15">
        <v>1880</v>
      </c>
      <c r="C15">
        <v>1850</v>
      </c>
      <c r="D15">
        <f t="shared" si="0"/>
        <v>3.2671717284030137</v>
      </c>
      <c r="E15">
        <v>2.1800000000000002</v>
      </c>
      <c r="F15">
        <v>1.77</v>
      </c>
      <c r="G15">
        <f t="shared" si="1"/>
        <v>0.24797326636180664</v>
      </c>
    </row>
    <row r="16" spans="1:7">
      <c r="A16">
        <v>10</v>
      </c>
      <c r="B16">
        <v>1520</v>
      </c>
      <c r="C16">
        <v>1880</v>
      </c>
      <c r="D16">
        <f t="shared" si="0"/>
        <v>3.27415784926368</v>
      </c>
      <c r="E16">
        <v>1.77</v>
      </c>
      <c r="F16">
        <v>2.1800000000000002</v>
      </c>
      <c r="G16">
        <f t="shared" si="1"/>
        <v>0.33845649360460484</v>
      </c>
    </row>
    <row r="17" spans="1:7">
      <c r="A17">
        <v>11</v>
      </c>
      <c r="B17">
        <v>2110</v>
      </c>
      <c r="C17">
        <v>2110</v>
      </c>
      <c r="D17">
        <f t="shared" si="0"/>
        <v>3.3242824552976926</v>
      </c>
      <c r="E17">
        <v>2.2599999999999998</v>
      </c>
      <c r="F17">
        <v>2.2599999999999998</v>
      </c>
      <c r="G17">
        <f t="shared" si="1"/>
        <v>0.35410843914740087</v>
      </c>
    </row>
    <row r="18" spans="1:7">
      <c r="D18" s="2">
        <f>STDEV(D8:D17)</f>
        <v>0.15542296555089274</v>
      </c>
      <c r="G18" s="2">
        <f>STDEV(G8:G17)</f>
        <v>6.9388205180385451E-2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256" width="11.554687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cols>
    <col min="1" max="256" width="11.5546875" customWidth="1"/>
  </cols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3" sqref="F3"/>
    </sheetView>
  </sheetViews>
  <sheetFormatPr defaultRowHeight="13.2"/>
  <cols>
    <col min="1" max="1" width="7.6640625" customWidth="1"/>
    <col min="2" max="2" width="15.44140625" customWidth="1"/>
    <col min="3" max="3" width="11.5546875" customWidth="1"/>
    <col min="4" max="4" width="8" customWidth="1"/>
    <col min="5" max="256" width="11.5546875" customWidth="1"/>
  </cols>
  <sheetData>
    <row r="1" spans="1:6" ht="17.399999999999999">
      <c r="A1" s="3" t="s">
        <v>257</v>
      </c>
    </row>
    <row r="2" spans="1:6">
      <c r="A2" t="s">
        <v>258</v>
      </c>
    </row>
    <row r="3" spans="1:6">
      <c r="A3" t="s">
        <v>259</v>
      </c>
      <c r="B3" t="s">
        <v>260</v>
      </c>
      <c r="C3" t="s">
        <v>261</v>
      </c>
      <c r="D3" t="s">
        <v>262</v>
      </c>
      <c r="F3" s="2" t="s">
        <v>263</v>
      </c>
    </row>
    <row r="4" spans="1:6">
      <c r="A4">
        <v>1</v>
      </c>
      <c r="B4">
        <v>298</v>
      </c>
      <c r="C4">
        <v>170</v>
      </c>
      <c r="D4">
        <f t="shared" ref="D4:D17" si="0">LOG(C4)</f>
        <v>2.2304489213782741</v>
      </c>
    </row>
    <row r="5" spans="1:6">
      <c r="A5">
        <v>2</v>
      </c>
      <c r="B5">
        <v>403</v>
      </c>
      <c r="C5">
        <v>189</v>
      </c>
      <c r="D5">
        <f t="shared" si="0"/>
        <v>2.2764618041732443</v>
      </c>
    </row>
    <row r="6" spans="1:6">
      <c r="A6">
        <v>3</v>
      </c>
      <c r="B6">
        <v>372</v>
      </c>
      <c r="C6">
        <v>199</v>
      </c>
      <c r="D6">
        <f t="shared" si="0"/>
        <v>2.2988530764097068</v>
      </c>
    </row>
    <row r="7" spans="1:6">
      <c r="A7">
        <v>4</v>
      </c>
      <c r="B7">
        <v>396</v>
      </c>
      <c r="C7">
        <v>200</v>
      </c>
      <c r="D7">
        <f t="shared" si="0"/>
        <v>2.3010299956639813</v>
      </c>
    </row>
    <row r="8" spans="1:6">
      <c r="A8">
        <v>5</v>
      </c>
      <c r="B8">
        <v>200</v>
      </c>
      <c r="C8">
        <v>232</v>
      </c>
      <c r="D8">
        <f t="shared" si="0"/>
        <v>2.3654879848908998</v>
      </c>
    </row>
    <row r="9" spans="1:6">
      <c r="A9">
        <v>6</v>
      </c>
      <c r="B9">
        <v>199</v>
      </c>
      <c r="C9">
        <v>298</v>
      </c>
      <c r="D9">
        <f t="shared" si="0"/>
        <v>2.4742162640762553</v>
      </c>
    </row>
    <row r="10" spans="1:6">
      <c r="A10">
        <v>7</v>
      </c>
      <c r="B10">
        <v>393</v>
      </c>
      <c r="C10">
        <v>372</v>
      </c>
      <c r="D10">
        <f t="shared" si="0"/>
        <v>2.5705429398818973</v>
      </c>
    </row>
    <row r="11" spans="1:6">
      <c r="A11">
        <v>8</v>
      </c>
      <c r="B11">
        <v>632</v>
      </c>
      <c r="C11">
        <v>393</v>
      </c>
      <c r="D11">
        <f t="shared" si="0"/>
        <v>2.5943925503754266</v>
      </c>
    </row>
    <row r="12" spans="1:6">
      <c r="A12">
        <v>9</v>
      </c>
      <c r="B12">
        <v>488</v>
      </c>
      <c r="C12">
        <v>396</v>
      </c>
      <c r="D12">
        <f t="shared" si="0"/>
        <v>2.5976951859255122</v>
      </c>
    </row>
    <row r="13" spans="1:6">
      <c r="A13">
        <v>10</v>
      </c>
      <c r="B13">
        <v>525</v>
      </c>
      <c r="C13">
        <v>403</v>
      </c>
      <c r="D13">
        <f t="shared" si="0"/>
        <v>2.6053050461411096</v>
      </c>
    </row>
    <row r="14" spans="1:6">
      <c r="A14">
        <v>11</v>
      </c>
      <c r="B14">
        <v>232</v>
      </c>
      <c r="C14">
        <v>488</v>
      </c>
      <c r="D14">
        <f t="shared" si="0"/>
        <v>2.6884198220027105</v>
      </c>
    </row>
    <row r="15" spans="1:6">
      <c r="A15">
        <v>12</v>
      </c>
      <c r="B15">
        <v>534</v>
      </c>
      <c r="C15">
        <v>525</v>
      </c>
      <c r="D15">
        <f t="shared" si="0"/>
        <v>2.720159303405957</v>
      </c>
    </row>
    <row r="16" spans="1:6">
      <c r="A16">
        <v>13</v>
      </c>
      <c r="B16">
        <v>170</v>
      </c>
      <c r="C16">
        <v>534</v>
      </c>
      <c r="D16">
        <f t="shared" si="0"/>
        <v>2.7275412570285562</v>
      </c>
    </row>
    <row r="17" spans="1:4">
      <c r="A17">
        <v>14</v>
      </c>
      <c r="B17">
        <v>189</v>
      </c>
      <c r="C17">
        <v>632</v>
      </c>
      <c r="D17">
        <f t="shared" si="0"/>
        <v>2.8007170782823851</v>
      </c>
    </row>
    <row r="18" spans="1:4">
      <c r="D18" s="2">
        <f>STDEV(D4:D17)</f>
        <v>0.19167729944014947</v>
      </c>
    </row>
    <row r="20" spans="1:4">
      <c r="A20" t="s">
        <v>264</v>
      </c>
    </row>
    <row r="21" spans="1:4">
      <c r="A21" t="s">
        <v>265</v>
      </c>
    </row>
    <row r="22" spans="1:4">
      <c r="A22" t="s">
        <v>266</v>
      </c>
    </row>
    <row r="23" spans="1:4">
      <c r="A23" t="s">
        <v>267</v>
      </c>
    </row>
    <row r="24" spans="1:4">
      <c r="A24" t="s">
        <v>268</v>
      </c>
    </row>
    <row r="25" spans="1:4">
      <c r="A25" t="s">
        <v>269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J11" zoomScale="125" workbookViewId="0">
      <selection activeCell="O25" sqref="O25"/>
    </sheetView>
  </sheetViews>
  <sheetFormatPr defaultColWidth="10.6640625" defaultRowHeight="12.6"/>
  <cols>
    <col min="1" max="16384" width="10.6640625" style="22"/>
  </cols>
  <sheetData>
    <row r="1" spans="1:13">
      <c r="A1" s="23" t="s">
        <v>257</v>
      </c>
      <c r="G1" s="22" t="s">
        <v>270</v>
      </c>
    </row>
    <row r="2" spans="1:13">
      <c r="A2" s="22" t="s">
        <v>271</v>
      </c>
    </row>
    <row r="3" spans="1:13">
      <c r="A3" s="22" t="s">
        <v>272</v>
      </c>
      <c r="H3" s="23" t="s">
        <v>273</v>
      </c>
    </row>
    <row r="4" spans="1:13">
      <c r="A4" s="22" t="s">
        <v>274</v>
      </c>
      <c r="H4" s="23" t="s">
        <v>275</v>
      </c>
    </row>
    <row r="5" spans="1:13">
      <c r="A5" s="22" t="s">
        <v>276</v>
      </c>
    </row>
    <row r="8" spans="1:13">
      <c r="L8" s="22" t="s">
        <v>277</v>
      </c>
    </row>
    <row r="9" spans="1:13">
      <c r="I9" s="23" t="s">
        <v>57</v>
      </c>
      <c r="L9" s="22" t="s">
        <v>278</v>
      </c>
    </row>
    <row r="10" spans="1:13">
      <c r="F10" s="24" t="s">
        <v>63</v>
      </c>
      <c r="I10" s="24" t="s">
        <v>64</v>
      </c>
      <c r="L10" s="22" t="s">
        <v>279</v>
      </c>
    </row>
    <row r="11" spans="1:13" ht="13.8">
      <c r="A11" s="22" t="s">
        <v>257</v>
      </c>
      <c r="B11" s="22" t="s">
        <v>280</v>
      </c>
      <c r="C11" s="22" t="s">
        <v>281</v>
      </c>
      <c r="D11" s="22" t="s">
        <v>240</v>
      </c>
      <c r="E11" s="22" t="s">
        <v>282</v>
      </c>
      <c r="F11" s="24" t="s">
        <v>65</v>
      </c>
      <c r="G11" s="24" t="s">
        <v>66</v>
      </c>
      <c r="I11" s="24" t="s">
        <v>67</v>
      </c>
      <c r="J11" s="24" t="s">
        <v>58</v>
      </c>
    </row>
    <row r="12" spans="1:13">
      <c r="A12" s="22">
        <v>1</v>
      </c>
      <c r="B12" s="22">
        <v>25.5</v>
      </c>
      <c r="C12" s="22">
        <v>77</v>
      </c>
      <c r="D12" s="22">
        <v>127</v>
      </c>
      <c r="E12" s="22">
        <f>LOG(D12)</f>
        <v>2.1038037209559568</v>
      </c>
      <c r="F12" s="22">
        <v>2</v>
      </c>
      <c r="G12" s="22">
        <f>F12/C12</f>
        <v>2.5974025974025976E-2</v>
      </c>
      <c r="H12" s="22">
        <f>LOG(G12)</f>
        <v>-1.5854607295085006</v>
      </c>
      <c r="I12" s="24">
        <v>22</v>
      </c>
      <c r="J12" s="24">
        <f>I12/C12</f>
        <v>0.2857142857142857</v>
      </c>
      <c r="K12" s="24">
        <f>LOG(J12)</f>
        <v>-0.54406804435027567</v>
      </c>
      <c r="L12" s="22">
        <v>257</v>
      </c>
      <c r="M12" s="22">
        <f>LOG(L12)</f>
        <v>2.4099331233312946</v>
      </c>
    </row>
    <row r="13" spans="1:13">
      <c r="A13" s="22">
        <v>2</v>
      </c>
      <c r="B13" s="22">
        <v>15.6</v>
      </c>
      <c r="C13" s="22">
        <v>88</v>
      </c>
      <c r="D13" s="22">
        <v>119</v>
      </c>
      <c r="E13" s="22">
        <f>LOG(D13)</f>
        <v>2.0755469613925306</v>
      </c>
      <c r="F13" s="22">
        <v>2.4</v>
      </c>
      <c r="G13" s="22">
        <f>F13/C13</f>
        <v>2.7272727272727271E-2</v>
      </c>
      <c r="H13" s="22">
        <f>LOG(G13)</f>
        <v>-1.5642714304385625</v>
      </c>
      <c r="I13" s="24">
        <v>22</v>
      </c>
      <c r="J13" s="24">
        <f>I13/C13</f>
        <v>0.25</v>
      </c>
      <c r="K13" s="24">
        <f>LOG(J13)</f>
        <v>-0.6020599913279624</v>
      </c>
      <c r="L13" s="22">
        <v>487</v>
      </c>
      <c r="M13" s="22">
        <f>LOG(L13)</f>
        <v>2.6875289612146345</v>
      </c>
    </row>
    <row r="14" spans="1:13">
      <c r="A14" s="22">
        <v>3</v>
      </c>
      <c r="B14" s="22">
        <v>6.2</v>
      </c>
      <c r="C14" s="22">
        <v>78</v>
      </c>
      <c r="D14" s="22">
        <v>91</v>
      </c>
      <c r="E14" s="22">
        <f>LOG(D14)</f>
        <v>1.9590413923210936</v>
      </c>
      <c r="F14" s="22">
        <v>3.4</v>
      </c>
      <c r="G14" s="22">
        <f>F14/C14</f>
        <v>4.3589743589743588E-2</v>
      </c>
      <c r="H14" s="22">
        <f>LOG(G14)</f>
        <v>-1.3606156856482252</v>
      </c>
      <c r="I14" s="24">
        <v>21</v>
      </c>
      <c r="J14" s="24">
        <f>I14/C14</f>
        <v>0.26923076923076922</v>
      </c>
      <c r="K14" s="24">
        <f>LOG(J14)</f>
        <v>-0.56987530795656116</v>
      </c>
      <c r="L14" s="22">
        <v>497</v>
      </c>
      <c r="M14" s="22">
        <f>LOG(L14)</f>
        <v>2.6963563887333319</v>
      </c>
    </row>
    <row r="15" spans="1:13">
      <c r="A15" s="22">
        <v>4</v>
      </c>
      <c r="B15" s="22">
        <v>8.9</v>
      </c>
      <c r="C15" s="22">
        <v>81</v>
      </c>
      <c r="D15" s="22">
        <v>98</v>
      </c>
      <c r="E15" s="22">
        <f>LOG(D15)</f>
        <v>1.9912260756924949</v>
      </c>
      <c r="F15" s="22">
        <v>4</v>
      </c>
      <c r="G15" s="22">
        <f>F15/C15</f>
        <v>4.9382716049382713E-2</v>
      </c>
      <c r="H15" s="22">
        <f>LOG(G15)</f>
        <v>-1.3064250275506875</v>
      </c>
      <c r="I15" s="24">
        <v>28</v>
      </c>
      <c r="J15" s="24">
        <f>I15/C15</f>
        <v>0.34567901234567899</v>
      </c>
      <c r="K15" s="24">
        <f>LOG(J15)</f>
        <v>-0.46132698753643053</v>
      </c>
      <c r="L15" s="22">
        <v>648</v>
      </c>
      <c r="M15" s="22">
        <f>LOG(L15)</f>
        <v>2.8115750058705933</v>
      </c>
    </row>
    <row r="16" spans="1:13">
      <c r="A16" s="22">
        <v>5</v>
      </c>
      <c r="B16" s="22">
        <v>13.2</v>
      </c>
      <c r="C16" s="22">
        <v>75</v>
      </c>
      <c r="D16" s="22">
        <v>134</v>
      </c>
      <c r="E16" s="22">
        <f>LOG(D16)</f>
        <v>2.1271047983648077</v>
      </c>
      <c r="F16" s="22">
        <v>2.8</v>
      </c>
      <c r="G16" s="22">
        <f>F16/C16</f>
        <v>3.7333333333333329E-2</v>
      </c>
      <c r="H16" s="22">
        <f>LOG(G16)</f>
        <v>-1.4279032320494809</v>
      </c>
      <c r="I16" s="24">
        <v>24</v>
      </c>
      <c r="J16" s="24">
        <f>I16/C16</f>
        <v>0.32</v>
      </c>
      <c r="K16" s="24">
        <f>LOG(J16)</f>
        <v>-0.49485002168009401</v>
      </c>
      <c r="L16" s="22">
        <v>997</v>
      </c>
      <c r="M16" s="22">
        <f>LOG(L16)</f>
        <v>2.9986951583116559</v>
      </c>
    </row>
    <row r="17" spans="1:16">
      <c r="E17" s="23">
        <f>STDEV(E12:E16)</f>
        <v>7.2820739555171113E-2</v>
      </c>
      <c r="H17" s="23">
        <f>STDEV(H12:H16)</f>
        <v>0.12297712775358804</v>
      </c>
      <c r="I17" s="24"/>
      <c r="J17" s="24"/>
      <c r="K17" s="27">
        <f>STDEV(K12:K16)</f>
        <v>5.6642966052387105E-2</v>
      </c>
      <c r="M17" s="23">
        <f>STDEV(M12:M16)</f>
        <v>0.21436445968018811</v>
      </c>
    </row>
    <row r="19" spans="1:16">
      <c r="G19" s="22" t="s">
        <v>283</v>
      </c>
      <c r="J19" s="22" t="s">
        <v>283</v>
      </c>
    </row>
    <row r="20" spans="1:16">
      <c r="C20" s="22" t="s">
        <v>285</v>
      </c>
      <c r="D20" s="22">
        <f>AVERAGE(D12:D16)</f>
        <v>113.8</v>
      </c>
      <c r="F20" s="22" t="s">
        <v>285</v>
      </c>
      <c r="G20" s="25">
        <f>AVERAGE(G12:G16)</f>
        <v>3.6710509243842573E-2</v>
      </c>
      <c r="I20" s="22" t="s">
        <v>285</v>
      </c>
      <c r="J20" s="25">
        <f>AVERAGE(J12:J16)</f>
        <v>0.29412481345814678</v>
      </c>
      <c r="L20" s="22" t="s">
        <v>199</v>
      </c>
    </row>
    <row r="21" spans="1:16">
      <c r="C21" s="22" t="s">
        <v>286</v>
      </c>
      <c r="D21" s="22">
        <f>STDEV(D12:D16)</f>
        <v>18.566098136118981</v>
      </c>
      <c r="F21" s="22" t="s">
        <v>286</v>
      </c>
      <c r="G21" s="25">
        <f>STDEV(G12:G16)</f>
        <v>1.0156776086583937E-2</v>
      </c>
      <c r="I21" s="22" t="s">
        <v>286</v>
      </c>
      <c r="J21" s="25">
        <f>STDEV(J12:J16)</f>
        <v>3.8616092109222955E-2</v>
      </c>
    </row>
    <row r="22" spans="1:16">
      <c r="C22" s="22" t="s">
        <v>287</v>
      </c>
      <c r="D22" s="22">
        <f>COUNT(D12:D16)</f>
        <v>5</v>
      </c>
      <c r="F22" s="22" t="s">
        <v>287</v>
      </c>
      <c r="G22" s="26">
        <f>COUNT(G12:G16)</f>
        <v>5</v>
      </c>
      <c r="I22" s="22" t="s">
        <v>287</v>
      </c>
      <c r="J22" s="26">
        <f>COUNT(J12:J16)</f>
        <v>5</v>
      </c>
      <c r="M22" s="22" t="s">
        <v>287</v>
      </c>
      <c r="N22" s="22" t="s">
        <v>195</v>
      </c>
      <c r="O22" s="22" t="s">
        <v>196</v>
      </c>
      <c r="P22" s="22" t="s">
        <v>200</v>
      </c>
    </row>
    <row r="23" spans="1:16">
      <c r="C23" s="22" t="s">
        <v>288</v>
      </c>
      <c r="D23" s="22">
        <f>D21/(D22^0.5)</f>
        <v>8.3030115018588369</v>
      </c>
      <c r="F23" s="22" t="s">
        <v>288</v>
      </c>
      <c r="G23" s="25">
        <f>G21/(G22^0.5)</f>
        <v>4.5422483523691942E-3</v>
      </c>
      <c r="I23" s="22" t="s">
        <v>288</v>
      </c>
      <c r="J23" s="25">
        <f>J21/(J22^0.5)</f>
        <v>1.726964139632315E-2</v>
      </c>
      <c r="L23" s="22" t="s">
        <v>198</v>
      </c>
      <c r="M23" s="22">
        <v>5</v>
      </c>
      <c r="N23" s="22">
        <v>4</v>
      </c>
      <c r="O23" s="22">
        <f>K17</f>
        <v>5.6642966052387105E-2</v>
      </c>
      <c r="P23" s="22">
        <f>N23*(O23^2)</f>
        <v>1.2833702412847512E-2</v>
      </c>
    </row>
    <row r="24" spans="1:16">
      <c r="L24" s="22" t="s">
        <v>197</v>
      </c>
      <c r="M24" s="22">
        <v>5</v>
      </c>
      <c r="N24" s="22">
        <v>4</v>
      </c>
      <c r="O24" s="22">
        <v>0.13130582046663802</v>
      </c>
      <c r="P24" s="22">
        <f>N24*(O24^2)</f>
        <v>6.8964873953667905E-2</v>
      </c>
    </row>
    <row r="25" spans="1:16">
      <c r="G25" s="22" t="s">
        <v>284</v>
      </c>
      <c r="J25" s="22" t="s">
        <v>284</v>
      </c>
      <c r="O25" s="23">
        <f>(P25/8)^0.5</f>
        <v>0.10111786215013857</v>
      </c>
      <c r="P25" s="22">
        <f>P23+P24</f>
        <v>8.1798576366515413E-2</v>
      </c>
    </row>
    <row r="26" spans="1:16">
      <c r="A26" s="23" t="s">
        <v>289</v>
      </c>
      <c r="F26" s="22" t="s">
        <v>285</v>
      </c>
      <c r="G26" s="25">
        <f>1000*G20</f>
        <v>36.710509243842573</v>
      </c>
      <c r="I26" s="22" t="s">
        <v>285</v>
      </c>
      <c r="J26" s="25">
        <f>1000*J20</f>
        <v>294.12481345814678</v>
      </c>
    </row>
    <row r="27" spans="1:16">
      <c r="F27" s="22" t="s">
        <v>286</v>
      </c>
      <c r="G27" s="25">
        <f>1000*G21</f>
        <v>10.156776086583937</v>
      </c>
      <c r="I27" s="22" t="s">
        <v>286</v>
      </c>
      <c r="J27" s="25">
        <f>1000*J21</f>
        <v>38.616092109222954</v>
      </c>
    </row>
    <row r="28" spans="1:16">
      <c r="F28" s="22" t="s">
        <v>287</v>
      </c>
      <c r="G28" s="25"/>
      <c r="I28" s="22" t="s">
        <v>287</v>
      </c>
      <c r="J28" s="25"/>
    </row>
    <row r="29" spans="1:16">
      <c r="F29" s="22" t="s">
        <v>288</v>
      </c>
      <c r="G29" s="25">
        <f>1000*G23</f>
        <v>4.5422483523691941</v>
      </c>
      <c r="I29" s="22" t="s">
        <v>288</v>
      </c>
      <c r="J29" s="25">
        <f>1000*J23</f>
        <v>17.269641396323149</v>
      </c>
    </row>
    <row r="33" spans="5:11">
      <c r="E33" s="24"/>
      <c r="F33" s="24" t="s">
        <v>68</v>
      </c>
      <c r="G33" s="24"/>
      <c r="H33" s="24"/>
      <c r="I33" s="24" t="s">
        <v>70</v>
      </c>
      <c r="J33" s="24"/>
      <c r="K33" s="24"/>
    </row>
    <row r="34" spans="5:11">
      <c r="E34" s="24"/>
      <c r="F34" s="24" t="s">
        <v>69</v>
      </c>
      <c r="G34" s="24"/>
      <c r="H34" s="24"/>
      <c r="I34" s="24" t="s">
        <v>69</v>
      </c>
      <c r="J34" s="24"/>
      <c r="K34" s="24"/>
    </row>
    <row r="35" spans="5:11">
      <c r="E35" s="24"/>
      <c r="F35" s="24">
        <v>0.159</v>
      </c>
      <c r="G35" s="24">
        <f>LOG(F35)</f>
        <v>-0.79860287567954846</v>
      </c>
      <c r="H35" s="24"/>
      <c r="I35" s="24">
        <v>1.23</v>
      </c>
      <c r="J35" s="24">
        <f>LOG(I35)</f>
        <v>8.9905111439397931E-2</v>
      </c>
      <c r="K35" s="24"/>
    </row>
    <row r="36" spans="5:11">
      <c r="E36" s="24"/>
      <c r="F36" s="24">
        <v>0.158</v>
      </c>
      <c r="G36" s="24">
        <f>LOG(F36)</f>
        <v>-0.80134291304557737</v>
      </c>
      <c r="H36" s="24"/>
      <c r="I36" s="24">
        <v>1.22</v>
      </c>
      <c r="J36" s="24">
        <f>LOG(I36)</f>
        <v>8.6359830674748214E-2</v>
      </c>
      <c r="K36" s="24"/>
    </row>
    <row r="37" spans="5:11">
      <c r="E37" s="24"/>
      <c r="F37" s="24">
        <v>0.20300000000000001</v>
      </c>
      <c r="G37" s="24">
        <f>LOG(F37)</f>
        <v>-0.69250396208678711</v>
      </c>
      <c r="H37" s="24"/>
      <c r="I37" s="24">
        <v>2.1800000000000002</v>
      </c>
      <c r="J37" s="24">
        <f>LOG(I37)</f>
        <v>0.33845649360460484</v>
      </c>
      <c r="K37" s="24"/>
    </row>
    <row r="38" spans="5:11">
      <c r="E38" s="24"/>
      <c r="F38" s="24">
        <v>0.223</v>
      </c>
      <c r="G38" s="24">
        <f>LOG(F38)</f>
        <v>-0.65169513695183934</v>
      </c>
      <c r="H38" s="24"/>
      <c r="I38" s="24">
        <v>2.68</v>
      </c>
      <c r="J38" s="24">
        <f>LOG(I38)</f>
        <v>0.42813479402878885</v>
      </c>
      <c r="K38" s="24"/>
    </row>
    <row r="39" spans="5:11">
      <c r="E39" s="24"/>
      <c r="F39" s="24">
        <v>0.17100000000000001</v>
      </c>
      <c r="G39" s="24">
        <f>LOG(F39)</f>
        <v>-0.76700388960784616</v>
      </c>
      <c r="H39" s="24"/>
      <c r="I39" s="24">
        <v>3.71</v>
      </c>
      <c r="J39" s="24">
        <f>LOG(I39)</f>
        <v>0.56937390961504586</v>
      </c>
      <c r="K39" s="24"/>
    </row>
    <row r="40" spans="5:11">
      <c r="E40" s="24"/>
      <c r="F40" s="24"/>
      <c r="G40" s="30">
        <f>STDEV(G35:G39)</f>
        <v>6.6998551254512387E-2</v>
      </c>
      <c r="H40" s="24"/>
      <c r="I40" s="24"/>
      <c r="J40" s="30">
        <f>STDEV(J35:J39)</f>
        <v>0.2122568016632827</v>
      </c>
      <c r="K40" s="24"/>
    </row>
    <row r="41" spans="5:11">
      <c r="E41" s="24"/>
      <c r="F41" s="24"/>
      <c r="G41" s="24"/>
      <c r="H41" s="24"/>
      <c r="I41" s="24"/>
      <c r="J41" s="24"/>
      <c r="K41" s="24"/>
    </row>
    <row r="42" spans="5:11">
      <c r="E42" s="24" t="s">
        <v>285</v>
      </c>
      <c r="F42" s="28">
        <f>AVERAGE(F35:F39)</f>
        <v>0.18280000000000002</v>
      </c>
      <c r="G42" s="24"/>
      <c r="H42" s="24" t="s">
        <v>285</v>
      </c>
      <c r="I42" s="28">
        <f>AVERAGE(I35:I39)</f>
        <v>2.2039999999999997</v>
      </c>
      <c r="J42" s="24"/>
      <c r="K42" s="24"/>
    </row>
    <row r="43" spans="5:11">
      <c r="E43" s="24" t="s">
        <v>286</v>
      </c>
      <c r="F43" s="28">
        <f>STDEV(F35:F39)</f>
        <v>2.8917122955093619E-2</v>
      </c>
      <c r="G43" s="24"/>
      <c r="H43" s="24" t="s">
        <v>286</v>
      </c>
      <c r="I43" s="28">
        <f>STDEV(I35:I39)</f>
        <v>1.0502523506281718</v>
      </c>
      <c r="J43" s="24"/>
      <c r="K43" s="24"/>
    </row>
    <row r="44" spans="5:11">
      <c r="E44" s="24" t="s">
        <v>287</v>
      </c>
      <c r="F44" s="29">
        <f>COUNT(F35:F39)</f>
        <v>5</v>
      </c>
      <c r="G44" s="24"/>
      <c r="H44" s="24" t="s">
        <v>287</v>
      </c>
      <c r="I44" s="29">
        <f>COUNT(I35:I39)</f>
        <v>5</v>
      </c>
      <c r="J44" s="24"/>
      <c r="K44" s="24"/>
    </row>
    <row r="45" spans="5:11">
      <c r="E45" s="24" t="s">
        <v>288</v>
      </c>
      <c r="F45" s="28">
        <f>F43/(F44^0.5)</f>
        <v>1.2932130528261785E-2</v>
      </c>
      <c r="G45" s="24"/>
      <c r="H45" s="24" t="s">
        <v>288</v>
      </c>
      <c r="I45" s="28">
        <f>I43/(I44^0.5)</f>
        <v>0.46968712990670719</v>
      </c>
      <c r="J45" s="24"/>
      <c r="K45" s="24"/>
    </row>
    <row r="49" spans="9:10">
      <c r="I49" s="22" t="s">
        <v>193</v>
      </c>
    </row>
    <row r="50" spans="9:10">
      <c r="J50" s="22" t="s">
        <v>194</v>
      </c>
    </row>
  </sheetData>
  <printOptions gridLines="1" gridLinesSet="0"/>
  <pageMargins left="0.75" right="0.75" top="1" bottom="1" header="0.5" footer="0.5"/>
  <pageSetup paperSize="0" orientation="portrait" horizontalDpi="4294967292" verticalDpi="429496729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workbookViewId="0">
      <selection activeCell="I5" sqref="I4:I5"/>
    </sheetView>
  </sheetViews>
  <sheetFormatPr defaultColWidth="7.44140625" defaultRowHeight="13.2"/>
  <cols>
    <col min="1" max="1" width="2.44140625" style="6" customWidth="1"/>
    <col min="2" max="2" width="5.6640625" style="6" customWidth="1"/>
    <col min="3" max="3" width="8.5546875" style="6" customWidth="1"/>
    <col min="4" max="4" width="13.44140625" style="6" customWidth="1"/>
    <col min="5" max="5" width="7.44140625" style="6" customWidth="1"/>
    <col min="6" max="6" width="2.5546875" style="6" customWidth="1"/>
    <col min="7" max="7" width="7.5546875" style="6" customWidth="1"/>
    <col min="8" max="8" width="9.33203125" style="6" customWidth="1"/>
    <col min="9" max="9" width="13.33203125" style="6" customWidth="1"/>
    <col min="10" max="10" width="10.88671875" style="6" customWidth="1"/>
    <col min="11" max="11" width="13.5546875" style="6" customWidth="1"/>
    <col min="12" max="12" width="12" style="6" customWidth="1"/>
    <col min="13" max="13" width="14.88671875" style="6" customWidth="1"/>
    <col min="14" max="14" width="7.6640625" style="6" customWidth="1"/>
    <col min="15" max="15" width="10.44140625" style="6" customWidth="1"/>
    <col min="16" max="16" width="8.5546875" style="6" customWidth="1"/>
    <col min="17" max="17" width="3" style="6" customWidth="1"/>
    <col min="18" max="20" width="8.5546875" style="6" customWidth="1"/>
    <col min="21" max="21" width="15.109375" style="6" customWidth="1"/>
    <col min="22" max="22" width="14.88671875" style="6" customWidth="1"/>
    <col min="23" max="23" width="9" style="6" customWidth="1"/>
    <col min="24" max="24" width="10.109375" style="6" customWidth="1"/>
    <col min="25" max="25" width="6.109375" style="6" customWidth="1"/>
    <col min="26" max="26" width="8.109375" style="6" customWidth="1"/>
    <col min="27" max="27" width="24" style="6" customWidth="1"/>
    <col min="28" max="28" width="10.6640625" style="6" customWidth="1"/>
    <col min="29" max="29" width="12.33203125" style="6" customWidth="1"/>
    <col min="30" max="16384" width="7.44140625" style="6"/>
  </cols>
  <sheetData>
    <row r="1" spans="1:28" ht="17.399999999999999">
      <c r="A1" s="4" t="s">
        <v>290</v>
      </c>
      <c r="B1" s="5"/>
      <c r="L1" s="7" t="s">
        <v>291</v>
      </c>
      <c r="M1" s="7" t="s">
        <v>292</v>
      </c>
      <c r="N1" s="7"/>
      <c r="O1" s="7"/>
      <c r="P1" s="7"/>
      <c r="Q1" s="7"/>
      <c r="R1" s="7"/>
      <c r="S1" s="7"/>
      <c r="T1" s="7"/>
      <c r="U1" s="6" t="s">
        <v>293</v>
      </c>
      <c r="V1" s="6" t="s">
        <v>294</v>
      </c>
      <c r="AA1" s="6" t="s">
        <v>295</v>
      </c>
      <c r="AB1" s="7" t="s">
        <v>296</v>
      </c>
    </row>
    <row r="2" spans="1:28">
      <c r="A2" s="7" t="s">
        <v>297</v>
      </c>
      <c r="B2" s="7" t="s">
        <v>250</v>
      </c>
      <c r="C2" s="7" t="s">
        <v>298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21</v>
      </c>
      <c r="I2" s="7" t="s">
        <v>24</v>
      </c>
      <c r="J2" s="7" t="s">
        <v>23</v>
      </c>
      <c r="K2" s="7" t="s">
        <v>20</v>
      </c>
      <c r="L2" s="6" t="s">
        <v>25</v>
      </c>
      <c r="M2" s="6" t="s">
        <v>26</v>
      </c>
      <c r="N2" s="6" t="s">
        <v>27</v>
      </c>
      <c r="O2" s="6" t="s">
        <v>28</v>
      </c>
      <c r="P2" s="7" t="s">
        <v>29</v>
      </c>
      <c r="Q2" s="7" t="s">
        <v>30</v>
      </c>
      <c r="R2" s="6" t="s">
        <v>31</v>
      </c>
      <c r="S2" s="6" t="s">
        <v>32</v>
      </c>
      <c r="T2" s="6" t="s">
        <v>33</v>
      </c>
      <c r="U2" s="6" t="s">
        <v>25</v>
      </c>
      <c r="V2" s="6" t="s">
        <v>26</v>
      </c>
      <c r="W2" s="6" t="s">
        <v>34</v>
      </c>
      <c r="X2" s="6" t="s">
        <v>35</v>
      </c>
      <c r="Y2" s="6" t="s">
        <v>32</v>
      </c>
      <c r="Z2" s="6" t="s">
        <v>36</v>
      </c>
      <c r="AB2" s="6" t="s">
        <v>296</v>
      </c>
    </row>
    <row r="3" spans="1:28">
      <c r="A3" s="7">
        <v>1</v>
      </c>
      <c r="B3" s="7" t="s">
        <v>37</v>
      </c>
      <c r="C3" s="7">
        <v>1.94</v>
      </c>
      <c r="D3" s="7">
        <v>0.8</v>
      </c>
      <c r="E3" s="7">
        <f>LOG($D3)</f>
        <v>-9.6910013008056392E-2</v>
      </c>
      <c r="F3" s="7">
        <v>1</v>
      </c>
      <c r="G3" s="7">
        <f t="shared" ref="G3:G9" si="0">NORMSINV($I3)</f>
        <v>-1.7393841569195561</v>
      </c>
      <c r="H3" s="7">
        <f>LOG(D3)</f>
        <v>-9.6910013008056392E-2</v>
      </c>
      <c r="I3" s="7">
        <f>(F3-3/8)/15.25</f>
        <v>4.0983606557377046E-2</v>
      </c>
      <c r="J3" s="7">
        <f>NORMSINV(I3)</f>
        <v>-1.7393841569195561</v>
      </c>
      <c r="K3" s="7">
        <v>0.8</v>
      </c>
      <c r="L3" s="7">
        <v>89.4</v>
      </c>
      <c r="M3" s="7">
        <v>80.900000000000006</v>
      </c>
      <c r="N3" s="7">
        <v>85.15</v>
      </c>
      <c r="O3" s="7">
        <v>85.15</v>
      </c>
      <c r="P3" s="7">
        <v>43</v>
      </c>
      <c r="Q3" s="7">
        <v>1</v>
      </c>
      <c r="R3" s="7">
        <f t="shared" ref="R3:R14" si="1">(Q3-3/8)/12.25</f>
        <v>5.1020408163265307E-2</v>
      </c>
      <c r="S3" s="7">
        <f t="shared" ref="S3:S14" si="2">NORMSINV(R3)</f>
        <v>-1.6350392668017106</v>
      </c>
      <c r="T3" s="7">
        <f t="shared" ref="T3:T14" si="3">LOG(P3)</f>
        <v>1.6334684555795864</v>
      </c>
      <c r="U3" s="7">
        <v>167.5</v>
      </c>
      <c r="V3" s="7">
        <v>128.6</v>
      </c>
      <c r="W3" s="7">
        <v>148.05000000000001</v>
      </c>
      <c r="X3" s="7">
        <v>84</v>
      </c>
      <c r="Y3" s="7">
        <f t="shared" ref="Y3:Y17" si="4">NORMSINV(I3)</f>
        <v>-1.7393841569195561</v>
      </c>
      <c r="Z3" s="7">
        <f>LOG(X3)</f>
        <v>1.9242792860618816</v>
      </c>
      <c r="AA3" s="7">
        <v>93.5</v>
      </c>
      <c r="AB3" s="7"/>
    </row>
    <row r="4" spans="1:28">
      <c r="A4" s="7">
        <v>2</v>
      </c>
      <c r="B4" s="7" t="s">
        <v>38</v>
      </c>
      <c r="C4" s="7">
        <v>1.89</v>
      </c>
      <c r="D4" s="7">
        <v>1.03</v>
      </c>
      <c r="E4" s="7">
        <f>LOG($D4)</f>
        <v>1.2837224705172217E-2</v>
      </c>
      <c r="F4" s="7">
        <v>2</v>
      </c>
      <c r="G4" s="7">
        <f t="shared" si="0"/>
        <v>-1.2450462387740626</v>
      </c>
      <c r="H4" s="7">
        <f t="shared" ref="H4:H17" si="5">LOG(D4)</f>
        <v>1.2837224705172217E-2</v>
      </c>
      <c r="I4" s="7">
        <f>(F4-3/8)/15.25</f>
        <v>0.10655737704918032</v>
      </c>
      <c r="J4" s="7">
        <f t="shared" ref="J4:J17" si="6">NORMSINV(I4)</f>
        <v>-1.2450462387740626</v>
      </c>
      <c r="K4" s="7">
        <v>1.03</v>
      </c>
      <c r="L4" s="7">
        <v>98.6</v>
      </c>
      <c r="M4" s="7">
        <v>83.3</v>
      </c>
      <c r="N4" s="7">
        <v>90.95</v>
      </c>
      <c r="O4" s="7">
        <v>90.95</v>
      </c>
      <c r="P4" s="7">
        <v>59</v>
      </c>
      <c r="Q4" s="7">
        <v>2</v>
      </c>
      <c r="R4" s="7">
        <f t="shared" si="1"/>
        <v>0.1326530612244898</v>
      </c>
      <c r="S4" s="7">
        <f t="shared" si="2"/>
        <v>-1.1139372153566887</v>
      </c>
      <c r="T4" s="7">
        <f t="shared" si="3"/>
        <v>1.7708520116421442</v>
      </c>
      <c r="U4" s="7">
        <v>111.9</v>
      </c>
      <c r="V4" s="7">
        <v>110.6</v>
      </c>
      <c r="W4" s="7">
        <v>111.25</v>
      </c>
      <c r="X4" s="7">
        <v>88</v>
      </c>
      <c r="Y4" s="7">
        <f t="shared" si="4"/>
        <v>-1.2450462387740626</v>
      </c>
      <c r="Z4" s="7">
        <f t="shared" ref="Z4:Z17" si="7">LOG(X4)</f>
        <v>1.9444826721501687</v>
      </c>
      <c r="AA4" s="7">
        <v>104.6</v>
      </c>
      <c r="AB4" s="7"/>
    </row>
    <row r="5" spans="1:28">
      <c r="A5" s="7">
        <v>3</v>
      </c>
      <c r="B5" s="7" t="s">
        <v>39</v>
      </c>
      <c r="C5" s="7">
        <v>2.5499999999999998</v>
      </c>
      <c r="D5" s="7">
        <v>1.08</v>
      </c>
      <c r="E5" s="7">
        <f>LOG($D5)</f>
        <v>3.342375548694973E-2</v>
      </c>
      <c r="F5" s="7">
        <v>3</v>
      </c>
      <c r="G5" s="7">
        <f t="shared" si="0"/>
        <v>-0.94577708618931966</v>
      </c>
      <c r="H5" s="7">
        <f t="shared" si="5"/>
        <v>3.342375548694973E-2</v>
      </c>
      <c r="I5" s="7">
        <f>(F5-3/8)/15.25</f>
        <v>0.1721311475409836</v>
      </c>
      <c r="J5" s="7">
        <f t="shared" si="6"/>
        <v>-0.94577708618931966</v>
      </c>
      <c r="K5" s="7">
        <v>1.08</v>
      </c>
      <c r="L5" s="7">
        <v>85.8</v>
      </c>
      <c r="M5" s="7">
        <v>69.7</v>
      </c>
      <c r="N5" s="7">
        <v>77.75</v>
      </c>
      <c r="O5" s="7">
        <v>77.75</v>
      </c>
      <c r="P5" s="7">
        <v>67</v>
      </c>
      <c r="Q5" s="7">
        <v>3</v>
      </c>
      <c r="R5" s="7">
        <f t="shared" si="1"/>
        <v>0.21428571428571427</v>
      </c>
      <c r="S5" s="7">
        <f t="shared" si="2"/>
        <v>-0.79163860774337469</v>
      </c>
      <c r="T5" s="7">
        <f t="shared" si="3"/>
        <v>1.8260748027008264</v>
      </c>
      <c r="U5" s="7">
        <v>133.80000000000001</v>
      </c>
      <c r="V5" s="7">
        <v>154.19999999999999</v>
      </c>
      <c r="W5" s="7">
        <v>144</v>
      </c>
      <c r="X5" s="7">
        <v>89</v>
      </c>
      <c r="Y5" s="7">
        <f t="shared" si="4"/>
        <v>-0.94577708618931966</v>
      </c>
      <c r="Z5" s="7">
        <f t="shared" si="7"/>
        <v>1.9493900066449128</v>
      </c>
      <c r="AA5" s="7">
        <v>112.8</v>
      </c>
      <c r="AB5" s="7"/>
    </row>
    <row r="6" spans="1:28">
      <c r="A6" s="7">
        <v>4</v>
      </c>
      <c r="B6" s="7" t="s">
        <v>40</v>
      </c>
      <c r="C6" s="7">
        <v>2.79</v>
      </c>
      <c r="D6" s="7">
        <v>1.18</v>
      </c>
      <c r="E6" s="7">
        <f>LOG($D6)</f>
        <v>7.1882007306125359E-2</v>
      </c>
      <c r="F6" s="7">
        <v>4</v>
      </c>
      <c r="G6" s="7">
        <f t="shared" si="0"/>
        <v>-0.7137046409102612</v>
      </c>
      <c r="H6" s="7">
        <f t="shared" si="5"/>
        <v>7.1882007306125359E-2</v>
      </c>
      <c r="I6" s="7">
        <f>(F6-3/8)/15.25</f>
        <v>0.23770491803278687</v>
      </c>
      <c r="J6" s="7">
        <f t="shared" si="6"/>
        <v>-0.7137046409102612</v>
      </c>
      <c r="K6" s="7">
        <v>1.18</v>
      </c>
      <c r="L6" s="7">
        <v>80.099999999999994</v>
      </c>
      <c r="M6" s="7">
        <v>75</v>
      </c>
      <c r="N6" s="7">
        <v>77.55</v>
      </c>
      <c r="O6" s="7">
        <v>77.55</v>
      </c>
      <c r="P6" s="7">
        <v>77.55</v>
      </c>
      <c r="Q6" s="7">
        <v>4</v>
      </c>
      <c r="R6" s="7">
        <f t="shared" si="1"/>
        <v>0.29591836734693877</v>
      </c>
      <c r="S6" s="7">
        <f t="shared" si="2"/>
        <v>-0.53617626636580651</v>
      </c>
      <c r="T6" s="7">
        <f t="shared" si="3"/>
        <v>1.8895818021496238</v>
      </c>
      <c r="U6" s="7">
        <v>94.9</v>
      </c>
      <c r="V6" s="7">
        <v>108.8</v>
      </c>
      <c r="W6" s="7">
        <v>101.85</v>
      </c>
      <c r="X6" s="7">
        <v>96</v>
      </c>
      <c r="Y6" s="7">
        <f t="shared" si="4"/>
        <v>-0.7137046409102612</v>
      </c>
      <c r="Z6" s="7">
        <f t="shared" si="7"/>
        <v>1.9822712330395684</v>
      </c>
      <c r="AA6" s="7">
        <v>93.6</v>
      </c>
      <c r="AB6" s="7"/>
    </row>
    <row r="7" spans="1:28">
      <c r="A7" s="7">
        <v>5</v>
      </c>
      <c r="B7" s="7" t="s">
        <v>41</v>
      </c>
      <c r="C7" s="7">
        <v>2.34</v>
      </c>
      <c r="D7" s="7">
        <v>1.23</v>
      </c>
      <c r="E7" s="7">
        <f>LOG($D7)</f>
        <v>8.9905111439397931E-2</v>
      </c>
      <c r="F7" s="7">
        <v>5</v>
      </c>
      <c r="G7" s="7">
        <f t="shared" si="0"/>
        <v>-0.51499376488951132</v>
      </c>
      <c r="H7" s="7">
        <f t="shared" si="5"/>
        <v>8.9905111439397931E-2</v>
      </c>
      <c r="I7" s="7">
        <f>(F7-3/8)/15.25</f>
        <v>0.30327868852459017</v>
      </c>
      <c r="J7" s="7">
        <f t="shared" si="6"/>
        <v>-0.51499376488951132</v>
      </c>
      <c r="K7" s="7">
        <v>1.23</v>
      </c>
      <c r="L7" s="7" t="s">
        <v>42</v>
      </c>
      <c r="M7" s="7" t="s">
        <v>42</v>
      </c>
      <c r="N7" s="7" t="s">
        <v>42</v>
      </c>
      <c r="O7" s="7">
        <v>43</v>
      </c>
      <c r="P7" s="7">
        <v>77.75</v>
      </c>
      <c r="Q7" s="7">
        <v>5</v>
      </c>
      <c r="R7" s="7">
        <f t="shared" si="1"/>
        <v>0.37755102040816324</v>
      </c>
      <c r="S7" s="7">
        <f t="shared" si="2"/>
        <v>-0.31191905482032528</v>
      </c>
      <c r="T7" s="7">
        <f t="shared" si="3"/>
        <v>1.8907003976988752</v>
      </c>
      <c r="U7" s="7">
        <v>90.9</v>
      </c>
      <c r="V7" s="7">
        <v>102.5</v>
      </c>
      <c r="W7" s="7">
        <v>96.7</v>
      </c>
      <c r="X7" s="7">
        <v>96.7</v>
      </c>
      <c r="Y7" s="7">
        <f t="shared" si="4"/>
        <v>-0.51499376488951132</v>
      </c>
      <c r="Z7" s="7">
        <f t="shared" si="7"/>
        <v>1.9854264740830017</v>
      </c>
      <c r="AA7" s="7">
        <v>94.9</v>
      </c>
      <c r="AB7" s="7"/>
    </row>
    <row r="8" spans="1:28">
      <c r="A8" s="7">
        <v>6</v>
      </c>
      <c r="B8" s="7" t="s">
        <v>43</v>
      </c>
      <c r="C8" s="7">
        <v>1.8</v>
      </c>
      <c r="D8" s="7">
        <v>1.42</v>
      </c>
      <c r="E8" s="7">
        <f t="shared" ref="E8:E17" si="8">LOG($D8)</f>
        <v>0.15228834438305647</v>
      </c>
      <c r="F8" s="7">
        <v>6</v>
      </c>
      <c r="G8" s="7">
        <f t="shared" si="0"/>
        <v>-0.33489417272961575</v>
      </c>
      <c r="H8" s="7">
        <f t="shared" si="5"/>
        <v>0.15228834438305647</v>
      </c>
      <c r="I8" s="7">
        <f t="shared" ref="I8:I17" si="9">(F8-3/8)/15.25</f>
        <v>0.36885245901639346</v>
      </c>
      <c r="J8" s="7">
        <f t="shared" si="6"/>
        <v>-0.33489417272961575</v>
      </c>
      <c r="K8" s="7">
        <v>1.42</v>
      </c>
      <c r="L8" s="7" t="s">
        <v>296</v>
      </c>
      <c r="M8" s="7" t="s">
        <v>44</v>
      </c>
      <c r="N8" s="7" t="s">
        <v>42</v>
      </c>
      <c r="O8" s="7">
        <v>78</v>
      </c>
      <c r="P8" s="7">
        <v>78</v>
      </c>
      <c r="Q8" s="7">
        <v>6</v>
      </c>
      <c r="R8" s="7">
        <f t="shared" si="1"/>
        <v>0.45918367346938777</v>
      </c>
      <c r="S8" s="7">
        <f t="shared" si="2"/>
        <v>-0.10249050769145145</v>
      </c>
      <c r="T8" s="7">
        <f t="shared" si="3"/>
        <v>1.8920946026904804</v>
      </c>
      <c r="U8" s="7"/>
      <c r="V8" s="7" t="s">
        <v>45</v>
      </c>
      <c r="W8" s="7">
        <v>126</v>
      </c>
      <c r="X8" s="7">
        <v>98</v>
      </c>
      <c r="Y8" s="7">
        <f t="shared" si="4"/>
        <v>-0.33489417272961575</v>
      </c>
      <c r="Z8" s="7">
        <f t="shared" si="7"/>
        <v>1.9912260756924949</v>
      </c>
      <c r="AA8" s="7"/>
      <c r="AB8" s="7"/>
    </row>
    <row r="9" spans="1:28">
      <c r="A9" s="7">
        <v>7</v>
      </c>
      <c r="B9" s="7" t="s">
        <v>46</v>
      </c>
      <c r="C9" s="7">
        <v>1.52</v>
      </c>
      <c r="D9" s="7">
        <v>1.52</v>
      </c>
      <c r="E9" s="7">
        <f t="shared" si="8"/>
        <v>0.18184358794477254</v>
      </c>
      <c r="F9" s="7">
        <v>7</v>
      </c>
      <c r="G9" s="7">
        <f t="shared" si="0"/>
        <v>-0.16511628036201545</v>
      </c>
      <c r="H9" s="7">
        <f t="shared" si="5"/>
        <v>0.18184358794477254</v>
      </c>
      <c r="I9" s="7">
        <f t="shared" si="9"/>
        <v>0.4344262295081967</v>
      </c>
      <c r="J9" s="7">
        <f t="shared" si="6"/>
        <v>-0.16511628036201545</v>
      </c>
      <c r="K9" s="7">
        <v>1.52</v>
      </c>
      <c r="L9" s="7"/>
      <c r="M9" s="7"/>
      <c r="N9" s="7">
        <v>43</v>
      </c>
      <c r="O9" s="7">
        <v>118</v>
      </c>
      <c r="P9" s="7">
        <v>85.15</v>
      </c>
      <c r="Q9" s="7">
        <v>7</v>
      </c>
      <c r="R9" s="7">
        <f t="shared" si="1"/>
        <v>0.54081632653061229</v>
      </c>
      <c r="S9" s="7">
        <f t="shared" si="2"/>
        <v>0.10249050769145157</v>
      </c>
      <c r="T9" s="7">
        <f t="shared" si="3"/>
        <v>1.9301846522986199</v>
      </c>
      <c r="U9" s="7"/>
      <c r="V9" s="7"/>
      <c r="W9" s="7">
        <v>98</v>
      </c>
      <c r="X9" s="7">
        <v>101.85</v>
      </c>
      <c r="Y9" s="7">
        <f t="shared" si="4"/>
        <v>-0.16511628036201545</v>
      </c>
      <c r="Z9" s="7">
        <f t="shared" si="7"/>
        <v>2.007961033336183</v>
      </c>
      <c r="AA9" s="7"/>
      <c r="AB9" s="7"/>
    </row>
    <row r="10" spans="1:28">
      <c r="A10" s="7">
        <v>8</v>
      </c>
      <c r="B10" s="7" t="s">
        <v>47</v>
      </c>
      <c r="C10" s="7">
        <v>1.08</v>
      </c>
      <c r="D10" s="7">
        <v>1.77</v>
      </c>
      <c r="E10" s="7">
        <f t="shared" si="8"/>
        <v>0.24797326636180664</v>
      </c>
      <c r="F10" s="7">
        <v>8</v>
      </c>
      <c r="G10" s="7">
        <f t="shared" ref="G10:G17" si="10">NORMSINV(I10)</f>
        <v>0</v>
      </c>
      <c r="H10" s="7">
        <f t="shared" si="5"/>
        <v>0.24797326636180664</v>
      </c>
      <c r="I10" s="7">
        <f t="shared" si="9"/>
        <v>0.5</v>
      </c>
      <c r="J10" s="7">
        <f t="shared" si="6"/>
        <v>0</v>
      </c>
      <c r="K10" s="7">
        <v>1.77</v>
      </c>
      <c r="L10" s="7"/>
      <c r="M10" s="7"/>
      <c r="N10" s="7">
        <v>78</v>
      </c>
      <c r="O10" s="7">
        <v>91</v>
      </c>
      <c r="P10" s="7">
        <v>90.95</v>
      </c>
      <c r="Q10" s="7">
        <v>8</v>
      </c>
      <c r="R10" s="7">
        <f t="shared" si="1"/>
        <v>0.62244897959183676</v>
      </c>
      <c r="S10" s="7">
        <f t="shared" si="2"/>
        <v>0.31191905482032528</v>
      </c>
      <c r="T10" s="7">
        <f t="shared" si="3"/>
        <v>1.9588027033995024</v>
      </c>
      <c r="U10" s="7"/>
      <c r="V10" s="7"/>
      <c r="W10" s="7">
        <v>128</v>
      </c>
      <c r="X10" s="7">
        <v>103</v>
      </c>
      <c r="Y10" s="7">
        <f t="shared" si="4"/>
        <v>0</v>
      </c>
      <c r="Z10" s="7">
        <f t="shared" si="7"/>
        <v>2.012837224705172</v>
      </c>
      <c r="AA10" s="7"/>
      <c r="AB10" s="7"/>
    </row>
    <row r="11" spans="1:28">
      <c r="A11" s="7">
        <v>9</v>
      </c>
      <c r="B11" s="7" t="s">
        <v>48</v>
      </c>
      <c r="C11" s="7">
        <v>2.12</v>
      </c>
      <c r="D11" s="7">
        <v>1.8</v>
      </c>
      <c r="E11" s="7">
        <f t="shared" si="8"/>
        <v>0.25527250510330607</v>
      </c>
      <c r="F11" s="7">
        <v>9</v>
      </c>
      <c r="G11" s="7">
        <f t="shared" si="10"/>
        <v>0.16511628036201531</v>
      </c>
      <c r="H11" s="7">
        <f t="shared" si="5"/>
        <v>0.25527250510330607</v>
      </c>
      <c r="I11" s="7">
        <f t="shared" si="9"/>
        <v>0.56557377049180324</v>
      </c>
      <c r="J11" s="7">
        <f t="shared" si="6"/>
        <v>0.16511628036201531</v>
      </c>
      <c r="K11" s="7">
        <v>1.8</v>
      </c>
      <c r="L11" s="7"/>
      <c r="M11" s="7"/>
      <c r="N11" s="7">
        <v>118</v>
      </c>
      <c r="O11" s="7">
        <v>115</v>
      </c>
      <c r="P11" s="7">
        <v>91</v>
      </c>
      <c r="Q11" s="7">
        <v>9</v>
      </c>
      <c r="R11" s="7">
        <f t="shared" si="1"/>
        <v>0.70408163265306123</v>
      </c>
      <c r="S11" s="7">
        <f t="shared" si="2"/>
        <v>0.53617626636580651</v>
      </c>
      <c r="T11" s="7">
        <f t="shared" si="3"/>
        <v>1.9590413923210936</v>
      </c>
      <c r="U11" s="7"/>
      <c r="V11" s="7"/>
      <c r="W11" s="7">
        <v>164</v>
      </c>
      <c r="X11" s="7">
        <v>111.25</v>
      </c>
      <c r="Y11" s="7">
        <f t="shared" si="4"/>
        <v>0.16511628036201531</v>
      </c>
      <c r="Z11" s="7">
        <f t="shared" si="7"/>
        <v>2.046300019652969</v>
      </c>
      <c r="AA11" s="7"/>
      <c r="AB11" s="7"/>
    </row>
    <row r="12" spans="1:28">
      <c r="A12" s="7">
        <v>10</v>
      </c>
      <c r="B12" s="7" t="s">
        <v>49</v>
      </c>
      <c r="C12" s="7">
        <v>1.77</v>
      </c>
      <c r="D12" s="7">
        <v>1.89</v>
      </c>
      <c r="E12" s="7">
        <f t="shared" si="8"/>
        <v>0.27646180417324412</v>
      </c>
      <c r="F12" s="7">
        <v>10</v>
      </c>
      <c r="G12" s="7">
        <f t="shared" si="10"/>
        <v>0.33489417272961586</v>
      </c>
      <c r="H12" s="7">
        <f t="shared" si="5"/>
        <v>0.27646180417324412</v>
      </c>
      <c r="I12" s="7">
        <f t="shared" si="9"/>
        <v>0.63114754098360659</v>
      </c>
      <c r="J12" s="7">
        <f t="shared" si="6"/>
        <v>0.33489417272961586</v>
      </c>
      <c r="K12" s="7">
        <v>1.89</v>
      </c>
      <c r="L12" s="7"/>
      <c r="M12" s="7"/>
      <c r="N12" s="7">
        <v>91</v>
      </c>
      <c r="O12" s="7">
        <v>59</v>
      </c>
      <c r="P12" s="7">
        <v>115</v>
      </c>
      <c r="Q12" s="7">
        <v>10</v>
      </c>
      <c r="R12" s="7">
        <f t="shared" si="1"/>
        <v>0.7857142857142857</v>
      </c>
      <c r="S12" s="7">
        <f t="shared" si="2"/>
        <v>0.79163860774337469</v>
      </c>
      <c r="T12" s="7">
        <f t="shared" si="3"/>
        <v>2.0606978403536118</v>
      </c>
      <c r="U12" s="7"/>
      <c r="V12" s="7"/>
      <c r="W12" s="7">
        <v>84</v>
      </c>
      <c r="X12" s="7">
        <v>126</v>
      </c>
      <c r="Y12" s="7">
        <f t="shared" si="4"/>
        <v>0.33489417272961586</v>
      </c>
      <c r="Z12" s="7">
        <f t="shared" si="7"/>
        <v>2.1003705451175629</v>
      </c>
      <c r="AA12" s="7"/>
      <c r="AB12" s="7"/>
    </row>
    <row r="13" spans="1:28">
      <c r="A13" s="7">
        <v>11</v>
      </c>
      <c r="B13" s="7" t="s">
        <v>47</v>
      </c>
      <c r="C13" s="7">
        <v>0.8</v>
      </c>
      <c r="D13" s="7">
        <v>1.94</v>
      </c>
      <c r="E13" s="7">
        <f t="shared" si="8"/>
        <v>0.28780172993022601</v>
      </c>
      <c r="F13" s="7">
        <v>11</v>
      </c>
      <c r="G13" s="7">
        <f t="shared" si="10"/>
        <v>0.51499376488951132</v>
      </c>
      <c r="H13" s="7">
        <f t="shared" si="5"/>
        <v>0.28780172993022601</v>
      </c>
      <c r="I13" s="7">
        <f t="shared" si="9"/>
        <v>0.69672131147540983</v>
      </c>
      <c r="J13" s="7">
        <f t="shared" si="6"/>
        <v>0.51499376488951132</v>
      </c>
      <c r="K13" s="7">
        <v>1.94</v>
      </c>
      <c r="L13" s="7"/>
      <c r="M13" s="7"/>
      <c r="N13" s="7">
        <v>115</v>
      </c>
      <c r="O13" s="7">
        <v>67</v>
      </c>
      <c r="P13" s="7">
        <v>118</v>
      </c>
      <c r="Q13" s="7">
        <v>11</v>
      </c>
      <c r="R13" s="7">
        <f t="shared" si="1"/>
        <v>0.86734693877551017</v>
      </c>
      <c r="S13" s="7">
        <f t="shared" si="2"/>
        <v>1.1139372153566887</v>
      </c>
      <c r="T13" s="7">
        <f t="shared" si="3"/>
        <v>2.0718820073061255</v>
      </c>
      <c r="U13" s="7"/>
      <c r="V13" s="7"/>
      <c r="W13" s="7">
        <v>134</v>
      </c>
      <c r="X13" s="7">
        <v>128</v>
      </c>
      <c r="Y13" s="7">
        <f t="shared" si="4"/>
        <v>0.51499376488951132</v>
      </c>
      <c r="Z13" s="7">
        <f t="shared" si="7"/>
        <v>2.1072099696478683</v>
      </c>
      <c r="AA13" s="7"/>
      <c r="AB13" s="7"/>
    </row>
    <row r="14" spans="1:28">
      <c r="A14" s="7">
        <v>12</v>
      </c>
      <c r="B14" s="7" t="s">
        <v>50</v>
      </c>
      <c r="C14" s="7">
        <v>1.18</v>
      </c>
      <c r="D14" s="7">
        <v>2.12</v>
      </c>
      <c r="E14" s="7">
        <f t="shared" si="8"/>
        <v>0.32633586092875144</v>
      </c>
      <c r="F14" s="7">
        <v>12</v>
      </c>
      <c r="G14" s="7">
        <f t="shared" si="10"/>
        <v>0.71370464091026031</v>
      </c>
      <c r="H14" s="7">
        <f t="shared" si="5"/>
        <v>0.32633586092875144</v>
      </c>
      <c r="I14" s="7">
        <f t="shared" si="9"/>
        <v>0.76229508196721307</v>
      </c>
      <c r="J14" s="7">
        <f t="shared" si="6"/>
        <v>0.71370464091026031</v>
      </c>
      <c r="K14" s="7">
        <v>2.12</v>
      </c>
      <c r="L14" s="7"/>
      <c r="M14" s="7"/>
      <c r="N14" s="7">
        <v>59</v>
      </c>
      <c r="O14" s="7">
        <v>130</v>
      </c>
      <c r="P14" s="7">
        <v>130</v>
      </c>
      <c r="Q14" s="7">
        <v>12</v>
      </c>
      <c r="R14" s="7">
        <f t="shared" si="1"/>
        <v>0.94897959183673475</v>
      </c>
      <c r="S14" s="7">
        <f t="shared" si="2"/>
        <v>1.6350392668017109</v>
      </c>
      <c r="T14" s="7">
        <f t="shared" si="3"/>
        <v>2.1139433523068369</v>
      </c>
      <c r="U14" s="7"/>
      <c r="V14" s="7"/>
      <c r="W14" s="7">
        <v>88</v>
      </c>
      <c r="X14" s="7">
        <v>134</v>
      </c>
      <c r="Y14" s="7">
        <f t="shared" si="4"/>
        <v>0.71370464091026031</v>
      </c>
      <c r="Z14" s="7">
        <f t="shared" si="7"/>
        <v>2.1271047983648077</v>
      </c>
      <c r="AA14" s="7"/>
      <c r="AB14" s="7"/>
    </row>
    <row r="15" spans="1:28">
      <c r="A15" s="7">
        <v>13</v>
      </c>
      <c r="B15" s="7" t="s">
        <v>51</v>
      </c>
      <c r="C15" s="7">
        <v>1.03</v>
      </c>
      <c r="D15" s="7">
        <v>2.34</v>
      </c>
      <c r="E15" s="7">
        <f t="shared" si="8"/>
        <v>0.36921585741014279</v>
      </c>
      <c r="F15" s="7">
        <v>13</v>
      </c>
      <c r="G15" s="7">
        <f t="shared" si="10"/>
        <v>0.94577708618931966</v>
      </c>
      <c r="H15" s="7">
        <f t="shared" si="5"/>
        <v>0.36921585741014279</v>
      </c>
      <c r="I15" s="7">
        <f t="shared" si="9"/>
        <v>0.82786885245901642</v>
      </c>
      <c r="J15" s="7">
        <f t="shared" si="6"/>
        <v>0.94577708618931966</v>
      </c>
      <c r="K15" s="7">
        <v>2.34</v>
      </c>
      <c r="L15" s="7"/>
      <c r="M15" s="7"/>
      <c r="N15" s="7">
        <v>67</v>
      </c>
      <c r="P15" s="7"/>
      <c r="Q15" s="7"/>
      <c r="R15" s="7"/>
      <c r="S15" s="7"/>
      <c r="T15" s="8">
        <f>STDEV(T3:T14)</f>
        <v>0.13456655107852061</v>
      </c>
      <c r="U15" s="7"/>
      <c r="V15" s="7"/>
      <c r="W15" s="7">
        <v>103</v>
      </c>
      <c r="X15" s="7">
        <v>144</v>
      </c>
      <c r="Y15" s="7">
        <f t="shared" si="4"/>
        <v>0.94577708618931966</v>
      </c>
      <c r="Z15" s="7">
        <f t="shared" si="7"/>
        <v>2.1583624920952498</v>
      </c>
      <c r="AA15" s="7"/>
      <c r="AB15" s="7"/>
    </row>
    <row r="16" spans="1:28">
      <c r="A16" s="7">
        <v>14</v>
      </c>
      <c r="B16" s="7" t="s">
        <v>47</v>
      </c>
      <c r="C16" s="7">
        <v>1.42</v>
      </c>
      <c r="D16" s="7">
        <v>2.5499999999999998</v>
      </c>
      <c r="E16" s="7">
        <f t="shared" si="8"/>
        <v>0.40654018043395512</v>
      </c>
      <c r="F16" s="7">
        <v>14</v>
      </c>
      <c r="G16" s="7">
        <f t="shared" si="10"/>
        <v>1.2450462387740626</v>
      </c>
      <c r="H16" s="7">
        <f t="shared" si="5"/>
        <v>0.40654018043395512</v>
      </c>
      <c r="I16" s="7">
        <f t="shared" si="9"/>
        <v>0.89344262295081966</v>
      </c>
      <c r="J16" s="7">
        <f t="shared" si="6"/>
        <v>1.2450462387740626</v>
      </c>
      <c r="K16" s="7">
        <v>2.5499999999999998</v>
      </c>
      <c r="L16" s="7"/>
      <c r="M16" s="7"/>
      <c r="N16" s="7" t="s">
        <v>42</v>
      </c>
      <c r="P16" s="7"/>
      <c r="Q16" s="7"/>
      <c r="R16" s="7"/>
      <c r="S16" s="7"/>
      <c r="T16" s="7"/>
      <c r="U16" s="7"/>
      <c r="V16" s="7"/>
      <c r="W16" s="7">
        <v>96</v>
      </c>
      <c r="X16" s="7">
        <v>148.05000000000001</v>
      </c>
      <c r="Y16" s="7">
        <f t="shared" si="4"/>
        <v>1.2450462387740626</v>
      </c>
      <c r="Z16" s="7">
        <f t="shared" si="7"/>
        <v>2.170408411725318</v>
      </c>
      <c r="AA16" s="7"/>
      <c r="AB16" s="7"/>
    </row>
    <row r="17" spans="1:28">
      <c r="A17" s="7">
        <v>15</v>
      </c>
      <c r="B17" s="7" t="s">
        <v>52</v>
      </c>
      <c r="C17" s="7">
        <v>1.23</v>
      </c>
      <c r="D17" s="7">
        <v>2.79</v>
      </c>
      <c r="E17" s="7">
        <f t="shared" si="8"/>
        <v>0.44560420327359757</v>
      </c>
      <c r="F17" s="7">
        <v>15</v>
      </c>
      <c r="G17" s="7">
        <f t="shared" si="10"/>
        <v>1.7393841569195554</v>
      </c>
      <c r="H17" s="7">
        <f t="shared" si="5"/>
        <v>0.44560420327359757</v>
      </c>
      <c r="I17" s="7">
        <f t="shared" si="9"/>
        <v>0.95901639344262291</v>
      </c>
      <c r="J17" s="7">
        <f t="shared" si="6"/>
        <v>1.7393841569195554</v>
      </c>
      <c r="K17" s="7">
        <v>2.79</v>
      </c>
      <c r="L17" s="7"/>
      <c r="M17" s="7"/>
      <c r="N17" s="7">
        <v>130</v>
      </c>
      <c r="P17" s="7"/>
      <c r="Q17" s="7"/>
      <c r="R17" s="7"/>
      <c r="S17" s="7"/>
      <c r="T17" s="7"/>
      <c r="U17" s="7"/>
      <c r="V17" s="7"/>
      <c r="W17" s="7">
        <v>89</v>
      </c>
      <c r="X17" s="7">
        <v>164</v>
      </c>
      <c r="Y17" s="7">
        <f t="shared" si="4"/>
        <v>1.7393841569195554</v>
      </c>
      <c r="Z17" s="7">
        <f t="shared" si="7"/>
        <v>2.214843848047698</v>
      </c>
      <c r="AA17" s="7"/>
      <c r="AB17" s="7"/>
    </row>
    <row r="18" spans="1:28">
      <c r="B18" s="7"/>
      <c r="C18" s="7"/>
      <c r="D18" s="7"/>
      <c r="E18" s="8">
        <f>STDEV(E3:E17)</f>
        <v>0.15773338972941642</v>
      </c>
      <c r="F18" s="7"/>
      <c r="G18" s="7"/>
      <c r="H18" s="8">
        <f>STDEV(H3:H17)</f>
        <v>0.15773338972941642</v>
      </c>
      <c r="I18" s="9"/>
      <c r="N18" s="7"/>
      <c r="O18" s="7"/>
      <c r="P18" s="7"/>
      <c r="Q18" s="7"/>
      <c r="R18" s="7"/>
      <c r="S18" s="7"/>
      <c r="T18" s="7"/>
      <c r="U18" s="7"/>
      <c r="V18" s="7"/>
      <c r="W18" s="7"/>
      <c r="Y18" s="7"/>
      <c r="Z18" s="8">
        <f>STDEV(Z3:Z17)</f>
        <v>9.1633677566579808E-2</v>
      </c>
      <c r="AA18" s="7"/>
      <c r="AB18" s="7"/>
    </row>
    <row r="25" spans="1:28">
      <c r="M25" s="9" t="s">
        <v>189</v>
      </c>
      <c r="N25" s="7"/>
      <c r="O25" s="7"/>
      <c r="P25" s="7"/>
      <c r="Q25" s="7"/>
      <c r="R25" s="7"/>
      <c r="S25" s="7"/>
      <c r="T25" s="7"/>
      <c r="U25" s="7"/>
    </row>
    <row r="26" spans="1:28">
      <c r="M26" s="6" t="s">
        <v>190</v>
      </c>
    </row>
    <row r="27" spans="1:28">
      <c r="M27" s="6" t="s">
        <v>191</v>
      </c>
    </row>
    <row r="28" spans="1:28">
      <c r="M28" s="6" t="s">
        <v>192</v>
      </c>
    </row>
    <row r="29" spans="1:28">
      <c r="M29" s="6" t="s">
        <v>59</v>
      </c>
    </row>
    <row r="30" spans="1:28">
      <c r="M30" s="6" t="s">
        <v>60</v>
      </c>
    </row>
    <row r="31" spans="1:28">
      <c r="M31" s="6" t="s">
        <v>61</v>
      </c>
    </row>
  </sheetData>
  <pageMargins left="0.75" right="0.75" top="1" bottom="1" header="0.5" footer="0.5"/>
  <pageSetup orientation="portrait"/>
  <headerFooter alignWithMargins="0">
    <oddHeader>&amp;A</oddHeader>
    <oddFooter>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I1" workbookViewId="0">
      <selection activeCell="A3" sqref="A3"/>
    </sheetView>
  </sheetViews>
  <sheetFormatPr defaultRowHeight="13.2"/>
  <cols>
    <col min="1" max="2" width="13.109375" customWidth="1"/>
    <col min="3" max="3" width="13.5546875" customWidth="1"/>
    <col min="4" max="4" width="14.5546875" customWidth="1"/>
    <col min="5" max="5" width="13.33203125" customWidth="1"/>
    <col min="6" max="6" width="7" customWidth="1"/>
    <col min="7" max="7" width="9.109375" customWidth="1"/>
    <col min="8" max="8" width="11.5546875" customWidth="1"/>
    <col min="9" max="11" width="13.6640625" customWidth="1"/>
    <col min="12" max="12" width="15.109375" customWidth="1"/>
    <col min="13" max="13" width="7.5546875" customWidth="1"/>
    <col min="14" max="14" width="12.44140625" customWidth="1"/>
    <col min="15" max="15" width="12" customWidth="1"/>
    <col min="16" max="256" width="11.5546875" customWidth="1"/>
  </cols>
  <sheetData>
    <row r="1" spans="1:17" s="3" customFormat="1" ht="17.399999999999999">
      <c r="A1" s="1" t="s">
        <v>290</v>
      </c>
      <c r="B1" s="1"/>
    </row>
    <row r="2" spans="1:17">
      <c r="C2" t="s">
        <v>62</v>
      </c>
    </row>
    <row r="3" spans="1:17">
      <c r="A3" t="s">
        <v>206</v>
      </c>
    </row>
    <row r="4" spans="1:17">
      <c r="A4" t="s">
        <v>207</v>
      </c>
    </row>
    <row r="5" spans="1:17">
      <c r="I5" s="10" t="s">
        <v>208</v>
      </c>
      <c r="J5" s="10"/>
      <c r="K5" s="10"/>
      <c r="L5" s="10" t="s">
        <v>208</v>
      </c>
      <c r="M5" s="10"/>
      <c r="N5" s="10"/>
      <c r="O5" t="s">
        <v>209</v>
      </c>
    </row>
    <row r="6" spans="1:17">
      <c r="A6" t="s">
        <v>210</v>
      </c>
      <c r="B6" t="s">
        <v>211</v>
      </c>
      <c r="C6" t="s">
        <v>212</v>
      </c>
      <c r="D6" t="s">
        <v>213</v>
      </c>
      <c r="E6" t="s">
        <v>214</v>
      </c>
      <c r="F6" t="s">
        <v>254</v>
      </c>
      <c r="G6" t="s">
        <v>255</v>
      </c>
      <c r="H6" t="s">
        <v>256</v>
      </c>
      <c r="I6" t="s">
        <v>71</v>
      </c>
      <c r="J6" t="s">
        <v>72</v>
      </c>
      <c r="K6" t="s">
        <v>73</v>
      </c>
      <c r="L6" t="s">
        <v>74</v>
      </c>
      <c r="M6" t="s">
        <v>75</v>
      </c>
      <c r="N6" t="s">
        <v>76</v>
      </c>
      <c r="O6" t="s">
        <v>77</v>
      </c>
      <c r="P6" t="s">
        <v>78</v>
      </c>
      <c r="Q6" t="s">
        <v>79</v>
      </c>
    </row>
    <row r="7" spans="1:17">
      <c r="A7" t="s">
        <v>80</v>
      </c>
      <c r="B7" t="s">
        <v>81</v>
      </c>
      <c r="C7">
        <v>80.5</v>
      </c>
      <c r="D7">
        <v>1.9</v>
      </c>
      <c r="E7">
        <v>6.5</v>
      </c>
      <c r="F7">
        <v>29.6</v>
      </c>
      <c r="G7">
        <v>3.9</v>
      </c>
      <c r="H7">
        <f t="shared" ref="H7:H16" si="0">LOG(G7)</f>
        <v>0.59106460702649921</v>
      </c>
      <c r="I7">
        <v>6</v>
      </c>
      <c r="J7">
        <v>1</v>
      </c>
      <c r="K7">
        <f t="shared" ref="K7:K16" si="1">LOG(J7)</f>
        <v>0</v>
      </c>
      <c r="L7">
        <v>6</v>
      </c>
      <c r="M7">
        <v>0</v>
      </c>
      <c r="O7">
        <v>10.199999999999999</v>
      </c>
      <c r="P7">
        <v>2.6</v>
      </c>
      <c r="Q7">
        <f t="shared" ref="Q7:Q16" si="2">LOG(P7)</f>
        <v>0.41497334797081797</v>
      </c>
    </row>
    <row r="8" spans="1:17">
      <c r="A8" t="s">
        <v>80</v>
      </c>
      <c r="B8" t="s">
        <v>81</v>
      </c>
      <c r="C8">
        <v>77.8</v>
      </c>
      <c r="D8">
        <v>1.87</v>
      </c>
      <c r="E8">
        <v>4.8</v>
      </c>
      <c r="F8">
        <v>47.6</v>
      </c>
      <c r="G8">
        <v>13.9</v>
      </c>
      <c r="H8">
        <f t="shared" si="0"/>
        <v>1.1430148002540952</v>
      </c>
      <c r="I8">
        <v>7</v>
      </c>
      <c r="J8">
        <v>3</v>
      </c>
      <c r="K8">
        <f t="shared" si="1"/>
        <v>0.47712125471966244</v>
      </c>
      <c r="L8">
        <v>1</v>
      </c>
      <c r="M8">
        <v>1</v>
      </c>
      <c r="N8">
        <f t="shared" ref="N8:N16" si="3">LOG(M8)</f>
        <v>0</v>
      </c>
      <c r="O8">
        <v>8.4</v>
      </c>
      <c r="P8">
        <v>3.9</v>
      </c>
      <c r="Q8">
        <f t="shared" si="2"/>
        <v>0.59106460702649921</v>
      </c>
    </row>
    <row r="9" spans="1:17">
      <c r="A9" t="s">
        <v>80</v>
      </c>
      <c r="B9" t="s">
        <v>82</v>
      </c>
      <c r="C9">
        <v>60.5</v>
      </c>
      <c r="D9">
        <v>1.77</v>
      </c>
      <c r="E9">
        <v>4.9000000000000004</v>
      </c>
      <c r="F9">
        <v>36.700000000000003</v>
      </c>
      <c r="G9">
        <v>15.9</v>
      </c>
      <c r="H9">
        <f t="shared" si="0"/>
        <v>1.2013971243204515</v>
      </c>
      <c r="I9">
        <v>3</v>
      </c>
      <c r="J9">
        <v>4.2</v>
      </c>
      <c r="K9">
        <f t="shared" si="1"/>
        <v>0.62324929039790045</v>
      </c>
      <c r="L9">
        <v>1</v>
      </c>
      <c r="M9">
        <v>1</v>
      </c>
      <c r="N9">
        <f t="shared" si="3"/>
        <v>0</v>
      </c>
      <c r="O9">
        <v>7.1</v>
      </c>
      <c r="P9">
        <v>4</v>
      </c>
      <c r="Q9">
        <f t="shared" si="2"/>
        <v>0.6020599913279624</v>
      </c>
    </row>
    <row r="10" spans="1:17">
      <c r="A10" t="s">
        <v>80</v>
      </c>
      <c r="B10" t="s">
        <v>83</v>
      </c>
      <c r="C10">
        <v>76</v>
      </c>
      <c r="D10">
        <v>1.83</v>
      </c>
      <c r="E10">
        <v>4.5999999999999996</v>
      </c>
      <c r="F10">
        <v>30</v>
      </c>
      <c r="G10">
        <v>20</v>
      </c>
      <c r="H10">
        <f t="shared" si="0"/>
        <v>1.3010299956639813</v>
      </c>
      <c r="I10">
        <v>6</v>
      </c>
      <c r="J10">
        <v>6</v>
      </c>
      <c r="K10">
        <f t="shared" si="1"/>
        <v>0.77815125038364363</v>
      </c>
      <c r="L10">
        <v>4</v>
      </c>
      <c r="M10">
        <v>3.8</v>
      </c>
      <c r="N10">
        <f t="shared" si="3"/>
        <v>0.57978359661681012</v>
      </c>
      <c r="O10">
        <v>9.4</v>
      </c>
      <c r="P10">
        <v>7.1</v>
      </c>
      <c r="Q10">
        <f t="shared" si="2"/>
        <v>0.85125834871907524</v>
      </c>
    </row>
    <row r="11" spans="1:17">
      <c r="A11" t="s">
        <v>80</v>
      </c>
      <c r="B11" t="s">
        <v>84</v>
      </c>
      <c r="C11">
        <v>61.5</v>
      </c>
      <c r="D11">
        <v>1.65</v>
      </c>
      <c r="E11">
        <v>4.9000000000000004</v>
      </c>
      <c r="F11">
        <v>42.3</v>
      </c>
      <c r="G11">
        <v>29.6</v>
      </c>
      <c r="H11">
        <f t="shared" si="0"/>
        <v>1.4712917110589385</v>
      </c>
      <c r="I11">
        <v>1</v>
      </c>
      <c r="J11">
        <v>6</v>
      </c>
      <c r="K11">
        <f t="shared" si="1"/>
        <v>0.77815125038364363</v>
      </c>
      <c r="L11">
        <v>0</v>
      </c>
      <c r="M11">
        <v>4</v>
      </c>
      <c r="N11">
        <f t="shared" si="3"/>
        <v>0.6020599913279624</v>
      </c>
      <c r="O11">
        <v>11.1</v>
      </c>
      <c r="P11">
        <v>7.7</v>
      </c>
      <c r="Q11">
        <f t="shared" si="2"/>
        <v>0.88649072517248184</v>
      </c>
    </row>
    <row r="12" spans="1:17">
      <c r="A12" t="s">
        <v>85</v>
      </c>
      <c r="B12" t="s">
        <v>86</v>
      </c>
      <c r="C12">
        <v>100.9</v>
      </c>
      <c r="D12">
        <v>2.11</v>
      </c>
      <c r="E12">
        <v>2.9</v>
      </c>
      <c r="F12">
        <v>3.9</v>
      </c>
      <c r="G12">
        <v>30</v>
      </c>
      <c r="H12">
        <f t="shared" si="0"/>
        <v>1.4771212547196624</v>
      </c>
      <c r="I12">
        <v>33</v>
      </c>
      <c r="J12">
        <v>7</v>
      </c>
      <c r="K12">
        <f t="shared" si="1"/>
        <v>0.84509804001425681</v>
      </c>
      <c r="L12">
        <v>35</v>
      </c>
      <c r="M12">
        <v>6</v>
      </c>
      <c r="N12">
        <f t="shared" si="3"/>
        <v>0.77815125038364363</v>
      </c>
      <c r="O12">
        <v>2.6</v>
      </c>
      <c r="P12">
        <v>8.4</v>
      </c>
      <c r="Q12">
        <f t="shared" si="2"/>
        <v>0.9242792860618817</v>
      </c>
    </row>
    <row r="13" spans="1:17">
      <c r="A13" t="s">
        <v>85</v>
      </c>
      <c r="B13" t="s">
        <v>87</v>
      </c>
      <c r="C13">
        <v>66.2</v>
      </c>
      <c r="D13">
        <v>1.71</v>
      </c>
      <c r="E13">
        <v>4.5999999999999996</v>
      </c>
      <c r="F13">
        <v>13.9</v>
      </c>
      <c r="G13">
        <v>36.700000000000003</v>
      </c>
      <c r="H13">
        <f t="shared" si="0"/>
        <v>1.5646660642520893</v>
      </c>
      <c r="I13">
        <v>11.2</v>
      </c>
      <c r="J13">
        <v>8.9</v>
      </c>
      <c r="K13">
        <f t="shared" si="1"/>
        <v>0.9493900066449128</v>
      </c>
      <c r="L13">
        <v>9.1</v>
      </c>
      <c r="M13">
        <v>6.2</v>
      </c>
      <c r="N13">
        <f t="shared" si="3"/>
        <v>0.79239168949825389</v>
      </c>
      <c r="O13">
        <v>3.9</v>
      </c>
      <c r="P13">
        <v>9.4</v>
      </c>
      <c r="Q13">
        <f t="shared" si="2"/>
        <v>0.97312785359969867</v>
      </c>
    </row>
    <row r="14" spans="1:17">
      <c r="A14" t="s">
        <v>85</v>
      </c>
      <c r="B14" t="s">
        <v>88</v>
      </c>
      <c r="C14">
        <v>50.5</v>
      </c>
      <c r="D14">
        <v>1.53</v>
      </c>
      <c r="E14">
        <v>5.4</v>
      </c>
      <c r="F14">
        <v>15.9</v>
      </c>
      <c r="G14">
        <v>38.299999999999997</v>
      </c>
      <c r="H14">
        <f t="shared" si="0"/>
        <v>1.5831987739686226</v>
      </c>
      <c r="I14">
        <v>11.4</v>
      </c>
      <c r="J14">
        <v>11.2</v>
      </c>
      <c r="K14">
        <f t="shared" si="1"/>
        <v>1.0492180226701815</v>
      </c>
      <c r="L14">
        <v>9.5</v>
      </c>
      <c r="M14">
        <v>9.1</v>
      </c>
      <c r="N14">
        <f t="shared" si="3"/>
        <v>0.95904139232109353</v>
      </c>
      <c r="O14">
        <v>4</v>
      </c>
      <c r="P14">
        <v>10.199999999999999</v>
      </c>
      <c r="Q14">
        <f t="shared" si="2"/>
        <v>1.0086001717619175</v>
      </c>
    </row>
    <row r="15" spans="1:17">
      <c r="A15" t="s">
        <v>85</v>
      </c>
      <c r="B15" t="s">
        <v>89</v>
      </c>
      <c r="C15">
        <v>62.4</v>
      </c>
      <c r="D15">
        <v>1.72</v>
      </c>
      <c r="E15">
        <v>5</v>
      </c>
      <c r="F15">
        <v>20</v>
      </c>
      <c r="G15">
        <v>42.3</v>
      </c>
      <c r="H15">
        <f t="shared" si="0"/>
        <v>1.6263403673750423</v>
      </c>
      <c r="I15">
        <v>8.9</v>
      </c>
      <c r="J15">
        <v>11.4</v>
      </c>
      <c r="K15">
        <f t="shared" si="1"/>
        <v>1.0569048513364727</v>
      </c>
      <c r="L15">
        <v>6.2</v>
      </c>
      <c r="M15">
        <v>9.5</v>
      </c>
      <c r="N15">
        <f t="shared" si="3"/>
        <v>0.97772360528884772</v>
      </c>
      <c r="O15">
        <v>7.7</v>
      </c>
      <c r="P15">
        <v>11.1</v>
      </c>
      <c r="Q15">
        <f t="shared" si="2"/>
        <v>1.0453229787866574</v>
      </c>
    </row>
    <row r="16" spans="1:17">
      <c r="A16" t="s">
        <v>85</v>
      </c>
      <c r="B16" t="s">
        <v>90</v>
      </c>
      <c r="C16">
        <v>50</v>
      </c>
      <c r="D16">
        <v>1.59</v>
      </c>
      <c r="E16">
        <v>4.9000000000000004</v>
      </c>
      <c r="F16">
        <v>38.299999999999997</v>
      </c>
      <c r="G16">
        <v>47.6</v>
      </c>
      <c r="H16">
        <f t="shared" si="0"/>
        <v>1.6776069527204931</v>
      </c>
      <c r="I16">
        <v>4.2</v>
      </c>
      <c r="J16">
        <v>33</v>
      </c>
      <c r="K16">
        <f t="shared" si="1"/>
        <v>1.5185139398778875</v>
      </c>
      <c r="L16">
        <v>3.8</v>
      </c>
      <c r="M16">
        <v>35</v>
      </c>
      <c r="N16">
        <f t="shared" si="3"/>
        <v>1.5440680443502757</v>
      </c>
      <c r="O16">
        <v>14.4</v>
      </c>
      <c r="P16">
        <v>14.4</v>
      </c>
      <c r="Q16">
        <f t="shared" si="2"/>
        <v>1.1583624920952498</v>
      </c>
    </row>
    <row r="17" spans="1:17">
      <c r="H17" s="2">
        <f>STDEV(H7:H16)</f>
        <v>0.32599627113836593</v>
      </c>
      <c r="K17" s="2">
        <f>STDEV(K7:K16)</f>
        <v>0.40063767442492937</v>
      </c>
      <c r="N17" s="2">
        <f>STDEV(N8:N16)</f>
        <v>0.48410694383384184</v>
      </c>
      <c r="Q17" s="2">
        <f>STDEV(Q7:Q16)</f>
        <v>0.23522467909204797</v>
      </c>
    </row>
    <row r="20" spans="1:17">
      <c r="A20" t="s">
        <v>91</v>
      </c>
    </row>
    <row r="21" spans="1:17">
      <c r="A21" t="s">
        <v>92</v>
      </c>
    </row>
  </sheetData>
  <printOptions gridLines="1" gridLinesSet="0"/>
  <pageMargins left="0.75" right="0.75" top="1" bottom="1" header="0.5" footer="0.5"/>
  <pageSetup paperSize="0" orientation="portrait" horizontalDpi="4294967292" verticalDpi="429496729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opLeftCell="E1" workbookViewId="0">
      <selection activeCell="I7" sqref="I7"/>
    </sheetView>
  </sheetViews>
  <sheetFormatPr defaultColWidth="7.44140625" defaultRowHeight="13.2"/>
  <cols>
    <col min="1" max="1" width="7.44140625" style="12" customWidth="1"/>
    <col min="2" max="2" width="13.33203125" style="12" customWidth="1"/>
    <col min="3" max="3" width="13.109375" style="12" customWidth="1"/>
    <col min="4" max="4" width="21.88671875" style="12" customWidth="1"/>
    <col min="5" max="5" width="18.88671875" style="12" customWidth="1"/>
    <col min="6" max="6" width="1.88671875" style="12" customWidth="1"/>
    <col min="7" max="7" width="13.44140625" style="12" customWidth="1"/>
    <col min="8" max="8" width="13.109375" style="12" customWidth="1"/>
    <col min="9" max="9" width="19.33203125" style="12" customWidth="1"/>
    <col min="10" max="10" width="10.6640625" style="12" customWidth="1"/>
    <col min="11" max="16384" width="7.44140625" style="12"/>
  </cols>
  <sheetData>
    <row r="1" spans="1:12" ht="17.399999999999999">
      <c r="A1" s="11" t="s">
        <v>93</v>
      </c>
    </row>
    <row r="2" spans="1:12">
      <c r="A2" s="12" t="s">
        <v>250</v>
      </c>
      <c r="B2" s="13" t="s">
        <v>94</v>
      </c>
      <c r="C2" s="12" t="s">
        <v>95</v>
      </c>
      <c r="D2" s="12" t="s">
        <v>96</v>
      </c>
      <c r="E2" s="12" t="s">
        <v>97</v>
      </c>
      <c r="F2" s="12" t="s">
        <v>22</v>
      </c>
      <c r="G2" s="12" t="s">
        <v>24</v>
      </c>
      <c r="H2" s="12" t="s">
        <v>23</v>
      </c>
      <c r="I2" s="12" t="s">
        <v>97</v>
      </c>
      <c r="J2" s="12" t="s">
        <v>282</v>
      </c>
      <c r="K2" s="12" t="s">
        <v>32</v>
      </c>
      <c r="L2" s="12" t="s">
        <v>98</v>
      </c>
    </row>
    <row r="3" spans="1:12">
      <c r="A3" s="12" t="s">
        <v>22</v>
      </c>
      <c r="B3" s="14">
        <v>11.7</v>
      </c>
      <c r="C3" s="12">
        <v>12</v>
      </c>
      <c r="D3" s="12">
        <f>AVERAGE(B3,C3)</f>
        <v>11.85</v>
      </c>
      <c r="E3" s="12">
        <v>9</v>
      </c>
      <c r="F3" s="12">
        <v>1</v>
      </c>
      <c r="G3" s="12">
        <f t="shared" ref="G3:G9" si="0">(F3-3/8)/7.25</f>
        <v>8.6206896551724144E-2</v>
      </c>
      <c r="H3" s="12">
        <f t="shared" ref="H3:H9" si="1">NORMSINV(G3)</f>
        <v>-1.3644887481703289</v>
      </c>
      <c r="I3" s="12">
        <v>9</v>
      </c>
      <c r="J3" s="12">
        <f t="shared" ref="J3:J9" si="2">LOG(E3)</f>
        <v>0.95424250943932487</v>
      </c>
      <c r="K3" s="12">
        <f t="shared" ref="K3:K9" si="3">NORMSINV(G3)</f>
        <v>-1.3644887481703289</v>
      </c>
      <c r="L3" s="12">
        <f t="shared" ref="L3:L9" si="4">LOG(E3)</f>
        <v>0.95424250943932487</v>
      </c>
    </row>
    <row r="4" spans="1:12">
      <c r="A4" s="12" t="s">
        <v>99</v>
      </c>
      <c r="B4" s="14" t="s">
        <v>100</v>
      </c>
      <c r="C4" s="14" t="s">
        <v>100</v>
      </c>
      <c r="E4" s="12">
        <v>11.85</v>
      </c>
      <c r="F4" s="12">
        <f t="shared" ref="F4:F9" si="5">F3+1</f>
        <v>2</v>
      </c>
      <c r="G4" s="12">
        <f t="shared" si="0"/>
        <v>0.22413793103448276</v>
      </c>
      <c r="H4" s="12">
        <f t="shared" si="1"/>
        <v>-0.75829255699115117</v>
      </c>
      <c r="I4" s="12">
        <v>11.85</v>
      </c>
      <c r="J4" s="12">
        <f t="shared" si="2"/>
        <v>1.0737183503461227</v>
      </c>
      <c r="K4" s="12">
        <f t="shared" si="3"/>
        <v>-0.75829255699115117</v>
      </c>
      <c r="L4" s="12">
        <f t="shared" si="4"/>
        <v>1.0737183503461227</v>
      </c>
    </row>
    <row r="5" spans="1:12">
      <c r="A5" s="12" t="s">
        <v>101</v>
      </c>
      <c r="B5" s="14">
        <v>10.3</v>
      </c>
      <c r="C5" s="12">
        <v>25.3</v>
      </c>
      <c r="D5" s="12">
        <f t="shared" ref="D5:D10" si="6">AVERAGE(B5,C5)</f>
        <v>17.8</v>
      </c>
      <c r="E5" s="12">
        <v>13</v>
      </c>
      <c r="F5" s="12">
        <f t="shared" si="5"/>
        <v>3</v>
      </c>
      <c r="G5" s="12">
        <f t="shared" si="0"/>
        <v>0.36206896551724138</v>
      </c>
      <c r="H5" s="12">
        <f t="shared" si="1"/>
        <v>-0.35293398612691645</v>
      </c>
      <c r="I5" s="12">
        <v>13</v>
      </c>
      <c r="J5" s="12">
        <f t="shared" si="2"/>
        <v>1.1139433523068367</v>
      </c>
      <c r="K5" s="12">
        <f t="shared" si="3"/>
        <v>-0.35293398612691645</v>
      </c>
      <c r="L5" s="12">
        <f t="shared" si="4"/>
        <v>1.1139433523068367</v>
      </c>
    </row>
    <row r="6" spans="1:12">
      <c r="A6" s="12" t="s">
        <v>102</v>
      </c>
      <c r="B6" s="14" t="s">
        <v>100</v>
      </c>
      <c r="C6" s="12">
        <v>9</v>
      </c>
      <c r="D6" s="12">
        <f t="shared" si="6"/>
        <v>9</v>
      </c>
      <c r="E6" s="12">
        <v>13.6</v>
      </c>
      <c r="F6" s="12">
        <f t="shared" si="5"/>
        <v>4</v>
      </c>
      <c r="G6" s="12">
        <f t="shared" si="0"/>
        <v>0.5</v>
      </c>
      <c r="H6" s="12">
        <f t="shared" si="1"/>
        <v>0</v>
      </c>
      <c r="I6" s="12">
        <v>13.6</v>
      </c>
      <c r="J6" s="12">
        <f t="shared" si="2"/>
        <v>1.1335389083702174</v>
      </c>
      <c r="K6" s="12">
        <f t="shared" si="3"/>
        <v>0</v>
      </c>
      <c r="L6" s="12">
        <f t="shared" si="4"/>
        <v>1.1335389083702174</v>
      </c>
    </row>
    <row r="7" spans="1:12">
      <c r="A7" s="12" t="s">
        <v>103</v>
      </c>
      <c r="B7" s="14">
        <v>21.3</v>
      </c>
      <c r="C7" s="12">
        <v>15.9</v>
      </c>
      <c r="D7" s="12">
        <f t="shared" si="6"/>
        <v>18.600000000000001</v>
      </c>
      <c r="E7" s="12">
        <v>17.8</v>
      </c>
      <c r="F7" s="12">
        <f t="shared" si="5"/>
        <v>5</v>
      </c>
      <c r="G7" s="12">
        <f t="shared" si="0"/>
        <v>0.63793103448275867</v>
      </c>
      <c r="H7" s="12">
        <f t="shared" si="1"/>
        <v>0.35293398612691662</v>
      </c>
      <c r="I7" s="12">
        <v>17.8</v>
      </c>
      <c r="J7" s="12">
        <f t="shared" si="2"/>
        <v>1.2504200023088941</v>
      </c>
      <c r="K7" s="12">
        <f t="shared" si="3"/>
        <v>0.35293398612691662</v>
      </c>
      <c r="L7" s="12">
        <f t="shared" si="4"/>
        <v>1.2504200023088941</v>
      </c>
    </row>
    <row r="8" spans="1:12">
      <c r="A8" s="12" t="s">
        <v>104</v>
      </c>
      <c r="B8" s="14">
        <v>13</v>
      </c>
      <c r="C8" s="12">
        <v>13</v>
      </c>
      <c r="D8" s="12">
        <f t="shared" si="6"/>
        <v>13</v>
      </c>
      <c r="E8" s="12">
        <v>18.3</v>
      </c>
      <c r="F8" s="12">
        <f t="shared" si="5"/>
        <v>6</v>
      </c>
      <c r="G8" s="12">
        <f t="shared" si="0"/>
        <v>0.77586206896551724</v>
      </c>
      <c r="H8" s="12">
        <f t="shared" si="1"/>
        <v>0.75829255699115117</v>
      </c>
      <c r="I8" s="12">
        <v>18.3</v>
      </c>
      <c r="J8" s="12">
        <f t="shared" si="2"/>
        <v>1.2624510897304295</v>
      </c>
      <c r="K8" s="12">
        <f t="shared" si="3"/>
        <v>0.75829255699115117</v>
      </c>
      <c r="L8" s="12">
        <f t="shared" si="4"/>
        <v>1.2624510897304295</v>
      </c>
    </row>
    <row r="9" spans="1:12">
      <c r="A9" s="12" t="s">
        <v>105</v>
      </c>
      <c r="B9" s="14">
        <v>17.3</v>
      </c>
      <c r="C9" s="12">
        <v>19.3</v>
      </c>
      <c r="D9" s="12">
        <f t="shared" si="6"/>
        <v>18.3</v>
      </c>
      <c r="E9" s="12">
        <v>18.600000000000001</v>
      </c>
      <c r="F9" s="12">
        <f t="shared" si="5"/>
        <v>7</v>
      </c>
      <c r="G9" s="12">
        <f t="shared" si="0"/>
        <v>0.91379310344827591</v>
      </c>
      <c r="H9" s="12">
        <f t="shared" si="1"/>
        <v>1.3644887481703283</v>
      </c>
      <c r="I9" s="12">
        <v>18.600000000000001</v>
      </c>
      <c r="J9" s="12">
        <f t="shared" si="2"/>
        <v>1.2695129442179163</v>
      </c>
      <c r="K9" s="12">
        <f t="shared" si="3"/>
        <v>1.3644887481703283</v>
      </c>
      <c r="L9" s="12">
        <f t="shared" si="4"/>
        <v>1.2695129442179163</v>
      </c>
    </row>
    <row r="10" spans="1:12">
      <c r="A10" s="12" t="s">
        <v>106</v>
      </c>
      <c r="B10" s="14">
        <v>13.6</v>
      </c>
      <c r="C10" s="14" t="s">
        <v>100</v>
      </c>
      <c r="D10" s="12">
        <f t="shared" si="6"/>
        <v>13.6</v>
      </c>
      <c r="J10" s="15">
        <f>STDEV(J3:J9)</f>
        <v>0.11741305349870627</v>
      </c>
    </row>
    <row r="11" spans="1:12">
      <c r="A11" s="12" t="s">
        <v>107</v>
      </c>
      <c r="E11" s="12" t="s">
        <v>108</v>
      </c>
    </row>
    <row r="12" spans="1:12">
      <c r="E12" s="12" t="s">
        <v>109</v>
      </c>
    </row>
    <row r="13" spans="1:12" ht="17.399999999999999">
      <c r="A13" s="11"/>
      <c r="E13" s="12" t="s">
        <v>110</v>
      </c>
    </row>
  </sheetData>
  <pageMargins left="0.75" right="0.75" top="1" bottom="1" header="0.5" footer="0.5"/>
  <pageSetup orientation="portrait" horizontalDpi="200" verticalDpi="200"/>
  <headerFooter alignWithMargins="0">
    <oddHeader>&amp;A</oddHeader>
    <oddFooter>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11" sqref="D11"/>
    </sheetView>
  </sheetViews>
  <sheetFormatPr defaultRowHeight="17.399999999999999"/>
  <cols>
    <col min="1" max="12" width="10.6640625" style="3" customWidth="1"/>
    <col min="13" max="256" width="11.5546875" customWidth="1"/>
  </cols>
  <sheetData>
    <row r="1" spans="1:6">
      <c r="A1" s="3" t="s">
        <v>93</v>
      </c>
    </row>
    <row r="2" spans="1:6">
      <c r="A2" s="3" t="s">
        <v>111</v>
      </c>
    </row>
    <row r="4" spans="1:6">
      <c r="A4" s="3" t="s">
        <v>259</v>
      </c>
      <c r="B4" s="3" t="s">
        <v>112</v>
      </c>
      <c r="C4" s="3" t="s">
        <v>113</v>
      </c>
      <c r="D4" s="3" t="s">
        <v>256</v>
      </c>
      <c r="E4" s="3" t="s">
        <v>114</v>
      </c>
      <c r="F4" s="3" t="s">
        <v>115</v>
      </c>
    </row>
    <row r="5" spans="1:6">
      <c r="A5" s="3" t="s">
        <v>116</v>
      </c>
      <c r="B5" s="3">
        <v>24</v>
      </c>
      <c r="C5" s="3">
        <v>23.3</v>
      </c>
      <c r="D5" s="3">
        <f t="shared" ref="D5:D10" si="0">LOG(C5)</f>
        <v>1.3673559210260189</v>
      </c>
      <c r="E5" s="3">
        <v>2.02</v>
      </c>
      <c r="F5" s="3">
        <f t="shared" ref="F5:F10" si="1">LOG(E5)</f>
        <v>0.30535136944662378</v>
      </c>
    </row>
    <row r="6" spans="1:6">
      <c r="A6" s="3" t="s">
        <v>117</v>
      </c>
      <c r="B6" s="3">
        <v>30</v>
      </c>
      <c r="C6" s="3">
        <v>20.3</v>
      </c>
      <c r="D6" s="3">
        <f t="shared" si="0"/>
        <v>1.307496037913213</v>
      </c>
      <c r="E6" s="3">
        <v>1.27</v>
      </c>
      <c r="F6" s="3">
        <f t="shared" si="1"/>
        <v>0.10380372095595687</v>
      </c>
    </row>
    <row r="7" spans="1:6">
      <c r="A7" s="3" t="s">
        <v>118</v>
      </c>
      <c r="B7" s="3">
        <v>39</v>
      </c>
      <c r="C7" s="3">
        <v>30.8</v>
      </c>
      <c r="D7" s="3">
        <f t="shared" si="0"/>
        <v>1.4885507165004443</v>
      </c>
      <c r="E7" s="3">
        <v>1.64</v>
      </c>
      <c r="F7" s="3">
        <f t="shared" si="1"/>
        <v>0.21484384804769785</v>
      </c>
    </row>
    <row r="8" spans="1:6">
      <c r="A8" s="3" t="s">
        <v>119</v>
      </c>
      <c r="B8" s="3">
        <v>24</v>
      </c>
      <c r="C8" s="3">
        <v>22.4</v>
      </c>
      <c r="D8" s="3">
        <f t="shared" si="0"/>
        <v>1.3502480183341627</v>
      </c>
      <c r="E8" s="3">
        <v>2.34</v>
      </c>
      <c r="F8" s="3">
        <f t="shared" si="1"/>
        <v>0.36921585741014279</v>
      </c>
    </row>
    <row r="9" spans="1:6">
      <c r="A9" s="3" t="s">
        <v>120</v>
      </c>
      <c r="B9" s="3">
        <v>24</v>
      </c>
      <c r="C9" s="3">
        <v>20.8</v>
      </c>
      <c r="D9" s="3">
        <f t="shared" si="0"/>
        <v>1.3180633349627615</v>
      </c>
      <c r="E9" s="3">
        <v>1.51</v>
      </c>
      <c r="F9" s="3">
        <f t="shared" si="1"/>
        <v>0.17897694729316943</v>
      </c>
    </row>
    <row r="10" spans="1:6">
      <c r="A10" s="3" t="s">
        <v>121</v>
      </c>
      <c r="B10" s="3">
        <v>28</v>
      </c>
      <c r="C10" s="3">
        <v>27</v>
      </c>
      <c r="D10" s="3">
        <f t="shared" si="0"/>
        <v>1.4313637641589874</v>
      </c>
      <c r="E10" s="3">
        <v>0.81</v>
      </c>
      <c r="F10" s="3">
        <f t="shared" si="1"/>
        <v>-9.1514981121350217E-2</v>
      </c>
    </row>
    <row r="11" spans="1:6">
      <c r="D11" s="21">
        <f>STDEV(D5:D10)</f>
        <v>7.0016848847718152E-2</v>
      </c>
      <c r="F11" s="1">
        <f>STDEV(F5:F10)</f>
        <v>0.16263881976958736</v>
      </c>
    </row>
  </sheetData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acetaminophen1</vt:lpstr>
      <vt:lpstr>acetaminophen2</vt:lpstr>
      <vt:lpstr>acetyl-l-carnitine</vt:lpstr>
      <vt:lpstr>alfentanil 1</vt:lpstr>
      <vt:lpstr>alfentanil2</vt:lpstr>
      <vt:lpstr>amikacin 1</vt:lpstr>
      <vt:lpstr>amikacin2</vt:lpstr>
      <vt:lpstr>amitriptyline 1</vt:lpstr>
      <vt:lpstr>amitriptyline2</vt:lpstr>
      <vt:lpstr>ampicillin</vt:lpstr>
      <vt:lpstr>antipyrine 1</vt:lpstr>
      <vt:lpstr>antipyrine 2</vt:lpstr>
      <vt:lpstr>antipyrine 3</vt:lpstr>
      <vt:lpstr>antipyrine 4</vt:lpstr>
      <vt:lpstr>antipyrine 5</vt:lpstr>
      <vt:lpstr>antipyrine 6</vt:lpstr>
      <vt:lpstr>antipyrine 7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Aniket Gupta</cp:lastModifiedBy>
  <dcterms:created xsi:type="dcterms:W3CDTF">2000-03-15T16:54:29Z</dcterms:created>
  <dcterms:modified xsi:type="dcterms:W3CDTF">2024-02-03T22:31:59Z</dcterms:modified>
</cp:coreProperties>
</file>