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2A590462-A60D-408A-AC6E-DB88C5083CBB}" xr6:coauthVersionLast="47" xr6:coauthVersionMax="47" xr10:uidLastSave="{00000000-0000-0000-0000-000000000000}"/>
  <bookViews>
    <workbookView xWindow="768" yWindow="768" windowWidth="17280" windowHeight="8880" tabRatio="904" activeTab="3"/>
  </bookViews>
  <sheets>
    <sheet name="Chart1" sheetId="19" r:id="rId1"/>
    <sheet name="Chart 2" sheetId="20" r:id="rId2"/>
    <sheet name="Table 1" sheetId="2" r:id="rId3"/>
    <sheet name="Table 2" sheetId="18" r:id="rId4"/>
    <sheet name="Table 3 OECD" sheetId="4" r:id="rId5"/>
    <sheet name="AppendixPriceIndex" sheetId="8" r:id="rId6"/>
    <sheet name="Regression" sheetId="29" r:id="rId7"/>
    <sheet name="Weightings" sheetId="3" r:id="rId8"/>
    <sheet name="INFOS inputs" sheetId="17" r:id="rId9"/>
    <sheet name="INFOSWages" sheetId="7" r:id="rId10"/>
    <sheet name="Funding to 1989" sheetId="1" r:id="rId11"/>
    <sheet name="CPI" sheetId="30" r:id="rId12"/>
  </sheets>
  <definedNames>
    <definedName name="_xlnm.Print_Area" localSheetId="5">AppendixPriceIndex!$A$1:$I$93</definedName>
    <definedName name="_xlnm.Print_Area" localSheetId="2">'Table 1'!$A$1:$Q$44</definedName>
    <definedName name="_xlnm.Print_Area" localSheetId="3">'Table 2'!$A$1:$K$33</definedName>
    <definedName name="_xlnm.Print_Area" localSheetId="4">'Table 3 OECD'!$A$1:$C$26</definedName>
    <definedName name="_xlnm.Print_Titles" localSheetId="5">AppendixPriceIndex!$A:$A,AppendixPriceIndex!$1:$4</definedName>
    <definedName name="_xlnm.Print_Titles" localSheetId="8">'INFOS inputs'!$1:$8</definedName>
    <definedName name="_xlnm.Print_Titles" localSheetId="9">INFOSWages!$1:$9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6" i="1"/>
  <c r="C7" i="1" s="1"/>
  <c r="D6" i="1"/>
  <c r="D7" i="1"/>
  <c r="C8" i="1"/>
  <c r="C9" i="1" s="1"/>
  <c r="C10" i="1" s="1"/>
  <c r="C11" i="1" s="1"/>
  <c r="C12" i="1" s="1"/>
  <c r="C13" i="1" s="1"/>
  <c r="C14" i="1" s="1"/>
  <c r="D8" i="1"/>
  <c r="D9" i="1"/>
  <c r="D10" i="1"/>
  <c r="D11" i="1"/>
  <c r="D12" i="1"/>
  <c r="D13" i="1"/>
  <c r="D14" i="1"/>
  <c r="C9" i="17"/>
  <c r="F9" i="17"/>
  <c r="G9" i="17" s="1"/>
  <c r="C10" i="17"/>
  <c r="F10" i="17" s="1"/>
  <c r="G10" i="17"/>
  <c r="C11" i="17"/>
  <c r="F11" i="17"/>
  <c r="G11" i="17" s="1"/>
  <c r="C12" i="17"/>
  <c r="F12" i="17" s="1"/>
  <c r="G12" i="17"/>
  <c r="C13" i="17"/>
  <c r="F13" i="17"/>
  <c r="G13" i="17" s="1"/>
  <c r="D5" i="8" s="1"/>
  <c r="C14" i="17"/>
  <c r="F14" i="17" s="1"/>
  <c r="G14" i="17" s="1"/>
  <c r="D6" i="8" s="1"/>
  <c r="C15" i="17"/>
  <c r="F15" i="17"/>
  <c r="G15" i="17" s="1"/>
  <c r="D7" i="8" s="1"/>
  <c r="C16" i="17"/>
  <c r="F16" i="17" s="1"/>
  <c r="G16" i="17"/>
  <c r="D8" i="8" s="1"/>
  <c r="C17" i="17"/>
  <c r="F17" i="17"/>
  <c r="G17" i="17"/>
  <c r="D9" i="8" s="1"/>
  <c r="C18" i="17"/>
  <c r="F18" i="17" s="1"/>
  <c r="G18" i="17"/>
  <c r="D10" i="8" s="1"/>
  <c r="C19" i="17"/>
  <c r="F19" i="17"/>
  <c r="G19" i="17" s="1"/>
  <c r="D11" i="8" s="1"/>
  <c r="C20" i="17"/>
  <c r="F20" i="17" s="1"/>
  <c r="G20" i="17" s="1"/>
  <c r="D12" i="8" s="1"/>
  <c r="C21" i="17"/>
  <c r="F21" i="17"/>
  <c r="G21" i="17" s="1"/>
  <c r="D13" i="8" s="1"/>
  <c r="C22" i="17"/>
  <c r="F22" i="17" s="1"/>
  <c r="G22" i="17"/>
  <c r="D14" i="8" s="1"/>
  <c r="C23" i="17"/>
  <c r="F23" i="17"/>
  <c r="G23" i="17" s="1"/>
  <c r="D15" i="8" s="1"/>
  <c r="C24" i="17"/>
  <c r="F24" i="17" s="1"/>
  <c r="G24" i="17" s="1"/>
  <c r="D16" i="8" s="1"/>
  <c r="C25" i="17"/>
  <c r="F25" i="17"/>
  <c r="G25" i="17"/>
  <c r="D17" i="8" s="1"/>
  <c r="C26" i="17"/>
  <c r="F26" i="17" s="1"/>
  <c r="G26" i="17" s="1"/>
  <c r="D18" i="8" s="1"/>
  <c r="C27" i="17"/>
  <c r="F27" i="17"/>
  <c r="G27" i="17" s="1"/>
  <c r="D19" i="8" s="1"/>
  <c r="C28" i="17"/>
  <c r="F28" i="17"/>
  <c r="G28" i="17"/>
  <c r="D20" i="8" s="1"/>
  <c r="C29" i="17"/>
  <c r="F29" i="17"/>
  <c r="G29" i="17" s="1"/>
  <c r="D21" i="8" s="1"/>
  <c r="C30" i="17"/>
  <c r="F30" i="17" s="1"/>
  <c r="G30" i="17"/>
  <c r="D22" i="8" s="1"/>
  <c r="C31" i="17"/>
  <c r="F31" i="17" s="1"/>
  <c r="G31" i="17" s="1"/>
  <c r="D23" i="8" s="1"/>
  <c r="C32" i="17"/>
  <c r="F32" i="17" s="1"/>
  <c r="G32" i="17"/>
  <c r="D24" i="8" s="1"/>
  <c r="C33" i="17"/>
  <c r="F33" i="17"/>
  <c r="G33" i="17" s="1"/>
  <c r="D25" i="8" s="1"/>
  <c r="C34" i="17"/>
  <c r="F34" i="17" s="1"/>
  <c r="G34" i="17" s="1"/>
  <c r="D26" i="8" s="1"/>
  <c r="C35" i="17"/>
  <c r="F35" i="17"/>
  <c r="G35" i="17" s="1"/>
  <c r="D27" i="8" s="1"/>
  <c r="C36" i="17"/>
  <c r="F36" i="17"/>
  <c r="G36" i="17"/>
  <c r="D28" i="8" s="1"/>
  <c r="C37" i="17"/>
  <c r="F37" i="17"/>
  <c r="G37" i="17" s="1"/>
  <c r="D29" i="8" s="1"/>
  <c r="C38" i="17"/>
  <c r="F38" i="17" s="1"/>
  <c r="G38" i="17" s="1"/>
  <c r="D30" i="8" s="1"/>
  <c r="C39" i="17"/>
  <c r="F39" i="17"/>
  <c r="G39" i="17" s="1"/>
  <c r="D31" i="8" s="1"/>
  <c r="C40" i="17"/>
  <c r="F40" i="17" s="1"/>
  <c r="G40" i="17"/>
  <c r="D32" i="8" s="1"/>
  <c r="C41" i="17"/>
  <c r="F41" i="17"/>
  <c r="G41" i="17" s="1"/>
  <c r="D33" i="8" s="1"/>
  <c r="C42" i="17"/>
  <c r="F42" i="17" s="1"/>
  <c r="G42" i="17"/>
  <c r="D34" i="8" s="1"/>
  <c r="C43" i="17"/>
  <c r="F43" i="17"/>
  <c r="G43" i="17" s="1"/>
  <c r="D35" i="8" s="1"/>
  <c r="C44" i="17"/>
  <c r="F44" i="17" s="1"/>
  <c r="G44" i="17"/>
  <c r="D36" i="8" s="1"/>
  <c r="C45" i="17"/>
  <c r="F45" i="17"/>
  <c r="G45" i="17" s="1"/>
  <c r="D37" i="8" s="1"/>
  <c r="C46" i="17"/>
  <c r="F46" i="17" s="1"/>
  <c r="G46" i="17"/>
  <c r="D38" i="8" s="1"/>
  <c r="C47" i="17"/>
  <c r="F47" i="17"/>
  <c r="G47" i="17" s="1"/>
  <c r="D39" i="8" s="1"/>
  <c r="C48" i="17"/>
  <c r="F48" i="17" s="1"/>
  <c r="G48" i="17"/>
  <c r="D40" i="8" s="1"/>
  <c r="C49" i="17"/>
  <c r="F49" i="17"/>
  <c r="G49" i="17"/>
  <c r="D41" i="8" s="1"/>
  <c r="C50" i="17"/>
  <c r="F50" i="17" s="1"/>
  <c r="G50" i="17" s="1"/>
  <c r="D42" i="8" s="1"/>
  <c r="C51" i="17"/>
  <c r="F51" i="17"/>
  <c r="G51" i="17" s="1"/>
  <c r="D43" i="8" s="1"/>
  <c r="C52" i="17"/>
  <c r="F52" i="17" s="1"/>
  <c r="G52" i="17" s="1"/>
  <c r="D44" i="8" s="1"/>
  <c r="C53" i="17"/>
  <c r="F53" i="17" s="1"/>
  <c r="G53" i="17" s="1"/>
  <c r="D45" i="8" s="1"/>
  <c r="C54" i="17"/>
  <c r="F54" i="17" s="1"/>
  <c r="G54" i="17" s="1"/>
  <c r="D46" i="8" s="1"/>
  <c r="C55" i="17"/>
  <c r="F55" i="17" s="1"/>
  <c r="G55" i="17" s="1"/>
  <c r="D47" i="8" s="1"/>
  <c r="C56" i="17"/>
  <c r="F56" i="17"/>
  <c r="G56" i="17" s="1"/>
  <c r="D48" i="8" s="1"/>
  <c r="C57" i="17"/>
  <c r="F57" i="17"/>
  <c r="G57" i="17"/>
  <c r="D49" i="8" s="1"/>
  <c r="C58" i="17"/>
  <c r="F58" i="17" s="1"/>
  <c r="G58" i="17" s="1"/>
  <c r="D50" i="8" s="1"/>
  <c r="C59" i="17"/>
  <c r="F59" i="17" s="1"/>
  <c r="G59" i="17" s="1"/>
  <c r="D51" i="8" s="1"/>
  <c r="C60" i="17"/>
  <c r="F60" i="17" s="1"/>
  <c r="G60" i="17" s="1"/>
  <c r="D52" i="8" s="1"/>
  <c r="C61" i="17"/>
  <c r="F61" i="17" s="1"/>
  <c r="G61" i="17" s="1"/>
  <c r="D53" i="8" s="1"/>
  <c r="C62" i="17"/>
  <c r="F62" i="17" s="1"/>
  <c r="G62" i="17" s="1"/>
  <c r="D54" i="8" s="1"/>
  <c r="C63" i="17"/>
  <c r="F63" i="17" s="1"/>
  <c r="G63" i="17"/>
  <c r="D55" i="8" s="1"/>
  <c r="C64" i="17"/>
  <c r="F64" i="17" s="1"/>
  <c r="G64" i="17" s="1"/>
  <c r="D56" i="8" s="1"/>
  <c r="C65" i="17"/>
  <c r="F65" i="17"/>
  <c r="G65" i="17"/>
  <c r="D57" i="8" s="1"/>
  <c r="C66" i="17"/>
  <c r="F66" i="17"/>
  <c r="G66" i="17" s="1"/>
  <c r="D58" i="8" s="1"/>
  <c r="C67" i="17"/>
  <c r="F67" i="17"/>
  <c r="G67" i="17" s="1"/>
  <c r="D59" i="8" s="1"/>
  <c r="C68" i="17"/>
  <c r="F68" i="17" s="1"/>
  <c r="G68" i="17" s="1"/>
  <c r="D60" i="8" s="1"/>
  <c r="C69" i="17"/>
  <c r="F69" i="17"/>
  <c r="G69" i="17" s="1"/>
  <c r="D61" i="8" s="1"/>
  <c r="C70" i="17"/>
  <c r="F70" i="17" s="1"/>
  <c r="G70" i="17"/>
  <c r="D62" i="8" s="1"/>
  <c r="C71" i="17"/>
  <c r="F71" i="17" s="1"/>
  <c r="G71" i="17" s="1"/>
  <c r="D63" i="8" s="1"/>
  <c r="C72" i="17"/>
  <c r="F72" i="17"/>
  <c r="G72" i="17" s="1"/>
  <c r="D64" i="8" s="1"/>
  <c r="C73" i="17"/>
  <c r="F73" i="17"/>
  <c r="G73" i="17"/>
  <c r="D65" i="8" s="1"/>
  <c r="C74" i="17"/>
  <c r="F74" i="17"/>
  <c r="G74" i="17" s="1"/>
  <c r="D66" i="8" s="1"/>
  <c r="C75" i="17"/>
  <c r="F75" i="17" s="1"/>
  <c r="G75" i="17" s="1"/>
  <c r="D67" i="8" s="1"/>
  <c r="C76" i="17"/>
  <c r="F76" i="17"/>
  <c r="G76" i="17"/>
  <c r="D68" i="8" s="1"/>
  <c r="C77" i="17"/>
  <c r="F77" i="17"/>
  <c r="G77" i="17" s="1"/>
  <c r="D69" i="8" s="1"/>
  <c r="C78" i="17"/>
  <c r="F78" i="17" s="1"/>
  <c r="G78" i="17" s="1"/>
  <c r="D70" i="8" s="1"/>
  <c r="C79" i="17"/>
  <c r="E79" i="17"/>
  <c r="F79" i="17"/>
  <c r="G79" i="17" s="1"/>
  <c r="D71" i="8" s="1"/>
  <c r="C80" i="17"/>
  <c r="E80" i="17"/>
  <c r="F80" i="17" s="1"/>
  <c r="G80" i="17"/>
  <c r="D72" i="8" s="1"/>
  <c r="C81" i="17"/>
  <c r="E81" i="17"/>
  <c r="F81" i="17"/>
  <c r="G81" i="17"/>
  <c r="D73" i="8" s="1"/>
  <c r="C82" i="17"/>
  <c r="E82" i="17"/>
  <c r="F82" i="17" s="1"/>
  <c r="G82" i="17" s="1"/>
  <c r="D74" i="8" s="1"/>
  <c r="C83" i="17"/>
  <c r="E83" i="17"/>
  <c r="F83" i="17" s="1"/>
  <c r="G83" i="17" s="1"/>
  <c r="D75" i="8" s="1"/>
  <c r="C84" i="17"/>
  <c r="E84" i="17"/>
  <c r="F84" i="17" s="1"/>
  <c r="G84" i="17"/>
  <c r="D76" i="8" s="1"/>
  <c r="C85" i="17"/>
  <c r="E85" i="17"/>
  <c r="F85" i="17" s="1"/>
  <c r="G85" i="17" s="1"/>
  <c r="D77" i="8" s="1"/>
  <c r="C86" i="17"/>
  <c r="E86" i="17"/>
  <c r="F86" i="17" s="1"/>
  <c r="G86" i="17" s="1"/>
  <c r="D78" i="8" s="1"/>
  <c r="C87" i="17"/>
  <c r="E87" i="17"/>
  <c r="F87" i="17"/>
  <c r="G87" i="17" s="1"/>
  <c r="D79" i="8" s="1"/>
  <c r="C88" i="17"/>
  <c r="E88" i="17"/>
  <c r="F88" i="17" s="1"/>
  <c r="G88" i="17"/>
  <c r="D80" i="8" s="1"/>
  <c r="C89" i="17"/>
  <c r="E89" i="17"/>
  <c r="F89" i="17" s="1"/>
  <c r="G89" i="17" s="1"/>
  <c r="D81" i="8" s="1"/>
  <c r="C90" i="17"/>
  <c r="E90" i="17"/>
  <c r="F90" i="17" s="1"/>
  <c r="G90" i="17"/>
  <c r="D82" i="8" s="1"/>
  <c r="C91" i="17"/>
  <c r="E91" i="17"/>
  <c r="F91" i="17"/>
  <c r="G91" i="17" s="1"/>
  <c r="D83" i="8" s="1"/>
  <c r="E92" i="17"/>
  <c r="F92" i="17" s="1"/>
  <c r="G92" i="17" s="1"/>
  <c r="D84" i="8" s="1"/>
  <c r="C10" i="7"/>
  <c r="E10" i="7"/>
  <c r="C11" i="7"/>
  <c r="E11" i="7"/>
  <c r="C12" i="7"/>
  <c r="E12" i="7" s="1"/>
  <c r="C13" i="7"/>
  <c r="E13" i="7"/>
  <c r="C14" i="7"/>
  <c r="E14" i="7" s="1"/>
  <c r="F46" i="7" s="1"/>
  <c r="B37" i="8" s="1"/>
  <c r="F37" i="8" s="1"/>
  <c r="C15" i="7"/>
  <c r="E15" i="7" s="1"/>
  <c r="C16" i="7"/>
  <c r="E16" i="7" s="1"/>
  <c r="C17" i="7"/>
  <c r="E17" i="7"/>
  <c r="C18" i="7"/>
  <c r="E18" i="7"/>
  <c r="C19" i="7"/>
  <c r="E19" i="7"/>
  <c r="C20" i="7"/>
  <c r="E20" i="7" s="1"/>
  <c r="C21" i="7"/>
  <c r="E21" i="7"/>
  <c r="C22" i="7"/>
  <c r="E22" i="7" s="1"/>
  <c r="F22" i="7" s="1"/>
  <c r="B13" i="8" s="1"/>
  <c r="F13" i="8" s="1"/>
  <c r="C23" i="7"/>
  <c r="E23" i="7" s="1"/>
  <c r="C24" i="7"/>
  <c r="E24" i="7" s="1"/>
  <c r="F24" i="7" s="1"/>
  <c r="B15" i="8" s="1"/>
  <c r="F15" i="8" s="1"/>
  <c r="C25" i="7"/>
  <c r="E25" i="7"/>
  <c r="C26" i="7"/>
  <c r="E26" i="7"/>
  <c r="C27" i="7"/>
  <c r="E27" i="7"/>
  <c r="C28" i="7"/>
  <c r="E28" i="7" s="1"/>
  <c r="C29" i="7"/>
  <c r="E29" i="7"/>
  <c r="C30" i="7"/>
  <c r="E30" i="7" s="1"/>
  <c r="C31" i="7"/>
  <c r="E31" i="7" s="1"/>
  <c r="C32" i="7"/>
  <c r="E32" i="7" s="1"/>
  <c r="C33" i="7"/>
  <c r="E33" i="7"/>
  <c r="C34" i="7"/>
  <c r="E34" i="7"/>
  <c r="C35" i="7"/>
  <c r="E35" i="7"/>
  <c r="C36" i="7"/>
  <c r="E36" i="7" s="1"/>
  <c r="C37" i="7"/>
  <c r="E37" i="7"/>
  <c r="C38" i="7"/>
  <c r="E38" i="7" s="1"/>
  <c r="F38" i="7"/>
  <c r="B29" i="8" s="1"/>
  <c r="F29" i="8" s="1"/>
  <c r="C39" i="7"/>
  <c r="E39" i="7" s="1"/>
  <c r="C40" i="7"/>
  <c r="E40" i="7" s="1"/>
  <c r="C41" i="7"/>
  <c r="E41" i="7"/>
  <c r="C42" i="7"/>
  <c r="E42" i="7"/>
  <c r="C43" i="7"/>
  <c r="E43" i="7"/>
  <c r="F43" i="7" s="1"/>
  <c r="B34" i="8" s="1"/>
  <c r="F34" i="8" s="1"/>
  <c r="C44" i="7"/>
  <c r="E44" i="7" s="1"/>
  <c r="C45" i="7"/>
  <c r="E45" i="7"/>
  <c r="C46" i="7"/>
  <c r="E46" i="7" s="1"/>
  <c r="C47" i="7"/>
  <c r="E47" i="7" s="1"/>
  <c r="C48" i="7"/>
  <c r="E48" i="7" s="1"/>
  <c r="C49" i="7"/>
  <c r="E49" i="7"/>
  <c r="C50" i="7"/>
  <c r="E50" i="7"/>
  <c r="C51" i="7"/>
  <c r="E51" i="7"/>
  <c r="C52" i="7"/>
  <c r="E52" i="7" s="1"/>
  <c r="C53" i="7"/>
  <c r="E53" i="7"/>
  <c r="F53" i="7" s="1"/>
  <c r="B44" i="8" s="1"/>
  <c r="F44" i="8" s="1"/>
  <c r="C54" i="7"/>
  <c r="E54" i="7" s="1"/>
  <c r="C55" i="7"/>
  <c r="E55" i="7" s="1"/>
  <c r="C56" i="7"/>
  <c r="E56" i="7" s="1"/>
  <c r="C57" i="7"/>
  <c r="E57" i="7"/>
  <c r="C58" i="7"/>
  <c r="E58" i="7"/>
  <c r="C59" i="7"/>
  <c r="E59" i="7"/>
  <c r="C60" i="7"/>
  <c r="E60" i="7" s="1"/>
  <c r="C61" i="7"/>
  <c r="E61" i="7"/>
  <c r="C62" i="7"/>
  <c r="E62" i="7" s="1"/>
  <c r="C63" i="7"/>
  <c r="E63" i="7" s="1"/>
  <c r="F63" i="7" s="1"/>
  <c r="B54" i="8" s="1"/>
  <c r="F54" i="8" s="1"/>
  <c r="C64" i="7"/>
  <c r="E64" i="7" s="1"/>
  <c r="C65" i="7"/>
  <c r="E65" i="7"/>
  <c r="C66" i="7"/>
  <c r="E66" i="7"/>
  <c r="C67" i="7"/>
  <c r="E67" i="7"/>
  <c r="E68" i="7"/>
  <c r="F68" i="7" s="1"/>
  <c r="B59" i="8" s="1"/>
  <c r="F59" i="8" s="1"/>
  <c r="E69" i="7"/>
  <c r="E70" i="7"/>
  <c r="E71" i="7"/>
  <c r="E72" i="7"/>
  <c r="E73" i="7"/>
  <c r="E74" i="7"/>
  <c r="E75" i="7"/>
  <c r="E76" i="7"/>
  <c r="F76" i="7" s="1"/>
  <c r="B67" i="8" s="1"/>
  <c r="F67" i="8" s="1"/>
  <c r="E77" i="7"/>
  <c r="E78" i="7"/>
  <c r="E79" i="7"/>
  <c r="E80" i="7"/>
  <c r="E81" i="7"/>
  <c r="E82" i="7"/>
  <c r="E83" i="7"/>
  <c r="E84" i="7"/>
  <c r="F84" i="7" s="1"/>
  <c r="B75" i="8" s="1"/>
  <c r="F75" i="8" s="1"/>
  <c r="E85" i="7"/>
  <c r="E86" i="7"/>
  <c r="E87" i="7"/>
  <c r="E88" i="7"/>
  <c r="E89" i="7"/>
  <c r="E90" i="7"/>
  <c r="E91" i="7"/>
  <c r="E92" i="7"/>
  <c r="F92" i="7" s="1"/>
  <c r="B83" i="8" s="1"/>
  <c r="F83" i="8" s="1"/>
  <c r="E93" i="7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B62" i="29"/>
  <c r="C62" i="29"/>
  <c r="D62" i="29"/>
  <c r="C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C5" i="2"/>
  <c r="E5" i="2"/>
  <c r="I5" i="2" s="1"/>
  <c r="P5" i="2"/>
  <c r="C6" i="2"/>
  <c r="E6" i="2" s="1"/>
  <c r="I6" i="2" s="1"/>
  <c r="P6" i="2"/>
  <c r="Q6" i="2" s="1"/>
  <c r="C7" i="2"/>
  <c r="P7" i="2" s="1"/>
  <c r="E7" i="2"/>
  <c r="I7" i="2" s="1"/>
  <c r="C8" i="2"/>
  <c r="E8" i="2" s="1"/>
  <c r="I8" i="2" s="1"/>
  <c r="P8" i="2"/>
  <c r="Q8" i="2" s="1"/>
  <c r="C9" i="2"/>
  <c r="E9" i="2"/>
  <c r="I9" i="2"/>
  <c r="P9" i="2"/>
  <c r="C10" i="2"/>
  <c r="C11" i="2"/>
  <c r="E11" i="2" s="1"/>
  <c r="I11" i="2" s="1"/>
  <c r="C12" i="2"/>
  <c r="P12" i="2" s="1"/>
  <c r="E12" i="2"/>
  <c r="I12" i="2"/>
  <c r="C13" i="2"/>
  <c r="E13" i="2"/>
  <c r="I13" i="2" s="1"/>
  <c r="P13" i="2"/>
  <c r="Q13" i="2"/>
  <c r="E14" i="2"/>
  <c r="I14" i="2" s="1"/>
  <c r="P14" i="2"/>
  <c r="Q14" i="2"/>
  <c r="E15" i="2"/>
  <c r="I15" i="2"/>
  <c r="P15" i="2"/>
  <c r="Q15" i="2" s="1"/>
  <c r="E16" i="2"/>
  <c r="I16" i="2" s="1"/>
  <c r="P16" i="2"/>
  <c r="Q16" i="2"/>
  <c r="Y16" i="2"/>
  <c r="E17" i="2"/>
  <c r="I17" i="2" s="1"/>
  <c r="P17" i="2"/>
  <c r="Q17" i="2"/>
  <c r="Y17" i="2"/>
  <c r="E18" i="2"/>
  <c r="I18" i="2" s="1"/>
  <c r="P18" i="2"/>
  <c r="Q18" i="2"/>
  <c r="Y18" i="2"/>
  <c r="E19" i="2"/>
  <c r="I19" i="2" s="1"/>
  <c r="I28" i="2" s="1"/>
  <c r="P19" i="2"/>
  <c r="Q19" i="2"/>
  <c r="Y19" i="2"/>
  <c r="E20" i="2"/>
  <c r="I20" i="2" s="1"/>
  <c r="P20" i="2"/>
  <c r="Q20" i="2"/>
  <c r="Y20" i="2"/>
  <c r="E21" i="2"/>
  <c r="I21" i="2" s="1"/>
  <c r="P21" i="2"/>
  <c r="Q21" i="2"/>
  <c r="Y21" i="2"/>
  <c r="E22" i="2"/>
  <c r="I22" i="2" s="1"/>
  <c r="P22" i="2"/>
  <c r="Q22" i="2"/>
  <c r="Y22" i="2"/>
  <c r="E23" i="2"/>
  <c r="I23" i="2" s="1"/>
  <c r="P23" i="2"/>
  <c r="Q23" i="2"/>
  <c r="Y23" i="2"/>
  <c r="G25" i="2"/>
  <c r="O25" i="2"/>
  <c r="C26" i="2"/>
  <c r="G26" i="2"/>
  <c r="O26" i="2"/>
  <c r="C27" i="2"/>
  <c r="G27" i="2"/>
  <c r="O27" i="2"/>
  <c r="C28" i="2"/>
  <c r="G28" i="2"/>
  <c r="O28" i="2"/>
  <c r="P28" i="2"/>
  <c r="C29" i="2"/>
  <c r="G29" i="2"/>
  <c r="O29" i="2"/>
  <c r="P29" i="2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H16" i="18"/>
  <c r="H17" i="18"/>
  <c r="H18" i="18"/>
  <c r="H19" i="18"/>
  <c r="H20" i="18"/>
  <c r="H21" i="18"/>
  <c r="H22" i="18"/>
  <c r="H23" i="18"/>
  <c r="I25" i="18"/>
  <c r="I26" i="18" s="1"/>
  <c r="F27" i="18"/>
  <c r="G27" i="18"/>
  <c r="H27" i="18"/>
  <c r="I27" i="18"/>
  <c r="J27" i="18"/>
  <c r="K27" i="18"/>
  <c r="B20" i="4"/>
  <c r="C20" i="4"/>
  <c r="D3" i="3"/>
  <c r="E3" i="3" s="1"/>
  <c r="D4" i="3"/>
  <c r="E4" i="3"/>
  <c r="D5" i="3"/>
  <c r="E5" i="3"/>
  <c r="D6" i="3"/>
  <c r="E6" i="3"/>
  <c r="D7" i="3"/>
  <c r="E7" i="3" s="1"/>
  <c r="D8" i="3"/>
  <c r="E8" i="3"/>
  <c r="D9" i="3"/>
  <c r="E9" i="3"/>
  <c r="B10" i="3"/>
  <c r="E10" i="3" s="1"/>
  <c r="C10" i="3"/>
  <c r="D10" i="3"/>
  <c r="D22" i="3"/>
  <c r="E22" i="3"/>
  <c r="D23" i="3"/>
  <c r="E23" i="3"/>
  <c r="C25" i="3"/>
  <c r="D25" i="3"/>
  <c r="E25" i="3"/>
  <c r="B26" i="3"/>
  <c r="C26" i="3"/>
  <c r="D26" i="3"/>
  <c r="E26" i="3" s="1"/>
  <c r="C27" i="3"/>
  <c r="D27" i="3" s="1"/>
  <c r="E27" i="3" s="1"/>
  <c r="B28" i="3"/>
  <c r="D28" i="3" s="1"/>
  <c r="C28" i="3"/>
  <c r="C29" i="3"/>
  <c r="D29" i="3" l="1"/>
  <c r="G78" i="8"/>
  <c r="F91" i="7"/>
  <c r="B82" i="8" s="1"/>
  <c r="F82" i="8" s="1"/>
  <c r="F83" i="7"/>
  <c r="B74" i="8" s="1"/>
  <c r="F74" i="8" s="1"/>
  <c r="F75" i="7"/>
  <c r="B66" i="8" s="1"/>
  <c r="F66" i="8" s="1"/>
  <c r="F67" i="7"/>
  <c r="B58" i="8" s="1"/>
  <c r="F58" i="8" s="1"/>
  <c r="F62" i="7"/>
  <c r="B53" i="8" s="1"/>
  <c r="F53" i="8" s="1"/>
  <c r="G56" i="8" s="1"/>
  <c r="F48" i="7"/>
  <c r="B39" i="8" s="1"/>
  <c r="F39" i="8" s="1"/>
  <c r="F33" i="7"/>
  <c r="B24" i="8" s="1"/>
  <c r="F24" i="8" s="1"/>
  <c r="F28" i="7"/>
  <c r="B19" i="8" s="1"/>
  <c r="F19" i="8" s="1"/>
  <c r="F23" i="7"/>
  <c r="B14" i="8" s="1"/>
  <c r="F14" i="8" s="1"/>
  <c r="F13" i="7"/>
  <c r="Q7" i="2"/>
  <c r="E4" i="2"/>
  <c r="P4" i="2"/>
  <c r="F90" i="7"/>
  <c r="B81" i="8" s="1"/>
  <c r="F81" i="8" s="1"/>
  <c r="G84" i="8" s="1"/>
  <c r="F82" i="7"/>
  <c r="B73" i="8" s="1"/>
  <c r="F73" i="8" s="1"/>
  <c r="F74" i="7"/>
  <c r="B65" i="8" s="1"/>
  <c r="F65" i="8" s="1"/>
  <c r="F57" i="7"/>
  <c r="B48" i="8" s="1"/>
  <c r="F48" i="8" s="1"/>
  <c r="F52" i="7"/>
  <c r="B43" i="8" s="1"/>
  <c r="F43" i="8" s="1"/>
  <c r="F47" i="7"/>
  <c r="B38" i="8" s="1"/>
  <c r="F38" i="8" s="1"/>
  <c r="F37" i="7"/>
  <c r="B28" i="8" s="1"/>
  <c r="F28" i="8" s="1"/>
  <c r="F27" i="7"/>
  <c r="B18" i="8" s="1"/>
  <c r="F18" i="8" s="1"/>
  <c r="F61" i="7"/>
  <c r="B52" i="8" s="1"/>
  <c r="F52" i="8" s="1"/>
  <c r="F51" i="7"/>
  <c r="B42" i="8" s="1"/>
  <c r="F42" i="8" s="1"/>
  <c r="G45" i="8" s="1"/>
  <c r="F32" i="7"/>
  <c r="B23" i="8" s="1"/>
  <c r="F23" i="8" s="1"/>
  <c r="F17" i="7"/>
  <c r="B8" i="8" s="1"/>
  <c r="F8" i="8" s="1"/>
  <c r="F12" i="7"/>
  <c r="F69" i="7"/>
  <c r="B60" i="8" s="1"/>
  <c r="F60" i="8" s="1"/>
  <c r="F73" i="7"/>
  <c r="B64" i="8" s="1"/>
  <c r="F64" i="8" s="1"/>
  <c r="G67" i="8" s="1"/>
  <c r="F77" i="7"/>
  <c r="B68" i="8" s="1"/>
  <c r="F68" i="8" s="1"/>
  <c r="F81" i="7"/>
  <c r="B72" i="8" s="1"/>
  <c r="F72" i="8" s="1"/>
  <c r="G75" i="8" s="1"/>
  <c r="F85" i="7"/>
  <c r="B76" i="8" s="1"/>
  <c r="F76" i="8" s="1"/>
  <c r="F89" i="7"/>
  <c r="B80" i="8" s="1"/>
  <c r="F80" i="8" s="1"/>
  <c r="G83" i="8" s="1"/>
  <c r="F93" i="7"/>
  <c r="B84" i="8" s="1"/>
  <c r="F84" i="8" s="1"/>
  <c r="F10" i="7"/>
  <c r="F18" i="7"/>
  <c r="B9" i="8" s="1"/>
  <c r="F9" i="8" s="1"/>
  <c r="F26" i="7"/>
  <c r="B17" i="8" s="1"/>
  <c r="F17" i="8" s="1"/>
  <c r="F34" i="7"/>
  <c r="B25" i="8" s="1"/>
  <c r="F25" i="8" s="1"/>
  <c r="F42" i="7"/>
  <c r="B33" i="8" s="1"/>
  <c r="F33" i="8" s="1"/>
  <c r="F50" i="7"/>
  <c r="B41" i="8" s="1"/>
  <c r="F41" i="8" s="1"/>
  <c r="F58" i="7"/>
  <c r="B49" i="8" s="1"/>
  <c r="F49" i="8" s="1"/>
  <c r="F66" i="7"/>
  <c r="B57" i="8" s="1"/>
  <c r="F57" i="8" s="1"/>
  <c r="B29" i="3"/>
  <c r="E29" i="3" s="1"/>
  <c r="I29" i="2"/>
  <c r="E28" i="2"/>
  <c r="F88" i="7"/>
  <c r="B79" i="8" s="1"/>
  <c r="F79" i="8" s="1"/>
  <c r="G82" i="8" s="1"/>
  <c r="F80" i="7"/>
  <c r="B71" i="8" s="1"/>
  <c r="F71" i="8" s="1"/>
  <c r="F72" i="7"/>
  <c r="B63" i="8" s="1"/>
  <c r="F63" i="8" s="1"/>
  <c r="G66" i="8" s="1"/>
  <c r="F56" i="7"/>
  <c r="B47" i="8" s="1"/>
  <c r="F47" i="8" s="1"/>
  <c r="F41" i="7"/>
  <c r="B32" i="8" s="1"/>
  <c r="F32" i="8" s="1"/>
  <c r="F36" i="7"/>
  <c r="B27" i="8" s="1"/>
  <c r="F27" i="8" s="1"/>
  <c r="F31" i="7"/>
  <c r="B22" i="8" s="1"/>
  <c r="F22" i="8" s="1"/>
  <c r="G25" i="8" s="1"/>
  <c r="F21" i="7"/>
  <c r="B12" i="8" s="1"/>
  <c r="F12" i="8" s="1"/>
  <c r="G15" i="8" s="1"/>
  <c r="F11" i="7"/>
  <c r="E28" i="3"/>
  <c r="F79" i="7"/>
  <c r="B70" i="8" s="1"/>
  <c r="F70" i="8" s="1"/>
  <c r="F71" i="7"/>
  <c r="B62" i="8" s="1"/>
  <c r="F62" i="8" s="1"/>
  <c r="G65" i="8" s="1"/>
  <c r="F55" i="7"/>
  <c r="B46" i="8" s="1"/>
  <c r="F46" i="8" s="1"/>
  <c r="F45" i="7"/>
  <c r="B36" i="8" s="1"/>
  <c r="F36" i="8" s="1"/>
  <c r="G39" i="8" s="1"/>
  <c r="F16" i="7"/>
  <c r="B7" i="8" s="1"/>
  <c r="F7" i="8" s="1"/>
  <c r="G10" i="8" s="1"/>
  <c r="F87" i="7"/>
  <c r="B78" i="8" s="1"/>
  <c r="F78" i="8" s="1"/>
  <c r="F60" i="7"/>
  <c r="B51" i="8" s="1"/>
  <c r="F51" i="8" s="1"/>
  <c r="F35" i="7"/>
  <c r="B26" i="8" s="1"/>
  <c r="F26" i="8" s="1"/>
  <c r="G29" i="8" s="1"/>
  <c r="F86" i="7"/>
  <c r="B77" i="8" s="1"/>
  <c r="F77" i="8" s="1"/>
  <c r="F70" i="7"/>
  <c r="B61" i="8" s="1"/>
  <c r="F61" i="8" s="1"/>
  <c r="F59" i="7"/>
  <c r="B50" i="8" s="1"/>
  <c r="F50" i="8" s="1"/>
  <c r="G53" i="8" s="1"/>
  <c r="F54" i="7"/>
  <c r="B45" i="8" s="1"/>
  <c r="F45" i="8" s="1"/>
  <c r="G48" i="8" s="1"/>
  <c r="F40" i="7"/>
  <c r="B31" i="8" s="1"/>
  <c r="F31" i="8" s="1"/>
  <c r="G34" i="8" s="1"/>
  <c r="F25" i="7"/>
  <c r="B16" i="8" s="1"/>
  <c r="F16" i="8" s="1"/>
  <c r="G18" i="8" s="1"/>
  <c r="F15" i="7"/>
  <c r="B6" i="8" s="1"/>
  <c r="F6" i="8" s="1"/>
  <c r="F65" i="7"/>
  <c r="B56" i="8" s="1"/>
  <c r="F56" i="8" s="1"/>
  <c r="G59" i="8" s="1"/>
  <c r="F30" i="7"/>
  <c r="B21" i="8" s="1"/>
  <c r="F21" i="8" s="1"/>
  <c r="G24" i="8" s="1"/>
  <c r="E29" i="2"/>
  <c r="P10" i="2"/>
  <c r="Q10" i="2" s="1"/>
  <c r="E10" i="2"/>
  <c r="I10" i="2" s="1"/>
  <c r="F78" i="7"/>
  <c r="B69" i="8" s="1"/>
  <c r="F69" i="8" s="1"/>
  <c r="F20" i="7"/>
  <c r="B11" i="8" s="1"/>
  <c r="F11" i="8" s="1"/>
  <c r="G14" i="8" s="1"/>
  <c r="C25" i="2"/>
  <c r="Q12" i="2"/>
  <c r="Q9" i="2"/>
  <c r="F64" i="7"/>
  <c r="B55" i="8" s="1"/>
  <c r="F55" i="8" s="1"/>
  <c r="G58" i="8" s="1"/>
  <c r="F49" i="7"/>
  <c r="B40" i="8" s="1"/>
  <c r="F40" i="8" s="1"/>
  <c r="F44" i="7"/>
  <c r="B35" i="8" s="1"/>
  <c r="F35" i="8" s="1"/>
  <c r="F39" i="7"/>
  <c r="B30" i="8" s="1"/>
  <c r="F30" i="8" s="1"/>
  <c r="F29" i="7"/>
  <c r="B20" i="8" s="1"/>
  <c r="F20" i="8" s="1"/>
  <c r="G23" i="8" s="1"/>
  <c r="F19" i="7"/>
  <c r="B10" i="8" s="1"/>
  <c r="F10" i="8" s="1"/>
  <c r="G13" i="8" s="1"/>
  <c r="F14" i="7"/>
  <c r="B5" i="8" s="1"/>
  <c r="F5" i="8" s="1"/>
  <c r="P11" i="2"/>
  <c r="Q11" i="2" s="1"/>
  <c r="G64" i="8" l="1"/>
  <c r="G49" i="8"/>
  <c r="G30" i="8"/>
  <c r="G28" i="8"/>
  <c r="G71" i="8"/>
  <c r="H71" i="8" s="1"/>
  <c r="G55" i="8"/>
  <c r="G68" i="8"/>
  <c r="G61" i="8"/>
  <c r="G47" i="8"/>
  <c r="G80" i="8"/>
  <c r="H80" i="8" s="1"/>
  <c r="G35" i="8"/>
  <c r="G20" i="8"/>
  <c r="G76" i="8"/>
  <c r="G69" i="8"/>
  <c r="H23" i="8"/>
  <c r="G38" i="8"/>
  <c r="G72" i="8"/>
  <c r="G73" i="8"/>
  <c r="G50" i="8"/>
  <c r="H50" i="8" s="1"/>
  <c r="I50" i="8" s="1"/>
  <c r="G12" i="8"/>
  <c r="G63" i="8"/>
  <c r="G57" i="8"/>
  <c r="G77" i="8"/>
  <c r="G62" i="8"/>
  <c r="G51" i="8"/>
  <c r="H51" i="8" s="1"/>
  <c r="G33" i="8"/>
  <c r="G43" i="8"/>
  <c r="G9" i="8"/>
  <c r="G54" i="8"/>
  <c r="H66" i="8"/>
  <c r="W8" i="2"/>
  <c r="W11" i="2"/>
  <c r="W14" i="2"/>
  <c r="W6" i="2"/>
  <c r="W17" i="2"/>
  <c r="W19" i="2"/>
  <c r="W21" i="2"/>
  <c r="W23" i="2"/>
  <c r="W9" i="2"/>
  <c r="W15" i="2"/>
  <c r="W12" i="2"/>
  <c r="Q5" i="2"/>
  <c r="W7" i="2"/>
  <c r="W10" i="2"/>
  <c r="W16" i="2"/>
  <c r="W18" i="2"/>
  <c r="W20" i="2"/>
  <c r="W22" i="2"/>
  <c r="W13" i="2"/>
  <c r="P27" i="2"/>
  <c r="W5" i="2"/>
  <c r="P26" i="2"/>
  <c r="P25" i="2"/>
  <c r="G17" i="8"/>
  <c r="H17" i="8" s="1"/>
  <c r="G16" i="8"/>
  <c r="H16" i="8" s="1"/>
  <c r="G8" i="8"/>
  <c r="H8" i="8" s="1"/>
  <c r="K4" i="2" s="1"/>
  <c r="G36" i="8"/>
  <c r="H36" i="8" s="1"/>
  <c r="G32" i="8"/>
  <c r="H32" i="8" s="1"/>
  <c r="G21" i="8"/>
  <c r="H21" i="8" s="1"/>
  <c r="G19" i="8"/>
  <c r="H19" i="8" s="1"/>
  <c r="I19" i="8" s="1"/>
  <c r="G81" i="8"/>
  <c r="H81" i="8" s="1"/>
  <c r="G74" i="8"/>
  <c r="H74" i="8" s="1"/>
  <c r="G60" i="8"/>
  <c r="H60" i="8" s="1"/>
  <c r="G31" i="8"/>
  <c r="I4" i="2"/>
  <c r="E25" i="2"/>
  <c r="E27" i="2"/>
  <c r="E26" i="2"/>
  <c r="G22" i="8"/>
  <c r="H22" i="8" s="1"/>
  <c r="H34" i="8"/>
  <c r="H82" i="8"/>
  <c r="G52" i="8"/>
  <c r="H52" i="8" s="1"/>
  <c r="H83" i="8"/>
  <c r="G11" i="8"/>
  <c r="H11" i="8" s="1"/>
  <c r="G41" i="8"/>
  <c r="H41" i="8" s="1"/>
  <c r="G27" i="8"/>
  <c r="H27" i="8" s="1"/>
  <c r="G40" i="8"/>
  <c r="H40" i="8" s="1"/>
  <c r="H10" i="8"/>
  <c r="H15" i="8"/>
  <c r="G44" i="8"/>
  <c r="H44" i="8" s="1"/>
  <c r="G79" i="8"/>
  <c r="H79" i="8" s="1"/>
  <c r="G26" i="8"/>
  <c r="H26" i="8" s="1"/>
  <c r="G46" i="8"/>
  <c r="H46" i="8" s="1"/>
  <c r="G42" i="8"/>
  <c r="H42" i="8" s="1"/>
  <c r="G37" i="8"/>
  <c r="H37" i="8" s="1"/>
  <c r="G70" i="8"/>
  <c r="H70" i="8" s="1"/>
  <c r="H54" i="8" l="1"/>
  <c r="I54" i="8" s="1"/>
  <c r="H25" i="8"/>
  <c r="I25" i="8" s="1"/>
  <c r="H73" i="8"/>
  <c r="H13" i="8"/>
  <c r="H47" i="8"/>
  <c r="H28" i="8"/>
  <c r="K22" i="2"/>
  <c r="H9" i="8"/>
  <c r="H62" i="8"/>
  <c r="H29" i="8"/>
  <c r="I29" i="8" s="1"/>
  <c r="H69" i="8"/>
  <c r="H14" i="8"/>
  <c r="I14" i="8" s="1"/>
  <c r="H30" i="8"/>
  <c r="I30" i="8" s="1"/>
  <c r="I40" i="8"/>
  <c r="K12" i="2"/>
  <c r="K10" i="2"/>
  <c r="H77" i="8"/>
  <c r="I77" i="8" s="1"/>
  <c r="H72" i="8"/>
  <c r="H76" i="8"/>
  <c r="I80" i="8" s="1"/>
  <c r="H53" i="8"/>
  <c r="H49" i="8"/>
  <c r="I23" i="8"/>
  <c r="I41" i="8"/>
  <c r="I83" i="8"/>
  <c r="H58" i="8"/>
  <c r="I58" i="8" s="1"/>
  <c r="H84" i="8"/>
  <c r="H38" i="8"/>
  <c r="I38" i="8" s="1"/>
  <c r="H67" i="8"/>
  <c r="H48" i="8"/>
  <c r="H64" i="8"/>
  <c r="I71" i="8"/>
  <c r="I27" i="8"/>
  <c r="I46" i="8"/>
  <c r="I26" i="8"/>
  <c r="I79" i="8"/>
  <c r="I26" i="2"/>
  <c r="I27" i="2"/>
  <c r="I25" i="2"/>
  <c r="I36" i="8"/>
  <c r="K11" i="2"/>
  <c r="I44" i="8"/>
  <c r="K13" i="2"/>
  <c r="I52" i="8"/>
  <c r="K15" i="2"/>
  <c r="H31" i="8"/>
  <c r="I31" i="8" s="1"/>
  <c r="H24" i="8"/>
  <c r="H43" i="8"/>
  <c r="H57" i="8"/>
  <c r="I57" i="8" s="1"/>
  <c r="H56" i="8"/>
  <c r="H20" i="8"/>
  <c r="H61" i="8"/>
  <c r="I61" i="8" s="1"/>
  <c r="H59" i="8"/>
  <c r="I51" i="8"/>
  <c r="I21" i="8"/>
  <c r="I15" i="8"/>
  <c r="I60" i="8"/>
  <c r="K17" i="2"/>
  <c r="H33" i="8"/>
  <c r="I33" i="8" s="1"/>
  <c r="H63" i="8"/>
  <c r="I63" i="8" s="1"/>
  <c r="H75" i="8"/>
  <c r="I75" i="8" s="1"/>
  <c r="H35" i="8"/>
  <c r="I35" i="8" s="1"/>
  <c r="H68" i="8"/>
  <c r="H45" i="8"/>
  <c r="I45" i="8" s="1"/>
  <c r="I81" i="8"/>
  <c r="I66" i="8"/>
  <c r="I70" i="8"/>
  <c r="I34" i="8"/>
  <c r="I74" i="8"/>
  <c r="I16" i="8"/>
  <c r="K6" i="2"/>
  <c r="H78" i="8"/>
  <c r="I78" i="8" s="1"/>
  <c r="H12" i="8"/>
  <c r="H39" i="8"/>
  <c r="I39" i="8" s="1"/>
  <c r="H65" i="8"/>
  <c r="H55" i="8"/>
  <c r="I55" i="8" s="1"/>
  <c r="H18" i="8"/>
  <c r="I18" i="8" s="1"/>
  <c r="I20" i="8" l="1"/>
  <c r="K7" i="2"/>
  <c r="I49" i="8"/>
  <c r="M12" i="2"/>
  <c r="M22" i="2"/>
  <c r="I82" i="8"/>
  <c r="I56" i="8"/>
  <c r="K16" i="2"/>
  <c r="M16" i="2" s="1"/>
  <c r="I84" i="8"/>
  <c r="K23" i="2"/>
  <c r="I53" i="8"/>
  <c r="M11" i="2"/>
  <c r="I76" i="8"/>
  <c r="K21" i="2"/>
  <c r="M21" i="2" s="1"/>
  <c r="I28" i="8"/>
  <c r="K9" i="2"/>
  <c r="M9" i="2" s="1"/>
  <c r="I43" i="8"/>
  <c r="I72" i="8"/>
  <c r="K20" i="2"/>
  <c r="M20" i="2" s="1"/>
  <c r="I47" i="8"/>
  <c r="I68" i="8"/>
  <c r="K19" i="2"/>
  <c r="I24" i="8"/>
  <c r="K8" i="2"/>
  <c r="M8" i="2" s="1"/>
  <c r="I69" i="8"/>
  <c r="I13" i="8"/>
  <c r="I64" i="8"/>
  <c r="K18" i="2"/>
  <c r="M18" i="2" s="1"/>
  <c r="M10" i="2"/>
  <c r="I73" i="8"/>
  <c r="M13" i="2"/>
  <c r="I65" i="8"/>
  <c r="I22" i="8"/>
  <c r="I12" i="8"/>
  <c r="K5" i="2"/>
  <c r="M5" i="2" s="1"/>
  <c r="I59" i="8"/>
  <c r="K29" i="2"/>
  <c r="M15" i="2"/>
  <c r="I48" i="8"/>
  <c r="K14" i="2"/>
  <c r="I17" i="8"/>
  <c r="I32" i="8"/>
  <c r="I62" i="8"/>
  <c r="M17" i="2"/>
  <c r="I67" i="8"/>
  <c r="I37" i="8"/>
  <c r="I42" i="8"/>
  <c r="K28" i="2" l="1"/>
  <c r="M19" i="2"/>
  <c r="U19" i="2" s="1"/>
  <c r="B22" i="18"/>
  <c r="E22" i="18" s="1"/>
  <c r="N21" i="2"/>
  <c r="N22" i="2"/>
  <c r="B23" i="18"/>
  <c r="N13" i="2"/>
  <c r="B14" i="18"/>
  <c r="B11" i="18"/>
  <c r="N10" i="2"/>
  <c r="N12" i="2"/>
  <c r="B13" i="18"/>
  <c r="B6" i="18"/>
  <c r="U17" i="2"/>
  <c r="U21" i="2"/>
  <c r="U23" i="2"/>
  <c r="U20" i="2"/>
  <c r="U16" i="2"/>
  <c r="U22" i="2"/>
  <c r="U18" i="2"/>
  <c r="B16" i="18"/>
  <c r="E16" i="18" s="1"/>
  <c r="N17" i="2"/>
  <c r="B18" i="18"/>
  <c r="E18" i="18" s="1"/>
  <c r="N18" i="2"/>
  <c r="B19" i="18"/>
  <c r="E19" i="18" s="1"/>
  <c r="B12" i="18"/>
  <c r="N11" i="2"/>
  <c r="M7" i="2"/>
  <c r="B21" i="18"/>
  <c r="E21" i="18" s="1"/>
  <c r="K26" i="2"/>
  <c r="M23" i="2"/>
  <c r="M4" i="2"/>
  <c r="K27" i="2"/>
  <c r="M14" i="2"/>
  <c r="K25" i="2"/>
  <c r="B9" i="18"/>
  <c r="N9" i="2"/>
  <c r="B10" i="18"/>
  <c r="B17" i="18"/>
  <c r="E17" i="18" s="1"/>
  <c r="N16" i="2"/>
  <c r="M6" i="2"/>
  <c r="N7" i="2" l="1"/>
  <c r="B8" i="18"/>
  <c r="B7" i="18"/>
  <c r="N6" i="2"/>
  <c r="B15" i="18"/>
  <c r="N14" i="2"/>
  <c r="S11" i="2"/>
  <c r="S14" i="2"/>
  <c r="S17" i="2"/>
  <c r="S19" i="2"/>
  <c r="S21" i="2"/>
  <c r="S23" i="2"/>
  <c r="S6" i="2"/>
  <c r="M25" i="2"/>
  <c r="M27" i="2"/>
  <c r="S9" i="2"/>
  <c r="S15" i="2"/>
  <c r="S12" i="2"/>
  <c r="S7" i="2"/>
  <c r="S16" i="2"/>
  <c r="S18" i="2"/>
  <c r="S5" i="2"/>
  <c r="S13" i="2"/>
  <c r="S8" i="2"/>
  <c r="S20" i="2"/>
  <c r="S10" i="2"/>
  <c r="S22" i="2"/>
  <c r="B5" i="18"/>
  <c r="B25" i="18" s="1"/>
  <c r="C19" i="18"/>
  <c r="D19" i="18"/>
  <c r="N15" i="2"/>
  <c r="N5" i="2"/>
  <c r="B27" i="18"/>
  <c r="B28" i="18" s="1"/>
  <c r="E23" i="18"/>
  <c r="B26" i="18"/>
  <c r="C17" i="18"/>
  <c r="D17" i="18"/>
  <c r="M26" i="2"/>
  <c r="B24" i="18"/>
  <c r="N23" i="2"/>
  <c r="D18" i="18"/>
  <c r="C18" i="18"/>
  <c r="M29" i="2"/>
  <c r="C22" i="18"/>
  <c r="D22" i="18"/>
  <c r="M28" i="2"/>
  <c r="N19" i="2"/>
  <c r="B20" i="18"/>
  <c r="E20" i="18" s="1"/>
  <c r="C21" i="18"/>
  <c r="D21" i="18"/>
  <c r="N8" i="2"/>
  <c r="N20" i="2"/>
  <c r="C16" i="18"/>
  <c r="D16" i="18"/>
  <c r="C23" i="18" l="1"/>
  <c r="C27" i="18" s="1"/>
  <c r="C28" i="18" s="1"/>
  <c r="D23" i="18"/>
  <c r="D27" i="18" s="1"/>
  <c r="D28" i="18" s="1"/>
  <c r="E27" i="18"/>
  <c r="E28" i="18" s="1"/>
  <c r="C20" i="18"/>
  <c r="D20" i="18"/>
</calcChain>
</file>

<file path=xl/sharedStrings.xml><?xml version="1.0" encoding="utf-8"?>
<sst xmlns="http://schemas.openxmlformats.org/spreadsheetml/2006/main" count="635" uniqueCount="329">
  <si>
    <t>$</t>
  </si>
  <si>
    <t>$(million)</t>
  </si>
  <si>
    <t>(000)</t>
  </si>
  <si>
    <t>1980 = 1000</t>
  </si>
  <si>
    <t>Nominal expenditure exclusive of GST</t>
  </si>
  <si>
    <t>Nominal expenditure inclusive of GST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</si>
  <si>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</si>
  <si>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</si>
  <si>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</si>
  <si>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</si>
  <si>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</si>
  <si>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</si>
  <si>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</si>
  <si>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</si>
  <si>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</si>
  <si>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Calendar year</t>
  </si>
  <si>
    <t>Fiscal years ending March</t>
  </si>
  <si>
    <t>(2)</t>
  </si>
  <si>
    <t>(3)</t>
  </si>
  <si>
    <r>
      <t>Calendar year</t>
    </r>
    <r>
      <rPr>
        <vertAlign val="superscript"/>
        <sz val="10"/>
        <rFont val="Arial"/>
        <family val="2"/>
      </rPr>
      <t xml:space="preserve"> (1)</t>
    </r>
  </si>
  <si>
    <t>Notes</t>
  </si>
  <si>
    <t>(6)</t>
  </si>
  <si>
    <t>UNIVERSITY FUNDING: University Actual 1998 $(000) from financial statements</t>
  </si>
  <si>
    <t>University</t>
  </si>
  <si>
    <t>Staff a)</t>
  </si>
  <si>
    <t>Other b)</t>
  </si>
  <si>
    <t>Total a+b</t>
  </si>
  <si>
    <t>Auckland</t>
  </si>
  <si>
    <t>Canterbury</t>
  </si>
  <si>
    <t>Lincoln</t>
  </si>
  <si>
    <t>Massey</t>
  </si>
  <si>
    <t>Otago</t>
  </si>
  <si>
    <t>Victoria</t>
  </si>
  <si>
    <t>Waikato</t>
  </si>
  <si>
    <t>Notes:</t>
  </si>
  <si>
    <t>Canterbury: a) = Personnel expenses; b) = Property costs + General expenses (University of Canterbury. 1998 Annual Report. p 42)</t>
  </si>
  <si>
    <t>Lincoln: a) = Personnel expenses; b) = Operating costs + Fixed resource use (Lincoln University. 1998 Annual Report. p27)</t>
  </si>
  <si>
    <t>Massey: a) Staff related; b) Other direct costs  (Massey University. Annual Report 1998.  p 33)</t>
  </si>
  <si>
    <t>Staff related; b) = Other direct costs (Massey University. Annual Report 1998. p 33)</t>
  </si>
  <si>
    <t>Otago: a) = Salaries - academic + Salaries - general + Salary related costs; b) = Consumables and general + Occupancy costs (University of Otago. Annual Report 1998. p 59)</t>
  </si>
  <si>
    <t>Victoria: a) = People; b) = Occupancy + Equipment + Operating expenses (Victoria University of Wellington. Annual Report 1998.  p 23)</t>
  </si>
  <si>
    <t xml:space="preserve">Other b) = Occupancy + Equipment + Operating expenses (Victoria University of Wellington. Annual Report 1998. p 23) </t>
  </si>
  <si>
    <t>Waikato: a) = Employees; b) = Suppliers (University of Waikato. Annual Report 1998. p 66)</t>
  </si>
  <si>
    <t>% staff cost to total operating expenses</t>
  </si>
  <si>
    <t>Total</t>
  </si>
  <si>
    <t>Country</t>
  </si>
  <si>
    <t>Australia</t>
  </si>
  <si>
    <t>Austria</t>
  </si>
  <si>
    <t>Canada</t>
  </si>
  <si>
    <t>Czech Republic</t>
  </si>
  <si>
    <t>Finland</t>
  </si>
  <si>
    <t>Germany</t>
  </si>
  <si>
    <t>Germany (FTFR)</t>
  </si>
  <si>
    <t>Greece</t>
  </si>
  <si>
    <t>Hungary</t>
  </si>
  <si>
    <t>Italy</t>
  </si>
  <si>
    <t>Japan</t>
  </si>
  <si>
    <t>Korea</t>
  </si>
  <si>
    <t>Mexico</t>
  </si>
  <si>
    <t>Netherlands</t>
  </si>
  <si>
    <t>New Zealand</t>
  </si>
  <si>
    <t>Spain</t>
  </si>
  <si>
    <t>Switzerland</t>
  </si>
  <si>
    <t>United States</t>
  </si>
  <si>
    <t>3) Deloitte Ross Tohmatsu. Appendix to the report to the Taskforce on PSET Institutional Costing: Cost analysis of institutions &amp; modelling of bulk funding proposals - Stage 2 (1989 data analysis). April1990.</t>
  </si>
  <si>
    <t>(9)</t>
  </si>
  <si>
    <t>(8)</t>
  </si>
  <si>
    <t>Operations of Universities grants</t>
  </si>
  <si>
    <t>df</t>
  </si>
  <si>
    <t>SS</t>
  </si>
  <si>
    <t>MS</t>
  </si>
  <si>
    <t>F</t>
  </si>
  <si>
    <t>Significance F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</si>
  <si>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</si>
  <si>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</si>
  <si>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</si>
  <si>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</si>
  <si>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</si>
  <si>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</si>
  <si>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</si>
  <si>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</si>
  <si>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</si>
  <si>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</si>
  <si>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</si>
  <si>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</si>
  <si>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</si>
  <si>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</si>
  <si>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</si>
  <si>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</si>
  <si>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</si>
  <si>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</si>
  <si>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Residual</t>
  </si>
  <si>
    <t>Intercept</t>
  </si>
  <si>
    <t>Regression estimates</t>
  </si>
  <si>
    <t>Series is PPIQ.SIV</t>
  </si>
  <si>
    <t>Series is PPIQ.SNN01</t>
  </si>
  <si>
    <t>Inputs</t>
  </si>
  <si>
    <t>Producers Price Index</t>
  </si>
  <si>
    <t>Inputs - Groups (NZSIC)</t>
  </si>
  <si>
    <t>Inputs - Published Industry (ANZSIC)- Base Dec 97</t>
  </si>
  <si>
    <t>Central Government</t>
  </si>
  <si>
    <t>Education</t>
  </si>
  <si>
    <t>Units = Index;   Magnitude = Units;   Series Interval = Quarterly;   Storage Month = Mar</t>
  </si>
  <si>
    <t>PPIQ</t>
  </si>
  <si>
    <t>SIV</t>
  </si>
  <si>
    <t>SNN01</t>
  </si>
  <si>
    <t>Mar 1979</t>
  </si>
  <si>
    <t>Jun 1979</t>
  </si>
  <si>
    <t>Sep 1979</t>
  </si>
  <si>
    <t>Dec 1979</t>
  </si>
  <si>
    <t>Mar 1980</t>
  </si>
  <si>
    <t>Jun 1980</t>
  </si>
  <si>
    <t>Sep 1980</t>
  </si>
  <si>
    <t>Dec 1980</t>
  </si>
  <si>
    <t>Mar 1981</t>
  </si>
  <si>
    <t>Jun 1981</t>
  </si>
  <si>
    <t>Sep 1981</t>
  </si>
  <si>
    <t>Dec 1981</t>
  </si>
  <si>
    <t>Mar 1982</t>
  </si>
  <si>
    <t>Jun 1982</t>
  </si>
  <si>
    <t>Sep 1982</t>
  </si>
  <si>
    <t>Dec 1982</t>
  </si>
  <si>
    <t>Mar 1983</t>
  </si>
  <si>
    <t>Jun 1983</t>
  </si>
  <si>
    <t>Sep 1983</t>
  </si>
  <si>
    <t>Dec 1983</t>
  </si>
  <si>
    <t>Mar 1984</t>
  </si>
  <si>
    <t>Jun 1984</t>
  </si>
  <si>
    <t>Sep 1984</t>
  </si>
  <si>
    <t>Dec 1984</t>
  </si>
  <si>
    <t>Mar 1985</t>
  </si>
  <si>
    <t>Jun 1985</t>
  </si>
  <si>
    <t>Sep 1985</t>
  </si>
  <si>
    <t>Dec 1985</t>
  </si>
  <si>
    <t>Mar 1986</t>
  </si>
  <si>
    <t>Jun 1986</t>
  </si>
  <si>
    <t>Sep 1986</t>
  </si>
  <si>
    <t>Dec 1986</t>
  </si>
  <si>
    <t>Mar 1987</t>
  </si>
  <si>
    <t>Jun 1987</t>
  </si>
  <si>
    <t>Sep 1987</t>
  </si>
  <si>
    <t>Dec 1987</t>
  </si>
  <si>
    <t>Mar 1988</t>
  </si>
  <si>
    <t>Jun 1988</t>
  </si>
  <si>
    <t>Sep 1988</t>
  </si>
  <si>
    <t>Dec 1988</t>
  </si>
  <si>
    <t>Mar 1989</t>
  </si>
  <si>
    <t>Jun 1989</t>
  </si>
  <si>
    <t>Sep 1989</t>
  </si>
  <si>
    <t>Dec 1989</t>
  </si>
  <si>
    <t>Mar 1990</t>
  </si>
  <si>
    <t>Jun 1990</t>
  </si>
  <si>
    <t>Sep 1990</t>
  </si>
  <si>
    <t>Dec 1990</t>
  </si>
  <si>
    <t>Mar 1991</t>
  </si>
  <si>
    <t>Jun 1991</t>
  </si>
  <si>
    <t>Sep 1991</t>
  </si>
  <si>
    <t>Dec 1991</t>
  </si>
  <si>
    <t>Mar 1992</t>
  </si>
  <si>
    <t>Jun 1992</t>
  </si>
  <si>
    <t>Sep 1992</t>
  </si>
  <si>
    <t>Dec 1992</t>
  </si>
  <si>
    <t>Mar 1993</t>
  </si>
  <si>
    <t>Jun 1993</t>
  </si>
  <si>
    <t>Sep 1993</t>
  </si>
  <si>
    <t>Dec 1993</t>
  </si>
  <si>
    <t>Mar 1994</t>
  </si>
  <si>
    <t>Jun 1994</t>
  </si>
  <si>
    <t>Sep 1994</t>
  </si>
  <si>
    <t>Dec 1994</t>
  </si>
  <si>
    <t>Mar 1995</t>
  </si>
  <si>
    <t>Jun 1995</t>
  </si>
  <si>
    <t>Sep 1995</t>
  </si>
  <si>
    <t>Dec 1995</t>
  </si>
  <si>
    <t>Mar 1996</t>
  </si>
  <si>
    <t>Jun 1996</t>
  </si>
  <si>
    <t>Sep 1996</t>
  </si>
  <si>
    <t>Dec 1996</t>
  </si>
  <si>
    <t>Mar 1997</t>
  </si>
  <si>
    <t>Jun 1997</t>
  </si>
  <si>
    <t>Sep 1997</t>
  </si>
  <si>
    <t>Dec 1997</t>
  </si>
  <si>
    <t>Mar 1998</t>
  </si>
  <si>
    <t>Jun 1998</t>
  </si>
  <si>
    <t>Sep 1998</t>
  </si>
  <si>
    <t>Dec 1998</t>
  </si>
  <si>
    <t>Mar 1999</t>
  </si>
  <si>
    <t>Jun 1999</t>
  </si>
  <si>
    <t>Sep 1999</t>
  </si>
  <si>
    <t>Series is PWIQ.S1211</t>
  </si>
  <si>
    <t>Series is LCIQ.SB53B3</t>
  </si>
  <si>
    <t>Wages</t>
  </si>
  <si>
    <t>Prevailing Weekly Wage Rate Index (Discontinued)</t>
  </si>
  <si>
    <t>Labour Cost Index</t>
  </si>
  <si>
    <t>Sector by Occupation Group</t>
  </si>
  <si>
    <t>All Sectors Combined and Occupation Group</t>
  </si>
  <si>
    <t>Central Government Sector</t>
  </si>
  <si>
    <t>All Salary and Wage Rates</t>
  </si>
  <si>
    <t>Professional, Technical and Related Workers</t>
  </si>
  <si>
    <t>Teaching Professionals</t>
  </si>
  <si>
    <t>Units = index;   Magnitude = Units;   Series Interval = Quarterly;   Storage Month = Mar</t>
  </si>
  <si>
    <t>PWIQ</t>
  </si>
  <si>
    <t>LCIQ</t>
  </si>
  <si>
    <t>S1211</t>
  </si>
  <si>
    <t>SB53B3</t>
  </si>
  <si>
    <t>Quarter</t>
  </si>
  <si>
    <t>Annual average index</t>
  </si>
  <si>
    <t>Quarterly index</t>
  </si>
  <si>
    <t>1999 $</t>
  </si>
  <si>
    <t>%</t>
  </si>
  <si>
    <t xml:space="preserve">Annual change </t>
  </si>
  <si>
    <t>(10)</t>
  </si>
  <si>
    <t>(4,5)</t>
  </si>
  <si>
    <t>n</t>
  </si>
  <si>
    <t>UNIVERSITY FUNDING: University Actual 1993 $(000) from financial statements</t>
  </si>
  <si>
    <t>%staff cost to total operating expenses</t>
  </si>
  <si>
    <t>Canterbury: a) = Salaries &amp; wages; b) = Consumables + Maintenance + General (University of Canterbury. 1993 Annual Report. p 43)</t>
  </si>
  <si>
    <t>Lincoln:  and b) unable to obtain a realistic breakdown (Lincoln University. Annual Report 1993)</t>
  </si>
  <si>
    <t>Massey: a) Salaries and wages + Staff related; b) Indirect  tchg/Res cost + Operations and maintenance + Administration - Charges for services  (Massey University. Annual Financial Statements 1993.  p 23)</t>
  </si>
  <si>
    <t>Otago: a) = Salaries - academic + Salaries - general + Salary related costs; b) = Consumables  + Occupancy costs (University of Otago. 1993 Annual Report. p 51)</t>
  </si>
  <si>
    <t>Victoria: a) = Salaries; b) = Total cost of services less refurbishment historic buildings less depreciation less salaries (Victoria University of Wellington. Annual Report and Financial Statments 1993.  p 19)</t>
  </si>
  <si>
    <t>Waikato: a) = Academic salaries + General salaries + Salary support services; b) = General expenses + Materials and services + External services + Administration services (University of Waikato. Annual Report 1993. p 32)</t>
  </si>
  <si>
    <t>3) EFTS funding system in operation</t>
  </si>
  <si>
    <t>#</t>
  </si>
  <si>
    <t>INFOS Time Series Output WAGES</t>
  </si>
  <si>
    <t>INFOS Time Series Output INPUTS</t>
  </si>
  <si>
    <t>Derived</t>
  </si>
  <si>
    <t>Non labour costs</t>
  </si>
  <si>
    <t>Annual average change 1980 -current period</t>
  </si>
  <si>
    <t>Annual average change 1991 -current period</t>
  </si>
  <si>
    <t>9) GST increased to 12.5% 1 July 1989. Rate for calendar year 1989 = 6 months @ 10% and 6 months @ 12.5% = 11.25%</t>
  </si>
  <si>
    <t>Index base: Mar-80 quarter = 1000</t>
  </si>
  <si>
    <t>5) Operations of universities, operating funding. Estimates of the expenditure of the government of New Zealand.</t>
  </si>
  <si>
    <t>Nominal expenditure exclusive of GSTper EFTS</t>
  </si>
  <si>
    <t>6) Deloitte Ross Tohmatsu. Appendix to the report to the Taskforce on PSET Institutional Costing: Cost analysis of institutions &amp; modeling of bulk funding proposals - Stage 2 (1989 data analysis). April1990.</t>
  </si>
  <si>
    <t>1) Table 1</t>
  </si>
  <si>
    <r>
      <t xml:space="preserve">Wages </t>
    </r>
    <r>
      <rPr>
        <vertAlign val="superscript"/>
        <sz val="10"/>
        <rFont val="Arial"/>
        <family val="2"/>
      </rPr>
      <t>1</t>
    </r>
  </si>
  <si>
    <r>
      <t xml:space="preserve">Non-wage costs </t>
    </r>
    <r>
      <rPr>
        <vertAlign val="superscript"/>
        <sz val="10"/>
        <rFont val="Arial"/>
        <family val="2"/>
      </rPr>
      <t>2</t>
    </r>
  </si>
  <si>
    <r>
      <t xml:space="preserve">Weight </t>
    </r>
    <r>
      <rPr>
        <vertAlign val="superscript"/>
        <sz val="10"/>
        <rFont val="Arial"/>
        <family val="2"/>
      </rPr>
      <t>3</t>
    </r>
  </si>
  <si>
    <t>Mar 1980 - Dec 1992: Prevailing weekly wage rate index, central government sector, professional technical and related occupation group, series identifier PWIQ.S1211</t>
  </si>
  <si>
    <t>Mar 1980 - Sept 1996: Producers price index, inputs, central government group, series identifier PPIQ.SIV</t>
  </si>
  <si>
    <t>OECD. (1998). Education at a glance OECD indicators 1998. OECD: Paris.</t>
  </si>
  <si>
    <t>1)  OECD Table X2.1 p373</t>
  </si>
  <si>
    <t>2)  OECCD Table B4.1 p118</t>
  </si>
  <si>
    <r>
      <t xml:space="preserve">GDP per capita (ppp) 1995 </t>
    </r>
    <r>
      <rPr>
        <vertAlign val="superscript"/>
        <sz val="10"/>
        <rFont val="Arial"/>
        <family val="2"/>
      </rPr>
      <t>1</t>
    </r>
  </si>
  <si>
    <t>Linear regression estimates:</t>
  </si>
  <si>
    <t xml:space="preserve">University cost = weighted mean </t>
  </si>
  <si>
    <t>3) Weights represent the respective proportions of operating expenses accounted for by wages and by other costs</t>
  </si>
  <si>
    <r>
      <t xml:space="preserve">Expenditure per EFTS (ppp) 1995 </t>
    </r>
    <r>
      <rPr>
        <vertAlign val="superscript"/>
        <sz val="10"/>
        <rFont val="Arial"/>
        <family val="2"/>
      </rPr>
      <t>2</t>
    </r>
  </si>
  <si>
    <t>RESIDUAL OUTPUT</t>
  </si>
  <si>
    <t>Mean (unweighted)</t>
  </si>
  <si>
    <t xml:space="preserve">Expenditure per EFTS = -1849 +0.6168 x GDP per capita </t>
  </si>
  <si>
    <t>Predicted Expenditure per EFTS (ppp) 1995</t>
  </si>
  <si>
    <t>GDP per capita (ppp) 1995</t>
  </si>
  <si>
    <t xml:space="preserve">4) Calendar years  1980 - 1987 expenditure = weighted mean of relevant years ending March, for example, calendar 1980 = 1979/80 @ 0.25 plus 1980/81 @ 0.75 </t>
  </si>
  <si>
    <t>8) GST of 10% introduced 1 October 1986 GST. Rate for the calendar year 1986 = 9 months @ 0% and 3 months @ 10% = 2.5%</t>
  </si>
  <si>
    <t xml:space="preserve">10) Education Statistics News Sheet. 1999;  9  (2): 3 </t>
  </si>
  <si>
    <t>Difference observed - estimated</t>
  </si>
  <si>
    <t>Auckland: a) = Academic salaries + General salaries; b) = Operating costs (University of Auckland. Annual Report 1998. p 54)</t>
  </si>
  <si>
    <t>Auckland: a) = Payment to employees; b) = Other operating expenses (University of Auckland. Annual Report and Financial Statements1993. p 66)</t>
  </si>
  <si>
    <t xml:space="preserve">1) Calendar years  1980 - 1987 expenditure = weighted mean of relevant years ending March, for example, calendar 1980 = 1979/80 @ 0.25 plus 1980/81 @ 0.75 </t>
  </si>
  <si>
    <t>2) Operations of universities. Estimates of the expenditure of the government of New Zealand.</t>
  </si>
  <si>
    <t>Change 1980 to 1998</t>
  </si>
  <si>
    <t>Appendix: University price index</t>
  </si>
  <si>
    <t xml:space="preserve">R Square = 0.60, p-value &lt; 0.001 </t>
  </si>
  <si>
    <t>Because of rounding individual items may not add exactly to the totals shown</t>
  </si>
  <si>
    <t>CPI: New Zealand: All Groups</t>
  </si>
  <si>
    <t>CPI: New Zealand: All Groups: ANNUAL</t>
  </si>
  <si>
    <t>CPI: New Zealand: All Groups: ANNUAL: INDEX</t>
  </si>
  <si>
    <t>CPIQ.SE9A</t>
  </si>
  <si>
    <t>s4</t>
  </si>
  <si>
    <t>Jun(Q)99=1000</t>
  </si>
  <si>
    <t>1980=1000</t>
  </si>
  <si>
    <t>A:       1926:       1999</t>
  </si>
  <si>
    <t>UPI deflated expencditure</t>
  </si>
  <si>
    <t>CPI deflated expencditure</t>
  </si>
  <si>
    <t>Change</t>
  </si>
  <si>
    <t>Changes</t>
  </si>
  <si>
    <t>Ann avg 1980 - 1990</t>
  </si>
  <si>
    <r>
      <t xml:space="preserve">Equivalent full time students (EFTS) </t>
    </r>
    <r>
      <rPr>
        <vertAlign val="superscript"/>
        <sz val="9"/>
        <rFont val="Arial"/>
        <family val="2"/>
      </rPr>
      <t>(1)</t>
    </r>
  </si>
  <si>
    <r>
      <t xml:space="preserve">University Price Index (UPI) annual average </t>
    </r>
    <r>
      <rPr>
        <vertAlign val="superscript"/>
        <sz val="9"/>
        <rFont val="Arial"/>
        <family val="2"/>
      </rPr>
      <t>(2)</t>
    </r>
  </si>
  <si>
    <r>
      <t xml:space="preserve">Consumers Price Index (CPI) annual average </t>
    </r>
    <r>
      <rPr>
        <vertAlign val="superscript"/>
        <sz val="9"/>
        <rFont val="Arial"/>
        <family val="2"/>
      </rPr>
      <t>(2)</t>
    </r>
  </si>
  <si>
    <t>Table 3: OECD COUNTRIES: Expenditure (public and private) per student at universities in US$ and purchasing power parities (ppp)</t>
  </si>
  <si>
    <t>Index base: 1980 = 1000</t>
  </si>
  <si>
    <t>2) Deflators: UPI reflects wages and non-labour input unit costs facing universities; CPI reflects prices facing the average household.</t>
  </si>
  <si>
    <t xml:space="preserve">1) Actual equivalent full time students (government funded and unfunded). </t>
  </si>
  <si>
    <t>Dec 1999</t>
  </si>
  <si>
    <t>Mar 2000</t>
  </si>
  <si>
    <t>Dec 1992 - Dec 1999: Labour cost index, all sectors combined, salaries and wage rates, teaching professions, series identifier LCIQ.SB53B3</t>
  </si>
  <si>
    <t>Sept 1996 - Dec 1999: Producers price index, inputs, education industry, series identifier PPIQ.SNN01</t>
  </si>
  <si>
    <t>3) New Zealand Vice-Chancellors' Committee Statistical Collection 1999</t>
  </si>
  <si>
    <r>
      <t xml:space="preserve">Fees 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</t>
    </r>
  </si>
  <si>
    <r>
      <t xml:space="preserve">Other income </t>
    </r>
    <r>
      <rPr>
        <vertAlign val="superscript"/>
        <sz val="10"/>
        <rFont val="Arial"/>
        <family val="2"/>
      </rPr>
      <t>2</t>
    </r>
  </si>
  <si>
    <r>
      <t xml:space="preserve">Total </t>
    </r>
    <r>
      <rPr>
        <vertAlign val="superscript"/>
        <sz val="10"/>
        <rFont val="Arial"/>
        <family val="2"/>
      </rPr>
      <t>2</t>
    </r>
  </si>
  <si>
    <t>Table 2: Real funding per EFTS, staff ratios and the proportion of university operating revenue derived from different sources</t>
  </si>
  <si>
    <t>Change 1991 to 1998</t>
  </si>
  <si>
    <t>NA</t>
  </si>
  <si>
    <t>All staff</t>
  </si>
  <si>
    <t>Academic staff</t>
  </si>
  <si>
    <t>General staff</t>
  </si>
  <si>
    <t>(7a)</t>
  </si>
  <si>
    <t>(7b)</t>
  </si>
  <si>
    <t>(7c)</t>
  </si>
  <si>
    <t>Dec 2000</t>
  </si>
  <si>
    <t>1980 - 1999</t>
  </si>
  <si>
    <t>Ann avg 1980 - 1999</t>
  </si>
  <si>
    <t>Ann avg 1991 - 1999</t>
  </si>
  <si>
    <t>Proportion of operating revenue from</t>
  </si>
  <si>
    <t>Ratio of total EFTS per  staff member</t>
  </si>
  <si>
    <t>Fees %</t>
  </si>
  <si>
    <t>Other %</t>
  </si>
  <si>
    <t>Dec Qtr Telephone Priest 27/6/2000</t>
  </si>
  <si>
    <t>7b) ... (1993). Spreadsheet: EFTS funding for universities 1990 - 1993.</t>
  </si>
  <si>
    <t>7c) … (2000). Spreadsheet. Universities bulk and wholly research EFTS funding (GST inclusive) 1991 - 1999.</t>
  </si>
  <si>
    <t>7) Ministry of Education, Tertiary Charters and Funding Section.</t>
  </si>
  <si>
    <t>s6</t>
  </si>
  <si>
    <t>Q:   Jun-1914:   Mar-2000</t>
  </si>
  <si>
    <t xml:space="preserve">UPI Deflated expenditure exclusive of GST per EFTS </t>
  </si>
  <si>
    <t>CPI Deflated expenditure  inclusive of GST per EFTS</t>
  </si>
  <si>
    <t>Deflated revenue exclusive of GST per EFTS in 1999 $</t>
  </si>
  <si>
    <t>7a) ... (1990).  Spreadsheet. EFTS enrolments in tertiary institutions: 1980 - 1990.</t>
  </si>
  <si>
    <t>Ann avg 1995 - 1999</t>
  </si>
  <si>
    <t>Table 1: University Ministry of Education EFTS funding and EFTS numbers</t>
  </si>
  <si>
    <r>
      <t xml:space="preserve">Ministry or Education EFTS funding </t>
    </r>
    <r>
      <rPr>
        <vertAlign val="superscript"/>
        <sz val="10"/>
        <rFont val="Arial"/>
        <family val="2"/>
      </rPr>
      <t>1</t>
    </r>
  </si>
  <si>
    <t>Ministry or Education EFTS funding %</t>
  </si>
  <si>
    <t>2) Calculated from the deflated Ministry of Education funding per EFTS and the proportion of operating revenue from each source</t>
  </si>
  <si>
    <t>The expenditure may not be exactly comparable for all countries</t>
  </si>
  <si>
    <t>1) Wages</t>
  </si>
  <si>
    <t>2) Non-wage costs, exclusive of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</si>
</sst>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&quot;$&quot;#,##0;\-&quot;$&quot;#,##0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.000_);\(#,##0.000\)"/>
    <numFmt numFmtId="173" formatCode="0.0%"/>
    <numFmt numFmtId="176" formatCode="#,##0.0_);\(#,##0.0\)"/>
    <numFmt numFmtId="180" formatCode="0.000"/>
    <numFmt numFmtId="181" formatCode="0.0"/>
    <numFmt numFmtId="183" formatCode="_-* #,##0_-;\-* #,##0_-;_-* &quot;-&quot;??_-;_-@_-"/>
    <numFmt numFmtId="184" formatCode="###########0"/>
    <numFmt numFmtId="185" formatCode="#,##0_ ;[Red]\-#,##0\ "/>
    <numFmt numFmtId="186" formatCode="###,###,###,##0"/>
  </numFmts>
  <fonts count="15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b/>
      <sz val="12"/>
      <name val="Arial"/>
      <family val="2"/>
    </font>
    <font>
      <i/>
      <sz val="10"/>
      <name val="Arial"/>
    </font>
    <font>
      <b/>
      <u/>
      <sz val="10"/>
      <color indexed="12"/>
      <name val="Arial"/>
    </font>
    <font>
      <sz val="10"/>
      <color indexed="17"/>
      <name val="Arial"/>
    </font>
    <font>
      <b/>
      <sz val="14"/>
      <name val="Arial"/>
      <family val="2"/>
    </font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u/>
      <sz val="9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right"/>
    </xf>
    <xf numFmtId="172" fontId="0" fillId="0" borderId="0" xfId="0" applyNumberFormat="1" applyProtection="1"/>
    <xf numFmtId="0" fontId="0" fillId="0" borderId="0" xfId="0" applyAlignment="1">
      <alignment horizontal="center" vertical="top" wrapText="1"/>
    </xf>
    <xf numFmtId="18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172" fontId="0" fillId="0" borderId="0" xfId="0" applyNumberFormat="1"/>
    <xf numFmtId="0" fontId="2" fillId="0" borderId="0" xfId="0" quotePrefix="1" applyFont="1"/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172" fontId="0" fillId="0" borderId="1" xfId="0" applyNumberFormat="1" applyBorder="1" applyProtection="1"/>
    <xf numFmtId="1" fontId="0" fillId="0" borderId="1" xfId="0" applyNumberFormat="1" applyBorder="1"/>
    <xf numFmtId="0" fontId="2" fillId="0" borderId="1" xfId="0" quotePrefix="1" applyFont="1" applyBorder="1"/>
    <xf numFmtId="0" fontId="3" fillId="0" borderId="1" xfId="0" applyFont="1" applyBorder="1"/>
    <xf numFmtId="3" fontId="0" fillId="0" borderId="0" xfId="0" applyNumberFormat="1"/>
    <xf numFmtId="9" fontId="0" fillId="0" borderId="0" xfId="3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 wrapText="1"/>
    </xf>
    <xf numFmtId="3" fontId="0" fillId="0" borderId="1" xfId="0" applyNumberFormat="1" applyBorder="1"/>
    <xf numFmtId="9" fontId="0" fillId="0" borderId="1" xfId="3" applyFont="1" applyBorder="1"/>
    <xf numFmtId="172" fontId="0" fillId="0" borderId="0" xfId="0" applyNumberFormat="1" applyFill="1" applyProtection="1"/>
    <xf numFmtId="172" fontId="0" fillId="0" borderId="1" xfId="0" applyNumberFormat="1" applyBorder="1"/>
    <xf numFmtId="0" fontId="0" fillId="0" borderId="0" xfId="0" applyFill="1"/>
    <xf numFmtId="0" fontId="0" fillId="0" borderId="0" xfId="0" applyFill="1" applyAlignment="1">
      <alignment horizontal="left" vertical="top" shrinkToFi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5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 wrapText="1" shrinkToFit="1"/>
    </xf>
    <xf numFmtId="0" fontId="6" fillId="0" borderId="1" xfId="0" applyFont="1" applyFill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184" fontId="0" fillId="0" borderId="0" xfId="0" applyNumberFormat="1" applyFill="1" applyBorder="1"/>
    <xf numFmtId="185" fontId="0" fillId="0" borderId="0" xfId="1" applyNumberFormat="1" applyFont="1"/>
    <xf numFmtId="185" fontId="0" fillId="0" borderId="0" xfId="0" applyNumberFormat="1"/>
    <xf numFmtId="0" fontId="0" fillId="0" borderId="0" xfId="0" applyFill="1" applyBorder="1"/>
    <xf numFmtId="0" fontId="0" fillId="0" borderId="0" xfId="0" applyFill="1" applyAlignment="1">
      <alignment horizontal="left" vertical="top"/>
    </xf>
    <xf numFmtId="186" fontId="0" fillId="0" borderId="0" xfId="0" applyNumberFormat="1" applyFill="1" applyBorder="1"/>
    <xf numFmtId="186" fontId="0" fillId="0" borderId="0" xfId="0" applyNumberFormat="1"/>
    <xf numFmtId="17" fontId="0" fillId="0" borderId="0" xfId="0" applyNumberFormat="1" applyBorder="1" applyAlignment="1">
      <alignment horizontal="left" vertical="top" wrapText="1"/>
    </xf>
    <xf numFmtId="39" fontId="0" fillId="0" borderId="0" xfId="0" applyNumberFormat="1" applyBorder="1"/>
    <xf numFmtId="39" fontId="0" fillId="0" borderId="0" xfId="0" applyNumberFormat="1" applyBorder="1" applyProtection="1"/>
    <xf numFmtId="3" fontId="0" fillId="0" borderId="0" xfId="0" applyNumberFormat="1" applyBorder="1"/>
    <xf numFmtId="1" fontId="0" fillId="0" borderId="0" xfId="0" applyNumberFormat="1" applyBorder="1"/>
    <xf numFmtId="183" fontId="0" fillId="0" borderId="0" xfId="1" applyNumberFormat="1" applyFont="1" applyBorder="1"/>
    <xf numFmtId="183" fontId="0" fillId="0" borderId="0" xfId="1" applyNumberFormat="1" applyFont="1"/>
    <xf numFmtId="0" fontId="0" fillId="0" borderId="1" xfId="0" applyFill="1" applyBorder="1" applyAlignment="1">
      <alignment horizontal="center" vertical="top" wrapText="1"/>
    </xf>
    <xf numFmtId="183" fontId="0" fillId="0" borderId="1" xfId="1" applyNumberFormat="1" applyFont="1" applyFill="1" applyBorder="1" applyAlignment="1">
      <alignment horizontal="center"/>
    </xf>
    <xf numFmtId="173" fontId="0" fillId="0" borderId="0" xfId="3" applyNumberFormat="1" applyFont="1" applyFill="1"/>
    <xf numFmtId="173" fontId="0" fillId="0" borderId="0" xfId="3" applyNumberFormat="1" applyFont="1"/>
    <xf numFmtId="17" fontId="0" fillId="0" borderId="0" xfId="0" applyNumberFormat="1"/>
    <xf numFmtId="0" fontId="0" fillId="0" borderId="0" xfId="0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 wrapText="1" shrinkToFit="1"/>
    </xf>
    <xf numFmtId="186" fontId="0" fillId="0" borderId="0" xfId="0" applyNumberFormat="1" applyFill="1"/>
    <xf numFmtId="186" fontId="0" fillId="2" borderId="5" xfId="0" applyNumberFormat="1" applyFill="1" applyBorder="1"/>
    <xf numFmtId="0" fontId="5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Border="1" applyAlignment="1">
      <alignment horizontal="right" vertical="top"/>
    </xf>
    <xf numFmtId="185" fontId="0" fillId="0" borderId="0" xfId="0" applyNumberFormat="1" applyFill="1"/>
    <xf numFmtId="185" fontId="0" fillId="0" borderId="0" xfId="1" applyNumberFormat="1" applyFont="1" applyFill="1"/>
    <xf numFmtId="185" fontId="0" fillId="0" borderId="0" xfId="0" applyNumberFormat="1" applyFill="1" applyBorder="1"/>
    <xf numFmtId="185" fontId="0" fillId="2" borderId="5" xfId="1" applyNumberFormat="1" applyFont="1" applyFill="1" applyBorder="1"/>
    <xf numFmtId="185" fontId="0" fillId="2" borderId="5" xfId="0" applyNumberFormat="1" applyFill="1" applyBorder="1"/>
    <xf numFmtId="184" fontId="0" fillId="2" borderId="5" xfId="0" applyNumberFormat="1" applyFill="1" applyBorder="1"/>
    <xf numFmtId="3" fontId="0" fillId="0" borderId="2" xfId="0" applyNumberFormat="1" applyBorder="1"/>
    <xf numFmtId="37" fontId="0" fillId="0" borderId="0" xfId="0" applyNumberFormat="1" applyFill="1" applyBorder="1" applyProtection="1"/>
    <xf numFmtId="173" fontId="0" fillId="0" borderId="0" xfId="3" applyNumberFormat="1" applyFont="1" applyFill="1" applyBorder="1"/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73" fontId="0" fillId="2" borderId="1" xfId="3" applyNumberFormat="1" applyFont="1" applyFill="1" applyBorder="1" applyAlignment="1">
      <alignment horizontal="center" vertical="top" wrapText="1"/>
    </xf>
    <xf numFmtId="0" fontId="0" fillId="2" borderId="0" xfId="0" applyFill="1"/>
    <xf numFmtId="173" fontId="0" fillId="2" borderId="0" xfId="3" applyNumberFormat="1" applyFont="1" applyFill="1"/>
    <xf numFmtId="37" fontId="0" fillId="0" borderId="0" xfId="0" applyNumberFormat="1" applyBorder="1" applyProtection="1"/>
    <xf numFmtId="0" fontId="0" fillId="0" borderId="0" xfId="0" applyAlignment="1">
      <alignment horizontal="left" vertical="top" wrapText="1"/>
    </xf>
    <xf numFmtId="183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18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181" fontId="0" fillId="0" borderId="1" xfId="0" applyNumberForma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3" fontId="0" fillId="0" borderId="5" xfId="0" applyNumberFormat="1" applyFill="1" applyBorder="1"/>
    <xf numFmtId="39" fontId="0" fillId="0" borderId="0" xfId="0" applyNumberFormat="1" applyFill="1" applyBorder="1"/>
    <xf numFmtId="183" fontId="0" fillId="0" borderId="5" xfId="1" applyNumberFormat="1" applyFont="1" applyFill="1" applyBorder="1"/>
    <xf numFmtId="1" fontId="0" fillId="0" borderId="5" xfId="0" applyNumberFormat="1" applyFill="1" applyBorder="1"/>
    <xf numFmtId="176" fontId="0" fillId="0" borderId="0" xfId="0" applyNumberFormat="1" applyFill="1" applyBorder="1" applyProtection="1"/>
    <xf numFmtId="3" fontId="0" fillId="0" borderId="0" xfId="0" applyNumberFormat="1" applyFill="1" applyBorder="1"/>
    <xf numFmtId="183" fontId="0" fillId="0" borderId="0" xfId="1" applyNumberFormat="1" applyFont="1" applyFill="1" applyBorder="1"/>
    <xf numFmtId="1" fontId="0" fillId="0" borderId="0" xfId="0" applyNumberFormat="1" applyFill="1" applyBorder="1"/>
    <xf numFmtId="173" fontId="0" fillId="0" borderId="1" xfId="3" applyNumberFormat="1" applyFont="1" applyBorder="1"/>
    <xf numFmtId="0" fontId="0" fillId="0" borderId="0" xfId="0" applyAlignment="1">
      <alignment horizontal="left"/>
    </xf>
    <xf numFmtId="0" fontId="0" fillId="0" borderId="2" xfId="0" applyBorder="1"/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4" fillId="0" borderId="4" xfId="0" applyFont="1" applyFill="1" applyBorder="1" applyAlignment="1">
      <alignment horizontal="left" vertical="top" wrapText="1"/>
    </xf>
    <xf numFmtId="183" fontId="0" fillId="2" borderId="5" xfId="1" applyNumberFormat="1" applyFont="1" applyFill="1" applyBorder="1"/>
    <xf numFmtId="169" fontId="0" fillId="0" borderId="0" xfId="0" applyNumberFormat="1" applyFill="1"/>
    <xf numFmtId="0" fontId="9" fillId="0" borderId="0" xfId="0" applyFont="1"/>
    <xf numFmtId="164" fontId="0" fillId="0" borderId="0" xfId="2" applyNumberFormat="1" applyFont="1" applyFill="1" applyBorder="1" applyAlignment="1">
      <alignment horizontal="center" vertical="top" wrapText="1"/>
    </xf>
    <xf numFmtId="1" fontId="0" fillId="0" borderId="0" xfId="0" applyNumberFormat="1" applyFill="1" applyBorder="1" applyAlignment="1"/>
    <xf numFmtId="1" fontId="0" fillId="0" borderId="3" xfId="0" applyNumberFormat="1" applyFill="1" applyBorder="1" applyAlignment="1"/>
    <xf numFmtId="3" fontId="0" fillId="0" borderId="0" xfId="0" applyNumberFormat="1" applyAlignment="1">
      <alignment horizontal="center"/>
    </xf>
    <xf numFmtId="37" fontId="0" fillId="0" borderId="0" xfId="1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7" fontId="9" fillId="0" borderId="0" xfId="1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169" fontId="0" fillId="0" borderId="2" xfId="0" applyNumberFormat="1" applyFill="1" applyBorder="1" applyAlignment="1">
      <alignment horizontal="center"/>
    </xf>
    <xf numFmtId="9" fontId="0" fillId="0" borderId="0" xfId="3" applyFont="1" applyFill="1" applyAlignment="1">
      <alignment horizontal="center"/>
    </xf>
    <xf numFmtId="0" fontId="0" fillId="0" borderId="1" xfId="0" applyBorder="1" applyAlignment="1">
      <alignment vertical="top" wrapText="1"/>
    </xf>
    <xf numFmtId="169" fontId="0" fillId="0" borderId="1" xfId="0" applyNumberFormat="1" applyFill="1" applyBorder="1" applyAlignment="1">
      <alignment horizontal="center" vertical="top" wrapText="1"/>
    </xf>
    <xf numFmtId="183" fontId="0" fillId="0" borderId="0" xfId="1" applyNumberFormat="1" applyFont="1" applyFill="1" applyAlignment="1"/>
    <xf numFmtId="3" fontId="0" fillId="0" borderId="0" xfId="1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0" fontId="0" fillId="2" borderId="1" xfId="0" applyFill="1" applyBorder="1"/>
    <xf numFmtId="173" fontId="0" fillId="2" borderId="1" xfId="3" applyNumberFormat="1" applyFont="1" applyFill="1" applyBorder="1"/>
    <xf numFmtId="0" fontId="0" fillId="2" borderId="0" xfId="0" applyFill="1" applyBorder="1"/>
    <xf numFmtId="173" fontId="0" fillId="2" borderId="0" xfId="3" applyNumberFormat="1" applyFont="1" applyFill="1" applyBorder="1"/>
    <xf numFmtId="0" fontId="11" fillId="0" borderId="0" xfId="0" applyFont="1" applyFill="1" applyAlignment="1">
      <alignment horizontal="center" vertical="top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/>
    <xf numFmtId="0" fontId="11" fillId="0" borderId="0" xfId="0" applyFont="1" applyFill="1" applyAlignment="1">
      <alignment horizontal="center"/>
    </xf>
    <xf numFmtId="172" fontId="11" fillId="0" borderId="0" xfId="0" applyNumberFormat="1" applyFont="1" applyFill="1" applyProtection="1"/>
    <xf numFmtId="0" fontId="12" fillId="0" borderId="0" xfId="0" quotePrefix="1" applyFont="1" applyFill="1"/>
    <xf numFmtId="0" fontId="12" fillId="0" borderId="0" xfId="0" quotePrefix="1" applyFont="1" applyFill="1" applyBorder="1"/>
    <xf numFmtId="37" fontId="11" fillId="0" borderId="0" xfId="0" applyNumberFormat="1" applyFont="1" applyFill="1" applyAlignment="1" applyProtection="1">
      <alignment horizontal="center"/>
    </xf>
    <xf numFmtId="183" fontId="11" fillId="0" borderId="0" xfId="1" applyNumberFormat="1" applyFont="1" applyFill="1" applyBorder="1" applyAlignment="1">
      <alignment horizontal="center"/>
    </xf>
    <xf numFmtId="183" fontId="11" fillId="0" borderId="0" xfId="1" applyNumberFormat="1" applyFont="1" applyFill="1" applyAlignment="1">
      <alignment horizontal="center"/>
    </xf>
    <xf numFmtId="173" fontId="11" fillId="0" borderId="0" xfId="3" applyNumberFormat="1" applyFont="1" applyFill="1" applyAlignment="1">
      <alignment horizontal="center"/>
    </xf>
    <xf numFmtId="0" fontId="12" fillId="0" borderId="0" xfId="0" quotePrefix="1" applyFont="1" applyFill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2" fillId="0" borderId="1" xfId="0" quotePrefix="1" applyFont="1" applyFill="1" applyBorder="1" applyAlignment="1">
      <alignment horizontal="center"/>
    </xf>
    <xf numFmtId="172" fontId="11" fillId="0" borderId="1" xfId="0" applyNumberFormat="1" applyFont="1" applyFill="1" applyBorder="1" applyProtection="1"/>
    <xf numFmtId="0" fontId="12" fillId="0" borderId="1" xfId="0" quotePrefix="1" applyFont="1" applyFill="1" applyBorder="1"/>
    <xf numFmtId="37" fontId="11" fillId="0" borderId="1" xfId="0" applyNumberFormat="1" applyFont="1" applyFill="1" applyBorder="1" applyAlignment="1" applyProtection="1">
      <alignment horizontal="center"/>
    </xf>
    <xf numFmtId="37" fontId="12" fillId="0" borderId="1" xfId="0" applyNumberFormat="1" applyFont="1" applyFill="1" applyBorder="1" applyAlignment="1" applyProtection="1">
      <alignment horizontal="center"/>
    </xf>
    <xf numFmtId="173" fontId="11" fillId="0" borderId="1" xfId="3" applyNumberFormat="1" applyFont="1" applyFill="1" applyBorder="1" applyAlignment="1">
      <alignment horizontal="center"/>
    </xf>
    <xf numFmtId="0" fontId="13" fillId="0" borderId="0" xfId="0" applyFont="1" applyFill="1" applyBorder="1" applyAlignment="1"/>
    <xf numFmtId="172" fontId="11" fillId="0" borderId="0" xfId="0" applyNumberFormat="1" applyFont="1" applyFill="1" applyBorder="1" applyProtection="1"/>
    <xf numFmtId="37" fontId="11" fillId="0" borderId="0" xfId="0" applyNumberFormat="1" applyFont="1" applyFill="1" applyBorder="1" applyAlignment="1" applyProtection="1">
      <alignment horizontal="center"/>
    </xf>
    <xf numFmtId="37" fontId="12" fillId="0" borderId="0" xfId="0" applyNumberFormat="1" applyFont="1" applyFill="1" applyBorder="1" applyAlignment="1" applyProtection="1">
      <alignment horizontal="center"/>
    </xf>
    <xf numFmtId="37" fontId="11" fillId="0" borderId="0" xfId="0" applyNumberFormat="1" applyFont="1" applyFill="1" applyBorder="1" applyProtection="1"/>
    <xf numFmtId="173" fontId="11" fillId="0" borderId="0" xfId="3" applyNumberFormat="1" applyFont="1" applyFill="1" applyBorder="1"/>
    <xf numFmtId="0" fontId="11" fillId="0" borderId="0" xfId="0" applyFont="1" applyFill="1" applyBorder="1"/>
    <xf numFmtId="173" fontId="11" fillId="0" borderId="0" xfId="3" applyNumberFormat="1" applyFont="1" applyFill="1" applyBorder="1" applyAlignment="1">
      <alignment vertical="center"/>
    </xf>
    <xf numFmtId="173" fontId="11" fillId="0" borderId="1" xfId="3" applyNumberFormat="1" applyFont="1" applyFill="1" applyBorder="1" applyAlignment="1">
      <alignment horizontal="center" vertical="center"/>
    </xf>
    <xf numFmtId="173" fontId="11" fillId="0" borderId="1" xfId="3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top" wrapText="1"/>
    </xf>
    <xf numFmtId="17" fontId="0" fillId="0" borderId="1" xfId="0" applyNumberFormat="1" applyBorder="1" applyAlignment="1">
      <alignment horizontal="left" vertical="top" wrapText="1"/>
    </xf>
    <xf numFmtId="183" fontId="0" fillId="0" borderId="1" xfId="1" applyNumberFormat="1" applyFont="1" applyBorder="1"/>
    <xf numFmtId="39" fontId="0" fillId="0" borderId="1" xfId="0" applyNumberFormat="1" applyBorder="1"/>
    <xf numFmtId="39" fontId="0" fillId="0" borderId="1" xfId="0" applyNumberFormat="1" applyBorder="1" applyProtection="1"/>
    <xf numFmtId="37" fontId="0" fillId="0" borderId="1" xfId="0" applyNumberFormat="1" applyBorder="1" applyProtection="1"/>
    <xf numFmtId="181" fontId="10" fillId="0" borderId="1" xfId="0" applyNumberFormat="1" applyFont="1" applyFill="1" applyBorder="1" applyAlignment="1">
      <alignment horizontal="center" vertical="top" wrapText="1"/>
    </xf>
    <xf numFmtId="181" fontId="0" fillId="0" borderId="0" xfId="0" applyNumberFormat="1" applyFill="1" applyBorder="1" applyAlignment="1">
      <alignment horizontal="center"/>
    </xf>
    <xf numFmtId="9" fontId="0" fillId="0" borderId="1" xfId="3" applyFont="1" applyFill="1" applyBorder="1" applyAlignment="1">
      <alignment horizontal="center" vertical="top" wrapText="1"/>
    </xf>
    <xf numFmtId="164" fontId="0" fillId="0" borderId="6" xfId="2" applyNumberFormat="1" applyFont="1" applyFill="1" applyBorder="1" applyAlignment="1">
      <alignment horizontal="center" vertical="top" wrapText="1"/>
    </xf>
    <xf numFmtId="9" fontId="0" fillId="0" borderId="6" xfId="3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181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left" vertical="top" wrapText="1"/>
    </xf>
    <xf numFmtId="183" fontId="11" fillId="0" borderId="1" xfId="1" applyNumberFormat="1" applyFont="1" applyFill="1" applyBorder="1" applyAlignment="1">
      <alignment horizontal="center"/>
    </xf>
    <xf numFmtId="16" fontId="0" fillId="0" borderId="0" xfId="0" applyNumberFormat="1" applyFill="1" applyAlignment="1">
      <alignment horizontal="left" vertical="top"/>
    </xf>
    <xf numFmtId="0" fontId="0" fillId="0" borderId="0" xfId="0" quotePrefix="1"/>
    <xf numFmtId="173" fontId="14" fillId="0" borderId="1" xfId="3" applyNumberFormat="1" applyFont="1" applyFill="1" applyBorder="1" applyAlignment="1">
      <alignment horizontal="center" vertical="center"/>
    </xf>
    <xf numFmtId="183" fontId="10" fillId="0" borderId="0" xfId="1" applyNumberFormat="1" applyFont="1" applyFill="1" applyBorder="1" applyAlignment="1">
      <alignment horizontal="center" vertical="top" wrapText="1"/>
    </xf>
    <xf numFmtId="183" fontId="0" fillId="0" borderId="6" xfId="2" applyNumberFormat="1" applyFont="1" applyFill="1" applyBorder="1" applyAlignment="1">
      <alignment horizontal="center" vertical="top" wrapText="1"/>
    </xf>
    <xf numFmtId="183" fontId="0" fillId="0" borderId="0" xfId="2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173" fontId="11" fillId="0" borderId="7" xfId="3" applyNumberFormat="1" applyFont="1" applyFill="1" applyBorder="1" applyAlignment="1">
      <alignment horizontal="center" vertical="center"/>
    </xf>
    <xf numFmtId="0" fontId="12" fillId="0" borderId="7" xfId="0" quotePrefix="1" applyFont="1" applyFill="1" applyBorder="1" applyAlignment="1">
      <alignment vertical="center"/>
    </xf>
    <xf numFmtId="173" fontId="11" fillId="0" borderId="7" xfId="0" applyNumberFormat="1" applyFont="1" applyFill="1" applyBorder="1" applyAlignment="1" applyProtection="1">
      <alignment vertical="center"/>
    </xf>
    <xf numFmtId="173" fontId="12" fillId="0" borderId="7" xfId="0" quotePrefix="1" applyNumberFormat="1" applyFont="1" applyFill="1" applyBorder="1" applyAlignment="1">
      <alignment vertical="center"/>
    </xf>
    <xf numFmtId="173" fontId="12" fillId="0" borderId="7" xfId="0" applyNumberFormat="1" applyFont="1" applyFill="1" applyBorder="1" applyAlignment="1" applyProtection="1">
      <alignment horizontal="center" vertical="center"/>
    </xf>
    <xf numFmtId="173" fontId="12" fillId="0" borderId="7" xfId="0" applyNumberFormat="1" applyFont="1" applyFill="1" applyBorder="1" applyAlignment="1" applyProtection="1">
      <alignment vertical="center"/>
    </xf>
    <xf numFmtId="173" fontId="11" fillId="0" borderId="7" xfId="3" applyNumberFormat="1" applyFont="1" applyFill="1" applyBorder="1" applyAlignment="1">
      <alignment horizontal="right" vertical="center"/>
    </xf>
    <xf numFmtId="173" fontId="11" fillId="0" borderId="7" xfId="3" applyNumberFormat="1" applyFont="1" applyFill="1" applyBorder="1" applyAlignment="1">
      <alignment vertical="center"/>
    </xf>
    <xf numFmtId="17" fontId="0" fillId="0" borderId="7" xfId="0" applyNumberFormat="1" applyBorder="1"/>
    <xf numFmtId="0" fontId="0" fillId="0" borderId="7" xfId="0" applyBorder="1"/>
    <xf numFmtId="9" fontId="11" fillId="0" borderId="0" xfId="3" applyNumberFormat="1" applyFont="1" applyFill="1" applyBorder="1" applyAlignment="1" applyProtection="1">
      <alignment horizontal="center" vertical="center"/>
    </xf>
    <xf numFmtId="9" fontId="12" fillId="0" borderId="0" xfId="0" quotePrefix="1" applyNumberFormat="1" applyFont="1" applyFill="1" applyBorder="1" applyAlignment="1">
      <alignment vertical="center"/>
    </xf>
    <xf numFmtId="9" fontId="11" fillId="0" borderId="0" xfId="0" applyNumberFormat="1" applyFont="1" applyFill="1" applyBorder="1" applyAlignment="1" applyProtection="1">
      <alignment vertical="center"/>
    </xf>
    <xf numFmtId="9" fontId="12" fillId="0" borderId="0" xfId="0" applyNumberFormat="1" applyFont="1" applyFill="1" applyBorder="1" applyAlignment="1" applyProtection="1">
      <alignment horizontal="center" vertical="center"/>
    </xf>
    <xf numFmtId="9" fontId="14" fillId="0" borderId="0" xfId="3" applyNumberFormat="1" applyFont="1" applyFill="1" applyBorder="1" applyAlignment="1" applyProtection="1">
      <alignment horizontal="right" vertical="center"/>
    </xf>
    <xf numFmtId="9" fontId="11" fillId="0" borderId="0" xfId="3" applyNumberFormat="1" applyFont="1" applyFill="1" applyBorder="1" applyAlignment="1">
      <alignment vertical="center"/>
    </xf>
    <xf numFmtId="9" fontId="11" fillId="0" borderId="0" xfId="3" applyNumberFormat="1" applyFont="1" applyFill="1" applyBorder="1" applyAlignment="1" applyProtection="1">
      <alignment horizontal="right" vertical="center"/>
    </xf>
    <xf numFmtId="0" fontId="11" fillId="0" borderId="1" xfId="0" applyFont="1" applyFill="1" applyBorder="1" applyAlignment="1">
      <alignment horizontal="justify" vertical="top" wrapText="1"/>
    </xf>
    <xf numFmtId="0" fontId="11" fillId="0" borderId="0" xfId="0" applyFont="1" applyFill="1" applyBorder="1" applyAlignment="1">
      <alignment horizontal="justify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top" wrapText="1"/>
    </xf>
    <xf numFmtId="0" fontId="3" fillId="0" borderId="1" xfId="0" applyFont="1" applyFill="1" applyBorder="1" applyAlignment="1">
      <alignment horizontal="justify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1" xfId="0" applyBorder="1" applyAlignment="1"/>
    <xf numFmtId="181" fontId="0" fillId="0" borderId="0" xfId="0" applyNumberFormat="1" applyFill="1" applyBorder="1" applyAlignment="1">
      <alignment horizontal="center" vertical="top" wrapText="1"/>
    </xf>
    <xf numFmtId="183" fontId="10" fillId="0" borderId="0" xfId="1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/>
    <xf numFmtId="0" fontId="3" fillId="0" borderId="1" xfId="0" applyFont="1" applyBorder="1" applyAlignment="1">
      <alignment horizontal="justify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justify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/>
    <xf numFmtId="0" fontId="0" fillId="0" borderId="1" xfId="0" applyBorder="1" applyAlignment="1">
      <alignment horizontal="center" vertical="top" wrapText="1"/>
    </xf>
    <xf numFmtId="17" fontId="0" fillId="0" borderId="0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 shrinkToFit="1"/>
    </xf>
    <xf numFmtId="0" fontId="0" fillId="0" borderId="0" xfId="0" applyFill="1" applyBorder="1" applyAlignment="1">
      <alignment horizontal="center" vertical="top" shrinkToFit="1"/>
    </xf>
    <xf numFmtId="0" fontId="0" fillId="0" borderId="0" xfId="0" applyFill="1" applyAlignment="1">
      <alignment horizontal="center" vertical="top" wrapText="1" shrinkToFit="1"/>
    </xf>
    <xf numFmtId="0" fontId="0" fillId="0" borderId="0" xfId="0" applyFill="1" applyAlignment="1">
      <alignment horizontal="center" vertical="top" shrinkToFit="1"/>
    </xf>
    <xf numFmtId="0" fontId="0" fillId="0" borderId="1" xfId="0" applyFill="1" applyBorder="1" applyAlignment="1">
      <alignment horizontal="left" vertical="top" shrinkToFit="1"/>
    </xf>
    <xf numFmtId="0" fontId="3" fillId="0" borderId="1" xfId="0" applyFont="1" applyBorder="1" applyAlignment="1">
      <alignment horizontal="justify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Chart 1: Real Ministry of Education funding per EFTS and EFTS per academic staff member</a:t>
            </a:r>
          </a:p>
        </c:rich>
      </c:tx>
      <c:layout>
        <c:manualLayout>
          <c:xMode val="edge"/>
          <c:yMode val="edge"/>
          <c:x val="0.11506622516556293"/>
          <c:y val="2.5780189959294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7682119205298"/>
          <c:y val="0.16553595658073267"/>
          <c:w val="0.82781456953642385"/>
          <c:h val="0.62143826322930806"/>
        </c:manualLayout>
      </c:layout>
      <c:lineChart>
        <c:grouping val="standard"/>
        <c:varyColors val="0"/>
        <c:ser>
          <c:idx val="2"/>
          <c:order val="0"/>
          <c:tx>
            <c:strRef>
              <c:f>'Table 2'!$B$2</c:f>
              <c:strCache>
                <c:ptCount val="1"/>
                <c:pt idx="0">
                  <c:v> Deflated revenue exclusive of GST per EFTS in 1999 $ 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'Table 2'!$A$5:$A$24</c:f>
              <c:numCache>
                <c:formatCode>General</c:formatCode>
                <c:ptCount val="2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</c:numCache>
            </c:numRef>
          </c:cat>
          <c:val>
            <c:numRef>
              <c:f>'Table 2'!$B$5:$B$24</c:f>
              <c:numCache>
                <c:formatCode>_-* #,##0_-;\-* #,##0_-;_-* "-"??_-;_-@_-</c:formatCode>
                <c:ptCount val="20"/>
                <c:pt idx="0">
                  <c:v>10735.945001283495</c:v>
                </c:pt>
                <c:pt idx="1">
                  <c:v>10466.283954821391</c:v>
                </c:pt>
                <c:pt idx="2">
                  <c:v>10221.227906087179</c:v>
                </c:pt>
                <c:pt idx="3">
                  <c:v>10141.777756287165</c:v>
                </c:pt>
                <c:pt idx="4">
                  <c:v>10022.743483351234</c:v>
                </c:pt>
                <c:pt idx="5">
                  <c:v>11098.730884111412</c:v>
                </c:pt>
                <c:pt idx="6">
                  <c:v>10762.710589265755</c:v>
                </c:pt>
                <c:pt idx="7">
                  <c:v>10513.884619563047</c:v>
                </c:pt>
                <c:pt idx="8">
                  <c:v>10405.102149964036</c:v>
                </c:pt>
                <c:pt idx="9">
                  <c:v>9779.7258613765953</c:v>
                </c:pt>
                <c:pt idx="10">
                  <c:v>9213.1340675570718</c:v>
                </c:pt>
                <c:pt idx="11">
                  <c:v>8707.3024658105296</c:v>
                </c:pt>
                <c:pt idx="12">
                  <c:v>8990.5666525990546</c:v>
                </c:pt>
                <c:pt idx="13">
                  <c:v>8677.5950464643447</c:v>
                </c:pt>
                <c:pt idx="14">
                  <c:v>8317.793512694383</c:v>
                </c:pt>
                <c:pt idx="15">
                  <c:v>8192.7166731920643</c:v>
                </c:pt>
                <c:pt idx="16">
                  <c:v>7887.9317659399276</c:v>
                </c:pt>
                <c:pt idx="17">
                  <c:v>7474.7509048576849</c:v>
                </c:pt>
                <c:pt idx="18">
                  <c:v>7202.4268662640188</c:v>
                </c:pt>
                <c:pt idx="19">
                  <c:v>6914.8854501362166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B-490D-9116-93F0CDED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75344"/>
        <c:axId val="1"/>
      </c:lineChart>
      <c:lineChart>
        <c:grouping val="standard"/>
        <c:varyColors val="0"/>
        <c:ser>
          <c:idx val="1"/>
          <c:order val="1"/>
          <c:tx>
            <c:strRef>
              <c:f>'Table 2'!$I$2</c:f>
              <c:strCache>
                <c:ptCount val="1"/>
                <c:pt idx="0">
                  <c:v>Ratio of total EFTS per  staff member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'Table 2'!$I$5:$I$23</c:f>
              <c:numCache>
                <c:formatCode>0.0</c:formatCode>
                <c:ptCount val="19"/>
                <c:pt idx="0">
                  <c:v>12.482544071897683</c:v>
                </c:pt>
                <c:pt idx="1">
                  <c:v>12.345210084033614</c:v>
                </c:pt>
                <c:pt idx="2">
                  <c:v>12.711067580803133</c:v>
                </c:pt>
                <c:pt idx="3">
                  <c:v>13.387128712871288</c:v>
                </c:pt>
                <c:pt idx="4">
                  <c:v>13.799668325041459</c:v>
                </c:pt>
                <c:pt idx="5">
                  <c:v>13.322499211107605</c:v>
                </c:pt>
                <c:pt idx="6">
                  <c:v>13.523587833643699</c:v>
                </c:pt>
                <c:pt idx="7">
                  <c:v>14.075494859597974</c:v>
                </c:pt>
                <c:pt idx="8">
                  <c:v>15.714719271623672</c:v>
                </c:pt>
                <c:pt idx="9">
                  <c:v>15.712434518886132</c:v>
                </c:pt>
                <c:pt idx="10">
                  <c:v>16.159797926083488</c:v>
                </c:pt>
                <c:pt idx="11">
                  <c:v>17.965980256872943</c:v>
                </c:pt>
                <c:pt idx="12">
                  <c:v>18.412365257048094</c:v>
                </c:pt>
                <c:pt idx="13">
                  <c:v>18.561013797827577</c:v>
                </c:pt>
                <c:pt idx="14">
                  <c:v>18.085598349692834</c:v>
                </c:pt>
                <c:pt idx="15">
                  <c:v>17.872685037188585</c:v>
                </c:pt>
                <c:pt idx="16">
                  <c:v>17.910630525922546</c:v>
                </c:pt>
                <c:pt idx="17">
                  <c:v>18.501366316697826</c:v>
                </c:pt>
                <c:pt idx="18">
                  <c:v>18.434672457473763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B-490D-9116-93F0CDED4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727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337748344370869"/>
              <c:y val="0.84124830393487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Real funding per EFTS</a:t>
                </a:r>
              </a:p>
            </c:rich>
          </c:tx>
          <c:layout>
            <c:manualLayout>
              <c:xMode val="edge"/>
              <c:yMode val="edge"/>
              <c:x val="1.1589403973509936E-2"/>
              <c:y val="0.301221166892808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2753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EFTS per staff member</a:t>
                </a:r>
              </a:p>
            </c:rich>
          </c:tx>
          <c:layout>
            <c:manualLayout>
              <c:xMode val="edge"/>
              <c:yMode val="edge"/>
              <c:x val="0.96771523178807961"/>
              <c:y val="0.306648575305291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90728476821195E-3"/>
          <c:y val="0.90094979647218454"/>
          <c:w val="0.995860927152318"/>
          <c:h val="9.2265943012211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Chart 2: Real Ministry of Education funding per EFTS and the proportion of university operating revenue derived from Ministry of Education, from fees and other sources</a:t>
            </a:r>
          </a:p>
        </c:rich>
      </c:tx>
      <c:layout>
        <c:manualLayout>
          <c:xMode val="edge"/>
          <c:yMode val="edge"/>
          <c:x val="9.602649006622517E-2"/>
          <c:y val="1.35685210312075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6092715231789"/>
          <c:y val="0.18588873812754408"/>
          <c:w val="0.73758278145695377"/>
          <c:h val="0.57937584803256448"/>
        </c:manualLayout>
      </c:layout>
      <c:lineChart>
        <c:grouping val="standard"/>
        <c:varyColors val="0"/>
        <c:ser>
          <c:idx val="1"/>
          <c:order val="0"/>
          <c:tx>
            <c:strRef>
              <c:f>'Table 2'!$B$2:$E$2</c:f>
              <c:strCache>
                <c:ptCount val="1"/>
                <c:pt idx="0">
                  <c:v> Deflated revenue exclusive of GST per EFTS in 1999 $ 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'Table 2'!$A$16:$A$24</c:f>
              <c:numCache>
                <c:formatCode>General</c:formatCode>
                <c:ptCount val="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</c:numCache>
            </c:numRef>
          </c:cat>
          <c:val>
            <c:numRef>
              <c:f>'Table 2'!$B$16:$B$24</c:f>
              <c:numCache>
                <c:formatCode>_-* #,##0_-;\-* #,##0_-;_-* "-"??_-;_-@_-</c:formatCode>
                <c:ptCount val="9"/>
                <c:pt idx="0">
                  <c:v>8707.3024658105296</c:v>
                </c:pt>
                <c:pt idx="1">
                  <c:v>8990.5666525990546</c:v>
                </c:pt>
                <c:pt idx="2">
                  <c:v>8677.5950464643447</c:v>
                </c:pt>
                <c:pt idx="3">
                  <c:v>8317.793512694383</c:v>
                </c:pt>
                <c:pt idx="4">
                  <c:v>8192.7166731920643</c:v>
                </c:pt>
                <c:pt idx="5">
                  <c:v>7887.9317659399276</c:v>
                </c:pt>
                <c:pt idx="6">
                  <c:v>7474.7509048576849</c:v>
                </c:pt>
                <c:pt idx="7">
                  <c:v>7202.4268662640188</c:v>
                </c:pt>
                <c:pt idx="8">
                  <c:v>6914.8854501362166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3-4040-B5E3-B075D25A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00304"/>
        <c:axId val="1"/>
      </c:lineChart>
      <c:lineChart>
        <c:grouping val="standard"/>
        <c:varyColors val="0"/>
        <c:ser>
          <c:idx val="0"/>
          <c:order val="1"/>
          <c:tx>
            <c:strRef>
              <c:f>'Table 2'!$F$4</c:f>
              <c:strCache>
                <c:ptCount val="1"/>
                <c:pt idx="0">
                  <c:v>Ministry or Education EFTS funding %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ysDash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'Table 2'!$A$16:$A$24</c:f>
              <c:numCache>
                <c:formatCode>General</c:formatCode>
                <c:ptCount val="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</c:numCache>
            </c:numRef>
          </c:cat>
          <c:val>
            <c:numRef>
              <c:f>'Table 2'!$F$16:$F$23</c:f>
              <c:numCache>
                <c:formatCode>0%</c:formatCode>
                <c:ptCount val="8"/>
                <c:pt idx="0">
                  <c:v>0.73428065307738566</c:v>
                </c:pt>
                <c:pt idx="1">
                  <c:v>0.75764381785328849</c:v>
                </c:pt>
                <c:pt idx="2">
                  <c:v>0.70354142170891631</c:v>
                </c:pt>
                <c:pt idx="3">
                  <c:v>0.63752911439309723</c:v>
                </c:pt>
                <c:pt idx="4">
                  <c:v>0.58816284414613584</c:v>
                </c:pt>
                <c:pt idx="5">
                  <c:v>0.61651323769334387</c:v>
                </c:pt>
                <c:pt idx="6">
                  <c:v>0.5190156104707303</c:v>
                </c:pt>
                <c:pt idx="7">
                  <c:v>0.49605981726551002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3-4040-B5E3-B075D25A860C}"/>
            </c:ext>
          </c:extLst>
        </c:ser>
        <c:ser>
          <c:idx val="2"/>
          <c:order val="2"/>
          <c:tx>
            <c:strRef>
              <c:f>'Table 2'!$G$4</c:f>
              <c:strCache>
                <c:ptCount val="1"/>
                <c:pt idx="0">
                  <c:v>Fees %</c:v>
                </c:pt>
              </c:strCache>
            </c:strRef>
          </c:tx>
          <c:spPr>
            <a:ln w="38100">
              <a:solidFill>
                <a:srgbClr val="008000"/>
              </a:solidFill>
              <a:prstDash val="lgDash"/>
            </a:ln>
          </c:spPr>
          <c:marker>
            <c:symbol val="triangl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'Table 2'!$A$16:$A$24</c:f>
              <c:numCache>
                <c:formatCode>General</c:formatCode>
                <c:ptCount val="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</c:numCache>
            </c:numRef>
          </c:cat>
          <c:val>
            <c:numRef>
              <c:f>'Table 2'!$G$16:$G$23</c:f>
              <c:numCache>
                <c:formatCode>0%</c:formatCode>
                <c:ptCount val="8"/>
                <c:pt idx="0">
                  <c:v>0.13672164135112735</c:v>
                </c:pt>
                <c:pt idx="1">
                  <c:v>0.11806215727121892</c:v>
                </c:pt>
                <c:pt idx="2">
                  <c:v>0.14864584665468936</c:v>
                </c:pt>
                <c:pt idx="3">
                  <c:v>0.17207157729430239</c:v>
                </c:pt>
                <c:pt idx="4">
                  <c:v>0.17773726400839787</c:v>
                </c:pt>
                <c:pt idx="5">
                  <c:v>0.21941697667378446</c:v>
                </c:pt>
                <c:pt idx="6">
                  <c:v>0.21192347644987489</c:v>
                </c:pt>
                <c:pt idx="7">
                  <c:v>0.21462271997769289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3-4040-B5E3-B075D25A860C}"/>
            </c:ext>
          </c:extLst>
        </c:ser>
        <c:ser>
          <c:idx val="3"/>
          <c:order val="3"/>
          <c:tx>
            <c:strRef>
              <c:f>'Table 2'!$H$4</c:f>
              <c:strCache>
                <c:ptCount val="1"/>
                <c:pt idx="0">
                  <c:v>Other %</c:v>
                </c:pt>
              </c:strCache>
            </c:strRef>
          </c:tx>
          <c:spPr>
            <a:ln w="38100">
              <a:solidFill>
                <a:srgbClr val="333300"/>
              </a:solidFill>
              <a:prstDash val="lgDashDot"/>
            </a:ln>
          </c:spPr>
          <c:marker>
            <c:symbol val="circle"/>
            <c:size val="10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cat>
            <c:numRef>
              <c:f>'Table 2'!$A$16:$A$24</c:f>
              <c:numCache>
                <c:formatCode>General</c:formatCode>
                <c:ptCount val="9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</c:numCache>
            </c:numRef>
          </c:cat>
          <c:val>
            <c:numRef>
              <c:f>'Table 2'!$H$16:$H$23</c:f>
              <c:numCache>
                <c:formatCode>0%</c:formatCode>
                <c:ptCount val="8"/>
                <c:pt idx="0">
                  <c:v>0.12899770557148693</c:v>
                </c:pt>
                <c:pt idx="1">
                  <c:v>0.12429402487549257</c:v>
                </c:pt>
                <c:pt idx="2">
                  <c:v>0.1478127316363943</c:v>
                </c:pt>
                <c:pt idx="3">
                  <c:v>0.19039930831260032</c:v>
                </c:pt>
                <c:pt idx="4">
                  <c:v>0.23409989184546631</c:v>
                </c:pt>
                <c:pt idx="5">
                  <c:v>0.16406978563287167</c:v>
                </c:pt>
                <c:pt idx="6">
                  <c:v>0.26906091307939484</c:v>
                </c:pt>
                <c:pt idx="7">
                  <c:v>0.28931746275679709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3-4040-B5E3-B075D25A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9730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937086092715236"/>
              <c:y val="0.80189959294436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EFTS</a:t>
                </a:r>
              </a:p>
            </c:rich>
          </c:tx>
          <c:layout>
            <c:manualLayout>
              <c:xMode val="edge"/>
              <c:yMode val="edge"/>
              <c:x val="3.3940397350993384E-2"/>
              <c:y val="0.38805970149253732"/>
            </c:manualLayout>
          </c:layout>
          <c:overlay val="0"/>
          <c:spPr>
            <a:noFill/>
            <a:ln w="25400">
              <a:noFill/>
            </a:ln>
          </c:spPr>
        </c:title>
        <c:numFmt formatCode="###,###,###,##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300304"/>
        <c:crosses val="autoZero"/>
        <c:crossBetween val="between"/>
      </c:valAx>
      <c:cat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 val="max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 of operating revenue</a:t>
                </a:r>
              </a:p>
            </c:rich>
          </c:tx>
          <c:layout>
            <c:manualLayout>
              <c:xMode val="edge"/>
              <c:yMode val="edge"/>
              <c:x val="0.90645695364238421"/>
              <c:y val="0.297150610583446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2781456953642384E-4"/>
          <c:y val="0.85074626865671643"/>
          <c:w val="0.99917218543046371"/>
          <c:h val="0.15061058344640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5" right="0.75" top="1" bottom="1" header="0.5" footer="0.5"/>
  <pageSetup paperSize="9" orientation="landscape" horizontalDpi="300" verticalDpi="300" r:id="rId1"/>
  <headerFooter alignWithMargins="0">
    <oddFooter>&amp;L&amp;F&amp;D&amp;T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5" right="0.75" top="1" bottom="1" header="0.5" footer="0.5"/>
  <pageSetup paperSize="9" orientation="landscape" horizontalDpi="300" verticalDpi="300" r:id="rId1"/>
  <headerFooter alignWithMargins="0">
    <oddFooter>&amp;L&amp;F&amp;D&amp;T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3E280-BC5A-5C2E-A636-0D561B0972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34352-2BCC-A870-DC2E-860ECB63CD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zoomScale="80" zoomScaleNormal="70" zoomScaleSheet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2" sqref="P2:Q2"/>
    </sheetView>
  </sheetViews>
  <sheetFormatPr defaultRowHeight="13.2" x14ac:dyDescent="0.25"/>
  <cols>
    <col min="1" max="1" width="7.6640625" style="82" customWidth="1"/>
    <col min="2" max="2" width="2.109375" style="27" customWidth="1"/>
    <col min="3" max="3" width="7.33203125" style="25" customWidth="1"/>
    <col min="4" max="4" width="3" style="25" customWidth="1"/>
    <col min="5" max="5" width="7.6640625" style="25" customWidth="1"/>
    <col min="6" max="6" width="1.6640625" style="25" customWidth="1"/>
    <col min="7" max="7" width="7.88671875" style="25" customWidth="1"/>
    <col min="8" max="8" width="2.6640625" style="25" customWidth="1"/>
    <col min="9" max="9" width="8.33203125" style="27" customWidth="1"/>
    <col min="10" max="10" width="1.88671875" style="27" customWidth="1"/>
    <col min="11" max="11" width="8.33203125" style="25" customWidth="1"/>
    <col min="12" max="12" width="2.109375" style="25" customWidth="1"/>
    <col min="13" max="13" width="7.33203125" style="27" customWidth="1"/>
    <col min="14" max="14" width="6.5546875" style="25" customWidth="1"/>
    <col min="15" max="15" width="9.6640625" style="25" customWidth="1"/>
    <col min="16" max="16" width="7.109375" style="25" customWidth="1"/>
    <col min="17" max="17" width="6.5546875" style="25" customWidth="1"/>
    <col min="18" max="18" width="2.6640625" style="25" customWidth="1"/>
    <col min="19" max="19" width="12.109375" style="54" customWidth="1"/>
    <col min="20" max="20" width="3" style="25" customWidth="1"/>
    <col min="21" max="21" width="11.33203125" style="25" customWidth="1"/>
    <col min="22" max="22" width="4.44140625" style="25" customWidth="1"/>
    <col min="23" max="23" width="11.6640625" style="25" customWidth="1"/>
    <col min="24" max="24" width="2.6640625" style="25" customWidth="1"/>
    <col min="25" max="25" width="11.6640625" style="25" customWidth="1"/>
    <col min="26" max="16384" width="8.88671875" style="25"/>
  </cols>
  <sheetData>
    <row r="1" spans="1:25" ht="17.399999999999999" x14ac:dyDescent="0.25">
      <c r="A1" s="202" t="s">
        <v>322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123" t="s">
        <v>274</v>
      </c>
      <c r="S1" s="124"/>
      <c r="T1" s="123"/>
      <c r="U1" s="123"/>
      <c r="V1" s="123" t="s">
        <v>275</v>
      </c>
      <c r="W1" s="123"/>
      <c r="X1" s="123"/>
      <c r="Y1" s="123"/>
    </row>
    <row r="2" spans="1:25" ht="70.2" customHeight="1" x14ac:dyDescent="0.25">
      <c r="A2" s="127" t="s">
        <v>15</v>
      </c>
      <c r="B2" s="127"/>
      <c r="C2" s="200" t="s">
        <v>5</v>
      </c>
      <c r="D2" s="200"/>
      <c r="E2" s="200" t="s">
        <v>4</v>
      </c>
      <c r="F2" s="200"/>
      <c r="G2" s="200" t="s">
        <v>279</v>
      </c>
      <c r="H2" s="200"/>
      <c r="I2" s="200" t="s">
        <v>233</v>
      </c>
      <c r="J2" s="200"/>
      <c r="K2" s="200" t="s">
        <v>280</v>
      </c>
      <c r="L2" s="200"/>
      <c r="M2" s="204" t="s">
        <v>317</v>
      </c>
      <c r="N2" s="204"/>
      <c r="O2" s="127" t="s">
        <v>281</v>
      </c>
      <c r="P2" s="204" t="s">
        <v>318</v>
      </c>
      <c r="Q2" s="204"/>
      <c r="R2" s="74" t="s">
        <v>213</v>
      </c>
      <c r="S2" s="74" t="s">
        <v>228</v>
      </c>
      <c r="T2" s="74" t="s">
        <v>213</v>
      </c>
      <c r="U2" s="74" t="s">
        <v>229</v>
      </c>
      <c r="V2" s="74" t="s">
        <v>213</v>
      </c>
      <c r="W2" s="74" t="s">
        <v>228</v>
      </c>
      <c r="X2" s="74" t="s">
        <v>213</v>
      </c>
      <c r="Y2" s="74" t="s">
        <v>229</v>
      </c>
    </row>
    <row r="3" spans="1:25" x14ac:dyDescent="0.25">
      <c r="A3" s="128"/>
      <c r="B3" s="129"/>
      <c r="C3" s="201" t="s">
        <v>1</v>
      </c>
      <c r="D3" s="201"/>
      <c r="E3" s="201" t="s">
        <v>1</v>
      </c>
      <c r="F3" s="201"/>
      <c r="G3" s="201" t="s">
        <v>2</v>
      </c>
      <c r="H3" s="201"/>
      <c r="I3" s="201" t="s">
        <v>0</v>
      </c>
      <c r="J3" s="201"/>
      <c r="K3" s="201" t="s">
        <v>3</v>
      </c>
      <c r="L3" s="201"/>
      <c r="M3" s="130" t="s">
        <v>208</v>
      </c>
      <c r="N3" s="130" t="s">
        <v>276</v>
      </c>
      <c r="O3" s="131" t="s">
        <v>3</v>
      </c>
      <c r="P3" s="130" t="s">
        <v>208</v>
      </c>
      <c r="Q3" s="130" t="s">
        <v>276</v>
      </c>
      <c r="R3" s="75" t="s">
        <v>223</v>
      </c>
      <c r="S3" s="76" t="s">
        <v>209</v>
      </c>
      <c r="T3" s="75" t="s">
        <v>223</v>
      </c>
      <c r="U3" s="76" t="s">
        <v>209</v>
      </c>
      <c r="V3" s="75" t="s">
        <v>223</v>
      </c>
      <c r="W3" s="76" t="s">
        <v>209</v>
      </c>
      <c r="X3" s="75" t="s">
        <v>223</v>
      </c>
      <c r="Y3" s="76" t="s">
        <v>209</v>
      </c>
    </row>
    <row r="4" spans="1:25" ht="13.8" x14ac:dyDescent="0.25">
      <c r="A4" s="132">
        <v>1980</v>
      </c>
      <c r="B4" s="132"/>
      <c r="C4" s="133">
        <f>'Funding to 1989'!D5</f>
        <v>146.76</v>
      </c>
      <c r="D4" s="134" t="s">
        <v>212</v>
      </c>
      <c r="E4" s="133">
        <f t="shared" ref="E4:E9" si="0">C4</f>
        <v>146.76</v>
      </c>
      <c r="F4" s="133"/>
      <c r="G4" s="133">
        <v>37.847000000000001</v>
      </c>
      <c r="H4" s="135" t="s">
        <v>300</v>
      </c>
      <c r="I4" s="136">
        <f>E4/G4*1000</f>
        <v>3877.7181810975767</v>
      </c>
      <c r="J4" s="136"/>
      <c r="K4" s="136">
        <f>AppendixPriceIndex!H8</f>
        <v>1000</v>
      </c>
      <c r="L4" s="136"/>
      <c r="M4" s="137">
        <f>I4/K4*K$23</f>
        <v>10735.945001283495</v>
      </c>
      <c r="N4" s="132"/>
      <c r="O4" s="132">
        <v>1000</v>
      </c>
      <c r="P4" s="138">
        <f>C4/G4/O4*O$23*1000</f>
        <v>12393.187306787855</v>
      </c>
      <c r="Q4" s="132"/>
      <c r="R4" s="77"/>
      <c r="S4" s="78"/>
      <c r="T4" s="77"/>
      <c r="U4" s="77"/>
      <c r="V4" s="77"/>
      <c r="W4" s="78"/>
      <c r="X4" s="77"/>
      <c r="Y4" s="77"/>
    </row>
    <row r="5" spans="1:25" ht="13.8" x14ac:dyDescent="0.25">
      <c r="A5" s="132">
        <f>1+A4</f>
        <v>1981</v>
      </c>
      <c r="B5" s="132"/>
      <c r="C5" s="133">
        <f>'Funding to 1989'!D6</f>
        <v>175.06825000000001</v>
      </c>
      <c r="D5" s="134" t="s">
        <v>212</v>
      </c>
      <c r="E5" s="133">
        <f t="shared" si="0"/>
        <v>175.06825000000001</v>
      </c>
      <c r="F5" s="133"/>
      <c r="G5" s="133">
        <v>38.640999999999998</v>
      </c>
      <c r="H5" s="135" t="s">
        <v>300</v>
      </c>
      <c r="I5" s="136">
        <f t="shared" ref="I5:I23" si="1">E5/G5*1000</f>
        <v>4530.6345591470199</v>
      </c>
      <c r="J5" s="136"/>
      <c r="K5" s="136">
        <f>AppendixPriceIndex!H12</f>
        <v>1198.4793496933455</v>
      </c>
      <c r="L5" s="136"/>
      <c r="M5" s="137">
        <f t="shared" ref="M5:M21" si="2">I5/K5*K$23</f>
        <v>10466.283954821391</v>
      </c>
      <c r="N5" s="139">
        <f>(M5-M4)/M4</f>
        <v>-2.5117588291470021E-2</v>
      </c>
      <c r="O5" s="132">
        <v>1153</v>
      </c>
      <c r="P5" s="138">
        <f t="shared" ref="P5:P23" si="3">C5/G5/O5*O$23*1000</f>
        <v>12558.463183897553</v>
      </c>
      <c r="Q5" s="139">
        <f>(P5-P4)/P4</f>
        <v>1.3336026723260674E-2</v>
      </c>
      <c r="R5" s="77">
        <v>1</v>
      </c>
      <c r="S5" s="78">
        <f t="shared" ref="S5:S23" si="4">RATE(R5,0,-M$4,M5)</f>
        <v>-2.5117588291470025E-2</v>
      </c>
      <c r="T5" s="77"/>
      <c r="U5" s="77"/>
      <c r="V5" s="77">
        <v>1</v>
      </c>
      <c r="W5" s="78">
        <f t="shared" ref="W5:W23" si="5">RATE(V5,0,-P$4,P5)</f>
        <v>1.3336026723260582E-2</v>
      </c>
      <c r="X5" s="77"/>
      <c r="Y5" s="77"/>
    </row>
    <row r="6" spans="1:25" ht="13.8" x14ac:dyDescent="0.25">
      <c r="A6" s="132">
        <f t="shared" ref="A6:A23" si="6">1+A5</f>
        <v>1982</v>
      </c>
      <c r="B6" s="132"/>
      <c r="C6" s="133">
        <f>'Funding to 1989'!D7</f>
        <v>192.71424999999999</v>
      </c>
      <c r="D6" s="134" t="s">
        <v>212</v>
      </c>
      <c r="E6" s="133">
        <f t="shared" si="0"/>
        <v>192.71424999999999</v>
      </c>
      <c r="F6" s="133"/>
      <c r="G6" s="133">
        <v>38.933999999999997</v>
      </c>
      <c r="H6" s="135" t="s">
        <v>300</v>
      </c>
      <c r="I6" s="136">
        <f t="shared" si="1"/>
        <v>4949.7675553500803</v>
      </c>
      <c r="J6" s="136"/>
      <c r="K6" s="136">
        <f>AppendixPriceIndex!H16</f>
        <v>1340.7437086247046</v>
      </c>
      <c r="L6" s="136"/>
      <c r="M6" s="137">
        <f t="shared" si="2"/>
        <v>10221.227906087179</v>
      </c>
      <c r="N6" s="139">
        <f t="shared" ref="N6:N23" si="7">(M6-M5)/M5</f>
        <v>-2.3413854410220206E-2</v>
      </c>
      <c r="O6" s="132">
        <v>1340</v>
      </c>
      <c r="P6" s="138">
        <f t="shared" si="3"/>
        <v>11805.565005148401</v>
      </c>
      <c r="Q6" s="139">
        <f t="shared" ref="Q6:Q23" si="8">(P6-P5)/P5</f>
        <v>-5.995145805057718E-2</v>
      </c>
      <c r="R6" s="77">
        <v>2</v>
      </c>
      <c r="S6" s="78">
        <f t="shared" si="4"/>
        <v>-2.4266093213061276E-2</v>
      </c>
      <c r="T6" s="77"/>
      <c r="U6" s="77"/>
      <c r="V6" s="77">
        <v>2</v>
      </c>
      <c r="W6" s="78">
        <f t="shared" si="5"/>
        <v>-2.3995361473100871E-2</v>
      </c>
      <c r="X6" s="77"/>
      <c r="Y6" s="77"/>
    </row>
    <row r="7" spans="1:25" ht="13.8" x14ac:dyDescent="0.25">
      <c r="A7" s="132">
        <f t="shared" si="6"/>
        <v>1983</v>
      </c>
      <c r="B7" s="132"/>
      <c r="C7" s="133">
        <f>'Funding to 1989'!D8</f>
        <v>200.58599999999998</v>
      </c>
      <c r="D7" s="134" t="s">
        <v>212</v>
      </c>
      <c r="E7" s="133">
        <f t="shared" si="0"/>
        <v>200.58599999999998</v>
      </c>
      <c r="F7" s="133"/>
      <c r="G7" s="133">
        <v>40.563000000000002</v>
      </c>
      <c r="H7" s="135" t="s">
        <v>300</v>
      </c>
      <c r="I7" s="136">
        <f t="shared" si="1"/>
        <v>4945.0484431624873</v>
      </c>
      <c r="J7" s="136"/>
      <c r="K7" s="136">
        <f>AppendixPriceIndex!H20</f>
        <v>1349.9587438777885</v>
      </c>
      <c r="L7" s="136"/>
      <c r="M7" s="137">
        <f t="shared" si="2"/>
        <v>10141.777756287165</v>
      </c>
      <c r="N7" s="139">
        <f t="shared" si="7"/>
        <v>-7.7730533483846538E-3</v>
      </c>
      <c r="O7" s="132">
        <v>1439</v>
      </c>
      <c r="P7" s="138">
        <f t="shared" si="3"/>
        <v>10982.887299754906</v>
      </c>
      <c r="Q7" s="139">
        <f t="shared" si="8"/>
        <v>-6.9685585148590981E-2</v>
      </c>
      <c r="R7" s="77">
        <v>3</v>
      </c>
      <c r="S7" s="78">
        <f t="shared" si="4"/>
        <v>-1.8799101763719826E-2</v>
      </c>
      <c r="T7" s="77"/>
      <c r="U7" s="77"/>
      <c r="V7" s="77">
        <v>3</v>
      </c>
      <c r="W7" s="78">
        <f t="shared" si="5"/>
        <v>-3.9469474552104998E-2</v>
      </c>
      <c r="X7" s="77"/>
      <c r="Y7" s="77"/>
    </row>
    <row r="8" spans="1:25" ht="13.8" x14ac:dyDescent="0.25">
      <c r="A8" s="132">
        <f t="shared" si="6"/>
        <v>1984</v>
      </c>
      <c r="B8" s="132"/>
      <c r="C8" s="133">
        <f>'Funding to 1989'!D9</f>
        <v>208.19274999999999</v>
      </c>
      <c r="D8" s="134" t="s">
        <v>212</v>
      </c>
      <c r="E8" s="133">
        <f t="shared" si="0"/>
        <v>208.19274999999999</v>
      </c>
      <c r="F8" s="133"/>
      <c r="G8" s="133">
        <v>41.606000000000002</v>
      </c>
      <c r="H8" s="135" t="s">
        <v>300</v>
      </c>
      <c r="I8" s="136">
        <f t="shared" si="1"/>
        <v>5003.9116954285437</v>
      </c>
      <c r="J8" s="136"/>
      <c r="K8" s="136">
        <f>AppendixPriceIndex!H24</f>
        <v>1382.2514581427588</v>
      </c>
      <c r="L8" s="136"/>
      <c r="M8" s="137">
        <f t="shared" si="2"/>
        <v>10022.743483351234</v>
      </c>
      <c r="N8" s="139">
        <f t="shared" si="7"/>
        <v>-1.1737022423128752E-2</v>
      </c>
      <c r="O8" s="132">
        <v>1526</v>
      </c>
      <c r="P8" s="138">
        <f t="shared" si="3"/>
        <v>10480.014271683896</v>
      </c>
      <c r="Q8" s="139">
        <f t="shared" si="8"/>
        <v>-4.5786960600263264E-2</v>
      </c>
      <c r="R8" s="77">
        <v>4</v>
      </c>
      <c r="S8" s="78">
        <f t="shared" si="4"/>
        <v>-1.7038327192298322E-2</v>
      </c>
      <c r="T8" s="77"/>
      <c r="U8" s="77"/>
      <c r="V8" s="77">
        <v>4</v>
      </c>
      <c r="W8" s="78">
        <f t="shared" si="5"/>
        <v>-4.1052756446906015E-2</v>
      </c>
      <c r="X8" s="77"/>
      <c r="Y8" s="77"/>
    </row>
    <row r="9" spans="1:25" ht="13.8" x14ac:dyDescent="0.25">
      <c r="A9" s="132">
        <f t="shared" si="6"/>
        <v>1985</v>
      </c>
      <c r="B9" s="132"/>
      <c r="C9" s="133">
        <f>'Funding to 1989'!D10</f>
        <v>260.91725000000002</v>
      </c>
      <c r="D9" s="134" t="s">
        <v>212</v>
      </c>
      <c r="E9" s="133">
        <f t="shared" si="0"/>
        <v>260.91725000000002</v>
      </c>
      <c r="F9" s="133"/>
      <c r="G9" s="133">
        <v>42.219000000000001</v>
      </c>
      <c r="H9" s="135" t="s">
        <v>300</v>
      </c>
      <c r="I9" s="136">
        <f t="shared" si="1"/>
        <v>6180.0907174494896</v>
      </c>
      <c r="J9" s="136"/>
      <c r="K9" s="136">
        <f>AppendixPriceIndex!H28</f>
        <v>1541.6492083925525</v>
      </c>
      <c r="L9" s="136"/>
      <c r="M9" s="137">
        <f t="shared" si="2"/>
        <v>11098.730884111412</v>
      </c>
      <c r="N9" s="139">
        <f t="shared" si="7"/>
        <v>0.10735457836943535</v>
      </c>
      <c r="O9" s="132">
        <v>1762</v>
      </c>
      <c r="P9" s="138">
        <f t="shared" si="3"/>
        <v>11209.744570356737</v>
      </c>
      <c r="Q9" s="139">
        <f t="shared" si="8"/>
        <v>6.9630658866993142E-2</v>
      </c>
      <c r="R9" s="77">
        <v>5</v>
      </c>
      <c r="S9" s="78">
        <f t="shared" si="4"/>
        <v>6.6688000046896132E-3</v>
      </c>
      <c r="T9" s="77"/>
      <c r="U9" s="77"/>
      <c r="V9" s="77">
        <v>5</v>
      </c>
      <c r="W9" s="78">
        <f t="shared" si="5"/>
        <v>-1.9872576692938196E-2</v>
      </c>
      <c r="X9" s="77"/>
      <c r="Y9" s="77"/>
    </row>
    <row r="10" spans="1:25" ht="13.8" x14ac:dyDescent="0.25">
      <c r="A10" s="132">
        <f t="shared" si="6"/>
        <v>1986</v>
      </c>
      <c r="B10" s="132"/>
      <c r="C10" s="133">
        <f>'Funding to 1989'!D11</f>
        <v>313.23400000000004</v>
      </c>
      <c r="D10" s="134" t="s">
        <v>212</v>
      </c>
      <c r="E10" s="133">
        <f>C10/102.5*100</f>
        <v>305.59414634146344</v>
      </c>
      <c r="F10" s="134" t="s">
        <v>66</v>
      </c>
      <c r="G10" s="133">
        <v>43.573</v>
      </c>
      <c r="H10" s="135" t="s">
        <v>300</v>
      </c>
      <c r="I10" s="136">
        <f t="shared" si="1"/>
        <v>7013.3832038524652</v>
      </c>
      <c r="J10" s="136"/>
      <c r="K10" s="136">
        <f>AppendixPriceIndex!H32</f>
        <v>1804.1387802822624</v>
      </c>
      <c r="L10" s="136"/>
      <c r="M10" s="137">
        <f t="shared" si="2"/>
        <v>10762.710589265755</v>
      </c>
      <c r="N10" s="139">
        <f t="shared" si="7"/>
        <v>-3.0275560183794806E-2</v>
      </c>
      <c r="O10" s="132">
        <v>1994</v>
      </c>
      <c r="P10" s="138">
        <f t="shared" si="3"/>
        <v>11522.137431043275</v>
      </c>
      <c r="Q10" s="139">
        <f t="shared" si="8"/>
        <v>2.7867973148347654E-2</v>
      </c>
      <c r="R10" s="77">
        <v>6</v>
      </c>
      <c r="S10" s="78">
        <f t="shared" si="4"/>
        <v>4.1508264370350672E-4</v>
      </c>
      <c r="T10" s="77"/>
      <c r="U10" s="77"/>
      <c r="V10" s="77">
        <v>6</v>
      </c>
      <c r="W10" s="78">
        <f t="shared" si="5"/>
        <v>-1.2072655595032402E-2</v>
      </c>
      <c r="X10" s="77"/>
      <c r="Y10" s="77"/>
    </row>
    <row r="11" spans="1:25" ht="13.8" x14ac:dyDescent="0.25">
      <c r="A11" s="132">
        <f t="shared" si="6"/>
        <v>1987</v>
      </c>
      <c r="B11" s="132"/>
      <c r="C11" s="133">
        <f>'Funding to 1989'!D12</f>
        <v>374.70950000000005</v>
      </c>
      <c r="D11" s="134" t="s">
        <v>212</v>
      </c>
      <c r="E11" s="133">
        <f>C11/110*100</f>
        <v>340.64500000000004</v>
      </c>
      <c r="F11" s="133"/>
      <c r="G11" s="133">
        <v>45.865000000000002</v>
      </c>
      <c r="H11" s="135" t="s">
        <v>300</v>
      </c>
      <c r="I11" s="136">
        <f t="shared" si="1"/>
        <v>7427.1230786002398</v>
      </c>
      <c r="J11" s="136"/>
      <c r="K11" s="136">
        <f>AppendixPriceIndex!H36</f>
        <v>1955.7865235650436</v>
      </c>
      <c r="L11" s="136"/>
      <c r="M11" s="137">
        <f t="shared" si="2"/>
        <v>10513.884619563047</v>
      </c>
      <c r="N11" s="139">
        <f t="shared" si="7"/>
        <v>-2.3119266065825067E-2</v>
      </c>
      <c r="O11" s="132">
        <v>2309</v>
      </c>
      <c r="P11" s="138">
        <f t="shared" si="3"/>
        <v>11308.269335265051</v>
      </c>
      <c r="Q11" s="139">
        <f t="shared" si="8"/>
        <v>-1.8561494953359427E-2</v>
      </c>
      <c r="R11" s="77">
        <v>7</v>
      </c>
      <c r="S11" s="78">
        <f t="shared" si="4"/>
        <v>-2.9813653096413839E-3</v>
      </c>
      <c r="T11" s="77"/>
      <c r="U11" s="77"/>
      <c r="V11" s="77">
        <v>7</v>
      </c>
      <c r="W11" s="78">
        <f t="shared" si="5"/>
        <v>-1.3002252667232208E-2</v>
      </c>
      <c r="X11" s="77"/>
      <c r="Y11" s="77"/>
    </row>
    <row r="12" spans="1:25" ht="13.8" x14ac:dyDescent="0.25">
      <c r="A12" s="132">
        <f t="shared" si="6"/>
        <v>1988</v>
      </c>
      <c r="B12" s="132"/>
      <c r="C12" s="133">
        <f>'Funding to 1989'!D13</f>
        <v>440.65480000000002</v>
      </c>
      <c r="D12" s="134" t="s">
        <v>21</v>
      </c>
      <c r="E12" s="133">
        <f>C12/110*100</f>
        <v>400.59527272727269</v>
      </c>
      <c r="F12" s="133"/>
      <c r="G12" s="133">
        <v>50.786000000000001</v>
      </c>
      <c r="H12" s="135" t="s">
        <v>300</v>
      </c>
      <c r="I12" s="136">
        <f t="shared" si="1"/>
        <v>7887.9075478925824</v>
      </c>
      <c r="J12" s="136"/>
      <c r="K12" s="136">
        <f>AppendixPriceIndex!H40</f>
        <v>2098.8408031930594</v>
      </c>
      <c r="L12" s="136"/>
      <c r="M12" s="137">
        <f t="shared" si="2"/>
        <v>10405.102149964036</v>
      </c>
      <c r="N12" s="139">
        <f t="shared" si="7"/>
        <v>-1.0346553489525751E-2</v>
      </c>
      <c r="O12" s="132">
        <v>2457</v>
      </c>
      <c r="P12" s="138">
        <f t="shared" si="3"/>
        <v>11286.417490993555</v>
      </c>
      <c r="Q12" s="139">
        <f t="shared" si="8"/>
        <v>-1.9323774154680242E-3</v>
      </c>
      <c r="R12" s="77">
        <v>8</v>
      </c>
      <c r="S12" s="78">
        <f t="shared" si="4"/>
        <v>-3.9050030923517037E-3</v>
      </c>
      <c r="T12" s="77"/>
      <c r="U12" s="77"/>
      <c r="V12" s="77">
        <v>8</v>
      </c>
      <c r="W12" s="78">
        <f t="shared" si="5"/>
        <v>-1.162526085179896E-2</v>
      </c>
      <c r="X12" s="77"/>
      <c r="Y12" s="77"/>
    </row>
    <row r="13" spans="1:25" ht="13.8" x14ac:dyDescent="0.25">
      <c r="A13" s="132">
        <f t="shared" si="6"/>
        <v>1989</v>
      </c>
      <c r="B13" s="132"/>
      <c r="C13" s="133">
        <f>'Funding to 1989'!D14</f>
        <v>489.30435999999997</v>
      </c>
      <c r="D13" s="134" t="s">
        <v>21</v>
      </c>
      <c r="E13" s="133">
        <f>C13/111.25*100</f>
        <v>439.82414382022466</v>
      </c>
      <c r="F13" s="134" t="s">
        <v>65</v>
      </c>
      <c r="G13" s="133">
        <v>56.988999999999997</v>
      </c>
      <c r="H13" s="135" t="s">
        <v>300</v>
      </c>
      <c r="I13" s="136">
        <f t="shared" si="1"/>
        <v>7717.7024306484527</v>
      </c>
      <c r="J13" s="136"/>
      <c r="K13" s="136">
        <f>AppendixPriceIndex!H44</f>
        <v>2184.8689036399419</v>
      </c>
      <c r="L13" s="136"/>
      <c r="M13" s="137">
        <f t="shared" si="2"/>
        <v>9779.7258613765953</v>
      </c>
      <c r="N13" s="139">
        <f t="shared" si="7"/>
        <v>-6.0102849503462286E-2</v>
      </c>
      <c r="O13" s="132">
        <v>2596</v>
      </c>
      <c r="P13" s="138">
        <f t="shared" si="3"/>
        <v>10570.368596799733</v>
      </c>
      <c r="Q13" s="139">
        <f t="shared" si="8"/>
        <v>-6.3443417254874859E-2</v>
      </c>
      <c r="R13" s="77">
        <v>9</v>
      </c>
      <c r="S13" s="78">
        <f t="shared" si="4"/>
        <v>-1.0311578932885016E-2</v>
      </c>
      <c r="T13" s="77"/>
      <c r="U13" s="77"/>
      <c r="V13" s="77">
        <v>9</v>
      </c>
      <c r="W13" s="78">
        <f t="shared" si="5"/>
        <v>-1.752159538413595E-2</v>
      </c>
      <c r="X13" s="77"/>
      <c r="Y13" s="77"/>
    </row>
    <row r="14" spans="1:25" ht="13.8" x14ac:dyDescent="0.25">
      <c r="A14" s="132">
        <f t="shared" si="6"/>
        <v>1990</v>
      </c>
      <c r="B14" s="132"/>
      <c r="C14" s="133">
        <v>516.24313199999995</v>
      </c>
      <c r="D14" s="135" t="s">
        <v>301</v>
      </c>
      <c r="E14" s="133">
        <f>C14/9*8</f>
        <v>458.88278399999996</v>
      </c>
      <c r="F14" s="133"/>
      <c r="G14" s="133">
        <v>60.606000000000002</v>
      </c>
      <c r="H14" s="135" t="s">
        <v>300</v>
      </c>
      <c r="I14" s="136">
        <f t="shared" si="1"/>
        <v>7571.5735075735065</v>
      </c>
      <c r="J14" s="136"/>
      <c r="K14" s="136">
        <f>AppendixPriceIndex!H48</f>
        <v>2275.3215867057338</v>
      </c>
      <c r="L14" s="136"/>
      <c r="M14" s="137">
        <f t="shared" si="2"/>
        <v>9213.1340675570718</v>
      </c>
      <c r="N14" s="139">
        <f t="shared" si="7"/>
        <v>-5.7935345208108925E-2</v>
      </c>
      <c r="O14" s="132">
        <v>2755</v>
      </c>
      <c r="P14" s="138">
        <f t="shared" si="3"/>
        <v>9881.5217954557338</v>
      </c>
      <c r="Q14" s="139">
        <f t="shared" si="8"/>
        <v>-6.5167718139228725E-2</v>
      </c>
      <c r="R14" s="77">
        <v>10</v>
      </c>
      <c r="S14" s="78">
        <f t="shared" si="4"/>
        <v>-1.5180336720318989E-2</v>
      </c>
      <c r="T14" s="77"/>
      <c r="U14" s="77"/>
      <c r="V14" s="77">
        <v>10</v>
      </c>
      <c r="W14" s="78">
        <f t="shared" si="5"/>
        <v>-2.2393496734634758E-2</v>
      </c>
      <c r="X14" s="77"/>
      <c r="Y14" s="77"/>
    </row>
    <row r="15" spans="1:25" ht="13.8" x14ac:dyDescent="0.25">
      <c r="A15" s="132">
        <f t="shared" si="6"/>
        <v>1991</v>
      </c>
      <c r="B15" s="140" t="s">
        <v>18</v>
      </c>
      <c r="C15" s="133">
        <v>571.81086400000004</v>
      </c>
      <c r="D15" s="135" t="s">
        <v>302</v>
      </c>
      <c r="E15" s="133">
        <f>C15/9*8</f>
        <v>508.27632355555556</v>
      </c>
      <c r="F15" s="133"/>
      <c r="G15" s="133">
        <v>67.058000000000007</v>
      </c>
      <c r="H15" s="135" t="s">
        <v>302</v>
      </c>
      <c r="I15" s="136">
        <f t="shared" si="1"/>
        <v>7579.6522943654081</v>
      </c>
      <c r="J15" s="136"/>
      <c r="K15" s="136">
        <f>AppendixPriceIndex!H52</f>
        <v>2410.0701719508834</v>
      </c>
      <c r="L15" s="136"/>
      <c r="M15" s="137">
        <f t="shared" si="2"/>
        <v>8707.3024658105296</v>
      </c>
      <c r="N15" s="139">
        <f t="shared" si="7"/>
        <v>-5.4903314988953275E-2</v>
      </c>
      <c r="O15" s="132">
        <v>2826</v>
      </c>
      <c r="P15" s="138">
        <f t="shared" si="3"/>
        <v>9643.5385082770099</v>
      </c>
      <c r="Q15" s="139">
        <f t="shared" si="8"/>
        <v>-2.4083667688530173E-2</v>
      </c>
      <c r="R15" s="77">
        <v>11</v>
      </c>
      <c r="S15" s="78">
        <f t="shared" si="4"/>
        <v>-1.8859475627304213E-2</v>
      </c>
      <c r="T15" s="77"/>
      <c r="U15" s="77"/>
      <c r="V15" s="77">
        <v>11</v>
      </c>
      <c r="W15" s="78">
        <f t="shared" si="5"/>
        <v>-2.2547269521255645E-2</v>
      </c>
      <c r="X15" s="77"/>
      <c r="Y15" s="77"/>
    </row>
    <row r="16" spans="1:25" ht="13.8" x14ac:dyDescent="0.25">
      <c r="A16" s="132">
        <f t="shared" si="6"/>
        <v>1992</v>
      </c>
      <c r="B16" s="140" t="s">
        <v>18</v>
      </c>
      <c r="C16" s="133">
        <v>615.23889799999995</v>
      </c>
      <c r="D16" s="135" t="s">
        <v>302</v>
      </c>
      <c r="E16" s="133">
        <f t="shared" ref="E16:E23" si="9">C16/9*8</f>
        <v>546.87902044444445</v>
      </c>
      <c r="F16" s="133"/>
      <c r="G16" s="133">
        <v>69.433999999999997</v>
      </c>
      <c r="H16" s="135" t="s">
        <v>302</v>
      </c>
      <c r="I16" s="136">
        <f t="shared" si="1"/>
        <v>7876.2424812691834</v>
      </c>
      <c r="J16" s="136"/>
      <c r="K16" s="136">
        <f>AppendixPriceIndex!H56</f>
        <v>2425.4707860784656</v>
      </c>
      <c r="L16" s="136"/>
      <c r="M16" s="137">
        <f t="shared" si="2"/>
        <v>8990.5666525990546</v>
      </c>
      <c r="N16" s="139">
        <f t="shared" si="7"/>
        <v>3.2531795915068974E-2</v>
      </c>
      <c r="O16" s="132">
        <v>2856</v>
      </c>
      <c r="P16" s="138">
        <f t="shared" si="3"/>
        <v>9915.6266951692396</v>
      </c>
      <c r="Q16" s="139">
        <f t="shared" si="8"/>
        <v>2.8214559070687335E-2</v>
      </c>
      <c r="R16" s="77">
        <v>12</v>
      </c>
      <c r="S16" s="78">
        <f t="shared" si="4"/>
        <v>-1.4676368249261978E-2</v>
      </c>
      <c r="T16" s="77">
        <v>1</v>
      </c>
      <c r="U16" s="78">
        <f t="shared" ref="U16:U23" si="10">RATE(T16,0,-M$15,M16)</f>
        <v>3.2531795915069002E-2</v>
      </c>
      <c r="V16" s="77">
        <v>12</v>
      </c>
      <c r="W16" s="78">
        <f t="shared" si="5"/>
        <v>-1.8414586231441665E-2</v>
      </c>
      <c r="X16" s="77">
        <v>1</v>
      </c>
      <c r="Y16" s="78">
        <f t="shared" ref="Y16:Y23" si="11">RATE(X16,0,-P$15,P16)</f>
        <v>2.8214559070687224E-2</v>
      </c>
    </row>
    <row r="17" spans="1:25" ht="13.8" x14ac:dyDescent="0.25">
      <c r="A17" s="132">
        <f t="shared" si="6"/>
        <v>1993</v>
      </c>
      <c r="B17" s="140" t="s">
        <v>18</v>
      </c>
      <c r="C17" s="133">
        <v>637.26288499999998</v>
      </c>
      <c r="D17" s="135" t="s">
        <v>302</v>
      </c>
      <c r="E17" s="133">
        <f t="shared" si="9"/>
        <v>566.45589777777775</v>
      </c>
      <c r="F17" s="133"/>
      <c r="G17" s="133">
        <v>73.781999999999996</v>
      </c>
      <c r="H17" s="135" t="s">
        <v>302</v>
      </c>
      <c r="I17" s="136">
        <f t="shared" si="1"/>
        <v>7677.4267135314549</v>
      </c>
      <c r="J17" s="136"/>
      <c r="K17" s="136">
        <f>AppendixPriceIndex!H60</f>
        <v>2449.5163090085121</v>
      </c>
      <c r="L17" s="136"/>
      <c r="M17" s="137">
        <f t="shared" si="2"/>
        <v>8677.5950464643447</v>
      </c>
      <c r="N17" s="139">
        <f t="shared" si="7"/>
        <v>-3.4811110158916837E-2</v>
      </c>
      <c r="O17" s="132">
        <v>2892</v>
      </c>
      <c r="P17" s="138">
        <f t="shared" si="3"/>
        <v>9545.0165105471442</v>
      </c>
      <c r="Q17" s="139">
        <f t="shared" si="8"/>
        <v>-3.7376375292814491E-2</v>
      </c>
      <c r="R17" s="77">
        <v>13</v>
      </c>
      <c r="S17" s="78">
        <f t="shared" si="4"/>
        <v>-1.6239996363841849E-2</v>
      </c>
      <c r="T17" s="77">
        <v>2</v>
      </c>
      <c r="U17" s="78">
        <f t="shared" si="10"/>
        <v>-1.7073486071905088E-3</v>
      </c>
      <c r="V17" s="77">
        <v>13</v>
      </c>
      <c r="W17" s="78">
        <f t="shared" si="5"/>
        <v>-1.9886353276121347E-2</v>
      </c>
      <c r="X17" s="77">
        <v>2</v>
      </c>
      <c r="Y17" s="78">
        <f t="shared" si="11"/>
        <v>-5.1213009470322301E-3</v>
      </c>
    </row>
    <row r="18" spans="1:25" ht="13.8" x14ac:dyDescent="0.25">
      <c r="A18" s="132">
        <f t="shared" si="6"/>
        <v>1994</v>
      </c>
      <c r="B18" s="140" t="s">
        <v>18</v>
      </c>
      <c r="C18" s="133">
        <v>641.98766799999999</v>
      </c>
      <c r="D18" s="135" t="s">
        <v>302</v>
      </c>
      <c r="E18" s="133">
        <f t="shared" si="9"/>
        <v>570.65570488888886</v>
      </c>
      <c r="F18" s="133"/>
      <c r="G18" s="133">
        <v>77.239000000000004</v>
      </c>
      <c r="H18" s="135" t="s">
        <v>302</v>
      </c>
      <c r="I18" s="136">
        <f t="shared" si="1"/>
        <v>7388.180904580443</v>
      </c>
      <c r="J18" s="136"/>
      <c r="K18" s="136">
        <f>AppendixPriceIndex!H64</f>
        <v>2459.1975704350552</v>
      </c>
      <c r="L18" s="136"/>
      <c r="M18" s="137">
        <f t="shared" si="2"/>
        <v>8317.793512694383</v>
      </c>
      <c r="N18" s="139">
        <f t="shared" si="7"/>
        <v>-4.1463277768021861E-2</v>
      </c>
      <c r="O18" s="132">
        <v>2943</v>
      </c>
      <c r="P18" s="138">
        <f t="shared" si="3"/>
        <v>9026.2332458100518</v>
      </c>
      <c r="Q18" s="139">
        <f t="shared" si="8"/>
        <v>-5.4351217115637493E-2</v>
      </c>
      <c r="R18" s="77">
        <v>14</v>
      </c>
      <c r="S18" s="78">
        <f t="shared" si="4"/>
        <v>-1.8063466835169985E-2</v>
      </c>
      <c r="T18" s="77">
        <v>3</v>
      </c>
      <c r="U18" s="78">
        <f t="shared" si="10"/>
        <v>-1.5139238684280827E-2</v>
      </c>
      <c r="V18" s="77">
        <v>14</v>
      </c>
      <c r="W18" s="78">
        <f t="shared" si="5"/>
        <v>-2.2389253348964046E-2</v>
      </c>
      <c r="X18" s="77">
        <v>3</v>
      </c>
      <c r="Y18" s="78">
        <f t="shared" si="11"/>
        <v>-2.1809642132891993E-2</v>
      </c>
    </row>
    <row r="19" spans="1:25" ht="13.8" x14ac:dyDescent="0.25">
      <c r="A19" s="132">
        <f t="shared" si="6"/>
        <v>1995</v>
      </c>
      <c r="B19" s="140" t="s">
        <v>18</v>
      </c>
      <c r="C19" s="133">
        <v>655.49018000000001</v>
      </c>
      <c r="D19" s="135" t="s">
        <v>302</v>
      </c>
      <c r="E19" s="133">
        <f t="shared" si="9"/>
        <v>582.65793777777776</v>
      </c>
      <c r="F19" s="133"/>
      <c r="G19" s="133">
        <v>79.334999999999994</v>
      </c>
      <c r="H19" s="135" t="s">
        <v>302</v>
      </c>
      <c r="I19" s="136">
        <f t="shared" si="1"/>
        <v>7344.2734956548538</v>
      </c>
      <c r="J19" s="136"/>
      <c r="K19" s="136">
        <f>AppendixPriceIndex!H68</f>
        <v>2481.9037795582321</v>
      </c>
      <c r="L19" s="136"/>
      <c r="M19" s="137">
        <f t="shared" si="2"/>
        <v>8192.7166731920643</v>
      </c>
      <c r="N19" s="139">
        <f t="shared" si="7"/>
        <v>-1.5037261902622372E-2</v>
      </c>
      <c r="O19" s="132">
        <v>3053</v>
      </c>
      <c r="P19" s="138">
        <f t="shared" si="3"/>
        <v>8649.3073546108826</v>
      </c>
      <c r="Q19" s="139">
        <f t="shared" si="8"/>
        <v>-4.1758935420169535E-2</v>
      </c>
      <c r="R19" s="77">
        <v>15</v>
      </c>
      <c r="S19" s="78">
        <f t="shared" si="4"/>
        <v>-1.7862009418790094E-2</v>
      </c>
      <c r="T19" s="77">
        <v>4</v>
      </c>
      <c r="U19" s="78">
        <f t="shared" si="10"/>
        <v>-1.5113745478944972E-2</v>
      </c>
      <c r="V19" s="77">
        <v>15</v>
      </c>
      <c r="W19" s="78">
        <f t="shared" si="5"/>
        <v>-2.3692659921093935E-2</v>
      </c>
      <c r="X19" s="77">
        <v>4</v>
      </c>
      <c r="Y19" s="78">
        <f t="shared" si="11"/>
        <v>-2.6835567626958576E-2</v>
      </c>
    </row>
    <row r="20" spans="1:25" ht="13.8" x14ac:dyDescent="0.25">
      <c r="A20" s="132">
        <f t="shared" si="6"/>
        <v>1996</v>
      </c>
      <c r="B20" s="140" t="s">
        <v>18</v>
      </c>
      <c r="C20" s="133">
        <v>658.41300799999999</v>
      </c>
      <c r="D20" s="135" t="s">
        <v>302</v>
      </c>
      <c r="E20" s="133">
        <f t="shared" si="9"/>
        <v>585.2560071111111</v>
      </c>
      <c r="F20" s="133"/>
      <c r="G20" s="133">
        <v>80.703999999999994</v>
      </c>
      <c r="H20" s="135" t="s">
        <v>302</v>
      </c>
      <c r="I20" s="136">
        <f t="shared" si="1"/>
        <v>7251.8835139659886</v>
      </c>
      <c r="J20" s="136"/>
      <c r="K20" s="136">
        <f>AppendixPriceIndex!H72</f>
        <v>2545.3746201508811</v>
      </c>
      <c r="L20" s="136"/>
      <c r="M20" s="137">
        <f t="shared" si="2"/>
        <v>7887.9317659399276</v>
      </c>
      <c r="N20" s="139">
        <f t="shared" si="7"/>
        <v>-3.7201934280169088E-2</v>
      </c>
      <c r="O20" s="132">
        <v>3123</v>
      </c>
      <c r="P20" s="138">
        <f t="shared" si="3"/>
        <v>8349.0705009493158</v>
      </c>
      <c r="Q20" s="139">
        <f t="shared" si="8"/>
        <v>-3.4712242420372852E-2</v>
      </c>
      <c r="R20" s="77">
        <v>16</v>
      </c>
      <c r="S20" s="78">
        <f t="shared" si="4"/>
        <v>-1.9082055979741653E-2</v>
      </c>
      <c r="T20" s="77">
        <v>5</v>
      </c>
      <c r="U20" s="78">
        <f t="shared" si="10"/>
        <v>-1.9571555033665224E-2</v>
      </c>
      <c r="V20" s="77">
        <v>16</v>
      </c>
      <c r="W20" s="78">
        <f t="shared" si="5"/>
        <v>-2.4385054499966047E-2</v>
      </c>
      <c r="X20" s="77">
        <v>5</v>
      </c>
      <c r="Y20" s="78">
        <f t="shared" si="11"/>
        <v>-2.8416027723170114E-2</v>
      </c>
    </row>
    <row r="21" spans="1:25" ht="13.8" x14ac:dyDescent="0.25">
      <c r="A21" s="132">
        <f t="shared" si="6"/>
        <v>1997</v>
      </c>
      <c r="B21" s="140" t="s">
        <v>18</v>
      </c>
      <c r="C21" s="133">
        <v>672.73655099999996</v>
      </c>
      <c r="D21" s="135" t="s">
        <v>302</v>
      </c>
      <c r="E21" s="133">
        <f t="shared" si="9"/>
        <v>597.98804533333328</v>
      </c>
      <c r="F21" s="133"/>
      <c r="G21" s="133">
        <v>84.063000000000002</v>
      </c>
      <c r="H21" s="135" t="s">
        <v>302</v>
      </c>
      <c r="I21" s="136">
        <f t="shared" si="1"/>
        <v>7113.5701239943046</v>
      </c>
      <c r="J21" s="136"/>
      <c r="K21" s="136">
        <f>AppendixPriceIndex!H76</f>
        <v>2634.8441243026973</v>
      </c>
      <c r="L21" s="136"/>
      <c r="M21" s="137">
        <f t="shared" si="2"/>
        <v>7474.7509048576849</v>
      </c>
      <c r="N21" s="139">
        <f t="shared" si="7"/>
        <v>-5.2381393924622516E-2</v>
      </c>
      <c r="O21" s="132">
        <v>3159</v>
      </c>
      <c r="P21" s="138">
        <f t="shared" si="3"/>
        <v>8096.4993291616092</v>
      </c>
      <c r="Q21" s="139">
        <f t="shared" si="8"/>
        <v>-3.0251412029517352E-2</v>
      </c>
      <c r="R21" s="77">
        <v>17</v>
      </c>
      <c r="S21" s="78">
        <f t="shared" si="4"/>
        <v>-2.1072837352259143E-2</v>
      </c>
      <c r="T21" s="77">
        <v>6</v>
      </c>
      <c r="U21" s="78">
        <f t="shared" si="10"/>
        <v>-2.511770701862916E-2</v>
      </c>
      <c r="V21" s="77">
        <v>17</v>
      </c>
      <c r="W21" s="78">
        <f t="shared" si="5"/>
        <v>-2.4731114622332635E-2</v>
      </c>
      <c r="X21" s="77">
        <v>6</v>
      </c>
      <c r="Y21" s="78">
        <f t="shared" si="11"/>
        <v>-2.8722166159525477E-2</v>
      </c>
    </row>
    <row r="22" spans="1:25" ht="13.8" x14ac:dyDescent="0.25">
      <c r="A22" s="132">
        <f t="shared" si="6"/>
        <v>1998</v>
      </c>
      <c r="B22" s="140" t="s">
        <v>18</v>
      </c>
      <c r="C22" s="133">
        <v>684.75818700000002</v>
      </c>
      <c r="D22" s="135" t="s">
        <v>302</v>
      </c>
      <c r="E22" s="133">
        <f t="shared" si="9"/>
        <v>608.67394400000001</v>
      </c>
      <c r="F22" s="133"/>
      <c r="G22" s="133">
        <v>86.162000000000006</v>
      </c>
      <c r="H22" s="141" t="s">
        <v>211</v>
      </c>
      <c r="I22" s="136">
        <f t="shared" si="1"/>
        <v>7064.2968361922885</v>
      </c>
      <c r="J22" s="136"/>
      <c r="K22" s="136">
        <f>AppendixPriceIndex!H80</f>
        <v>2715.5269523388524</v>
      </c>
      <c r="L22" s="136"/>
      <c r="M22" s="137">
        <f>I22/K22*K$23</f>
        <v>7202.4268662640188</v>
      </c>
      <c r="N22" s="139">
        <f t="shared" si="7"/>
        <v>-3.6432523579707297E-2</v>
      </c>
      <c r="O22" s="132">
        <v>3200</v>
      </c>
      <c r="P22" s="138">
        <f t="shared" si="3"/>
        <v>7937.3997732904299</v>
      </c>
      <c r="Q22" s="139">
        <f t="shared" si="8"/>
        <v>-1.9650413024569966E-2</v>
      </c>
      <c r="R22" s="77">
        <v>18</v>
      </c>
      <c r="S22" s="78">
        <f t="shared" si="4"/>
        <v>-2.1932540794341118E-2</v>
      </c>
      <c r="T22" s="77">
        <v>7</v>
      </c>
      <c r="U22" s="78">
        <f t="shared" si="10"/>
        <v>-2.6742207858130904E-2</v>
      </c>
      <c r="V22" s="77">
        <v>18</v>
      </c>
      <c r="W22" s="78">
        <f t="shared" si="5"/>
        <v>-2.4449545466353455E-2</v>
      </c>
      <c r="X22" s="77">
        <v>7</v>
      </c>
      <c r="Y22" s="78">
        <f t="shared" si="11"/>
        <v>-2.7431359203699466E-2</v>
      </c>
    </row>
    <row r="23" spans="1:25" ht="13.8" x14ac:dyDescent="0.25">
      <c r="A23" s="129">
        <f t="shared" si="6"/>
        <v>1999</v>
      </c>
      <c r="B23" s="142" t="s">
        <v>18</v>
      </c>
      <c r="C23" s="143">
        <v>693.24751900000001</v>
      </c>
      <c r="D23" s="144" t="s">
        <v>302</v>
      </c>
      <c r="E23" s="143">
        <f t="shared" si="9"/>
        <v>616.22001688888895</v>
      </c>
      <c r="F23" s="143"/>
      <c r="G23" s="143">
        <v>89.114999999999995</v>
      </c>
      <c r="H23" s="144" t="s">
        <v>302</v>
      </c>
      <c r="I23" s="145">
        <f t="shared" si="1"/>
        <v>6914.8854501362175</v>
      </c>
      <c r="J23" s="146"/>
      <c r="K23" s="145">
        <f>AppendixPriceIndex!H84</f>
        <v>2768.6243558433939</v>
      </c>
      <c r="L23" s="142"/>
      <c r="M23" s="173">
        <f>I23/K23*K$23</f>
        <v>6914.8854501362166</v>
      </c>
      <c r="N23" s="147">
        <f t="shared" si="7"/>
        <v>-3.992285120931096E-2</v>
      </c>
      <c r="O23" s="129">
        <v>3196</v>
      </c>
      <c r="P23" s="173">
        <f t="shared" si="3"/>
        <v>7779.2461314032435</v>
      </c>
      <c r="Q23" s="147">
        <f t="shared" si="8"/>
        <v>-1.9925119863481978E-2</v>
      </c>
      <c r="R23" s="123">
        <v>19</v>
      </c>
      <c r="S23" s="124">
        <f t="shared" si="4"/>
        <v>-2.2887748900334202E-2</v>
      </c>
      <c r="T23" s="123">
        <v>8</v>
      </c>
      <c r="U23" s="124">
        <f t="shared" si="10"/>
        <v>-2.8399633595386865E-2</v>
      </c>
      <c r="V23" s="123">
        <v>19</v>
      </c>
      <c r="W23" s="124">
        <f t="shared" si="5"/>
        <v>-2.4211939366926713E-2</v>
      </c>
      <c r="X23" s="123">
        <v>8</v>
      </c>
      <c r="Y23" s="124">
        <f t="shared" si="11"/>
        <v>-2.6496232288182341E-2</v>
      </c>
    </row>
    <row r="24" spans="1:25" ht="13.8" x14ac:dyDescent="0.25">
      <c r="A24" s="148" t="s">
        <v>277</v>
      </c>
      <c r="B24" s="141"/>
      <c r="C24" s="149"/>
      <c r="D24" s="135"/>
      <c r="E24" s="149"/>
      <c r="F24" s="149"/>
      <c r="G24" s="149"/>
      <c r="H24" s="135"/>
      <c r="I24" s="150"/>
      <c r="J24" s="151"/>
      <c r="K24" s="152"/>
      <c r="L24" s="135"/>
      <c r="M24" s="137"/>
      <c r="N24" s="153"/>
      <c r="O24" s="154"/>
      <c r="P24" s="138"/>
      <c r="Q24" s="153"/>
      <c r="R24" s="125"/>
      <c r="S24" s="126"/>
      <c r="T24" s="125"/>
      <c r="U24" s="126"/>
      <c r="V24" s="125"/>
      <c r="W24" s="126"/>
      <c r="X24" s="125"/>
      <c r="Y24" s="126"/>
    </row>
    <row r="25" spans="1:25" ht="31.95" customHeight="1" x14ac:dyDescent="0.25">
      <c r="A25" s="205" t="s">
        <v>278</v>
      </c>
      <c r="B25" s="205"/>
      <c r="C25" s="181">
        <f>RATE((COUNT(C4:C14)-1),0,-C4,C14)</f>
        <v>0.13403029952216355</v>
      </c>
      <c r="D25" s="182"/>
      <c r="E25" s="181">
        <f>RATE((COUNT(E4:E14)-1),0,-E4,E14)</f>
        <v>0.12075169960489603</v>
      </c>
      <c r="F25" s="183"/>
      <c r="G25" s="181">
        <f>RATE((COUNT(G4:G14)-1),0,-G4,G14)</f>
        <v>4.8210283700754683E-2</v>
      </c>
      <c r="H25" s="184"/>
      <c r="I25" s="181">
        <f>RATE((COUNT(I4:I14)-1),0,-I4,I14)</f>
        <v>6.9205022153087561E-2</v>
      </c>
      <c r="J25" s="185"/>
      <c r="K25" s="181">
        <f>RATE((COUNT(K4:K14)-1),0,-K4,K14)</f>
        <v>8.5686102765237471E-2</v>
      </c>
      <c r="L25" s="186"/>
      <c r="M25" s="187">
        <f>RATE((COUNT(M4:M14)-1),0,-M4,M14)</f>
        <v>-1.5180336720318989E-2</v>
      </c>
      <c r="N25" s="188"/>
      <c r="O25" s="181">
        <f>RATE((COUNT(O4:O14)-1),0,-O4,O14)</f>
        <v>0.10665477006432275</v>
      </c>
      <c r="P25" s="187">
        <f>RATE((COUNT(P4:P14)-1),0,-P4,P14)</f>
        <v>-2.2393496734634758E-2</v>
      </c>
      <c r="Q25" s="188"/>
      <c r="R25" s="41"/>
      <c r="S25" s="73"/>
      <c r="T25" s="41"/>
      <c r="U25" s="41"/>
      <c r="V25" s="41"/>
      <c r="W25" s="73"/>
      <c r="X25" s="41"/>
      <c r="Y25" s="41"/>
    </row>
    <row r="26" spans="1:25" x14ac:dyDescent="0.25">
      <c r="A26" s="206" t="s">
        <v>304</v>
      </c>
      <c r="B26" s="206"/>
      <c r="C26" s="191">
        <f>(C23-C4)/C4</f>
        <v>3.7236816503134373</v>
      </c>
      <c r="D26" s="192"/>
      <c r="E26" s="191">
        <f>(E23-E4)/E4</f>
        <v>3.1988281336119444</v>
      </c>
      <c r="F26" s="193"/>
      <c r="G26" s="191">
        <f>(G23-G4)/G4</f>
        <v>1.3546119903823286</v>
      </c>
      <c r="H26" s="192"/>
      <c r="I26" s="191">
        <f>(I23-I4)/I4</f>
        <v>0.78323568841172975</v>
      </c>
      <c r="J26" s="194"/>
      <c r="K26" s="191">
        <f>(K23-K4)/K4</f>
        <v>1.7686243558433938</v>
      </c>
      <c r="L26" s="192"/>
      <c r="M26" s="195">
        <f>(M23-M4)/M4</f>
        <v>-0.35591273527299799</v>
      </c>
      <c r="N26" s="196"/>
      <c r="O26" s="191">
        <f>(O23-O4)/O4</f>
        <v>2.1960000000000002</v>
      </c>
      <c r="P26" s="197">
        <f>(P23-P4)/P4</f>
        <v>-0.37229657401026423</v>
      </c>
      <c r="Q26" s="155"/>
      <c r="R26" s="41"/>
      <c r="S26" s="73"/>
      <c r="T26" s="41"/>
      <c r="U26" s="73"/>
      <c r="V26" s="41"/>
      <c r="W26" s="73"/>
      <c r="X26" s="41"/>
      <c r="Y26" s="73"/>
    </row>
    <row r="27" spans="1:25" ht="31.95" customHeight="1" x14ac:dyDescent="0.25">
      <c r="A27" s="205" t="s">
        <v>305</v>
      </c>
      <c r="B27" s="205"/>
      <c r="C27" s="181">
        <f>RATE((COUNT(C4:C23)-1),0,-C4,C23)</f>
        <v>8.5146699252715216E-2</v>
      </c>
      <c r="D27" s="182"/>
      <c r="E27" s="181">
        <f>RATE((COUNT(E4:E23)-1),0,-E4,E23)</f>
        <v>7.8440566096220257E-2</v>
      </c>
      <c r="F27" s="183"/>
      <c r="G27" s="181">
        <f>RATE((COUNT(G4:G23)-1),0,-G4,G23)</f>
        <v>4.6103614556342293E-2</v>
      </c>
      <c r="H27" s="184"/>
      <c r="I27" s="181">
        <f>RATE((COUNT(I4:I23)-1),0,-I4,I23)</f>
        <v>3.0911805570611229E-2</v>
      </c>
      <c r="J27" s="185"/>
      <c r="K27" s="181">
        <f>RATE((COUNT(K4:K23)-1),0,-K4,K23)</f>
        <v>5.5059748161385702E-2</v>
      </c>
      <c r="L27" s="186"/>
      <c r="M27" s="187">
        <f>RATE((COUNT(M4:M23)-1),0,-M4,M23)</f>
        <v>-2.2887748900334202E-2</v>
      </c>
      <c r="N27" s="188"/>
      <c r="O27" s="181">
        <f>RATE((COUNT(O4:O23)-1),0,-O4,O23)</f>
        <v>6.3061160069766767E-2</v>
      </c>
      <c r="P27" s="187">
        <f>RATE((COUNT(P4:P23)-1),0,-P4,P23)</f>
        <v>-2.4211939366926713E-2</v>
      </c>
      <c r="Q27" s="188"/>
      <c r="R27" s="41"/>
      <c r="S27" s="73"/>
      <c r="T27" s="41"/>
      <c r="U27" s="41"/>
      <c r="V27" s="41"/>
      <c r="W27" s="73"/>
      <c r="X27" s="41"/>
      <c r="Y27" s="41"/>
    </row>
    <row r="28" spans="1:25" ht="31.95" customHeight="1" x14ac:dyDescent="0.25">
      <c r="A28" s="208" t="s">
        <v>321</v>
      </c>
      <c r="B28" s="208"/>
      <c r="C28" s="176">
        <f>RATE((COUNT(C19:C23)-1),0,-C19,C23)</f>
        <v>1.4099418158354591E-2</v>
      </c>
      <c r="D28" s="156"/>
      <c r="E28" s="176">
        <f>RATE((COUNT(E19:E23)-1),0,-E19,E23)</f>
        <v>1.4099418158354575E-2</v>
      </c>
      <c r="F28" s="156"/>
      <c r="G28" s="176">
        <f>RATE((COUNT(G19:G23)-1),0,-G19,G23)</f>
        <v>2.9488492145287062E-2</v>
      </c>
      <c r="H28" s="156"/>
      <c r="I28" s="176">
        <f>RATE((COUNT(I19:I23)-1),0,-I19,I23)</f>
        <v>-1.4948271986484126E-2</v>
      </c>
      <c r="J28" s="156"/>
      <c r="K28" s="176">
        <f>RATE((COUNT(K19:K23)-1),0,-K19,K23)</f>
        <v>2.7708086252202824E-2</v>
      </c>
      <c r="L28" s="156"/>
      <c r="M28" s="176">
        <f>RATE((COUNT(M19:M23)-1),0,-M19,M23)</f>
        <v>-4.1506298149482257E-2</v>
      </c>
      <c r="N28" s="156"/>
      <c r="O28" s="176">
        <f>RATE((COUNT(O19:O23)-1),0,-O19,O23)</f>
        <v>1.1509559643793563E-2</v>
      </c>
      <c r="P28" s="176">
        <f>RATE((COUNT(P19:P23)-1),0,-P19,P23)</f>
        <v>-2.6156778625650148E-2</v>
      </c>
      <c r="Q28" s="176"/>
      <c r="R28" s="41"/>
      <c r="S28" s="73"/>
      <c r="T28" s="41"/>
      <c r="U28" s="41"/>
      <c r="V28" s="41"/>
      <c r="W28" s="73"/>
      <c r="X28" s="41"/>
      <c r="Y28" s="41"/>
    </row>
    <row r="29" spans="1:25" ht="31.95" customHeight="1" x14ac:dyDescent="0.25">
      <c r="A29" s="208" t="s">
        <v>306</v>
      </c>
      <c r="B29" s="208"/>
      <c r="C29" s="156">
        <f>RATE((COUNT(C15:C23)-1),0,-C15,C23)</f>
        <v>2.436443134824352E-2</v>
      </c>
      <c r="D29" s="156"/>
      <c r="E29" s="156">
        <f>RATE((COUNT(E15:E23)-1),0,-E15,E23)</f>
        <v>2.4364431348243482E-2</v>
      </c>
      <c r="F29" s="156"/>
      <c r="G29" s="156">
        <f>RATE((COUNT(G15:G23)-1),0,-G15,G23)</f>
        <v>3.6185538729506639E-2</v>
      </c>
      <c r="H29" s="156"/>
      <c r="I29" s="156">
        <f>RATE((COUNT(I15:I23)-1),0,-I15,I23)</f>
        <v>-1.1408292182663218E-2</v>
      </c>
      <c r="J29" s="156"/>
      <c r="K29" s="156">
        <f>RATE((COUNT(K15:K23)-1),0,-K15,K23)</f>
        <v>1.7487994035732771E-2</v>
      </c>
      <c r="L29" s="156"/>
      <c r="M29" s="176">
        <f>RATE((COUNT(M15:M23)-1),0,-M15,M23)</f>
        <v>-2.8399633595386865E-2</v>
      </c>
      <c r="N29" s="156"/>
      <c r="O29" s="156">
        <f>RATE((COUNT(O15:O23)-1),0,-O15,O23)</f>
        <v>1.5498594464716743E-2</v>
      </c>
      <c r="P29" s="156">
        <f>RATE((COUNT(P15:P23)-1),0,-P15,P23)</f>
        <v>-2.6496232288182341E-2</v>
      </c>
      <c r="Q29" s="157"/>
      <c r="R29" s="41"/>
      <c r="S29" s="73"/>
      <c r="T29" s="41"/>
      <c r="U29" s="41"/>
      <c r="V29" s="41"/>
      <c r="W29" s="73"/>
      <c r="X29" s="41"/>
      <c r="Y29" s="41"/>
    </row>
    <row r="30" spans="1:25" x14ac:dyDescent="0.25">
      <c r="A30" s="203" t="s">
        <v>20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158"/>
      <c r="P30" s="158"/>
      <c r="Q30" s="158"/>
      <c r="R30" s="41"/>
      <c r="S30" s="73"/>
      <c r="T30" s="41"/>
      <c r="U30" s="41"/>
    </row>
    <row r="31" spans="1:25" x14ac:dyDescent="0.25">
      <c r="A31" s="199" t="s">
        <v>285</v>
      </c>
      <c r="B31" s="199"/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41"/>
      <c r="S31" s="73"/>
      <c r="T31" s="41"/>
      <c r="U31" s="41"/>
    </row>
    <row r="32" spans="1:25" x14ac:dyDescent="0.25">
      <c r="A32" s="199" t="s">
        <v>284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41"/>
      <c r="S32" s="73"/>
      <c r="T32" s="41"/>
    </row>
    <row r="33" spans="1:24" x14ac:dyDescent="0.25">
      <c r="A33" s="199" t="s">
        <v>222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41"/>
      <c r="S33" s="73"/>
      <c r="T33" s="41"/>
    </row>
    <row r="34" spans="1:24" ht="27" customHeight="1" x14ac:dyDescent="0.25">
      <c r="A34" s="199" t="s">
        <v>254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41"/>
      <c r="S34" s="73"/>
      <c r="T34" s="41"/>
    </row>
    <row r="35" spans="1:24" x14ac:dyDescent="0.25">
      <c r="A35" s="199" t="s">
        <v>232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41"/>
      <c r="S35" s="73"/>
      <c r="T35" s="41"/>
    </row>
    <row r="36" spans="1:24" ht="27" customHeight="1" x14ac:dyDescent="0.25">
      <c r="A36" s="199" t="s">
        <v>234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41"/>
      <c r="S36" s="73"/>
      <c r="T36" s="41"/>
    </row>
    <row r="37" spans="1:24" ht="13.2" customHeight="1" x14ac:dyDescent="0.25">
      <c r="A37" s="199" t="s">
        <v>314</v>
      </c>
      <c r="B37" s="199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41"/>
      <c r="S37" s="73"/>
      <c r="T37" s="41"/>
    </row>
    <row r="38" spans="1:24" x14ac:dyDescent="0.25">
      <c r="A38" s="199" t="s">
        <v>320</v>
      </c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41"/>
      <c r="S38" s="73"/>
      <c r="T38" s="41"/>
      <c r="V38" s="207"/>
      <c r="W38" s="207"/>
      <c r="X38" s="207"/>
    </row>
    <row r="39" spans="1:24" x14ac:dyDescent="0.25">
      <c r="A39" s="199" t="s">
        <v>312</v>
      </c>
      <c r="B39" s="199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41"/>
      <c r="S39" s="73"/>
      <c r="T39" s="41"/>
      <c r="V39" s="172"/>
      <c r="W39" s="172"/>
      <c r="X39" s="172"/>
    </row>
    <row r="40" spans="1:24" x14ac:dyDescent="0.25">
      <c r="A40" s="199" t="s">
        <v>313</v>
      </c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41"/>
      <c r="S40" s="73"/>
      <c r="T40" s="41"/>
      <c r="V40" s="172"/>
      <c r="W40" s="172"/>
      <c r="X40" s="172"/>
    </row>
    <row r="41" spans="1:24" x14ac:dyDescent="0.25">
      <c r="A41" s="199" t="s">
        <v>255</v>
      </c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41"/>
      <c r="S41" s="73"/>
      <c r="T41" s="41"/>
    </row>
    <row r="42" spans="1:24" x14ac:dyDescent="0.25">
      <c r="A42" s="199" t="s">
        <v>230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41"/>
      <c r="S42" s="73"/>
      <c r="T42" s="41"/>
    </row>
    <row r="43" spans="1:24" x14ac:dyDescent="0.25">
      <c r="A43" s="199" t="s">
        <v>256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41"/>
      <c r="S43" s="73"/>
      <c r="T43" s="41"/>
    </row>
    <row r="44" spans="1:24" x14ac:dyDescent="0.25">
      <c r="A44" s="198" t="s">
        <v>265</v>
      </c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41"/>
      <c r="S44" s="73"/>
      <c r="T44" s="41"/>
    </row>
    <row r="45" spans="1:24" ht="13.2" customHeight="1" x14ac:dyDescent="0.25">
      <c r="A45" s="25"/>
      <c r="B45" s="25"/>
      <c r="I45" s="25"/>
      <c r="J45" s="25"/>
      <c r="M45" s="25"/>
    </row>
  </sheetData>
  <mergeCells count="34">
    <mergeCell ref="V38:X38"/>
    <mergeCell ref="A31:Q31"/>
    <mergeCell ref="A37:Q37"/>
    <mergeCell ref="A28:B28"/>
    <mergeCell ref="A40:Q40"/>
    <mergeCell ref="A27:B27"/>
    <mergeCell ref="A39:Q39"/>
    <mergeCell ref="A29:B29"/>
    <mergeCell ref="P2:Q2"/>
    <mergeCell ref="I3:J3"/>
    <mergeCell ref="K3:L3"/>
    <mergeCell ref="C3:D3"/>
    <mergeCell ref="A25:B25"/>
    <mergeCell ref="A26:B26"/>
    <mergeCell ref="G2:H2"/>
    <mergeCell ref="G3:H3"/>
    <mergeCell ref="E2:F2"/>
    <mergeCell ref="E3:F3"/>
    <mergeCell ref="A1:Q1"/>
    <mergeCell ref="A30:N30"/>
    <mergeCell ref="C2:D2"/>
    <mergeCell ref="I2:J2"/>
    <mergeCell ref="K2:L2"/>
    <mergeCell ref="M2:N2"/>
    <mergeCell ref="A44:Q44"/>
    <mergeCell ref="A32:Q32"/>
    <mergeCell ref="A33:Q33"/>
    <mergeCell ref="A34:Q34"/>
    <mergeCell ref="A35:Q35"/>
    <mergeCell ref="A36:Q36"/>
    <mergeCell ref="A38:Q38"/>
    <mergeCell ref="A41:Q41"/>
    <mergeCell ref="A42:Q42"/>
    <mergeCell ref="A43:Q43"/>
  </mergeCells>
  <pageMargins left="0.75" right="0.44" top="0.98425196850393704" bottom="0.98425196850393704" header="0.52" footer="0.51181102362204722"/>
  <pageSetup paperSize="9" scale="94" orientation="portrait" horizontalDpi="300" verticalDpi="300" r:id="rId1"/>
  <headerFooter alignWithMargins="0">
    <oddFooter>&amp;L&amp;D &amp;T 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3"/>
  <sheetViews>
    <sheetView topLeftCell="A76" workbookViewId="0">
      <selection activeCell="A87" sqref="A87"/>
    </sheetView>
  </sheetViews>
  <sheetFormatPr defaultRowHeight="13.2" x14ac:dyDescent="0.25"/>
  <cols>
    <col min="2" max="3" width="21.44140625" customWidth="1"/>
    <col min="4" max="4" width="21.5546875" customWidth="1"/>
    <col min="5" max="6" width="10.6640625" customWidth="1"/>
  </cols>
  <sheetData>
    <row r="1" spans="1:4" hidden="1" x14ac:dyDescent="0.25">
      <c r="A1" s="51"/>
    </row>
    <row r="2" spans="1:4" ht="39.6" x14ac:dyDescent="0.25">
      <c r="A2" s="51"/>
      <c r="B2" s="180" t="s">
        <v>266</v>
      </c>
      <c r="C2" s="180" t="s">
        <v>267</v>
      </c>
      <c r="D2" s="180" t="s">
        <v>268</v>
      </c>
    </row>
    <row r="3" spans="1:4" x14ac:dyDescent="0.25">
      <c r="A3" s="51"/>
      <c r="B3" t="s">
        <v>269</v>
      </c>
      <c r="C3" t="s">
        <v>270</v>
      </c>
      <c r="D3" t="s">
        <v>315</v>
      </c>
    </row>
    <row r="4" spans="1:4" x14ac:dyDescent="0.25">
      <c r="A4" s="51"/>
      <c r="B4" t="s">
        <v>271</v>
      </c>
      <c r="C4" t="s">
        <v>271</v>
      </c>
      <c r="D4" t="s">
        <v>272</v>
      </c>
    </row>
    <row r="5" spans="1:4" x14ac:dyDescent="0.25">
      <c r="A5" s="160"/>
      <c r="B5" s="11" t="s">
        <v>316</v>
      </c>
      <c r="C5" s="11" t="s">
        <v>273</v>
      </c>
      <c r="D5" s="11" t="s">
        <v>273</v>
      </c>
    </row>
    <row r="6" spans="1:4" x14ac:dyDescent="0.25">
      <c r="A6" s="56">
        <v>29281</v>
      </c>
      <c r="B6">
        <v>296</v>
      </c>
    </row>
    <row r="7" spans="1:4" x14ac:dyDescent="0.25">
      <c r="A7" s="56">
        <v>29373</v>
      </c>
      <c r="B7">
        <v>308</v>
      </c>
    </row>
    <row r="8" spans="1:4" x14ac:dyDescent="0.25">
      <c r="A8" s="56">
        <v>29465</v>
      </c>
      <c r="B8">
        <v>319</v>
      </c>
    </row>
    <row r="9" spans="1:4" x14ac:dyDescent="0.25">
      <c r="A9" s="189">
        <v>29556</v>
      </c>
      <c r="B9" s="190">
        <v>331</v>
      </c>
      <c r="C9" s="190">
        <v>314</v>
      </c>
      <c r="D9" s="190">
        <v>1000</v>
      </c>
    </row>
    <row r="10" spans="1:4" x14ac:dyDescent="0.25">
      <c r="A10" s="56">
        <v>29646</v>
      </c>
      <c r="B10">
        <v>341</v>
      </c>
    </row>
    <row r="11" spans="1:4" x14ac:dyDescent="0.25">
      <c r="A11" s="56">
        <v>29738</v>
      </c>
      <c r="B11">
        <v>354</v>
      </c>
    </row>
    <row r="12" spans="1:4" x14ac:dyDescent="0.25">
      <c r="A12" s="56">
        <v>29830</v>
      </c>
      <c r="B12">
        <v>368</v>
      </c>
    </row>
    <row r="13" spans="1:4" x14ac:dyDescent="0.25">
      <c r="A13" s="189">
        <v>29921</v>
      </c>
      <c r="B13" s="190">
        <v>383</v>
      </c>
      <c r="C13" s="190">
        <v>362</v>
      </c>
      <c r="D13" s="190">
        <v>1153</v>
      </c>
    </row>
    <row r="14" spans="1:4" x14ac:dyDescent="0.25">
      <c r="A14" s="56">
        <v>30011</v>
      </c>
      <c r="B14">
        <v>395</v>
      </c>
    </row>
    <row r="15" spans="1:4" x14ac:dyDescent="0.25">
      <c r="A15" s="56">
        <v>30103</v>
      </c>
      <c r="B15">
        <v>415</v>
      </c>
    </row>
    <row r="16" spans="1:4" x14ac:dyDescent="0.25">
      <c r="A16" s="56">
        <v>30195</v>
      </c>
      <c r="B16">
        <v>429</v>
      </c>
    </row>
    <row r="17" spans="1:4" x14ac:dyDescent="0.25">
      <c r="A17" s="189">
        <v>30286</v>
      </c>
      <c r="B17" s="190">
        <v>441</v>
      </c>
      <c r="C17" s="190">
        <v>420</v>
      </c>
      <c r="D17" s="190">
        <v>1340</v>
      </c>
    </row>
    <row r="18" spans="1:4" x14ac:dyDescent="0.25">
      <c r="A18" s="56">
        <v>30376</v>
      </c>
      <c r="B18">
        <v>445</v>
      </c>
    </row>
    <row r="19" spans="1:4" x14ac:dyDescent="0.25">
      <c r="A19" s="56">
        <v>30468</v>
      </c>
      <c r="B19">
        <v>449</v>
      </c>
    </row>
    <row r="20" spans="1:4" x14ac:dyDescent="0.25">
      <c r="A20" s="56">
        <v>30560</v>
      </c>
      <c r="B20">
        <v>453</v>
      </c>
    </row>
    <row r="21" spans="1:4" x14ac:dyDescent="0.25">
      <c r="A21" s="189">
        <v>30651</v>
      </c>
      <c r="B21" s="190">
        <v>457</v>
      </c>
      <c r="C21" s="190">
        <v>451</v>
      </c>
      <c r="D21" s="190">
        <v>1439</v>
      </c>
    </row>
    <row r="22" spans="1:4" x14ac:dyDescent="0.25">
      <c r="A22" s="56">
        <v>30742</v>
      </c>
      <c r="B22">
        <v>460</v>
      </c>
    </row>
    <row r="23" spans="1:4" x14ac:dyDescent="0.25">
      <c r="A23" s="56">
        <v>30834</v>
      </c>
      <c r="B23">
        <v>470</v>
      </c>
    </row>
    <row r="24" spans="1:4" x14ac:dyDescent="0.25">
      <c r="A24" s="56">
        <v>30926</v>
      </c>
      <c r="B24">
        <v>484</v>
      </c>
    </row>
    <row r="25" spans="1:4" x14ac:dyDescent="0.25">
      <c r="A25" s="189">
        <v>31017</v>
      </c>
      <c r="B25" s="190">
        <v>500</v>
      </c>
      <c r="C25" s="190">
        <v>478</v>
      </c>
      <c r="D25" s="190">
        <v>1526</v>
      </c>
    </row>
    <row r="26" spans="1:4" x14ac:dyDescent="0.25">
      <c r="A26" s="56">
        <v>31107</v>
      </c>
      <c r="B26">
        <v>522</v>
      </c>
    </row>
    <row r="27" spans="1:4" x14ac:dyDescent="0.25">
      <c r="A27" s="56">
        <v>31199</v>
      </c>
      <c r="B27">
        <v>548</v>
      </c>
    </row>
    <row r="28" spans="1:4" x14ac:dyDescent="0.25">
      <c r="A28" s="56">
        <v>31291</v>
      </c>
      <c r="B28">
        <v>563</v>
      </c>
    </row>
    <row r="29" spans="1:4" x14ac:dyDescent="0.25">
      <c r="A29" s="189">
        <v>31382</v>
      </c>
      <c r="B29" s="190">
        <v>576</v>
      </c>
      <c r="C29" s="190">
        <v>552</v>
      </c>
      <c r="D29" s="190">
        <v>1762</v>
      </c>
    </row>
    <row r="30" spans="1:4" x14ac:dyDescent="0.25">
      <c r="A30" s="56">
        <v>31472</v>
      </c>
      <c r="B30">
        <v>589</v>
      </c>
    </row>
    <row r="31" spans="1:4" x14ac:dyDescent="0.25">
      <c r="A31" s="56">
        <v>31564</v>
      </c>
      <c r="B31">
        <v>605</v>
      </c>
    </row>
    <row r="32" spans="1:4" x14ac:dyDescent="0.25">
      <c r="A32" s="56">
        <v>31656</v>
      </c>
      <c r="B32">
        <v>626</v>
      </c>
    </row>
    <row r="33" spans="1:4" x14ac:dyDescent="0.25">
      <c r="A33" s="189">
        <v>31747</v>
      </c>
      <c r="B33" s="190">
        <v>681</v>
      </c>
      <c r="C33" s="190">
        <v>625</v>
      </c>
      <c r="D33" s="190">
        <v>1994</v>
      </c>
    </row>
    <row r="34" spans="1:4" x14ac:dyDescent="0.25">
      <c r="A34" s="56">
        <v>31837</v>
      </c>
      <c r="B34">
        <v>697</v>
      </c>
    </row>
    <row r="35" spans="1:4" x14ac:dyDescent="0.25">
      <c r="A35" s="56">
        <v>31929</v>
      </c>
      <c r="B35">
        <v>720</v>
      </c>
    </row>
    <row r="36" spans="1:4" x14ac:dyDescent="0.25">
      <c r="A36" s="56">
        <v>32021</v>
      </c>
      <c r="B36">
        <v>732</v>
      </c>
    </row>
    <row r="37" spans="1:4" x14ac:dyDescent="0.25">
      <c r="A37" s="189">
        <v>32112</v>
      </c>
      <c r="B37" s="190">
        <v>747</v>
      </c>
      <c r="C37" s="190">
        <v>724</v>
      </c>
      <c r="D37" s="190">
        <v>2309</v>
      </c>
    </row>
    <row r="38" spans="1:4" x14ac:dyDescent="0.25">
      <c r="A38" s="56">
        <v>32203</v>
      </c>
      <c r="B38">
        <v>760</v>
      </c>
    </row>
    <row r="39" spans="1:4" x14ac:dyDescent="0.25">
      <c r="A39" s="56">
        <v>32295</v>
      </c>
      <c r="B39">
        <v>766</v>
      </c>
    </row>
    <row r="40" spans="1:4" x14ac:dyDescent="0.25">
      <c r="A40" s="56">
        <v>32387</v>
      </c>
      <c r="B40">
        <v>773</v>
      </c>
    </row>
    <row r="41" spans="1:4" x14ac:dyDescent="0.25">
      <c r="A41" s="189">
        <v>32478</v>
      </c>
      <c r="B41" s="190">
        <v>782</v>
      </c>
      <c r="C41" s="190">
        <v>770</v>
      </c>
      <c r="D41" s="190">
        <v>2457</v>
      </c>
    </row>
    <row r="42" spans="1:4" x14ac:dyDescent="0.25">
      <c r="A42" s="56">
        <v>32568</v>
      </c>
      <c r="B42">
        <v>790</v>
      </c>
    </row>
    <row r="43" spans="1:4" x14ac:dyDescent="0.25">
      <c r="A43" s="56">
        <v>32660</v>
      </c>
      <c r="B43">
        <v>800</v>
      </c>
    </row>
    <row r="44" spans="1:4" x14ac:dyDescent="0.25">
      <c r="A44" s="56">
        <v>32752</v>
      </c>
      <c r="B44">
        <v>828</v>
      </c>
    </row>
    <row r="45" spans="1:4" x14ac:dyDescent="0.25">
      <c r="A45" s="189">
        <v>32843</v>
      </c>
      <c r="B45" s="190">
        <v>838</v>
      </c>
      <c r="C45" s="190">
        <v>814</v>
      </c>
      <c r="D45" s="190">
        <v>2596</v>
      </c>
    </row>
    <row r="46" spans="1:4" x14ac:dyDescent="0.25">
      <c r="A46" s="56">
        <v>32933</v>
      </c>
      <c r="B46">
        <v>846</v>
      </c>
    </row>
    <row r="47" spans="1:4" x14ac:dyDescent="0.25">
      <c r="A47" s="56">
        <v>33025</v>
      </c>
      <c r="B47">
        <v>861</v>
      </c>
    </row>
    <row r="48" spans="1:4" x14ac:dyDescent="0.25">
      <c r="A48" s="56">
        <v>33117</v>
      </c>
      <c r="B48">
        <v>869</v>
      </c>
    </row>
    <row r="49" spans="1:4" x14ac:dyDescent="0.25">
      <c r="A49" s="189">
        <v>33208</v>
      </c>
      <c r="B49" s="190">
        <v>879</v>
      </c>
      <c r="C49" s="190">
        <v>864</v>
      </c>
      <c r="D49" s="190">
        <v>2755</v>
      </c>
    </row>
    <row r="50" spans="1:4" x14ac:dyDescent="0.25">
      <c r="A50" s="56">
        <v>33298</v>
      </c>
      <c r="B50">
        <v>884</v>
      </c>
    </row>
    <row r="51" spans="1:4" x14ac:dyDescent="0.25">
      <c r="A51" s="56">
        <v>33390</v>
      </c>
      <c r="B51">
        <v>885</v>
      </c>
    </row>
    <row r="52" spans="1:4" x14ac:dyDescent="0.25">
      <c r="A52" s="56">
        <v>33482</v>
      </c>
      <c r="B52">
        <v>888</v>
      </c>
    </row>
    <row r="53" spans="1:4" x14ac:dyDescent="0.25">
      <c r="A53" s="189">
        <v>33573</v>
      </c>
      <c r="B53" s="190">
        <v>887</v>
      </c>
      <c r="C53" s="190">
        <v>886</v>
      </c>
      <c r="D53" s="190">
        <v>2826</v>
      </c>
    </row>
    <row r="54" spans="1:4" x14ac:dyDescent="0.25">
      <c r="A54" s="56">
        <v>33664</v>
      </c>
      <c r="B54">
        <v>891</v>
      </c>
    </row>
    <row r="55" spans="1:4" x14ac:dyDescent="0.25">
      <c r="A55" s="56">
        <v>33756</v>
      </c>
      <c r="B55">
        <v>894</v>
      </c>
    </row>
    <row r="56" spans="1:4" x14ac:dyDescent="0.25">
      <c r="A56" s="56">
        <v>33848</v>
      </c>
      <c r="B56">
        <v>897</v>
      </c>
    </row>
    <row r="57" spans="1:4" x14ac:dyDescent="0.25">
      <c r="A57" s="189">
        <v>33939</v>
      </c>
      <c r="B57" s="190">
        <v>899</v>
      </c>
      <c r="C57" s="190">
        <v>895</v>
      </c>
      <c r="D57" s="190">
        <v>2856</v>
      </c>
    </row>
    <row r="58" spans="1:4" x14ac:dyDescent="0.25">
      <c r="A58" s="56">
        <v>34029</v>
      </c>
      <c r="B58">
        <v>900</v>
      </c>
    </row>
    <row r="59" spans="1:4" x14ac:dyDescent="0.25">
      <c r="A59" s="56">
        <v>34121</v>
      </c>
      <c r="B59">
        <v>905</v>
      </c>
    </row>
    <row r="60" spans="1:4" x14ac:dyDescent="0.25">
      <c r="A60" s="56">
        <v>34213</v>
      </c>
      <c r="B60">
        <v>910</v>
      </c>
    </row>
    <row r="61" spans="1:4" x14ac:dyDescent="0.25">
      <c r="A61" s="189">
        <v>34304</v>
      </c>
      <c r="B61" s="190">
        <v>912</v>
      </c>
      <c r="C61" s="190">
        <v>907</v>
      </c>
      <c r="D61" s="190">
        <v>2892</v>
      </c>
    </row>
    <row r="62" spans="1:4" x14ac:dyDescent="0.25">
      <c r="A62" s="56">
        <v>34394</v>
      </c>
      <c r="B62">
        <v>912</v>
      </c>
    </row>
    <row r="63" spans="1:4" x14ac:dyDescent="0.25">
      <c r="A63" s="56">
        <v>34486</v>
      </c>
      <c r="B63">
        <v>915</v>
      </c>
    </row>
    <row r="64" spans="1:4" x14ac:dyDescent="0.25">
      <c r="A64" s="56">
        <v>34578</v>
      </c>
      <c r="B64">
        <v>926</v>
      </c>
    </row>
    <row r="65" spans="1:4" x14ac:dyDescent="0.25">
      <c r="A65" s="189">
        <v>34669</v>
      </c>
      <c r="B65" s="190">
        <v>937</v>
      </c>
      <c r="C65" s="190">
        <v>922</v>
      </c>
      <c r="D65" s="190">
        <v>2943</v>
      </c>
    </row>
    <row r="66" spans="1:4" x14ac:dyDescent="0.25">
      <c r="A66" s="56">
        <v>34759</v>
      </c>
      <c r="B66">
        <v>948</v>
      </c>
    </row>
    <row r="67" spans="1:4" x14ac:dyDescent="0.25">
      <c r="A67" s="56">
        <v>34851</v>
      </c>
      <c r="B67">
        <v>957</v>
      </c>
    </row>
    <row r="68" spans="1:4" x14ac:dyDescent="0.25">
      <c r="A68" s="56">
        <v>34943</v>
      </c>
      <c r="B68">
        <v>959</v>
      </c>
    </row>
    <row r="69" spans="1:4" x14ac:dyDescent="0.25">
      <c r="A69" s="189">
        <v>35034</v>
      </c>
      <c r="B69" s="190">
        <v>964</v>
      </c>
      <c r="C69" s="190">
        <v>957</v>
      </c>
      <c r="D69" s="190">
        <v>3053</v>
      </c>
    </row>
    <row r="70" spans="1:4" x14ac:dyDescent="0.25">
      <c r="A70" s="56">
        <v>35125</v>
      </c>
      <c r="B70">
        <v>969</v>
      </c>
    </row>
    <row r="71" spans="1:4" x14ac:dyDescent="0.25">
      <c r="A71" s="56">
        <v>35217</v>
      </c>
      <c r="B71">
        <v>976</v>
      </c>
    </row>
    <row r="72" spans="1:4" x14ac:dyDescent="0.25">
      <c r="A72" s="56">
        <v>35309</v>
      </c>
      <c r="B72">
        <v>982</v>
      </c>
    </row>
    <row r="73" spans="1:4" x14ac:dyDescent="0.25">
      <c r="A73" s="189">
        <v>35400</v>
      </c>
      <c r="B73" s="190">
        <v>989</v>
      </c>
      <c r="C73" s="190">
        <v>979</v>
      </c>
      <c r="D73" s="190">
        <v>3123</v>
      </c>
    </row>
    <row r="74" spans="1:4" x14ac:dyDescent="0.25">
      <c r="A74" s="56">
        <v>35490</v>
      </c>
      <c r="B74">
        <v>986</v>
      </c>
    </row>
    <row r="75" spans="1:4" x14ac:dyDescent="0.25">
      <c r="A75" s="56">
        <v>35582</v>
      </c>
      <c r="B75">
        <v>987</v>
      </c>
    </row>
    <row r="76" spans="1:4" x14ac:dyDescent="0.25">
      <c r="A76" s="56">
        <v>35674</v>
      </c>
      <c r="B76">
        <v>992</v>
      </c>
    </row>
    <row r="77" spans="1:4" x14ac:dyDescent="0.25">
      <c r="A77" s="189">
        <v>35765</v>
      </c>
      <c r="B77" s="190">
        <v>997</v>
      </c>
      <c r="C77" s="190">
        <v>990</v>
      </c>
      <c r="D77" s="190">
        <v>3159</v>
      </c>
    </row>
    <row r="78" spans="1:4" x14ac:dyDescent="0.25">
      <c r="A78" s="56">
        <v>35855</v>
      </c>
      <c r="B78">
        <v>999</v>
      </c>
    </row>
    <row r="79" spans="1:4" x14ac:dyDescent="0.25">
      <c r="A79" s="56">
        <v>35947</v>
      </c>
      <c r="B79">
        <v>1004</v>
      </c>
    </row>
    <row r="80" spans="1:4" x14ac:dyDescent="0.25">
      <c r="A80" s="56">
        <v>36039</v>
      </c>
      <c r="B80">
        <v>1009</v>
      </c>
    </row>
    <row r="81" spans="1:4" x14ac:dyDescent="0.25">
      <c r="A81" s="189">
        <v>36130</v>
      </c>
      <c r="B81" s="190">
        <v>1001</v>
      </c>
      <c r="C81" s="190">
        <v>1003</v>
      </c>
      <c r="D81" s="190">
        <v>3200</v>
      </c>
    </row>
    <row r="82" spans="1:4" x14ac:dyDescent="0.25">
      <c r="A82" s="56">
        <v>36220</v>
      </c>
      <c r="B82">
        <v>998</v>
      </c>
    </row>
    <row r="83" spans="1:4" x14ac:dyDescent="0.25">
      <c r="A83" s="56">
        <v>36312</v>
      </c>
      <c r="B83">
        <v>1000</v>
      </c>
    </row>
    <row r="84" spans="1:4" x14ac:dyDescent="0.25">
      <c r="A84" s="56">
        <v>36404</v>
      </c>
      <c r="B84">
        <v>1004</v>
      </c>
    </row>
    <row r="85" spans="1:4" x14ac:dyDescent="0.25">
      <c r="A85" s="189">
        <v>36495</v>
      </c>
      <c r="B85" s="190">
        <v>1006</v>
      </c>
      <c r="C85" s="190">
        <v>1002</v>
      </c>
      <c r="D85" s="190">
        <v>3196</v>
      </c>
    </row>
    <row r="86" spans="1:4" x14ac:dyDescent="0.25">
      <c r="A86" s="56">
        <v>36586</v>
      </c>
      <c r="B86">
        <v>1013</v>
      </c>
    </row>
    <row r="87" spans="1:4" x14ac:dyDescent="0.25">
      <c r="A87" s="56"/>
    </row>
    <row r="88" spans="1:4" x14ac:dyDescent="0.25">
      <c r="A88" s="56"/>
    </row>
    <row r="89" spans="1:4" x14ac:dyDescent="0.25">
      <c r="A89" s="56"/>
    </row>
    <row r="90" spans="1:4" x14ac:dyDescent="0.25">
      <c r="A90" s="56"/>
    </row>
    <row r="91" spans="1:4" x14ac:dyDescent="0.25">
      <c r="A91" s="56"/>
    </row>
    <row r="92" spans="1:4" x14ac:dyDescent="0.25">
      <c r="A92" s="56"/>
    </row>
    <row r="93" spans="1:4" x14ac:dyDescent="0.25">
      <c r="A93" s="56"/>
    </row>
    <row r="94" spans="1:4" x14ac:dyDescent="0.25">
      <c r="A94" s="56"/>
    </row>
    <row r="95" spans="1:4" x14ac:dyDescent="0.25">
      <c r="A95" s="56"/>
    </row>
    <row r="96" spans="1:4" x14ac:dyDescent="0.25">
      <c r="A96" s="56"/>
    </row>
    <row r="97" spans="1:1" x14ac:dyDescent="0.25">
      <c r="A97" s="56"/>
    </row>
    <row r="98" spans="1:1" x14ac:dyDescent="0.25">
      <c r="A98" s="56"/>
    </row>
    <row r="99" spans="1:1" x14ac:dyDescent="0.25">
      <c r="A99" s="56"/>
    </row>
    <row r="100" spans="1:1" x14ac:dyDescent="0.25">
      <c r="A100" s="56"/>
    </row>
    <row r="101" spans="1:1" x14ac:dyDescent="0.25">
      <c r="A101" s="56"/>
    </row>
    <row r="102" spans="1:1" x14ac:dyDescent="0.25">
      <c r="A102" s="56"/>
    </row>
    <row r="103" spans="1:1" x14ac:dyDescent="0.25">
      <c r="A103" s="56"/>
    </row>
    <row r="104" spans="1:1" x14ac:dyDescent="0.25">
      <c r="A104" s="56"/>
    </row>
    <row r="105" spans="1:1" x14ac:dyDescent="0.25">
      <c r="A105" s="56"/>
    </row>
    <row r="106" spans="1:1" x14ac:dyDescent="0.25">
      <c r="A106" s="56"/>
    </row>
    <row r="107" spans="1:1" x14ac:dyDescent="0.25">
      <c r="A107" s="56"/>
    </row>
    <row r="108" spans="1:1" x14ac:dyDescent="0.25">
      <c r="A108" s="56"/>
    </row>
    <row r="109" spans="1:1" x14ac:dyDescent="0.25">
      <c r="A109" s="56"/>
    </row>
    <row r="110" spans="1:1" x14ac:dyDescent="0.25">
      <c r="A110" s="56"/>
    </row>
    <row r="111" spans="1:1" x14ac:dyDescent="0.25">
      <c r="A111" s="56"/>
    </row>
    <row r="112" spans="1:1" x14ac:dyDescent="0.25">
      <c r="A112" s="56"/>
    </row>
    <row r="113" spans="1:1" x14ac:dyDescent="0.25">
      <c r="A113" s="56"/>
    </row>
    <row r="114" spans="1:1" x14ac:dyDescent="0.25">
      <c r="A114" s="56"/>
    </row>
    <row r="115" spans="1:1" x14ac:dyDescent="0.25">
      <c r="A115" s="56"/>
    </row>
    <row r="116" spans="1:1" x14ac:dyDescent="0.25">
      <c r="A116" s="56"/>
    </row>
    <row r="117" spans="1:1" x14ac:dyDescent="0.25">
      <c r="A117" s="56"/>
    </row>
    <row r="118" spans="1:1" x14ac:dyDescent="0.25">
      <c r="A118" s="56"/>
    </row>
    <row r="119" spans="1:1" x14ac:dyDescent="0.25">
      <c r="A119" s="56"/>
    </row>
    <row r="120" spans="1:1" x14ac:dyDescent="0.25">
      <c r="A120" s="56"/>
    </row>
    <row r="121" spans="1:1" x14ac:dyDescent="0.25">
      <c r="A121" s="56"/>
    </row>
    <row r="122" spans="1:1" x14ac:dyDescent="0.25">
      <c r="A122" s="56"/>
    </row>
    <row r="123" spans="1:1" x14ac:dyDescent="0.25">
      <c r="A123" s="56"/>
    </row>
    <row r="124" spans="1:1" x14ac:dyDescent="0.25">
      <c r="A124" s="56"/>
    </row>
    <row r="125" spans="1:1" x14ac:dyDescent="0.25">
      <c r="A125" s="56"/>
    </row>
    <row r="126" spans="1:1" x14ac:dyDescent="0.25">
      <c r="A126" s="56"/>
    </row>
    <row r="127" spans="1:1" x14ac:dyDescent="0.25">
      <c r="A127" s="56"/>
    </row>
    <row r="128" spans="1:1" x14ac:dyDescent="0.25">
      <c r="A128" s="56"/>
    </row>
    <row r="129" spans="1:1" x14ac:dyDescent="0.25">
      <c r="A129" s="56"/>
    </row>
    <row r="130" spans="1:1" x14ac:dyDescent="0.25">
      <c r="A130" s="56"/>
    </row>
    <row r="131" spans="1:1" x14ac:dyDescent="0.25">
      <c r="A131" s="56"/>
    </row>
    <row r="132" spans="1:1" x14ac:dyDescent="0.25">
      <c r="A132" s="56"/>
    </row>
    <row r="133" spans="1:1" x14ac:dyDescent="0.25">
      <c r="A133" s="56"/>
    </row>
    <row r="134" spans="1:1" x14ac:dyDescent="0.25">
      <c r="A134" s="56"/>
    </row>
    <row r="135" spans="1:1" x14ac:dyDescent="0.25">
      <c r="A135" s="56"/>
    </row>
    <row r="136" spans="1:1" x14ac:dyDescent="0.25">
      <c r="A136" s="56"/>
    </row>
    <row r="137" spans="1:1" x14ac:dyDescent="0.25">
      <c r="A137" s="56"/>
    </row>
    <row r="138" spans="1:1" x14ac:dyDescent="0.25">
      <c r="A138" s="56"/>
    </row>
    <row r="139" spans="1:1" x14ac:dyDescent="0.25">
      <c r="A139" s="56"/>
    </row>
    <row r="140" spans="1:1" x14ac:dyDescent="0.25">
      <c r="A140" s="56"/>
    </row>
    <row r="141" spans="1:1" x14ac:dyDescent="0.25">
      <c r="A141" s="56"/>
    </row>
    <row r="142" spans="1:1" x14ac:dyDescent="0.25">
      <c r="A142" s="56"/>
    </row>
    <row r="143" spans="1:1" x14ac:dyDescent="0.25">
      <c r="A143" s="56"/>
    </row>
    <row r="144" spans="1:1" x14ac:dyDescent="0.25">
      <c r="A144" s="56"/>
    </row>
    <row r="145" spans="1:1" x14ac:dyDescent="0.25">
      <c r="A145" s="56"/>
    </row>
    <row r="146" spans="1:1" x14ac:dyDescent="0.25">
      <c r="A146" s="56"/>
    </row>
    <row r="147" spans="1:1" x14ac:dyDescent="0.25">
      <c r="A147" s="56"/>
    </row>
    <row r="148" spans="1:1" x14ac:dyDescent="0.25">
      <c r="A148" s="56"/>
    </row>
    <row r="149" spans="1:1" x14ac:dyDescent="0.25">
      <c r="A149" s="56"/>
    </row>
    <row r="150" spans="1:1" x14ac:dyDescent="0.25">
      <c r="A150" s="56"/>
    </row>
    <row r="151" spans="1:1" x14ac:dyDescent="0.25">
      <c r="A151" s="56"/>
    </row>
    <row r="152" spans="1:1" x14ac:dyDescent="0.25">
      <c r="A152" s="56"/>
    </row>
    <row r="153" spans="1:1" x14ac:dyDescent="0.25">
      <c r="A153" s="56"/>
    </row>
    <row r="154" spans="1:1" x14ac:dyDescent="0.25">
      <c r="A154" s="56"/>
    </row>
    <row r="155" spans="1:1" x14ac:dyDescent="0.25">
      <c r="A155" s="56"/>
    </row>
    <row r="156" spans="1:1" x14ac:dyDescent="0.25">
      <c r="A156" s="56"/>
    </row>
    <row r="157" spans="1:1" x14ac:dyDescent="0.25">
      <c r="A157" s="56"/>
    </row>
    <row r="158" spans="1:1" x14ac:dyDescent="0.25">
      <c r="A158" s="56"/>
    </row>
    <row r="159" spans="1:1" x14ac:dyDescent="0.25">
      <c r="A159" s="56"/>
    </row>
    <row r="160" spans="1:1" x14ac:dyDescent="0.25">
      <c r="A160" s="56"/>
    </row>
    <row r="161" spans="1:1" x14ac:dyDescent="0.25">
      <c r="A161" s="56"/>
    </row>
    <row r="162" spans="1:1" x14ac:dyDescent="0.25">
      <c r="A162" s="56"/>
    </row>
    <row r="163" spans="1:1" x14ac:dyDescent="0.25">
      <c r="A163" s="56"/>
    </row>
    <row r="164" spans="1:1" x14ac:dyDescent="0.25">
      <c r="A164" s="56"/>
    </row>
    <row r="165" spans="1:1" x14ac:dyDescent="0.25">
      <c r="A165" s="56"/>
    </row>
    <row r="166" spans="1:1" x14ac:dyDescent="0.25">
      <c r="A166" s="56"/>
    </row>
    <row r="167" spans="1:1" x14ac:dyDescent="0.25">
      <c r="A167" s="56"/>
    </row>
    <row r="168" spans="1:1" x14ac:dyDescent="0.25">
      <c r="A168" s="56"/>
    </row>
    <row r="169" spans="1:1" x14ac:dyDescent="0.25">
      <c r="A169" s="56"/>
    </row>
    <row r="170" spans="1:1" x14ac:dyDescent="0.25">
      <c r="A170" s="56"/>
    </row>
    <row r="171" spans="1:1" x14ac:dyDescent="0.25">
      <c r="A171" s="56"/>
    </row>
    <row r="172" spans="1:1" x14ac:dyDescent="0.25">
      <c r="A172" s="56"/>
    </row>
    <row r="173" spans="1:1" x14ac:dyDescent="0.25">
      <c r="A173" s="56"/>
    </row>
    <row r="174" spans="1:1" x14ac:dyDescent="0.25">
      <c r="A174" s="56"/>
    </row>
    <row r="175" spans="1:1" x14ac:dyDescent="0.25">
      <c r="A175" s="56"/>
    </row>
    <row r="176" spans="1:1" x14ac:dyDescent="0.25">
      <c r="A176" s="56"/>
    </row>
    <row r="177" spans="1:1" x14ac:dyDescent="0.25">
      <c r="A177" s="56"/>
    </row>
    <row r="178" spans="1:1" x14ac:dyDescent="0.25">
      <c r="A178" s="56"/>
    </row>
    <row r="179" spans="1:1" x14ac:dyDescent="0.25">
      <c r="A179" s="56"/>
    </row>
    <row r="180" spans="1:1" x14ac:dyDescent="0.25">
      <c r="A180" s="56"/>
    </row>
    <row r="181" spans="1:1" x14ac:dyDescent="0.25">
      <c r="A181" s="56"/>
    </row>
    <row r="182" spans="1:1" x14ac:dyDescent="0.25">
      <c r="A182" s="56"/>
    </row>
    <row r="183" spans="1:1" x14ac:dyDescent="0.25">
      <c r="A183" s="56"/>
    </row>
    <row r="184" spans="1:1" x14ac:dyDescent="0.25">
      <c r="A184" s="56"/>
    </row>
    <row r="185" spans="1:1" x14ac:dyDescent="0.25">
      <c r="A185" s="56"/>
    </row>
    <row r="186" spans="1:1" x14ac:dyDescent="0.25">
      <c r="A186" s="56"/>
    </row>
    <row r="187" spans="1:1" x14ac:dyDescent="0.25">
      <c r="A187" s="56"/>
    </row>
    <row r="188" spans="1:1" x14ac:dyDescent="0.25">
      <c r="A188" s="56"/>
    </row>
    <row r="189" spans="1:1" x14ac:dyDescent="0.25">
      <c r="A189" s="56"/>
    </row>
    <row r="190" spans="1:1" x14ac:dyDescent="0.25">
      <c r="A190" s="56"/>
    </row>
    <row r="191" spans="1:1" x14ac:dyDescent="0.25">
      <c r="A191" s="56"/>
    </row>
    <row r="192" spans="1:1" x14ac:dyDescent="0.25">
      <c r="A192" s="56"/>
    </row>
    <row r="193" spans="1:1" x14ac:dyDescent="0.25">
      <c r="A193" s="56"/>
    </row>
    <row r="194" spans="1:1" x14ac:dyDescent="0.25">
      <c r="A194" s="56"/>
    </row>
    <row r="195" spans="1:1" x14ac:dyDescent="0.25">
      <c r="A195" s="56"/>
    </row>
    <row r="196" spans="1:1" x14ac:dyDescent="0.25">
      <c r="A196" s="56"/>
    </row>
    <row r="197" spans="1:1" x14ac:dyDescent="0.25">
      <c r="A197" s="56"/>
    </row>
    <row r="198" spans="1:1" x14ac:dyDescent="0.25">
      <c r="A198" s="56"/>
    </row>
    <row r="199" spans="1:1" x14ac:dyDescent="0.25">
      <c r="A199" s="56"/>
    </row>
    <row r="200" spans="1:1" x14ac:dyDescent="0.25">
      <c r="A200" s="56"/>
    </row>
    <row r="201" spans="1:1" x14ac:dyDescent="0.25">
      <c r="A201" s="56"/>
    </row>
    <row r="202" spans="1:1" x14ac:dyDescent="0.25">
      <c r="A202" s="56"/>
    </row>
    <row r="203" spans="1:1" x14ac:dyDescent="0.25">
      <c r="A203" s="56"/>
    </row>
    <row r="204" spans="1:1" x14ac:dyDescent="0.25">
      <c r="A204" s="56"/>
    </row>
    <row r="205" spans="1:1" x14ac:dyDescent="0.25">
      <c r="A205" s="56"/>
    </row>
    <row r="206" spans="1:1" x14ac:dyDescent="0.25">
      <c r="A206" s="56"/>
    </row>
    <row r="207" spans="1:1" x14ac:dyDescent="0.25">
      <c r="A207" s="56"/>
    </row>
    <row r="208" spans="1:1" x14ac:dyDescent="0.25">
      <c r="A208" s="56"/>
    </row>
    <row r="209" spans="1:1" x14ac:dyDescent="0.25">
      <c r="A209" s="56"/>
    </row>
    <row r="210" spans="1:1" x14ac:dyDescent="0.25">
      <c r="A210" s="56"/>
    </row>
    <row r="211" spans="1:1" x14ac:dyDescent="0.25">
      <c r="A211" s="56"/>
    </row>
    <row r="212" spans="1:1" x14ac:dyDescent="0.25">
      <c r="A212" s="56"/>
    </row>
    <row r="213" spans="1:1" x14ac:dyDescent="0.25">
      <c r="A213" s="56"/>
    </row>
    <row r="214" spans="1:1" x14ac:dyDescent="0.25">
      <c r="A214" s="56"/>
    </row>
    <row r="215" spans="1:1" x14ac:dyDescent="0.25">
      <c r="A215" s="56"/>
    </row>
    <row r="216" spans="1:1" x14ac:dyDescent="0.25">
      <c r="A216" s="56"/>
    </row>
    <row r="217" spans="1:1" x14ac:dyDescent="0.25">
      <c r="A217" s="56"/>
    </row>
    <row r="218" spans="1:1" x14ac:dyDescent="0.25">
      <c r="A218" s="56"/>
    </row>
    <row r="219" spans="1:1" x14ac:dyDescent="0.25">
      <c r="A219" s="56"/>
    </row>
    <row r="220" spans="1:1" x14ac:dyDescent="0.25">
      <c r="A220" s="56"/>
    </row>
    <row r="221" spans="1:1" x14ac:dyDescent="0.25">
      <c r="A221" s="56"/>
    </row>
    <row r="222" spans="1:1" x14ac:dyDescent="0.25">
      <c r="A222" s="56"/>
    </row>
    <row r="223" spans="1:1" x14ac:dyDescent="0.25">
      <c r="A223" s="56"/>
    </row>
    <row r="224" spans="1:1" x14ac:dyDescent="0.25">
      <c r="A224" s="56"/>
    </row>
    <row r="225" spans="1:1" x14ac:dyDescent="0.25">
      <c r="A225" s="56"/>
    </row>
    <row r="226" spans="1:1" x14ac:dyDescent="0.25">
      <c r="A226" s="56"/>
    </row>
    <row r="227" spans="1:1" x14ac:dyDescent="0.25">
      <c r="A227" s="56"/>
    </row>
    <row r="228" spans="1:1" x14ac:dyDescent="0.25">
      <c r="A228" s="56"/>
    </row>
    <row r="229" spans="1:1" x14ac:dyDescent="0.25">
      <c r="A229" s="56"/>
    </row>
    <row r="230" spans="1:1" x14ac:dyDescent="0.25">
      <c r="A230" s="56"/>
    </row>
    <row r="231" spans="1:1" x14ac:dyDescent="0.25">
      <c r="A231" s="56"/>
    </row>
    <row r="232" spans="1:1" x14ac:dyDescent="0.25">
      <c r="A232" s="56"/>
    </row>
    <row r="233" spans="1:1" x14ac:dyDescent="0.25">
      <c r="A233" s="56"/>
    </row>
    <row r="234" spans="1:1" x14ac:dyDescent="0.25">
      <c r="A234" s="56"/>
    </row>
    <row r="235" spans="1:1" x14ac:dyDescent="0.25">
      <c r="A235" s="56"/>
    </row>
    <row r="236" spans="1:1" x14ac:dyDescent="0.25">
      <c r="A236" s="56"/>
    </row>
    <row r="237" spans="1:1" x14ac:dyDescent="0.25">
      <c r="A237" s="56"/>
    </row>
    <row r="238" spans="1:1" x14ac:dyDescent="0.25">
      <c r="A238" s="56"/>
    </row>
    <row r="239" spans="1:1" x14ac:dyDescent="0.25">
      <c r="A239" s="56"/>
    </row>
    <row r="240" spans="1:1" x14ac:dyDescent="0.25">
      <c r="A240" s="56"/>
    </row>
    <row r="241" spans="1:1" x14ac:dyDescent="0.25">
      <c r="A241" s="56"/>
    </row>
    <row r="242" spans="1:1" x14ac:dyDescent="0.25">
      <c r="A242" s="56"/>
    </row>
    <row r="243" spans="1:1" x14ac:dyDescent="0.25">
      <c r="A243" s="56"/>
    </row>
    <row r="244" spans="1:1" x14ac:dyDescent="0.25">
      <c r="A244" s="56"/>
    </row>
    <row r="245" spans="1:1" x14ac:dyDescent="0.25">
      <c r="A245" s="56"/>
    </row>
    <row r="246" spans="1:1" x14ac:dyDescent="0.25">
      <c r="A246" s="56"/>
    </row>
    <row r="247" spans="1:1" x14ac:dyDescent="0.25">
      <c r="A247" s="56"/>
    </row>
    <row r="248" spans="1:1" x14ac:dyDescent="0.25">
      <c r="A248" s="56"/>
    </row>
    <row r="249" spans="1:1" x14ac:dyDescent="0.25">
      <c r="A249" s="56"/>
    </row>
    <row r="250" spans="1:1" x14ac:dyDescent="0.25">
      <c r="A250" s="56"/>
    </row>
    <row r="251" spans="1:1" x14ac:dyDescent="0.25">
      <c r="A251" s="56"/>
    </row>
    <row r="252" spans="1:1" x14ac:dyDescent="0.25">
      <c r="A252" s="56"/>
    </row>
    <row r="253" spans="1:1" x14ac:dyDescent="0.25">
      <c r="A253" s="56"/>
    </row>
    <row r="254" spans="1:1" x14ac:dyDescent="0.25">
      <c r="A254" s="56"/>
    </row>
    <row r="255" spans="1:1" x14ac:dyDescent="0.25">
      <c r="A255" s="56"/>
    </row>
    <row r="256" spans="1:1" x14ac:dyDescent="0.25">
      <c r="A256" s="56"/>
    </row>
    <row r="257" spans="1:1" x14ac:dyDescent="0.25">
      <c r="A257" s="56"/>
    </row>
    <row r="258" spans="1:1" x14ac:dyDescent="0.25">
      <c r="A258" s="56"/>
    </row>
    <row r="259" spans="1:1" x14ac:dyDescent="0.25">
      <c r="A259" s="56"/>
    </row>
    <row r="260" spans="1:1" x14ac:dyDescent="0.25">
      <c r="A260" s="56"/>
    </row>
    <row r="261" spans="1:1" x14ac:dyDescent="0.25">
      <c r="A261" s="56"/>
    </row>
    <row r="262" spans="1:1" x14ac:dyDescent="0.25">
      <c r="A262" s="56"/>
    </row>
    <row r="263" spans="1:1" x14ac:dyDescent="0.25">
      <c r="A263" s="56"/>
    </row>
    <row r="264" spans="1:1" x14ac:dyDescent="0.25">
      <c r="A264" s="56"/>
    </row>
    <row r="265" spans="1:1" x14ac:dyDescent="0.25">
      <c r="A265" s="56"/>
    </row>
    <row r="266" spans="1:1" x14ac:dyDescent="0.25">
      <c r="A266" s="56"/>
    </row>
    <row r="267" spans="1:1" x14ac:dyDescent="0.25">
      <c r="A267" s="56"/>
    </row>
    <row r="268" spans="1:1" x14ac:dyDescent="0.25">
      <c r="A268" s="56"/>
    </row>
    <row r="269" spans="1:1" x14ac:dyDescent="0.25">
      <c r="A269" s="56"/>
    </row>
    <row r="270" spans="1:1" x14ac:dyDescent="0.25">
      <c r="A270" s="56"/>
    </row>
    <row r="271" spans="1:1" x14ac:dyDescent="0.25">
      <c r="A271" s="56"/>
    </row>
    <row r="272" spans="1:1" x14ac:dyDescent="0.25">
      <c r="A272" s="56"/>
    </row>
    <row r="273" spans="1:1" x14ac:dyDescent="0.25">
      <c r="A273" s="56"/>
    </row>
    <row r="274" spans="1:1" x14ac:dyDescent="0.25">
      <c r="A274" s="56"/>
    </row>
    <row r="275" spans="1:1" x14ac:dyDescent="0.25">
      <c r="A275" s="56"/>
    </row>
    <row r="276" spans="1:1" x14ac:dyDescent="0.25">
      <c r="A276" s="56"/>
    </row>
    <row r="277" spans="1:1" x14ac:dyDescent="0.25">
      <c r="A277" s="56"/>
    </row>
    <row r="278" spans="1:1" x14ac:dyDescent="0.25">
      <c r="A278" s="56"/>
    </row>
    <row r="279" spans="1:1" x14ac:dyDescent="0.25">
      <c r="A279" s="56"/>
    </row>
    <row r="280" spans="1:1" x14ac:dyDescent="0.25">
      <c r="A280" s="56"/>
    </row>
    <row r="281" spans="1:1" x14ac:dyDescent="0.25">
      <c r="A281" s="56"/>
    </row>
    <row r="282" spans="1:1" x14ac:dyDescent="0.25">
      <c r="A282" s="56"/>
    </row>
    <row r="283" spans="1:1" x14ac:dyDescent="0.25">
      <c r="A283" s="56"/>
    </row>
    <row r="284" spans="1:1" x14ac:dyDescent="0.25">
      <c r="A284" s="56"/>
    </row>
    <row r="285" spans="1:1" x14ac:dyDescent="0.25">
      <c r="A285" s="56"/>
    </row>
    <row r="286" spans="1:1" x14ac:dyDescent="0.25">
      <c r="A286" s="56"/>
    </row>
    <row r="287" spans="1:1" x14ac:dyDescent="0.25">
      <c r="A287" s="56"/>
    </row>
    <row r="288" spans="1:1" x14ac:dyDescent="0.25">
      <c r="A288" s="56"/>
    </row>
    <row r="289" spans="1:1" x14ac:dyDescent="0.25">
      <c r="A289" s="56"/>
    </row>
    <row r="290" spans="1:1" x14ac:dyDescent="0.25">
      <c r="A290" s="56"/>
    </row>
    <row r="291" spans="1:1" x14ac:dyDescent="0.25">
      <c r="A291" s="56"/>
    </row>
    <row r="292" spans="1:1" x14ac:dyDescent="0.25">
      <c r="A292" s="56"/>
    </row>
    <row r="293" spans="1:1" x14ac:dyDescent="0.25">
      <c r="A293" s="56"/>
    </row>
    <row r="294" spans="1:1" x14ac:dyDescent="0.25">
      <c r="A294" s="56"/>
    </row>
    <row r="295" spans="1:1" x14ac:dyDescent="0.25">
      <c r="A295" s="56"/>
    </row>
    <row r="296" spans="1:1" x14ac:dyDescent="0.25">
      <c r="A296" s="56"/>
    </row>
    <row r="297" spans="1:1" x14ac:dyDescent="0.25">
      <c r="A297" s="56"/>
    </row>
    <row r="298" spans="1:1" x14ac:dyDescent="0.25">
      <c r="A298" s="56"/>
    </row>
    <row r="299" spans="1:1" x14ac:dyDescent="0.25">
      <c r="A299" s="56"/>
    </row>
    <row r="300" spans="1:1" x14ac:dyDescent="0.25">
      <c r="A300" s="56"/>
    </row>
    <row r="301" spans="1:1" x14ac:dyDescent="0.25">
      <c r="A301" s="56"/>
    </row>
    <row r="302" spans="1:1" x14ac:dyDescent="0.25">
      <c r="A302" s="56"/>
    </row>
    <row r="303" spans="1:1" x14ac:dyDescent="0.25">
      <c r="A303" s="56"/>
    </row>
    <row r="304" spans="1:1" x14ac:dyDescent="0.25">
      <c r="A304" s="56"/>
    </row>
    <row r="305" spans="1:1" x14ac:dyDescent="0.25">
      <c r="A305" s="56"/>
    </row>
    <row r="306" spans="1:1" x14ac:dyDescent="0.25">
      <c r="A306" s="56"/>
    </row>
    <row r="307" spans="1:1" x14ac:dyDescent="0.25">
      <c r="A307" s="56"/>
    </row>
    <row r="308" spans="1:1" x14ac:dyDescent="0.25">
      <c r="A308" s="56"/>
    </row>
    <row r="309" spans="1:1" x14ac:dyDescent="0.25">
      <c r="A309" s="56"/>
    </row>
    <row r="310" spans="1:1" x14ac:dyDescent="0.25">
      <c r="A310" s="56"/>
    </row>
    <row r="311" spans="1:1" x14ac:dyDescent="0.25">
      <c r="A311" s="56"/>
    </row>
    <row r="312" spans="1:1" x14ac:dyDescent="0.25">
      <c r="A312" s="56"/>
    </row>
    <row r="313" spans="1:1" x14ac:dyDescent="0.25">
      <c r="A313" s="56"/>
    </row>
    <row r="314" spans="1:1" x14ac:dyDescent="0.25">
      <c r="A314" s="56"/>
    </row>
    <row r="315" spans="1:1" x14ac:dyDescent="0.25">
      <c r="A315" s="56"/>
    </row>
    <row r="316" spans="1:1" x14ac:dyDescent="0.25">
      <c r="A316" s="56"/>
    </row>
    <row r="317" spans="1:1" x14ac:dyDescent="0.25">
      <c r="A317" s="56"/>
    </row>
    <row r="318" spans="1:1" x14ac:dyDescent="0.25">
      <c r="A318" s="56"/>
    </row>
    <row r="319" spans="1:1" x14ac:dyDescent="0.25">
      <c r="A319" s="56"/>
    </row>
    <row r="320" spans="1:1" x14ac:dyDescent="0.25">
      <c r="A320" s="56"/>
    </row>
    <row r="321" spans="1:1" x14ac:dyDescent="0.25">
      <c r="A321" s="56"/>
    </row>
    <row r="322" spans="1:1" x14ac:dyDescent="0.25">
      <c r="A322" s="56"/>
    </row>
    <row r="323" spans="1:1" x14ac:dyDescent="0.25">
      <c r="A323" s="56"/>
    </row>
    <row r="324" spans="1:1" x14ac:dyDescent="0.25">
      <c r="A324" s="56"/>
    </row>
    <row r="325" spans="1:1" x14ac:dyDescent="0.25">
      <c r="A325" s="56"/>
    </row>
    <row r="326" spans="1:1" x14ac:dyDescent="0.25">
      <c r="A326" s="56"/>
    </row>
    <row r="327" spans="1:1" x14ac:dyDescent="0.25">
      <c r="A327" s="56"/>
    </row>
    <row r="328" spans="1:1" x14ac:dyDescent="0.25">
      <c r="A328" s="56"/>
    </row>
    <row r="329" spans="1:1" x14ac:dyDescent="0.25">
      <c r="A329" s="56"/>
    </row>
    <row r="330" spans="1:1" x14ac:dyDescent="0.25">
      <c r="A330" s="56"/>
    </row>
    <row r="331" spans="1:1" x14ac:dyDescent="0.25">
      <c r="A331" s="56"/>
    </row>
    <row r="332" spans="1:1" x14ac:dyDescent="0.25">
      <c r="A332" s="56"/>
    </row>
    <row r="333" spans="1:1" x14ac:dyDescent="0.25">
      <c r="A333" s="56"/>
    </row>
  </sheetData>
  <pageMargins left="0.75" right="0.75" top="1" bottom="1" header="0.5" footer="0.5"/>
  <pageSetup paperSize="9"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zoomScale="75" zoomScaleNormal="100" zoomScaleSheetLayoutView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J4" sqref="J4"/>
    </sheetView>
  </sheetViews>
  <sheetFormatPr defaultRowHeight="13.2" x14ac:dyDescent="0.25"/>
  <cols>
    <col min="1" max="1" width="18.6640625" style="27" customWidth="1"/>
    <col min="2" max="2" width="12.33203125" style="27" customWidth="1"/>
    <col min="3" max="5" width="8.6640625" style="27" customWidth="1"/>
    <col min="6" max="6" width="11" style="27" customWidth="1"/>
    <col min="7" max="7" width="6.33203125" style="25" customWidth="1"/>
    <col min="8" max="8" width="7" style="25" customWidth="1"/>
    <col min="9" max="9" width="9.44140625" style="25" customWidth="1"/>
    <col min="11" max="11" width="7.88671875" style="25" customWidth="1"/>
    <col min="12" max="16384" width="8.88671875" style="25"/>
  </cols>
  <sheetData>
    <row r="1" spans="1:11" ht="34.950000000000003" customHeight="1" x14ac:dyDescent="0.25">
      <c r="A1" s="210" t="s">
        <v>294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38.4" customHeight="1" x14ac:dyDescent="0.25">
      <c r="A2" s="86" t="s">
        <v>15</v>
      </c>
      <c r="B2" s="214" t="s">
        <v>319</v>
      </c>
      <c r="C2" s="214"/>
      <c r="D2" s="214"/>
      <c r="E2" s="214"/>
      <c r="F2" s="213" t="s">
        <v>307</v>
      </c>
      <c r="G2" s="213"/>
      <c r="H2" s="213"/>
      <c r="I2" s="209" t="s">
        <v>308</v>
      </c>
      <c r="J2" s="209"/>
      <c r="K2" s="209"/>
    </row>
    <row r="3" spans="1:11" ht="12" customHeight="1" x14ac:dyDescent="0.25">
      <c r="A3" s="86"/>
      <c r="B3" s="177"/>
      <c r="C3" s="177"/>
      <c r="D3" s="177"/>
      <c r="E3" s="177"/>
      <c r="F3" s="215">
        <v>3</v>
      </c>
      <c r="G3" s="215"/>
      <c r="H3" s="215"/>
      <c r="I3" s="215">
        <v>3</v>
      </c>
      <c r="J3" s="215"/>
      <c r="K3" s="215"/>
    </row>
    <row r="4" spans="1:11" ht="60.6" customHeight="1" x14ac:dyDescent="0.25">
      <c r="A4" s="52"/>
      <c r="B4" s="164" t="s">
        <v>323</v>
      </c>
      <c r="C4" s="85" t="s">
        <v>291</v>
      </c>
      <c r="D4" s="85" t="s">
        <v>292</v>
      </c>
      <c r="E4" s="85" t="s">
        <v>293</v>
      </c>
      <c r="F4" s="85" t="s">
        <v>324</v>
      </c>
      <c r="G4" s="85" t="s">
        <v>309</v>
      </c>
      <c r="H4" s="85" t="s">
        <v>310</v>
      </c>
      <c r="I4" s="164" t="s">
        <v>298</v>
      </c>
      <c r="J4" s="164" t="s">
        <v>299</v>
      </c>
      <c r="K4" s="164" t="s">
        <v>297</v>
      </c>
    </row>
    <row r="5" spans="1:11" x14ac:dyDescent="0.25">
      <c r="A5" s="27">
        <v>1980</v>
      </c>
      <c r="B5" s="120">
        <f>'Table 1'!M4</f>
        <v>10735.945001283495</v>
      </c>
      <c r="C5" s="81" t="s">
        <v>296</v>
      </c>
      <c r="D5" s="81" t="s">
        <v>296</v>
      </c>
      <c r="E5" s="81" t="s">
        <v>296</v>
      </c>
      <c r="F5" s="81" t="s">
        <v>296</v>
      </c>
      <c r="G5" s="81" t="s">
        <v>296</v>
      </c>
      <c r="H5" s="81" t="s">
        <v>296</v>
      </c>
      <c r="I5" s="83">
        <v>12.482544071897683</v>
      </c>
      <c r="J5" s="81" t="s">
        <v>296</v>
      </c>
      <c r="K5" s="81" t="s">
        <v>296</v>
      </c>
    </row>
    <row r="6" spans="1:11" x14ac:dyDescent="0.25">
      <c r="A6" s="27">
        <f>1+A5</f>
        <v>1981</v>
      </c>
      <c r="B6" s="81">
        <f>'Table 1'!M5</f>
        <v>10466.283954821391</v>
      </c>
      <c r="C6" s="81" t="s">
        <v>296</v>
      </c>
      <c r="D6" s="81" t="s">
        <v>296</v>
      </c>
      <c r="E6" s="81" t="s">
        <v>296</v>
      </c>
      <c r="F6" s="81" t="s">
        <v>296</v>
      </c>
      <c r="G6" s="81" t="s">
        <v>296</v>
      </c>
      <c r="H6" s="81" t="s">
        <v>296</v>
      </c>
      <c r="I6" s="83">
        <v>12.345210084033614</v>
      </c>
      <c r="J6" s="81" t="s">
        <v>296</v>
      </c>
      <c r="K6" s="81" t="s">
        <v>296</v>
      </c>
    </row>
    <row r="7" spans="1:11" x14ac:dyDescent="0.25">
      <c r="A7" s="27">
        <f t="shared" ref="A7:A24" si="0">1+A6</f>
        <v>1982</v>
      </c>
      <c r="B7" s="81">
        <f>'Table 1'!M6</f>
        <v>10221.227906087179</v>
      </c>
      <c r="C7" s="81" t="s">
        <v>296</v>
      </c>
      <c r="D7" s="81" t="s">
        <v>296</v>
      </c>
      <c r="E7" s="81" t="s">
        <v>296</v>
      </c>
      <c r="F7" s="81" t="s">
        <v>296</v>
      </c>
      <c r="G7" s="81" t="s">
        <v>296</v>
      </c>
      <c r="H7" s="81" t="s">
        <v>296</v>
      </c>
      <c r="I7" s="83">
        <v>12.711067580803133</v>
      </c>
      <c r="J7" s="81" t="s">
        <v>296</v>
      </c>
      <c r="K7" s="81" t="s">
        <v>296</v>
      </c>
    </row>
    <row r="8" spans="1:11" x14ac:dyDescent="0.25">
      <c r="A8" s="27">
        <f t="shared" si="0"/>
        <v>1983</v>
      </c>
      <c r="B8" s="81">
        <f>'Table 1'!M7</f>
        <v>10141.777756287165</v>
      </c>
      <c r="C8" s="81" t="s">
        <v>296</v>
      </c>
      <c r="D8" s="81" t="s">
        <v>296</v>
      </c>
      <c r="E8" s="81" t="s">
        <v>296</v>
      </c>
      <c r="F8" s="81" t="s">
        <v>296</v>
      </c>
      <c r="G8" s="81" t="s">
        <v>296</v>
      </c>
      <c r="H8" s="81" t="s">
        <v>296</v>
      </c>
      <c r="I8" s="83">
        <v>13.387128712871288</v>
      </c>
      <c r="J8" s="81" t="s">
        <v>296</v>
      </c>
      <c r="K8" s="81" t="s">
        <v>296</v>
      </c>
    </row>
    <row r="9" spans="1:11" x14ac:dyDescent="0.25">
      <c r="A9" s="27">
        <f t="shared" si="0"/>
        <v>1984</v>
      </c>
      <c r="B9" s="81">
        <f>'Table 1'!M8</f>
        <v>10022.743483351234</v>
      </c>
      <c r="C9" s="81" t="s">
        <v>296</v>
      </c>
      <c r="D9" s="81" t="s">
        <v>296</v>
      </c>
      <c r="E9" s="81" t="s">
        <v>296</v>
      </c>
      <c r="F9" s="81" t="s">
        <v>296</v>
      </c>
      <c r="G9" s="81" t="s">
        <v>296</v>
      </c>
      <c r="H9" s="81" t="s">
        <v>296</v>
      </c>
      <c r="I9" s="83">
        <v>13.799668325041459</v>
      </c>
      <c r="J9" s="81" t="s">
        <v>296</v>
      </c>
      <c r="K9" s="81" t="s">
        <v>296</v>
      </c>
    </row>
    <row r="10" spans="1:11" x14ac:dyDescent="0.25">
      <c r="A10" s="27">
        <f t="shared" si="0"/>
        <v>1985</v>
      </c>
      <c r="B10" s="81">
        <f>'Table 1'!M9</f>
        <v>11098.730884111412</v>
      </c>
      <c r="C10" s="81" t="s">
        <v>296</v>
      </c>
      <c r="D10" s="81" t="s">
        <v>296</v>
      </c>
      <c r="E10" s="81" t="s">
        <v>296</v>
      </c>
      <c r="F10" s="81" t="s">
        <v>296</v>
      </c>
      <c r="G10" s="81" t="s">
        <v>296</v>
      </c>
      <c r="H10" s="81" t="s">
        <v>296</v>
      </c>
      <c r="I10" s="83">
        <v>13.322499211107605</v>
      </c>
      <c r="J10" s="81" t="s">
        <v>296</v>
      </c>
      <c r="K10" s="81" t="s">
        <v>296</v>
      </c>
    </row>
    <row r="11" spans="1:11" x14ac:dyDescent="0.25">
      <c r="A11" s="27">
        <f t="shared" si="0"/>
        <v>1986</v>
      </c>
      <c r="B11" s="81">
        <f>'Table 1'!M10</f>
        <v>10762.710589265755</v>
      </c>
      <c r="C11" s="81" t="s">
        <v>296</v>
      </c>
      <c r="D11" s="81" t="s">
        <v>296</v>
      </c>
      <c r="E11" s="81" t="s">
        <v>296</v>
      </c>
      <c r="F11" s="81" t="s">
        <v>296</v>
      </c>
      <c r="G11" s="81" t="s">
        <v>296</v>
      </c>
      <c r="H11" s="81" t="s">
        <v>296</v>
      </c>
      <c r="I11" s="83">
        <v>13.523587833643699</v>
      </c>
      <c r="J11" s="81" t="s">
        <v>296</v>
      </c>
      <c r="K11" s="81" t="s">
        <v>296</v>
      </c>
    </row>
    <row r="12" spans="1:11" x14ac:dyDescent="0.25">
      <c r="A12" s="27">
        <f t="shared" si="0"/>
        <v>1987</v>
      </c>
      <c r="B12" s="81">
        <f>'Table 1'!M11</f>
        <v>10513.884619563047</v>
      </c>
      <c r="C12" s="81" t="s">
        <v>296</v>
      </c>
      <c r="D12" s="81" t="s">
        <v>296</v>
      </c>
      <c r="E12" s="81" t="s">
        <v>296</v>
      </c>
      <c r="F12" s="81" t="s">
        <v>296</v>
      </c>
      <c r="G12" s="81" t="s">
        <v>296</v>
      </c>
      <c r="H12" s="81" t="s">
        <v>296</v>
      </c>
      <c r="I12" s="83">
        <v>14.075494859597974</v>
      </c>
      <c r="J12" s="81" t="s">
        <v>296</v>
      </c>
      <c r="K12" s="81" t="s">
        <v>296</v>
      </c>
    </row>
    <row r="13" spans="1:11" x14ac:dyDescent="0.25">
      <c r="A13" s="27">
        <f t="shared" si="0"/>
        <v>1988</v>
      </c>
      <c r="B13" s="81">
        <f>'Table 1'!M12</f>
        <v>10405.102149964036</v>
      </c>
      <c r="C13" s="81" t="s">
        <v>296</v>
      </c>
      <c r="D13" s="81" t="s">
        <v>296</v>
      </c>
      <c r="E13" s="81" t="s">
        <v>296</v>
      </c>
      <c r="F13" s="81" t="s">
        <v>296</v>
      </c>
      <c r="G13" s="81" t="s">
        <v>296</v>
      </c>
      <c r="H13" s="81" t="s">
        <v>296</v>
      </c>
      <c r="I13" s="83">
        <v>15.714719271623672</v>
      </c>
      <c r="J13" s="81" t="s">
        <v>296</v>
      </c>
      <c r="K13" s="81" t="s">
        <v>296</v>
      </c>
    </row>
    <row r="14" spans="1:11" x14ac:dyDescent="0.25">
      <c r="A14" s="27">
        <f t="shared" si="0"/>
        <v>1989</v>
      </c>
      <c r="B14" s="81">
        <f>'Table 1'!M13</f>
        <v>9779.7258613765953</v>
      </c>
      <c r="C14" s="81" t="s">
        <v>296</v>
      </c>
      <c r="D14" s="81" t="s">
        <v>296</v>
      </c>
      <c r="E14" s="81" t="s">
        <v>296</v>
      </c>
      <c r="F14" s="81" t="s">
        <v>296</v>
      </c>
      <c r="G14" s="81" t="s">
        <v>296</v>
      </c>
      <c r="H14" s="81" t="s">
        <v>296</v>
      </c>
      <c r="I14" s="83">
        <v>15.712434518886132</v>
      </c>
      <c r="J14" s="81" t="s">
        <v>296</v>
      </c>
      <c r="K14" s="81" t="s">
        <v>296</v>
      </c>
    </row>
    <row r="15" spans="1:11" x14ac:dyDescent="0.25">
      <c r="A15" s="27">
        <f t="shared" si="0"/>
        <v>1990</v>
      </c>
      <c r="B15" s="81">
        <f>'Table 1'!M14</f>
        <v>9213.1340675570718</v>
      </c>
      <c r="C15" s="81" t="s">
        <v>296</v>
      </c>
      <c r="D15" s="81" t="s">
        <v>296</v>
      </c>
      <c r="E15" s="81" t="s">
        <v>296</v>
      </c>
      <c r="F15" s="81" t="s">
        <v>296</v>
      </c>
      <c r="G15" s="81" t="s">
        <v>296</v>
      </c>
      <c r="H15" s="81" t="s">
        <v>296</v>
      </c>
      <c r="I15" s="83">
        <v>16.159797926083488</v>
      </c>
      <c r="J15" s="83">
        <v>13.127348913559981</v>
      </c>
      <c r="K15" s="83">
        <v>7.2432902702960389</v>
      </c>
    </row>
    <row r="16" spans="1:11" x14ac:dyDescent="0.25">
      <c r="A16" s="27">
        <f t="shared" si="0"/>
        <v>1991</v>
      </c>
      <c r="B16" s="81">
        <f>'Table 1'!M15</f>
        <v>8707.3024658105296</v>
      </c>
      <c r="C16" s="81">
        <f>E16*G16</f>
        <v>1621.282924828567</v>
      </c>
      <c r="D16" s="81">
        <f>E16*H16</f>
        <v>1529.6903644390761</v>
      </c>
      <c r="E16" s="81">
        <f>B16/F16</f>
        <v>11858.275755078173</v>
      </c>
      <c r="F16" s="117">
        <v>0.73428065307738566</v>
      </c>
      <c r="G16" s="117">
        <v>0.13672164135112735</v>
      </c>
      <c r="H16" s="117">
        <f>1-G16-F16</f>
        <v>0.12899770557148693</v>
      </c>
      <c r="I16" s="83">
        <v>17.965980256872943</v>
      </c>
      <c r="J16" s="83">
        <v>14.765550030533021</v>
      </c>
      <c r="K16" s="83">
        <v>8.1050375903845229</v>
      </c>
    </row>
    <row r="17" spans="1:11" x14ac:dyDescent="0.25">
      <c r="A17" s="27">
        <f t="shared" si="0"/>
        <v>1992</v>
      </c>
      <c r="B17" s="81">
        <f>'Table 1'!M16</f>
        <v>8990.5666525990546</v>
      </c>
      <c r="C17" s="81">
        <f t="shared" ref="C17:C23" si="1">E17*G17</f>
        <v>1400.9824525514257</v>
      </c>
      <c r="D17" s="81">
        <f t="shared" ref="D17:D23" si="2">E17*H17</f>
        <v>1474.9327966922187</v>
      </c>
      <c r="E17" s="81">
        <f t="shared" ref="E17:E23" si="3">B17/F17</f>
        <v>11866.481901842699</v>
      </c>
      <c r="F17" s="117">
        <v>0.75764381785328849</v>
      </c>
      <c r="G17" s="117">
        <v>0.11806215727121892</v>
      </c>
      <c r="H17" s="117">
        <f t="shared" ref="H17:H23" si="4">1-G17-F17</f>
        <v>0.12429402487549257</v>
      </c>
      <c r="I17" s="83">
        <v>18.412365257048094</v>
      </c>
      <c r="J17" s="83">
        <v>15.25712322590342</v>
      </c>
      <c r="K17" s="83">
        <v>8.3427652280092044</v>
      </c>
    </row>
    <row r="18" spans="1:11" x14ac:dyDescent="0.25">
      <c r="A18" s="27">
        <f t="shared" si="0"/>
        <v>1993</v>
      </c>
      <c r="B18" s="81">
        <f>'Table 1'!M17</f>
        <v>8677.5950464643447</v>
      </c>
      <c r="C18" s="81">
        <f t="shared" si="1"/>
        <v>1833.4222020290799</v>
      </c>
      <c r="D18" s="81">
        <f t="shared" si="2"/>
        <v>1823.1464250345543</v>
      </c>
      <c r="E18" s="81">
        <f t="shared" si="3"/>
        <v>12334.163673527979</v>
      </c>
      <c r="F18" s="117">
        <v>0.70354142170891631</v>
      </c>
      <c r="G18" s="117">
        <v>0.14864584665468936</v>
      </c>
      <c r="H18" s="117">
        <f t="shared" si="4"/>
        <v>0.1478127316363943</v>
      </c>
      <c r="I18" s="83">
        <v>18.561013797827577</v>
      </c>
      <c r="J18" s="83">
        <v>15.653627135429561</v>
      </c>
      <c r="K18" s="83">
        <v>8.4915163182164122</v>
      </c>
    </row>
    <row r="19" spans="1:11" x14ac:dyDescent="0.25">
      <c r="A19" s="27">
        <f t="shared" si="0"/>
        <v>1994</v>
      </c>
      <c r="B19" s="81">
        <f>'Table 1'!M18</f>
        <v>8317.793512694383</v>
      </c>
      <c r="C19" s="81">
        <f t="shared" si="1"/>
        <v>2245.004686099925</v>
      </c>
      <c r="D19" s="81">
        <f t="shared" si="2"/>
        <v>2484.1251885596898</v>
      </c>
      <c r="E19" s="81">
        <f t="shared" si="3"/>
        <v>13046.923387353998</v>
      </c>
      <c r="F19" s="117">
        <v>0.63752911439309723</v>
      </c>
      <c r="G19" s="117">
        <v>0.17207157729430239</v>
      </c>
      <c r="H19" s="117">
        <f t="shared" si="4"/>
        <v>0.19039930831260032</v>
      </c>
      <c r="I19" s="83">
        <v>18.085598349692834</v>
      </c>
      <c r="J19" s="83">
        <v>12.458967752010619</v>
      </c>
      <c r="K19" s="83">
        <v>7.3772250219612561</v>
      </c>
    </row>
    <row r="20" spans="1:11" x14ac:dyDescent="0.25">
      <c r="A20" s="27">
        <f t="shared" si="0"/>
        <v>1995</v>
      </c>
      <c r="B20" s="81">
        <f>'Table 1'!M19</f>
        <v>8192.7166731920643</v>
      </c>
      <c r="C20" s="81">
        <f t="shared" si="1"/>
        <v>2475.7617057621264</v>
      </c>
      <c r="D20" s="81">
        <f t="shared" si="2"/>
        <v>3260.8555712136808</v>
      </c>
      <c r="E20" s="81">
        <f t="shared" si="3"/>
        <v>13929.333950167871</v>
      </c>
      <c r="F20" s="117">
        <v>0.58816284414613584</v>
      </c>
      <c r="G20" s="117">
        <v>0.17773726400839787</v>
      </c>
      <c r="H20" s="117">
        <f t="shared" si="4"/>
        <v>0.23409989184546631</v>
      </c>
      <c r="I20" s="83">
        <v>17.872685037188585</v>
      </c>
      <c r="J20" s="83">
        <v>12.399863971729777</v>
      </c>
      <c r="K20" s="83">
        <v>7.3209780625561969</v>
      </c>
    </row>
    <row r="21" spans="1:11" x14ac:dyDescent="0.25">
      <c r="A21" s="27">
        <f t="shared" si="0"/>
        <v>1996</v>
      </c>
      <c r="B21" s="81">
        <f>'Table 1'!M20</f>
        <v>7887.9317659399276</v>
      </c>
      <c r="C21" s="81">
        <f t="shared" si="1"/>
        <v>2807.3138328175273</v>
      </c>
      <c r="D21" s="81">
        <f t="shared" si="2"/>
        <v>2099.1784033163108</v>
      </c>
      <c r="E21" s="81">
        <f t="shared" si="3"/>
        <v>12794.424002073765</v>
      </c>
      <c r="F21" s="117">
        <v>0.61651323769334387</v>
      </c>
      <c r="G21" s="117">
        <v>0.21941697667378446</v>
      </c>
      <c r="H21" s="117">
        <f t="shared" si="4"/>
        <v>0.16406978563287167</v>
      </c>
      <c r="I21" s="83">
        <v>17.910630525922546</v>
      </c>
      <c r="J21" s="83">
        <v>12.415048194504388</v>
      </c>
      <c r="K21" s="83">
        <v>7.3325686124564537</v>
      </c>
    </row>
    <row r="22" spans="1:11" x14ac:dyDescent="0.25">
      <c r="A22" s="27">
        <f t="shared" si="0"/>
        <v>1997</v>
      </c>
      <c r="B22" s="81">
        <f>'Table 1'!M21</f>
        <v>7474.7509048576849</v>
      </c>
      <c r="C22" s="81">
        <f t="shared" si="1"/>
        <v>3052.0762100345764</v>
      </c>
      <c r="D22" s="81">
        <f t="shared" si="2"/>
        <v>3874.9572516286776</v>
      </c>
      <c r="E22" s="81">
        <f t="shared" si="3"/>
        <v>14401.784366520938</v>
      </c>
      <c r="F22" s="117">
        <v>0.5190156104707303</v>
      </c>
      <c r="G22" s="117">
        <v>0.21192347644987489</v>
      </c>
      <c r="H22" s="117">
        <f t="shared" si="4"/>
        <v>0.26906091307939484</v>
      </c>
      <c r="I22" s="83">
        <v>18.501366316697826</v>
      </c>
      <c r="J22" s="83">
        <v>12.690502698817594</v>
      </c>
      <c r="K22" s="83">
        <v>7.5273976610631372</v>
      </c>
    </row>
    <row r="23" spans="1:11" x14ac:dyDescent="0.25">
      <c r="A23" s="27">
        <f t="shared" si="0"/>
        <v>1998</v>
      </c>
      <c r="B23" s="81">
        <f>'Table 1'!M22</f>
        <v>7202.4268662640188</v>
      </c>
      <c r="C23" s="81">
        <f t="shared" si="1"/>
        <v>3116.1654112585002</v>
      </c>
      <c r="D23" s="81">
        <f t="shared" si="2"/>
        <v>4200.6786159895164</v>
      </c>
      <c r="E23" s="81">
        <f t="shared" si="3"/>
        <v>14519.270893512035</v>
      </c>
      <c r="F23" s="117">
        <v>0.49605981726551002</v>
      </c>
      <c r="G23" s="117">
        <v>0.21462271997769289</v>
      </c>
      <c r="H23" s="117">
        <f t="shared" si="4"/>
        <v>0.28931746275679709</v>
      </c>
      <c r="I23" s="83">
        <v>18.434672457473763</v>
      </c>
      <c r="J23" s="83">
        <v>12.161323269973074</v>
      </c>
      <c r="K23" s="83">
        <v>7.327429809067878</v>
      </c>
    </row>
    <row r="24" spans="1:11" x14ac:dyDescent="0.25">
      <c r="A24" s="28">
        <f t="shared" si="0"/>
        <v>1999</v>
      </c>
      <c r="B24" s="53">
        <f>'Table 1'!M23</f>
        <v>6914.8854501362166</v>
      </c>
      <c r="C24" s="53"/>
      <c r="D24" s="53"/>
      <c r="E24" s="53"/>
      <c r="F24" s="28"/>
      <c r="G24" s="28"/>
      <c r="H24" s="28"/>
      <c r="I24" s="28"/>
      <c r="J24" s="11"/>
      <c r="K24" s="28"/>
    </row>
    <row r="25" spans="1:11" ht="13.95" customHeight="1" x14ac:dyDescent="0.25">
      <c r="A25" s="211" t="s">
        <v>262</v>
      </c>
      <c r="B25" s="178">
        <f>B23-B5</f>
        <v>-3533.5181350194762</v>
      </c>
      <c r="C25" s="167"/>
      <c r="D25" s="167"/>
      <c r="E25" s="167"/>
      <c r="F25" s="168"/>
      <c r="G25" s="169"/>
      <c r="H25" s="169"/>
      <c r="I25" s="170">
        <f>I23-I5</f>
        <v>5.9521283855760796</v>
      </c>
      <c r="J25" s="171"/>
      <c r="K25" s="170"/>
    </row>
    <row r="26" spans="1:11" x14ac:dyDescent="0.25">
      <c r="A26" s="212"/>
      <c r="B26" s="166">
        <f>(B23-B5)/B5</f>
        <v>-0.32912967927807379</v>
      </c>
      <c r="C26" s="166"/>
      <c r="D26" s="166"/>
      <c r="E26" s="166"/>
      <c r="F26" s="28"/>
      <c r="G26" s="28"/>
      <c r="H26" s="28"/>
      <c r="I26" s="166">
        <f>I25/I5</f>
        <v>0.47683616026449932</v>
      </c>
      <c r="J26" s="11"/>
      <c r="K26" s="166"/>
    </row>
    <row r="27" spans="1:11" x14ac:dyDescent="0.25">
      <c r="A27" s="207" t="s">
        <v>295</v>
      </c>
      <c r="B27" s="179">
        <f>B23-B16</f>
        <v>-1504.8755995465108</v>
      </c>
      <c r="C27" s="106">
        <f>C23-C16</f>
        <v>1494.8824864299331</v>
      </c>
      <c r="D27" s="106">
        <f>D23-D16</f>
        <v>2670.9882515504405</v>
      </c>
      <c r="E27" s="106">
        <f>E23-E16</f>
        <v>2660.9951384338619</v>
      </c>
      <c r="F27" s="165">
        <f>F23*100-F16*100</f>
        <v>-23.822083581187563</v>
      </c>
      <c r="G27" s="165">
        <f>G23*100-G16*100</f>
        <v>7.7901078626565532</v>
      </c>
      <c r="H27" s="165">
        <f>H23*100-H16*100</f>
        <v>16.031975718531015</v>
      </c>
      <c r="I27" s="165">
        <f>I23-I16</f>
        <v>0.46869220060082029</v>
      </c>
      <c r="J27" s="165">
        <f>J23-J16</f>
        <v>-2.6042267605599463</v>
      </c>
      <c r="K27" s="165">
        <f>K23-K16</f>
        <v>-0.77760778131664487</v>
      </c>
    </row>
    <row r="28" spans="1:11" x14ac:dyDescent="0.25">
      <c r="A28" s="212"/>
      <c r="B28" s="166">
        <f>B27/B16</f>
        <v>-0.17282914030555935</v>
      </c>
      <c r="C28" s="166">
        <f>C27/C16</f>
        <v>0.92203677935361006</v>
      </c>
      <c r="D28" s="166">
        <f>D27/D16</f>
        <v>1.7460973237743236</v>
      </c>
      <c r="E28" s="166">
        <f>E27/E16</f>
        <v>0.22439983631636501</v>
      </c>
      <c r="F28" s="166"/>
      <c r="G28" s="166"/>
      <c r="H28" s="166"/>
      <c r="I28" s="166"/>
      <c r="J28" s="166"/>
      <c r="K28" s="166"/>
    </row>
    <row r="29" spans="1:11" ht="15.6" customHeight="1" x14ac:dyDescent="0.25">
      <c r="A29" s="84" t="s">
        <v>20</v>
      </c>
      <c r="F29" s="25"/>
    </row>
    <row r="30" spans="1:11" x14ac:dyDescent="0.25">
      <c r="A30" s="216" t="s">
        <v>235</v>
      </c>
      <c r="B30" s="216"/>
      <c r="C30" s="216"/>
      <c r="D30" s="216"/>
      <c r="E30" s="216"/>
      <c r="F30" s="216"/>
      <c r="G30" s="216"/>
      <c r="H30" s="216"/>
      <c r="I30" s="216"/>
      <c r="J30" s="216"/>
      <c r="K30" s="216"/>
    </row>
    <row r="31" spans="1:11" x14ac:dyDescent="0.25">
      <c r="A31" s="84" t="s">
        <v>325</v>
      </c>
      <c r="K31" s="27"/>
    </row>
    <row r="32" spans="1:11" x14ac:dyDescent="0.25">
      <c r="A32" s="216" t="s">
        <v>290</v>
      </c>
      <c r="B32" s="216"/>
      <c r="C32" s="216"/>
      <c r="D32" s="216"/>
      <c r="E32" s="216"/>
      <c r="F32" s="216"/>
      <c r="G32" s="216"/>
      <c r="H32" s="216"/>
      <c r="I32" s="216"/>
      <c r="J32" s="216"/>
      <c r="K32" s="216"/>
    </row>
    <row r="33" spans="1:11" x14ac:dyDescent="0.25">
      <c r="A33" s="216" t="s">
        <v>265</v>
      </c>
      <c r="B33" s="216"/>
      <c r="C33" s="216"/>
      <c r="D33" s="216"/>
      <c r="E33" s="216"/>
      <c r="F33" s="216"/>
      <c r="G33" s="216"/>
      <c r="H33" s="216"/>
      <c r="I33" s="216"/>
      <c r="J33" s="216"/>
      <c r="K33" s="216"/>
    </row>
  </sheetData>
  <mergeCells count="11">
    <mergeCell ref="A32:K32"/>
    <mergeCell ref="A33:K33"/>
    <mergeCell ref="A30:K30"/>
    <mergeCell ref="A27:A28"/>
    <mergeCell ref="I2:K2"/>
    <mergeCell ref="A1:K1"/>
    <mergeCell ref="A25:A26"/>
    <mergeCell ref="F2:H2"/>
    <mergeCell ref="B2:E2"/>
    <mergeCell ref="F3:H3"/>
    <mergeCell ref="I3:K3"/>
  </mergeCells>
  <pageMargins left="0.97" right="0.98" top="0.98425196850393704" bottom="0.98425196850393704" header="0.52" footer="0.51181102362204722"/>
  <pageSetup paperSize="9" scale="76" orientation="portrait" horizontalDpi="300" verticalDpi="300" r:id="rId1"/>
  <headerFooter alignWithMargins="0">
    <oddFooter>&amp;L&amp;D &amp;T 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view="pageBreakPreview" topLeftCell="A11" zoomScale="75" zoomScaleNormal="100" workbookViewId="0">
      <selection activeCell="C29" sqref="C29"/>
    </sheetView>
  </sheetViews>
  <sheetFormatPr defaultRowHeight="13.2" x14ac:dyDescent="0.25"/>
  <cols>
    <col min="1" max="1" width="22.6640625" customWidth="1"/>
    <col min="2" max="2" width="28.6640625" customWidth="1"/>
    <col min="3" max="3" width="29.5546875" customWidth="1"/>
  </cols>
  <sheetData>
    <row r="1" spans="1:3" ht="33" customHeight="1" x14ac:dyDescent="0.25">
      <c r="A1" s="219" t="s">
        <v>282</v>
      </c>
      <c r="B1" s="219"/>
      <c r="C1" s="219"/>
    </row>
    <row r="2" spans="1:3" ht="21" customHeight="1" x14ac:dyDescent="0.25">
      <c r="A2" s="118" t="s">
        <v>45</v>
      </c>
      <c r="B2" s="10" t="s">
        <v>244</v>
      </c>
      <c r="C2" s="10" t="s">
        <v>248</v>
      </c>
    </row>
    <row r="3" spans="1:3" x14ac:dyDescent="0.25">
      <c r="A3" t="s">
        <v>46</v>
      </c>
      <c r="B3" s="109">
        <v>19519</v>
      </c>
      <c r="C3" s="109">
        <v>11572</v>
      </c>
    </row>
    <row r="4" spans="1:3" x14ac:dyDescent="0.25">
      <c r="A4" t="s">
        <v>47</v>
      </c>
      <c r="B4" s="109">
        <v>20612</v>
      </c>
      <c r="C4" s="109">
        <v>7687</v>
      </c>
    </row>
    <row r="5" spans="1:3" x14ac:dyDescent="0.25">
      <c r="A5" t="s">
        <v>48</v>
      </c>
      <c r="B5" s="109">
        <v>20991</v>
      </c>
      <c r="C5" s="109">
        <v>12217</v>
      </c>
    </row>
    <row r="6" spans="1:3" x14ac:dyDescent="0.25">
      <c r="A6" t="s">
        <v>49</v>
      </c>
      <c r="B6" s="109">
        <v>10313</v>
      </c>
      <c r="C6" s="109">
        <v>7656</v>
      </c>
    </row>
    <row r="7" spans="1:3" x14ac:dyDescent="0.25">
      <c r="A7" t="s">
        <v>50</v>
      </c>
      <c r="B7" s="109">
        <v>17921</v>
      </c>
      <c r="C7" s="109">
        <v>7412</v>
      </c>
    </row>
    <row r="8" spans="1:3" x14ac:dyDescent="0.25">
      <c r="A8" t="s">
        <v>51</v>
      </c>
      <c r="B8" s="109">
        <v>20509</v>
      </c>
      <c r="C8" s="109">
        <v>9001</v>
      </c>
    </row>
    <row r="9" spans="1:3" x14ac:dyDescent="0.25">
      <c r="A9" t="s">
        <v>53</v>
      </c>
      <c r="B9" s="109">
        <v>12173</v>
      </c>
      <c r="C9" s="109">
        <v>3169</v>
      </c>
    </row>
    <row r="10" spans="1:3" x14ac:dyDescent="0.25">
      <c r="A10" t="s">
        <v>54</v>
      </c>
      <c r="B10" s="109">
        <v>6845</v>
      </c>
      <c r="C10" s="109">
        <v>4792</v>
      </c>
    </row>
    <row r="11" spans="1:3" x14ac:dyDescent="0.25">
      <c r="A11" t="s">
        <v>55</v>
      </c>
      <c r="B11" s="109">
        <v>19460</v>
      </c>
      <c r="C11" s="109">
        <v>4932</v>
      </c>
    </row>
    <row r="12" spans="1:3" x14ac:dyDescent="0.25">
      <c r="A12" t="s">
        <v>56</v>
      </c>
      <c r="B12" s="109">
        <v>21916</v>
      </c>
      <c r="C12" s="109">
        <v>9337</v>
      </c>
    </row>
    <row r="13" spans="1:3" x14ac:dyDescent="0.25">
      <c r="A13" t="s">
        <v>57</v>
      </c>
      <c r="B13" s="109">
        <v>12518</v>
      </c>
      <c r="C13" s="109">
        <v>5733</v>
      </c>
    </row>
    <row r="14" spans="1:3" x14ac:dyDescent="0.25">
      <c r="A14" t="s">
        <v>58</v>
      </c>
      <c r="B14" s="109">
        <v>7366</v>
      </c>
      <c r="C14" s="109">
        <v>5071</v>
      </c>
    </row>
    <row r="15" spans="1:3" x14ac:dyDescent="0.25">
      <c r="A15" t="s">
        <v>59</v>
      </c>
      <c r="B15" s="109">
        <v>19874</v>
      </c>
      <c r="C15" s="109">
        <v>9026</v>
      </c>
    </row>
    <row r="16" spans="1:3" x14ac:dyDescent="0.25">
      <c r="A16" s="105" t="s">
        <v>60</v>
      </c>
      <c r="B16" s="111">
        <v>16962</v>
      </c>
      <c r="C16" s="111">
        <v>8380</v>
      </c>
    </row>
    <row r="17" spans="1:3" x14ac:dyDescent="0.25">
      <c r="A17" t="s">
        <v>61</v>
      </c>
      <c r="B17" s="109">
        <v>14317</v>
      </c>
      <c r="C17" s="109">
        <v>4966</v>
      </c>
    </row>
    <row r="18" spans="1:3" x14ac:dyDescent="0.25">
      <c r="A18" t="s">
        <v>62</v>
      </c>
      <c r="B18" s="109">
        <v>24983</v>
      </c>
      <c r="C18" s="109">
        <v>18365</v>
      </c>
    </row>
    <row r="19" spans="1:3" x14ac:dyDescent="0.25">
      <c r="A19" s="29" t="s">
        <v>63</v>
      </c>
      <c r="B19" s="113">
        <v>26711</v>
      </c>
      <c r="C19" s="113">
        <v>19965</v>
      </c>
    </row>
    <row r="20" spans="1:3" x14ac:dyDescent="0.25">
      <c r="A20" s="97" t="s">
        <v>250</v>
      </c>
      <c r="B20" s="114">
        <f>AVERAGE(B3:B19)</f>
        <v>17234.705882352941</v>
      </c>
      <c r="C20" s="114">
        <f>AVERAGE(C3:C19)</f>
        <v>8781.2352941176468</v>
      </c>
    </row>
    <row r="21" spans="1:3" x14ac:dyDescent="0.25">
      <c r="A21" t="s">
        <v>20</v>
      </c>
    </row>
    <row r="22" spans="1:3" x14ac:dyDescent="0.25">
      <c r="A22" s="217" t="s">
        <v>241</v>
      </c>
      <c r="B22" s="218"/>
      <c r="C22" s="218"/>
    </row>
    <row r="23" spans="1:3" x14ac:dyDescent="0.25">
      <c r="A23" t="s">
        <v>242</v>
      </c>
    </row>
    <row r="24" spans="1:3" x14ac:dyDescent="0.25">
      <c r="A24" t="s">
        <v>243</v>
      </c>
    </row>
    <row r="25" spans="1:3" x14ac:dyDescent="0.25">
      <c r="A25" t="s">
        <v>326</v>
      </c>
    </row>
    <row r="26" spans="1:3" x14ac:dyDescent="0.25">
      <c r="A26" s="82" t="s">
        <v>265</v>
      </c>
    </row>
    <row r="27" spans="1:3" hidden="1" x14ac:dyDescent="0.25">
      <c r="A27" t="s">
        <v>52</v>
      </c>
      <c r="B27" s="17">
        <v>8101</v>
      </c>
    </row>
  </sheetData>
  <mergeCells count="2">
    <mergeCell ref="A22:C22"/>
    <mergeCell ref="A1:C1"/>
  </mergeCells>
  <pageMargins left="0.97" right="0.98" top="0.98425196850393704" bottom="0.98425196850393704" header="0.52" footer="0.51181102362204722"/>
  <pageSetup paperSize="9" orientation="portrait" horizontalDpi="300" verticalDpi="300" r:id="rId1"/>
  <headerFooter alignWithMargins="0">
    <oddFooter>&amp;L&amp;D &amp;T 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view="pageBreakPreview" zoomScale="75" zoomScaleNormal="75" zoomScaleSheetLayoutView="75" workbookViewId="0">
      <pane xSplit="1" ySplit="4" topLeftCell="B45" activePane="bottomRight" state="frozen"/>
      <selection pane="topRight" activeCell="B1" sqref="B1"/>
      <selection pane="bottomLeft" activeCell="A5" sqref="A5"/>
      <selection pane="bottomRight" activeCell="F46" sqref="F46"/>
    </sheetView>
  </sheetViews>
  <sheetFormatPr defaultColWidth="12.88671875" defaultRowHeight="13.2" x14ac:dyDescent="0.25"/>
  <cols>
    <col min="1" max="1" width="8.109375" customWidth="1"/>
    <col min="2" max="2" width="8.5546875" customWidth="1"/>
    <col min="3" max="3" width="8.44140625" customWidth="1"/>
    <col min="4" max="4" width="10.109375" customWidth="1"/>
    <col min="5" max="5" width="7.88671875" customWidth="1"/>
    <col min="6" max="6" width="9.44140625" customWidth="1"/>
    <col min="7" max="7" width="10.6640625" customWidth="1"/>
    <col min="8" max="8" width="10" customWidth="1"/>
    <col min="9" max="9" width="9.33203125" customWidth="1"/>
  </cols>
  <sheetData>
    <row r="1" spans="1:9" ht="15.6" x14ac:dyDescent="0.3">
      <c r="A1" s="16" t="s">
        <v>263</v>
      </c>
      <c r="B1" s="11"/>
      <c r="C1" s="11"/>
      <c r="D1" s="11"/>
      <c r="E1" s="11"/>
      <c r="F1" s="11"/>
      <c r="G1" s="11"/>
      <c r="H1" s="11"/>
      <c r="I1" s="11"/>
    </row>
    <row r="2" spans="1:9" ht="21.6" customHeight="1" x14ac:dyDescent="0.25">
      <c r="A2" s="3" t="s">
        <v>205</v>
      </c>
      <c r="B2" s="220" t="s">
        <v>236</v>
      </c>
      <c r="C2" s="220"/>
      <c r="D2" s="220" t="s">
        <v>237</v>
      </c>
      <c r="E2" s="220"/>
      <c r="F2" s="222" t="s">
        <v>246</v>
      </c>
      <c r="G2" s="222"/>
      <c r="H2" s="223"/>
      <c r="I2" s="223"/>
    </row>
    <row r="3" spans="1:9" ht="39.6" x14ac:dyDescent="0.25">
      <c r="A3" s="57"/>
      <c r="B3" s="57" t="s">
        <v>207</v>
      </c>
      <c r="C3" s="57" t="s">
        <v>238</v>
      </c>
      <c r="D3" s="57" t="s">
        <v>207</v>
      </c>
      <c r="E3" s="57" t="s">
        <v>238</v>
      </c>
      <c r="F3" s="57" t="s">
        <v>207</v>
      </c>
      <c r="G3" s="57" t="s">
        <v>206</v>
      </c>
      <c r="H3" s="57" t="s">
        <v>206</v>
      </c>
      <c r="I3" s="57" t="s">
        <v>210</v>
      </c>
    </row>
    <row r="4" spans="1:9" ht="18.600000000000001" customHeight="1" x14ac:dyDescent="0.25">
      <c r="A4" s="10"/>
      <c r="B4" s="224" t="s">
        <v>231</v>
      </c>
      <c r="C4" s="224"/>
      <c r="D4" s="224"/>
      <c r="E4" s="224"/>
      <c r="F4" s="224"/>
      <c r="G4" s="224" t="s">
        <v>283</v>
      </c>
      <c r="H4" s="224"/>
      <c r="I4" s="224"/>
    </row>
    <row r="5" spans="1:9" x14ac:dyDescent="0.25">
      <c r="A5" s="45">
        <v>29281</v>
      </c>
      <c r="B5" s="87">
        <f>INFOSWages!F14</f>
        <v>1000</v>
      </c>
      <c r="C5" s="88">
        <v>0.87</v>
      </c>
      <c r="D5" s="89">
        <f>'INFOS inputs'!G13</f>
        <v>1000</v>
      </c>
      <c r="E5" s="88">
        <v>0.13</v>
      </c>
      <c r="F5" s="90">
        <f>(B5*C5)+(D5*E5)</f>
        <v>1000</v>
      </c>
      <c r="G5" s="91"/>
      <c r="H5" s="41"/>
    </row>
    <row r="6" spans="1:9" x14ac:dyDescent="0.25">
      <c r="A6" s="45">
        <v>29373</v>
      </c>
      <c r="B6" s="92">
        <f>INFOSWages!F15</f>
        <v>1000</v>
      </c>
      <c r="C6" s="88">
        <v>0.87</v>
      </c>
      <c r="D6" s="93">
        <f>'INFOS inputs'!G14</f>
        <v>1059.6546310832025</v>
      </c>
      <c r="E6" s="88">
        <v>0.13</v>
      </c>
      <c r="F6" s="94">
        <f t="shared" ref="F6:F69" si="0">(B6*C6)+(D6*E6)</f>
        <v>1007.7551020408164</v>
      </c>
      <c r="G6" s="91"/>
      <c r="H6" s="41"/>
    </row>
    <row r="7" spans="1:9" x14ac:dyDescent="0.25">
      <c r="A7" s="45">
        <v>29465</v>
      </c>
      <c r="B7" s="92">
        <f>INFOSWages!F16</f>
        <v>1039.0492359932089</v>
      </c>
      <c r="C7" s="88">
        <v>0.87</v>
      </c>
      <c r="D7" s="93">
        <f>'INFOS inputs'!G15</f>
        <v>1109.8901098901099</v>
      </c>
      <c r="E7" s="88">
        <v>0.13</v>
      </c>
      <c r="F7" s="94">
        <f t="shared" si="0"/>
        <v>1048.258549599806</v>
      </c>
      <c r="G7" s="91"/>
      <c r="H7" s="41"/>
    </row>
    <row r="8" spans="1:9" x14ac:dyDescent="0.25">
      <c r="A8" s="45">
        <v>29556</v>
      </c>
      <c r="B8" s="92">
        <f>INFOSWages!F17</f>
        <v>1200.339558573854</v>
      </c>
      <c r="C8" s="88">
        <v>0.87</v>
      </c>
      <c r="D8" s="93">
        <f>'INFOS inputs'!G16</f>
        <v>1167.9748822605964</v>
      </c>
      <c r="E8" s="88">
        <v>0.13</v>
      </c>
      <c r="F8" s="94">
        <f t="shared" si="0"/>
        <v>1196.1321506531306</v>
      </c>
      <c r="G8" s="72">
        <f>SUM(F5:F8)/4</f>
        <v>1063.0364505734383</v>
      </c>
      <c r="H8" s="89">
        <f>G8/G$8*1000</f>
        <v>1000</v>
      </c>
    </row>
    <row r="9" spans="1:9" x14ac:dyDescent="0.25">
      <c r="A9" s="45">
        <v>29646</v>
      </c>
      <c r="B9" s="48">
        <f>INFOSWages!F18</f>
        <v>1203.7351443123939</v>
      </c>
      <c r="C9" s="46">
        <v>0.87</v>
      </c>
      <c r="D9" s="50">
        <f>'INFOS inputs'!G17</f>
        <v>1210.3610675039247</v>
      </c>
      <c r="E9" s="46">
        <v>0.13</v>
      </c>
      <c r="F9" s="49">
        <f t="shared" si="0"/>
        <v>1204.5965143272929</v>
      </c>
      <c r="G9" s="79">
        <f>SUM(F6:F9)/4</f>
        <v>1114.1855791552616</v>
      </c>
      <c r="H9" s="50">
        <f t="shared" ref="H9:H72" si="1">G9/G$8*1000</f>
        <v>1048.1160627692791</v>
      </c>
    </row>
    <row r="10" spans="1:9" x14ac:dyDescent="0.25">
      <c r="A10" s="45">
        <v>29738</v>
      </c>
      <c r="B10" s="48">
        <f>INFOSWages!F19</f>
        <v>1203.7351443123939</v>
      </c>
      <c r="C10" s="46">
        <v>0.87</v>
      </c>
      <c r="D10" s="50">
        <f>'INFOS inputs'!G18</f>
        <v>1279.4348508634223</v>
      </c>
      <c r="E10" s="46">
        <v>0.13</v>
      </c>
      <c r="F10" s="49">
        <f t="shared" si="0"/>
        <v>1213.5761061640276</v>
      </c>
      <c r="G10" s="79">
        <f t="shared" ref="G10:G71" si="2">SUM(F7:F10)/4</f>
        <v>1165.6408301860642</v>
      </c>
      <c r="H10" s="50">
        <f t="shared" si="1"/>
        <v>1096.520095390217</v>
      </c>
    </row>
    <row r="11" spans="1:9" x14ac:dyDescent="0.25">
      <c r="A11" s="45">
        <v>29830</v>
      </c>
      <c r="B11" s="48">
        <f>INFOSWages!F20</f>
        <v>1263.1578947368421</v>
      </c>
      <c r="C11" s="46">
        <v>0.87</v>
      </c>
      <c r="D11" s="50">
        <f>'INFOS inputs'!G19</f>
        <v>1345.3689167974883</v>
      </c>
      <c r="E11" s="46">
        <v>0.13</v>
      </c>
      <c r="F11" s="49">
        <f t="shared" si="0"/>
        <v>1273.8453276047262</v>
      </c>
      <c r="G11" s="79">
        <f t="shared" si="2"/>
        <v>1222.0375246872945</v>
      </c>
      <c r="H11" s="50">
        <f t="shared" si="1"/>
        <v>1149.5725513721432</v>
      </c>
    </row>
    <row r="12" spans="1:9" x14ac:dyDescent="0.25">
      <c r="A12" s="45">
        <v>29921</v>
      </c>
      <c r="B12" s="48">
        <f>INFOSWages!F21</f>
        <v>1407.4702886247876</v>
      </c>
      <c r="C12" s="46">
        <v>0.87</v>
      </c>
      <c r="D12" s="50">
        <f>'INFOS inputs'!G20</f>
        <v>1381.4756671899529</v>
      </c>
      <c r="E12" s="46">
        <v>0.13</v>
      </c>
      <c r="F12" s="49">
        <f t="shared" si="0"/>
        <v>1404.0909878382593</v>
      </c>
      <c r="G12" s="79">
        <f t="shared" si="2"/>
        <v>1274.0272339835765</v>
      </c>
      <c r="H12" s="50">
        <f t="shared" si="1"/>
        <v>1198.4793496933455</v>
      </c>
      <c r="I12" s="55">
        <f>(H12-H8)/H8</f>
        <v>0.19847934969334552</v>
      </c>
    </row>
    <row r="13" spans="1:9" x14ac:dyDescent="0.25">
      <c r="A13" s="45">
        <v>30011</v>
      </c>
      <c r="B13" s="48">
        <f>INFOSWages!F22</f>
        <v>1410.8658743633275</v>
      </c>
      <c r="C13" s="46">
        <v>0.87</v>
      </c>
      <c r="D13" s="50">
        <f>'INFOS inputs'!G21</f>
        <v>1447.4097331240187</v>
      </c>
      <c r="E13" s="46">
        <v>0.13</v>
      </c>
      <c r="F13" s="49">
        <f t="shared" si="0"/>
        <v>1415.6165760022172</v>
      </c>
      <c r="G13" s="79">
        <f t="shared" si="2"/>
        <v>1326.7822494023076</v>
      </c>
      <c r="H13" s="50">
        <f t="shared" si="1"/>
        <v>1248.1060726436949</v>
      </c>
      <c r="I13" s="55">
        <f t="shared" ref="I13:I76" si="3">(H13-H9)/H9</f>
        <v>0.19080903058198762</v>
      </c>
    </row>
    <row r="14" spans="1:9" x14ac:dyDescent="0.25">
      <c r="A14" s="45">
        <v>30103</v>
      </c>
      <c r="B14" s="48">
        <f>INFOSWages!F23</f>
        <v>1410.8658743633275</v>
      </c>
      <c r="C14" s="46">
        <v>0.87</v>
      </c>
      <c r="D14" s="50">
        <f>'INFOS inputs'!G22</f>
        <v>1516.4835164835165</v>
      </c>
      <c r="E14" s="46">
        <v>0.13</v>
      </c>
      <c r="F14" s="49">
        <f t="shared" si="0"/>
        <v>1424.5961678389519</v>
      </c>
      <c r="G14" s="79">
        <f t="shared" si="2"/>
        <v>1379.5372648210387</v>
      </c>
      <c r="H14" s="50">
        <f t="shared" si="1"/>
        <v>1297.7327955940448</v>
      </c>
      <c r="I14" s="55">
        <f t="shared" si="3"/>
        <v>0.18350115155183047</v>
      </c>
    </row>
    <row r="15" spans="1:9" x14ac:dyDescent="0.25">
      <c r="A15" s="45">
        <v>30195</v>
      </c>
      <c r="B15" s="48">
        <f>INFOSWages!F24</f>
        <v>1410.8658743633275</v>
      </c>
      <c r="C15" s="46">
        <v>0.87</v>
      </c>
      <c r="D15" s="50">
        <f>'INFOS inputs'!G23</f>
        <v>1552.5902668759813</v>
      </c>
      <c r="E15" s="46">
        <v>0.13</v>
      </c>
      <c r="F15" s="49">
        <f t="shared" si="0"/>
        <v>1429.2900453899724</v>
      </c>
      <c r="G15" s="79">
        <f t="shared" si="2"/>
        <v>1418.3984442673504</v>
      </c>
      <c r="H15" s="50">
        <f t="shared" si="1"/>
        <v>1334.2895659901574</v>
      </c>
      <c r="I15" s="55">
        <f t="shared" si="3"/>
        <v>0.16068321603324109</v>
      </c>
    </row>
    <row r="16" spans="1:9" x14ac:dyDescent="0.25">
      <c r="A16" s="45">
        <v>30286</v>
      </c>
      <c r="B16" s="48">
        <f>INFOSWages!F25</f>
        <v>1410.8658743633275</v>
      </c>
      <c r="C16" s="46">
        <v>0.87</v>
      </c>
      <c r="D16" s="50">
        <f>'INFOS inputs'!G24</f>
        <v>1569.8587127158555</v>
      </c>
      <c r="E16" s="46">
        <v>0.13</v>
      </c>
      <c r="F16" s="49">
        <f t="shared" si="0"/>
        <v>1431.534943349156</v>
      </c>
      <c r="G16" s="79">
        <f t="shared" si="2"/>
        <v>1425.2594331450741</v>
      </c>
      <c r="H16" s="50">
        <f t="shared" si="1"/>
        <v>1340.7437086247046</v>
      </c>
      <c r="I16" s="55">
        <f t="shared" si="3"/>
        <v>0.11870405524113554</v>
      </c>
    </row>
    <row r="17" spans="1:9" x14ac:dyDescent="0.25">
      <c r="A17" s="45">
        <v>30376</v>
      </c>
      <c r="B17" s="48">
        <f>INFOSWages!F26</f>
        <v>1410.8658743633275</v>
      </c>
      <c r="C17" s="46">
        <v>0.87</v>
      </c>
      <c r="D17" s="50">
        <f>'INFOS inputs'!G25</f>
        <v>1577.708006279435</v>
      </c>
      <c r="E17" s="46">
        <v>0.13</v>
      </c>
      <c r="F17" s="49">
        <f t="shared" si="0"/>
        <v>1432.5553515124213</v>
      </c>
      <c r="G17" s="79">
        <f t="shared" si="2"/>
        <v>1429.4941270226254</v>
      </c>
      <c r="H17" s="50">
        <f t="shared" si="1"/>
        <v>1344.7272915726526</v>
      </c>
      <c r="I17" s="55">
        <f t="shared" si="3"/>
        <v>7.741426874424058E-2</v>
      </c>
    </row>
    <row r="18" spans="1:9" x14ac:dyDescent="0.25">
      <c r="A18" s="45">
        <v>30468</v>
      </c>
      <c r="B18" s="48">
        <f>INFOSWages!F27</f>
        <v>1410.8658743633275</v>
      </c>
      <c r="C18" s="46">
        <v>0.87</v>
      </c>
      <c r="D18" s="50">
        <f>'INFOS inputs'!G26</f>
        <v>1593.4065934065934</v>
      </c>
      <c r="E18" s="46">
        <v>0.13</v>
      </c>
      <c r="F18" s="49">
        <f t="shared" si="0"/>
        <v>1434.5961678389519</v>
      </c>
      <c r="G18" s="79">
        <f t="shared" si="2"/>
        <v>1431.9941270226254</v>
      </c>
      <c r="H18" s="50">
        <f t="shared" si="1"/>
        <v>1347.0790453611999</v>
      </c>
      <c r="I18" s="55">
        <f t="shared" si="3"/>
        <v>3.8024969342449692E-2</v>
      </c>
    </row>
    <row r="19" spans="1:9" x14ac:dyDescent="0.25">
      <c r="A19" s="45">
        <v>30560</v>
      </c>
      <c r="B19" s="48">
        <f>INFOSWages!F28</f>
        <v>1410.8658743633275</v>
      </c>
      <c r="C19" s="46">
        <v>0.87</v>
      </c>
      <c r="D19" s="50">
        <f>'INFOS inputs'!G27</f>
        <v>1604.3956043956046</v>
      </c>
      <c r="E19" s="46">
        <v>0.13</v>
      </c>
      <c r="F19" s="49">
        <f t="shared" si="0"/>
        <v>1436.0247392675235</v>
      </c>
      <c r="G19" s="79">
        <f t="shared" si="2"/>
        <v>1433.6778004920134</v>
      </c>
      <c r="H19" s="50">
        <f t="shared" si="1"/>
        <v>1348.6628795453237</v>
      </c>
      <c r="I19" s="55">
        <f t="shared" si="3"/>
        <v>1.0772259576578546E-2</v>
      </c>
    </row>
    <row r="20" spans="1:9" x14ac:dyDescent="0.25">
      <c r="A20" s="45">
        <v>30651</v>
      </c>
      <c r="B20" s="48">
        <f>INFOSWages!F29</f>
        <v>1410.8658743633275</v>
      </c>
      <c r="C20" s="46">
        <v>0.87</v>
      </c>
      <c r="D20" s="50">
        <f>'INFOS inputs'!G28</f>
        <v>1612.2448979591836</v>
      </c>
      <c r="E20" s="46">
        <v>0.13</v>
      </c>
      <c r="F20" s="49">
        <f t="shared" si="0"/>
        <v>1437.0451474307888</v>
      </c>
      <c r="G20" s="79">
        <f t="shared" si="2"/>
        <v>1435.0553515124216</v>
      </c>
      <c r="H20" s="50">
        <f t="shared" si="1"/>
        <v>1349.9587438777885</v>
      </c>
      <c r="I20" s="55">
        <f t="shared" si="3"/>
        <v>6.8730773777312066E-3</v>
      </c>
    </row>
    <row r="21" spans="1:9" x14ac:dyDescent="0.25">
      <c r="A21" s="45">
        <v>30742</v>
      </c>
      <c r="B21" s="48">
        <f>INFOSWages!F30</f>
        <v>1410.8658743633275</v>
      </c>
      <c r="C21" s="46">
        <v>0.87</v>
      </c>
      <c r="D21" s="50">
        <f>'INFOS inputs'!G29</f>
        <v>1626.3736263736264</v>
      </c>
      <c r="E21" s="46">
        <v>0.13</v>
      </c>
      <c r="F21" s="49">
        <f t="shared" si="0"/>
        <v>1438.8818821246664</v>
      </c>
      <c r="G21" s="79">
        <f t="shared" si="2"/>
        <v>1436.6369841654828</v>
      </c>
      <c r="H21" s="50">
        <f t="shared" si="1"/>
        <v>1351.4465881113592</v>
      </c>
      <c r="I21" s="55">
        <f t="shared" si="3"/>
        <v>4.996772639936883E-3</v>
      </c>
    </row>
    <row r="22" spans="1:9" x14ac:dyDescent="0.25">
      <c r="A22" s="45">
        <v>30834</v>
      </c>
      <c r="B22" s="48">
        <f>INFOSWages!F31</f>
        <v>1441.4261460101866</v>
      </c>
      <c r="C22" s="46">
        <v>0.87</v>
      </c>
      <c r="D22" s="50">
        <f>'INFOS inputs'!G30</f>
        <v>1668.7598116169545</v>
      </c>
      <c r="E22" s="46">
        <v>0.13</v>
      </c>
      <c r="F22" s="49">
        <f t="shared" si="0"/>
        <v>1470.9795225390665</v>
      </c>
      <c r="G22" s="79">
        <f t="shared" si="2"/>
        <v>1445.7328228405113</v>
      </c>
      <c r="H22" s="50">
        <f t="shared" si="1"/>
        <v>1360.0030573369647</v>
      </c>
      <c r="I22" s="55">
        <f t="shared" si="3"/>
        <v>9.5941006730599701E-3</v>
      </c>
    </row>
    <row r="23" spans="1:9" x14ac:dyDescent="0.25">
      <c r="A23" s="45">
        <v>30926</v>
      </c>
      <c r="B23" s="48">
        <f>INFOSWages!F32</f>
        <v>1441.4261460101866</v>
      </c>
      <c r="C23" s="46">
        <v>0.87</v>
      </c>
      <c r="D23" s="50">
        <f>'INFOS inputs'!G31</f>
        <v>1748.822605965463</v>
      </c>
      <c r="E23" s="46">
        <v>0.13</v>
      </c>
      <c r="F23" s="49">
        <f t="shared" si="0"/>
        <v>1481.3876858043725</v>
      </c>
      <c r="G23" s="79">
        <f t="shared" si="2"/>
        <v>1457.0735594747234</v>
      </c>
      <c r="H23" s="50">
        <f t="shared" si="1"/>
        <v>1370.6713054747352</v>
      </c>
      <c r="I23" s="55">
        <f t="shared" si="3"/>
        <v>1.6318700739232337E-2</v>
      </c>
    </row>
    <row r="24" spans="1:9" x14ac:dyDescent="0.25">
      <c r="A24" s="45">
        <v>31017</v>
      </c>
      <c r="B24" s="48">
        <f>INFOSWages!F33</f>
        <v>1441.4261460101866</v>
      </c>
      <c r="C24" s="46">
        <v>0.87</v>
      </c>
      <c r="D24" s="50">
        <f>'INFOS inputs'!G32</f>
        <v>1786.4992150706437</v>
      </c>
      <c r="E24" s="46">
        <v>0.13</v>
      </c>
      <c r="F24" s="49">
        <f t="shared" si="0"/>
        <v>1486.285644988046</v>
      </c>
      <c r="G24" s="79">
        <f t="shared" si="2"/>
        <v>1469.3836838640377</v>
      </c>
      <c r="H24" s="50">
        <f t="shared" si="1"/>
        <v>1382.2514581427588</v>
      </c>
      <c r="I24" s="55">
        <f t="shared" si="3"/>
        <v>2.3921260121038006E-2</v>
      </c>
    </row>
    <row r="25" spans="1:9" x14ac:dyDescent="0.25">
      <c r="A25" s="45">
        <v>31107</v>
      </c>
      <c r="B25" s="48">
        <f>INFOSWages!F34</f>
        <v>1539.8981324278436</v>
      </c>
      <c r="C25" s="46">
        <v>0.87</v>
      </c>
      <c r="D25" s="50">
        <f>'INFOS inputs'!G33</f>
        <v>1847.723704866562</v>
      </c>
      <c r="E25" s="46">
        <v>0.13</v>
      </c>
      <c r="F25" s="49">
        <f t="shared" si="0"/>
        <v>1579.9154568448769</v>
      </c>
      <c r="G25" s="79">
        <f t="shared" si="2"/>
        <v>1504.6420775440904</v>
      </c>
      <c r="H25" s="50">
        <f t="shared" si="1"/>
        <v>1415.4190825088217</v>
      </c>
      <c r="I25" s="55">
        <f t="shared" si="3"/>
        <v>4.7336309818106652E-2</v>
      </c>
    </row>
    <row r="26" spans="1:9" x14ac:dyDescent="0.25">
      <c r="A26" s="45">
        <v>31199</v>
      </c>
      <c r="B26" s="48">
        <f>INFOSWages!F35</f>
        <v>1567.062818336163</v>
      </c>
      <c r="C26" s="46">
        <v>0.87</v>
      </c>
      <c r="D26" s="50">
        <f>'INFOS inputs'!G34</f>
        <v>1945.0549450549447</v>
      </c>
      <c r="E26" s="46">
        <v>0.13</v>
      </c>
      <c r="F26" s="49">
        <f t="shared" si="0"/>
        <v>1616.2017948096047</v>
      </c>
      <c r="G26" s="79">
        <f t="shared" si="2"/>
        <v>1540.947645611725</v>
      </c>
      <c r="H26" s="50">
        <f t="shared" si="1"/>
        <v>1449.5717854081909</v>
      </c>
      <c r="I26" s="55">
        <f t="shared" si="3"/>
        <v>6.5859210821637079E-2</v>
      </c>
    </row>
    <row r="27" spans="1:9" x14ac:dyDescent="0.25">
      <c r="A27" s="45">
        <v>31291</v>
      </c>
      <c r="B27" s="48">
        <f>INFOSWages!F36</f>
        <v>1567.062818336163</v>
      </c>
      <c r="C27" s="46">
        <v>0.87</v>
      </c>
      <c r="D27" s="50">
        <f>'INFOS inputs'!G35</f>
        <v>1984.3014128728416</v>
      </c>
      <c r="E27" s="46">
        <v>0.13</v>
      </c>
      <c r="F27" s="49">
        <f t="shared" si="0"/>
        <v>1621.3038356259312</v>
      </c>
      <c r="G27" s="79">
        <f t="shared" si="2"/>
        <v>1575.9266830671147</v>
      </c>
      <c r="H27" s="50">
        <f t="shared" si="1"/>
        <v>1482.4766189503719</v>
      </c>
      <c r="I27" s="55">
        <f t="shared" si="3"/>
        <v>8.1569748362764968E-2</v>
      </c>
    </row>
    <row r="28" spans="1:9" x14ac:dyDescent="0.25">
      <c r="A28" s="45">
        <v>31382</v>
      </c>
      <c r="B28" s="48">
        <f>INFOSWages!F37</f>
        <v>1697.7928692699488</v>
      </c>
      <c r="C28" s="46">
        <v>0.87</v>
      </c>
      <c r="D28" s="50">
        <f>'INFOS inputs'!G36</f>
        <v>2006.279434850863</v>
      </c>
      <c r="E28" s="46">
        <v>0.13</v>
      </c>
      <c r="F28" s="49">
        <f t="shared" si="0"/>
        <v>1737.8961227954678</v>
      </c>
      <c r="G28" s="79">
        <f t="shared" si="2"/>
        <v>1638.8293025189701</v>
      </c>
      <c r="H28" s="50">
        <f t="shared" si="1"/>
        <v>1541.6492083925525</v>
      </c>
      <c r="I28" s="55">
        <f t="shared" si="3"/>
        <v>0.11531747665071454</v>
      </c>
    </row>
    <row r="29" spans="1:9" x14ac:dyDescent="0.25">
      <c r="A29" s="45">
        <v>31472</v>
      </c>
      <c r="B29" s="48">
        <f>INFOSWages!F38</f>
        <v>1767.402376910017</v>
      </c>
      <c r="C29" s="46">
        <v>0.87</v>
      </c>
      <c r="D29" s="50">
        <f>'INFOS inputs'!G37</f>
        <v>2065.934065934066</v>
      </c>
      <c r="E29" s="46">
        <v>0.13</v>
      </c>
      <c r="F29" s="49">
        <f t="shared" si="0"/>
        <v>1806.2114964831435</v>
      </c>
      <c r="G29" s="79">
        <f t="shared" si="2"/>
        <v>1695.4033124285368</v>
      </c>
      <c r="H29" s="50">
        <f t="shared" si="1"/>
        <v>1594.868465247808</v>
      </c>
      <c r="I29" s="55">
        <f t="shared" si="3"/>
        <v>0.12678180261701244</v>
      </c>
    </row>
    <row r="30" spans="1:9" x14ac:dyDescent="0.25">
      <c r="A30" s="45">
        <v>31564</v>
      </c>
      <c r="B30" s="48">
        <f>INFOSWages!F39</f>
        <v>1857.385398981324</v>
      </c>
      <c r="C30" s="46">
        <v>0.87</v>
      </c>
      <c r="D30" s="50">
        <f>'INFOS inputs'!G38</f>
        <v>2141.2872841444268</v>
      </c>
      <c r="E30" s="46">
        <v>0.13</v>
      </c>
      <c r="F30" s="49">
        <f t="shared" si="0"/>
        <v>1894.2926440525273</v>
      </c>
      <c r="G30" s="79">
        <f t="shared" si="2"/>
        <v>1764.9260247392674</v>
      </c>
      <c r="H30" s="50">
        <f t="shared" si="1"/>
        <v>1660.2685860745469</v>
      </c>
      <c r="I30" s="55">
        <f t="shared" si="3"/>
        <v>0.14535106352599506</v>
      </c>
    </row>
    <row r="31" spans="1:9" x14ac:dyDescent="0.25">
      <c r="A31" s="45">
        <v>31656</v>
      </c>
      <c r="B31" s="48">
        <f>INFOSWages!F40</f>
        <v>1950.7640067911714</v>
      </c>
      <c r="C31" s="46">
        <v>0.87</v>
      </c>
      <c r="D31" s="50">
        <f>'INFOS inputs'!G39</f>
        <v>2196.2323390894821</v>
      </c>
      <c r="E31" s="46">
        <v>0.13</v>
      </c>
      <c r="F31" s="49">
        <f t="shared" si="0"/>
        <v>1982.6748899899519</v>
      </c>
      <c r="G31" s="79">
        <f t="shared" si="2"/>
        <v>1855.2687883302726</v>
      </c>
      <c r="H31" s="50">
        <f t="shared" si="1"/>
        <v>1745.2541606917403</v>
      </c>
      <c r="I31" s="55">
        <f t="shared" si="3"/>
        <v>0.17725577481783222</v>
      </c>
    </row>
    <row r="32" spans="1:9" x14ac:dyDescent="0.25">
      <c r="A32" s="45">
        <v>31747</v>
      </c>
      <c r="B32" s="48">
        <f>INFOSWages!F41</f>
        <v>1954.1595925297113</v>
      </c>
      <c r="C32" s="46">
        <v>0.87</v>
      </c>
      <c r="D32" s="50">
        <f>'INFOS inputs'!G40</f>
        <v>2216.6405023547877</v>
      </c>
      <c r="E32" s="46">
        <v>0.13</v>
      </c>
      <c r="F32" s="49">
        <f t="shared" si="0"/>
        <v>1988.2821108069713</v>
      </c>
      <c r="G32" s="79">
        <f t="shared" si="2"/>
        <v>1917.8652853331484</v>
      </c>
      <c r="H32" s="50">
        <f t="shared" si="1"/>
        <v>1804.1387802822624</v>
      </c>
      <c r="I32" s="55">
        <f t="shared" si="3"/>
        <v>0.17026543422508067</v>
      </c>
    </row>
    <row r="33" spans="1:9" x14ac:dyDescent="0.25">
      <c r="A33" s="45">
        <v>31837</v>
      </c>
      <c r="B33" s="48">
        <f>INFOSWages!F42</f>
        <v>1954.1595925297113</v>
      </c>
      <c r="C33" s="46">
        <v>0.87</v>
      </c>
      <c r="D33" s="50">
        <f>'INFOS inputs'!G41</f>
        <v>2287.2841444270016</v>
      </c>
      <c r="E33" s="46">
        <v>0.13</v>
      </c>
      <c r="F33" s="49">
        <f t="shared" si="0"/>
        <v>1997.465784276359</v>
      </c>
      <c r="G33" s="79">
        <f t="shared" si="2"/>
        <v>1965.6788572814523</v>
      </c>
      <c r="H33" s="50">
        <f t="shared" si="1"/>
        <v>1849.1170798716241</v>
      </c>
      <c r="I33" s="55">
        <f t="shared" si="3"/>
        <v>0.15941666674330501</v>
      </c>
    </row>
    <row r="34" spans="1:9" x14ac:dyDescent="0.25">
      <c r="A34" s="45">
        <v>31929</v>
      </c>
      <c r="B34" s="48">
        <f>INFOSWages!F43</f>
        <v>2008.4889643463493</v>
      </c>
      <c r="C34" s="46">
        <v>0.87</v>
      </c>
      <c r="D34" s="50">
        <f>'INFOS inputs'!G42</f>
        <v>2324.960753532182</v>
      </c>
      <c r="E34" s="46">
        <v>0.13</v>
      </c>
      <c r="F34" s="49">
        <f t="shared" si="0"/>
        <v>2049.6302969405078</v>
      </c>
      <c r="G34" s="79">
        <f t="shared" si="2"/>
        <v>2004.5132705034475</v>
      </c>
      <c r="H34" s="50">
        <f t="shared" si="1"/>
        <v>1885.6486712399603</v>
      </c>
      <c r="I34" s="55">
        <f t="shared" si="3"/>
        <v>0.13574917158331018</v>
      </c>
    </row>
    <row r="35" spans="1:9" x14ac:dyDescent="0.25">
      <c r="A35" s="45">
        <v>32021</v>
      </c>
      <c r="B35" s="48">
        <f>INFOSWages!F44</f>
        <v>2100.1697792869268</v>
      </c>
      <c r="C35" s="46">
        <v>0.87</v>
      </c>
      <c r="D35" s="50">
        <f>'INFOS inputs'!G43</f>
        <v>2350.0784929356359</v>
      </c>
      <c r="E35" s="46">
        <v>0.13</v>
      </c>
      <c r="F35" s="49">
        <f t="shared" si="0"/>
        <v>2132.6579120612591</v>
      </c>
      <c r="G35" s="79">
        <f t="shared" si="2"/>
        <v>2042.0090260212742</v>
      </c>
      <c r="H35" s="50">
        <f t="shared" si="1"/>
        <v>1920.9209852773577</v>
      </c>
      <c r="I35" s="55">
        <f t="shared" si="3"/>
        <v>0.1006540070450203</v>
      </c>
    </row>
    <row r="36" spans="1:9" x14ac:dyDescent="0.25">
      <c r="A36" s="45">
        <v>32112</v>
      </c>
      <c r="B36" s="48">
        <f>INFOSWages!F45</f>
        <v>2100.1697792869268</v>
      </c>
      <c r="C36" s="46">
        <v>0.87</v>
      </c>
      <c r="D36" s="50">
        <f>'INFOS inputs'!G44</f>
        <v>2379.9058084772369</v>
      </c>
      <c r="E36" s="46">
        <v>0.13</v>
      </c>
      <c r="F36" s="49">
        <f t="shared" si="0"/>
        <v>2136.5354630816673</v>
      </c>
      <c r="G36" s="79">
        <f t="shared" si="2"/>
        <v>2079.0723640899482</v>
      </c>
      <c r="H36" s="50">
        <f t="shared" si="1"/>
        <v>1955.7865235650436</v>
      </c>
      <c r="I36" s="55">
        <f t="shared" si="3"/>
        <v>8.4055475632010712E-2</v>
      </c>
    </row>
    <row r="37" spans="1:9" x14ac:dyDescent="0.25">
      <c r="A37" s="45">
        <v>32203</v>
      </c>
      <c r="B37" s="48">
        <f>INFOSWages!F46</f>
        <v>2115.4499151103569</v>
      </c>
      <c r="C37" s="46">
        <v>0.87</v>
      </c>
      <c r="D37" s="50">
        <f>'INFOS inputs'!G45</f>
        <v>2398.7441130298271</v>
      </c>
      <c r="E37" s="46">
        <v>0.13</v>
      </c>
      <c r="F37" s="49">
        <f t="shared" si="0"/>
        <v>2152.2781608398877</v>
      </c>
      <c r="G37" s="79">
        <f t="shared" si="2"/>
        <v>2117.7754582308303</v>
      </c>
      <c r="H37" s="50">
        <f t="shared" si="1"/>
        <v>1992.1945828747732</v>
      </c>
      <c r="I37" s="55">
        <f t="shared" si="3"/>
        <v>7.7376118884306844E-2</v>
      </c>
    </row>
    <row r="38" spans="1:9" x14ac:dyDescent="0.25">
      <c r="A38" s="45">
        <v>32295</v>
      </c>
      <c r="B38" s="48">
        <f>INFOSWages!F47</f>
        <v>2173.1748726655346</v>
      </c>
      <c r="C38" s="46">
        <v>0.87</v>
      </c>
      <c r="D38" s="50">
        <f>'INFOS inputs'!G46</f>
        <v>2422.2919937205647</v>
      </c>
      <c r="E38" s="46">
        <v>0.13</v>
      </c>
      <c r="F38" s="49">
        <f t="shared" si="0"/>
        <v>2205.5600984026887</v>
      </c>
      <c r="G38" s="79">
        <f t="shared" si="2"/>
        <v>2156.7579085963753</v>
      </c>
      <c r="H38" s="50">
        <f t="shared" si="1"/>
        <v>2028.8654330083848</v>
      </c>
      <c r="I38" s="55">
        <f t="shared" si="3"/>
        <v>7.5950925510555656E-2</v>
      </c>
    </row>
    <row r="39" spans="1:9" x14ac:dyDescent="0.25">
      <c r="A39" s="45">
        <v>32387</v>
      </c>
      <c r="B39" s="48">
        <f>INFOSWages!F48</f>
        <v>2256.3667232597622</v>
      </c>
      <c r="C39" s="46">
        <v>0.87</v>
      </c>
      <c r="D39" s="50">
        <f>'INFOS inputs'!G47</f>
        <v>2448.9795918367349</v>
      </c>
      <c r="E39" s="46">
        <v>0.13</v>
      </c>
      <c r="F39" s="49">
        <f t="shared" si="0"/>
        <v>2281.4063961747688</v>
      </c>
      <c r="G39" s="79">
        <f t="shared" si="2"/>
        <v>2193.9450296247533</v>
      </c>
      <c r="H39" s="50">
        <f t="shared" si="1"/>
        <v>2063.8474141138472</v>
      </c>
      <c r="I39" s="55">
        <f t="shared" si="3"/>
        <v>7.4405157698796603E-2</v>
      </c>
    </row>
    <row r="40" spans="1:9" x14ac:dyDescent="0.25">
      <c r="A40" s="45">
        <v>32478</v>
      </c>
      <c r="B40" s="48">
        <f>INFOSWages!F49</f>
        <v>2258.0645161290322</v>
      </c>
      <c r="C40" s="46">
        <v>0.87</v>
      </c>
      <c r="D40" s="50">
        <f>'INFOS inputs'!G48</f>
        <v>2467.8178963893247</v>
      </c>
      <c r="E40" s="46">
        <v>0.13</v>
      </c>
      <c r="F40" s="49">
        <f t="shared" si="0"/>
        <v>2285.3324555628701</v>
      </c>
      <c r="G40" s="79">
        <f t="shared" si="2"/>
        <v>2231.1442777450538</v>
      </c>
      <c r="H40" s="50">
        <f t="shared" si="1"/>
        <v>2098.8408031930594</v>
      </c>
      <c r="I40" s="55">
        <f t="shared" si="3"/>
        <v>7.3144117675611062E-2</v>
      </c>
    </row>
    <row r="41" spans="1:9" x14ac:dyDescent="0.25">
      <c r="A41" s="45">
        <v>32568</v>
      </c>
      <c r="B41" s="48">
        <f>INFOSWages!F50</f>
        <v>2259.7623089983022</v>
      </c>
      <c r="C41" s="46">
        <v>0.87</v>
      </c>
      <c r="D41" s="50">
        <f>'INFOS inputs'!G49</f>
        <v>2502.3547880690739</v>
      </c>
      <c r="E41" s="46">
        <v>0.13</v>
      </c>
      <c r="F41" s="49">
        <f t="shared" si="0"/>
        <v>2291.2993312775025</v>
      </c>
      <c r="G41" s="79">
        <f t="shared" si="2"/>
        <v>2265.8995703544579</v>
      </c>
      <c r="H41" s="50">
        <f t="shared" si="1"/>
        <v>2131.5351596195542</v>
      </c>
      <c r="I41" s="55">
        <f t="shared" si="3"/>
        <v>6.9943256518502292E-2</v>
      </c>
    </row>
    <row r="42" spans="1:9" x14ac:dyDescent="0.25">
      <c r="A42" s="45">
        <v>32660</v>
      </c>
      <c r="B42" s="48">
        <f>INFOSWages!F51</f>
        <v>2280.1358234295412</v>
      </c>
      <c r="C42" s="46">
        <v>0.87</v>
      </c>
      <c r="D42" s="50">
        <f>'INFOS inputs'!G50</f>
        <v>2525.9026687598121</v>
      </c>
      <c r="E42" s="46">
        <v>0.13</v>
      </c>
      <c r="F42" s="49">
        <f t="shared" si="0"/>
        <v>2312.0855133224763</v>
      </c>
      <c r="G42" s="79">
        <f t="shared" si="2"/>
        <v>2292.5309240844044</v>
      </c>
      <c r="H42" s="50">
        <f t="shared" si="1"/>
        <v>2156.5873144309726</v>
      </c>
      <c r="I42" s="55">
        <f t="shared" si="3"/>
        <v>6.2952367044473143E-2</v>
      </c>
    </row>
    <row r="43" spans="1:9" x14ac:dyDescent="0.25">
      <c r="A43" s="45">
        <v>32752</v>
      </c>
      <c r="B43" s="48">
        <f>INFOSWages!F52</f>
        <v>2298.8115449915108</v>
      </c>
      <c r="C43" s="46">
        <v>0.87</v>
      </c>
      <c r="D43" s="50">
        <f>'INFOS inputs'!G51</f>
        <v>2568.2888540031395</v>
      </c>
      <c r="E43" s="46">
        <v>0.13</v>
      </c>
      <c r="F43" s="49">
        <f t="shared" si="0"/>
        <v>2333.8435951630227</v>
      </c>
      <c r="G43" s="79">
        <f t="shared" si="2"/>
        <v>2305.6402238314677</v>
      </c>
      <c r="H43" s="50">
        <f t="shared" si="1"/>
        <v>2168.9192525691155</v>
      </c>
      <c r="I43" s="55">
        <f t="shared" si="3"/>
        <v>5.0910662162678803E-2</v>
      </c>
    </row>
    <row r="44" spans="1:9" x14ac:dyDescent="0.25">
      <c r="A44" s="45">
        <v>32843</v>
      </c>
      <c r="B44" s="48">
        <f>INFOSWages!F53</f>
        <v>2317.4872665534799</v>
      </c>
      <c r="C44" s="46">
        <v>0.87</v>
      </c>
      <c r="D44" s="50">
        <f>'INFOS inputs'!G52</f>
        <v>2591.8367346938776</v>
      </c>
      <c r="E44" s="46">
        <v>0.13</v>
      </c>
      <c r="F44" s="49">
        <f t="shared" si="0"/>
        <v>2353.1526974117314</v>
      </c>
      <c r="G44" s="79">
        <f t="shared" si="2"/>
        <v>2322.5952842936831</v>
      </c>
      <c r="H44" s="50">
        <f t="shared" si="1"/>
        <v>2184.8689036399419</v>
      </c>
      <c r="I44" s="55">
        <f t="shared" si="3"/>
        <v>4.0988387645220226E-2</v>
      </c>
    </row>
    <row r="45" spans="1:9" x14ac:dyDescent="0.25">
      <c r="A45" s="45">
        <v>32933</v>
      </c>
      <c r="B45" s="48">
        <f>INFOSWages!F54</f>
        <v>2337.8607809847194</v>
      </c>
      <c r="C45" s="46">
        <v>0.87</v>
      </c>
      <c r="D45" s="50">
        <f>'INFOS inputs'!G53</f>
        <v>2620.0941915227627</v>
      </c>
      <c r="E45" s="46">
        <v>0.13</v>
      </c>
      <c r="F45" s="49">
        <f t="shared" si="0"/>
        <v>2374.5511243546653</v>
      </c>
      <c r="G45" s="79">
        <f t="shared" si="2"/>
        <v>2343.4082325629743</v>
      </c>
      <c r="H45" s="50">
        <f t="shared" si="1"/>
        <v>2204.4476756171994</v>
      </c>
      <c r="I45" s="55">
        <f t="shared" si="3"/>
        <v>3.4206574387756726E-2</v>
      </c>
    </row>
    <row r="46" spans="1:9" x14ac:dyDescent="0.25">
      <c r="A46" s="45">
        <v>33025</v>
      </c>
      <c r="B46" s="48">
        <f>INFOSWages!F55</f>
        <v>2351.4431239388791</v>
      </c>
      <c r="C46" s="46">
        <v>0.87</v>
      </c>
      <c r="D46" s="50">
        <f>'INFOS inputs'!G54</f>
        <v>2678.1789638932491</v>
      </c>
      <c r="E46" s="46">
        <v>0.13</v>
      </c>
      <c r="F46" s="49">
        <f t="shared" si="0"/>
        <v>2393.9187831329473</v>
      </c>
      <c r="G46" s="79">
        <f t="shared" si="2"/>
        <v>2363.8665500155917</v>
      </c>
      <c r="H46" s="50">
        <f t="shared" si="1"/>
        <v>2223.6928458477987</v>
      </c>
      <c r="I46" s="55">
        <f t="shared" si="3"/>
        <v>3.1116538137725386E-2</v>
      </c>
    </row>
    <row r="47" spans="1:9" x14ac:dyDescent="0.25">
      <c r="A47" s="45">
        <v>33482</v>
      </c>
      <c r="B47" s="48">
        <f>INFOSWages!F56</f>
        <v>2402.3769100169775</v>
      </c>
      <c r="C47" s="46">
        <v>0.87</v>
      </c>
      <c r="D47" s="50">
        <f>'INFOS inputs'!G55</f>
        <v>2681.3186813186812</v>
      </c>
      <c r="E47" s="46">
        <v>0.13</v>
      </c>
      <c r="F47" s="49">
        <f t="shared" si="0"/>
        <v>2438.6393402861991</v>
      </c>
      <c r="G47" s="79">
        <f t="shared" si="2"/>
        <v>2390.0654862963856</v>
      </c>
      <c r="H47" s="50">
        <f t="shared" si="1"/>
        <v>2248.3382249095057</v>
      </c>
      <c r="I47" s="55">
        <f t="shared" si="3"/>
        <v>3.661684142750693E-2</v>
      </c>
    </row>
    <row r="48" spans="1:9" x14ac:dyDescent="0.25">
      <c r="A48" s="45">
        <v>33208</v>
      </c>
      <c r="B48" s="48">
        <f>INFOSWages!F57</f>
        <v>2426.1460101867569</v>
      </c>
      <c r="C48" s="46">
        <v>0.87</v>
      </c>
      <c r="D48" s="50">
        <f>'INFOS inputs'!G56</f>
        <v>2747.2527472527468</v>
      </c>
      <c r="E48" s="46">
        <v>0.13</v>
      </c>
      <c r="F48" s="49">
        <f t="shared" si="0"/>
        <v>2467.8898860053359</v>
      </c>
      <c r="G48" s="79">
        <f t="shared" si="2"/>
        <v>2418.7497834447868</v>
      </c>
      <c r="H48" s="50">
        <f t="shared" si="1"/>
        <v>2275.3215867057338</v>
      </c>
      <c r="I48" s="55">
        <f t="shared" si="3"/>
        <v>4.1399592861200873E-2</v>
      </c>
    </row>
    <row r="49" spans="1:9" x14ac:dyDescent="0.25">
      <c r="A49" s="45">
        <v>33298</v>
      </c>
      <c r="B49" s="48">
        <f>INFOSWages!F58</f>
        <v>2444.8217317487265</v>
      </c>
      <c r="C49" s="46">
        <v>0.66</v>
      </c>
      <c r="D49" s="50">
        <f>'INFOS inputs'!G57</f>
        <v>2767.6609105180532</v>
      </c>
      <c r="E49" s="47">
        <v>0.34</v>
      </c>
      <c r="F49" s="49">
        <f t="shared" si="0"/>
        <v>2554.5870525302976</v>
      </c>
      <c r="G49" s="79">
        <f t="shared" si="2"/>
        <v>2463.7587654886952</v>
      </c>
      <c r="H49" s="50">
        <f t="shared" si="1"/>
        <v>2317.6616043219019</v>
      </c>
      <c r="I49" s="55">
        <f t="shared" si="3"/>
        <v>5.1357049639658606E-2</v>
      </c>
    </row>
    <row r="50" spans="1:9" x14ac:dyDescent="0.25">
      <c r="A50" s="45">
        <v>33390</v>
      </c>
      <c r="B50" s="48">
        <f>INFOSWages!F59</f>
        <v>2446.5195246179965</v>
      </c>
      <c r="C50" s="46">
        <v>0.66</v>
      </c>
      <c r="D50" s="50">
        <f>'INFOS inputs'!G58</f>
        <v>2789.6389324960751</v>
      </c>
      <c r="E50" s="47">
        <v>0.34</v>
      </c>
      <c r="F50" s="49">
        <f t="shared" si="0"/>
        <v>2563.1801232965436</v>
      </c>
      <c r="G50" s="79">
        <f t="shared" si="2"/>
        <v>2506.074100529594</v>
      </c>
      <c r="H50" s="50">
        <f t="shared" si="1"/>
        <v>2357.4677041203354</v>
      </c>
      <c r="I50" s="55">
        <f t="shared" si="3"/>
        <v>6.0158874244852847E-2</v>
      </c>
    </row>
    <row r="51" spans="1:9" x14ac:dyDescent="0.25">
      <c r="A51" s="45">
        <v>33482</v>
      </c>
      <c r="B51" s="48">
        <f>INFOSWages!F60</f>
        <v>2448.2173174872664</v>
      </c>
      <c r="C51" s="46">
        <v>0.66</v>
      </c>
      <c r="D51" s="50">
        <f>'INFOS inputs'!G59</f>
        <v>2797.4882260596546</v>
      </c>
      <c r="E51" s="47">
        <v>0.34</v>
      </c>
      <c r="F51" s="49">
        <f t="shared" si="0"/>
        <v>2566.9694264018785</v>
      </c>
      <c r="G51" s="79">
        <f t="shared" si="2"/>
        <v>2538.1566220585141</v>
      </c>
      <c r="H51" s="50">
        <f t="shared" si="1"/>
        <v>2387.6477807410511</v>
      </c>
      <c r="I51" s="55">
        <f t="shared" si="3"/>
        <v>6.1961120568126485E-2</v>
      </c>
    </row>
    <row r="52" spans="1:9" x14ac:dyDescent="0.25">
      <c r="A52" s="45">
        <v>33573</v>
      </c>
      <c r="B52" s="48">
        <f>INFOSWages!F61</f>
        <v>2448.2173174872664</v>
      </c>
      <c r="C52" s="46">
        <v>0.66</v>
      </c>
      <c r="D52" s="50">
        <f>'INFOS inputs'!G60</f>
        <v>2786.4992150706439</v>
      </c>
      <c r="E52" s="47">
        <v>0.34</v>
      </c>
      <c r="F52" s="49">
        <f t="shared" si="0"/>
        <v>2563.2331626656151</v>
      </c>
      <c r="G52" s="79">
        <f t="shared" si="2"/>
        <v>2561.9924412235832</v>
      </c>
      <c r="H52" s="50">
        <f t="shared" si="1"/>
        <v>2410.0701719508834</v>
      </c>
      <c r="I52" s="55">
        <f t="shared" si="3"/>
        <v>5.9221775960136634E-2</v>
      </c>
    </row>
    <row r="53" spans="1:9" x14ac:dyDescent="0.25">
      <c r="A53" s="45">
        <v>33664</v>
      </c>
      <c r="B53" s="48">
        <f>INFOSWages!F62</f>
        <v>2449.9151103565364</v>
      </c>
      <c r="C53" s="46">
        <v>0.66</v>
      </c>
      <c r="D53" s="50">
        <f>'INFOS inputs'!G61</f>
        <v>2800.6279434850862</v>
      </c>
      <c r="E53" s="47">
        <v>0.34</v>
      </c>
      <c r="F53" s="49">
        <f t="shared" si="0"/>
        <v>2569.1574736202433</v>
      </c>
      <c r="G53" s="79">
        <f t="shared" si="2"/>
        <v>2565.6350464960701</v>
      </c>
      <c r="H53" s="50">
        <f t="shared" si="1"/>
        <v>2413.4967762507849</v>
      </c>
      <c r="I53" s="55">
        <f t="shared" si="3"/>
        <v>4.1349941574806537E-2</v>
      </c>
    </row>
    <row r="54" spans="1:9" x14ac:dyDescent="0.25">
      <c r="A54" s="45">
        <v>33756</v>
      </c>
      <c r="B54" s="48">
        <f>INFOSWages!F63</f>
        <v>2451.6129032258059</v>
      </c>
      <c r="C54" s="46">
        <v>0.66</v>
      </c>
      <c r="D54" s="50">
        <f>'INFOS inputs'!G62</f>
        <v>2813.1868131868132</v>
      </c>
      <c r="E54" s="47">
        <v>0.34</v>
      </c>
      <c r="F54" s="49">
        <f t="shared" si="0"/>
        <v>2574.5480326125485</v>
      </c>
      <c r="G54" s="79">
        <f t="shared" si="2"/>
        <v>2568.4770238250717</v>
      </c>
      <c r="H54" s="50">
        <f t="shared" si="1"/>
        <v>2416.1702286309628</v>
      </c>
      <c r="I54" s="55">
        <f t="shared" si="3"/>
        <v>2.4900669649907958E-2</v>
      </c>
    </row>
    <row r="55" spans="1:9" x14ac:dyDescent="0.25">
      <c r="A55" s="45">
        <v>33848</v>
      </c>
      <c r="B55" s="48">
        <f>INFOSWages!F64</f>
        <v>2455.0084889643463</v>
      </c>
      <c r="C55" s="46">
        <v>0.66</v>
      </c>
      <c r="D55" s="50">
        <f>'INFOS inputs'!G63</f>
        <v>2822.6059654631081</v>
      </c>
      <c r="E55" s="47">
        <v>0.34</v>
      </c>
      <c r="F55" s="49">
        <f t="shared" si="0"/>
        <v>2579.9916309739256</v>
      </c>
      <c r="G55" s="79">
        <f t="shared" si="2"/>
        <v>2571.7325749680831</v>
      </c>
      <c r="H55" s="50">
        <f t="shared" si="1"/>
        <v>2419.2327305247177</v>
      </c>
      <c r="I55" s="55">
        <f t="shared" si="3"/>
        <v>1.3228479526349417E-2</v>
      </c>
    </row>
    <row r="56" spans="1:9" x14ac:dyDescent="0.25">
      <c r="A56" s="45">
        <v>33939</v>
      </c>
      <c r="B56" s="48">
        <f>INFOSWages!F65</f>
        <v>2460.1018675721557</v>
      </c>
      <c r="C56" s="46">
        <v>0.66</v>
      </c>
      <c r="D56" s="50">
        <f>'INFOS inputs'!G64</f>
        <v>2841.4442700156987</v>
      </c>
      <c r="E56" s="47">
        <v>0.34</v>
      </c>
      <c r="F56" s="49">
        <f t="shared" si="0"/>
        <v>2589.7582844029603</v>
      </c>
      <c r="G56" s="79">
        <f t="shared" si="2"/>
        <v>2578.3638554024192</v>
      </c>
      <c r="H56" s="50">
        <f t="shared" si="1"/>
        <v>2425.4707860784656</v>
      </c>
      <c r="I56" s="55">
        <f t="shared" si="3"/>
        <v>6.3901102577091648E-3</v>
      </c>
    </row>
    <row r="57" spans="1:9" x14ac:dyDescent="0.25">
      <c r="A57" s="45">
        <v>34029</v>
      </c>
      <c r="B57" s="48">
        <f>INFOSWages!F66</f>
        <v>2462.5619694397283</v>
      </c>
      <c r="C57" s="46">
        <v>0.66</v>
      </c>
      <c r="D57" s="50">
        <f>'INFOS inputs'!G65</f>
        <v>2858.7127158555727</v>
      </c>
      <c r="E57" s="47">
        <v>0.34</v>
      </c>
      <c r="F57" s="49">
        <f t="shared" si="0"/>
        <v>2597.2532232211156</v>
      </c>
      <c r="G57" s="79">
        <f t="shared" si="2"/>
        <v>2585.3877928026377</v>
      </c>
      <c r="H57" s="50">
        <f t="shared" si="1"/>
        <v>2432.0782146350589</v>
      </c>
      <c r="I57" s="55">
        <f t="shared" si="3"/>
        <v>7.6989696307525404E-3</v>
      </c>
    </row>
    <row r="58" spans="1:9" x14ac:dyDescent="0.25">
      <c r="A58" s="45">
        <v>34121</v>
      </c>
      <c r="B58" s="48">
        <f>INFOSWages!F67</f>
        <v>2462.5619694397283</v>
      </c>
      <c r="C58" s="46">
        <v>0.66</v>
      </c>
      <c r="D58" s="50">
        <f>'INFOS inputs'!G66</f>
        <v>2874.4113029827317</v>
      </c>
      <c r="E58" s="47">
        <v>0.34</v>
      </c>
      <c r="F58" s="49">
        <f t="shared" si="0"/>
        <v>2602.5907428443497</v>
      </c>
      <c r="G58" s="79">
        <f t="shared" si="2"/>
        <v>2592.3984703605879</v>
      </c>
      <c r="H58" s="50">
        <f t="shared" si="1"/>
        <v>2438.6731696379361</v>
      </c>
      <c r="I58" s="55">
        <f t="shared" si="3"/>
        <v>9.3134749945676561E-3</v>
      </c>
    </row>
    <row r="59" spans="1:9" x14ac:dyDescent="0.25">
      <c r="A59" s="45">
        <v>34213</v>
      </c>
      <c r="B59" s="48">
        <f>INFOSWages!F68</f>
        <v>2462.5619694397283</v>
      </c>
      <c r="C59" s="46">
        <v>0.66</v>
      </c>
      <c r="D59" s="50">
        <f>'INFOS inputs'!G67</f>
        <v>2877.5510204081629</v>
      </c>
      <c r="E59" s="47">
        <v>0.34</v>
      </c>
      <c r="F59" s="49">
        <f t="shared" si="0"/>
        <v>2603.6582467689959</v>
      </c>
      <c r="G59" s="79">
        <f t="shared" si="2"/>
        <v>2598.3151243093553</v>
      </c>
      <c r="H59" s="50">
        <f t="shared" si="1"/>
        <v>2444.2389749737508</v>
      </c>
      <c r="I59" s="55">
        <f t="shared" si="3"/>
        <v>1.0336436066491808E-2</v>
      </c>
    </row>
    <row r="60" spans="1:9" x14ac:dyDescent="0.25">
      <c r="A60" s="45">
        <v>34304</v>
      </c>
      <c r="B60" s="48">
        <f>INFOSWages!F69</f>
        <v>2462.5619694397283</v>
      </c>
      <c r="C60" s="46">
        <v>0.66</v>
      </c>
      <c r="D60" s="50">
        <f>'INFOS inputs'!G68</f>
        <v>2902.6687598116168</v>
      </c>
      <c r="E60" s="47">
        <v>0.34</v>
      </c>
      <c r="F60" s="49">
        <f t="shared" si="0"/>
        <v>2612.1982781661704</v>
      </c>
      <c r="G60" s="79">
        <f t="shared" si="2"/>
        <v>2603.9251227501582</v>
      </c>
      <c r="H60" s="50">
        <f t="shared" si="1"/>
        <v>2449.5163090085121</v>
      </c>
      <c r="I60" s="55">
        <f t="shared" si="3"/>
        <v>9.9137549163903042E-3</v>
      </c>
    </row>
    <row r="61" spans="1:9" x14ac:dyDescent="0.25">
      <c r="A61" s="45">
        <v>34394</v>
      </c>
      <c r="B61" s="48">
        <f>INFOSWages!F70</f>
        <v>2462.5619694397283</v>
      </c>
      <c r="C61" s="46">
        <v>0.66</v>
      </c>
      <c r="D61" s="50">
        <f>'INFOS inputs'!G69</f>
        <v>2893.2496075353215</v>
      </c>
      <c r="E61" s="47">
        <v>0.34</v>
      </c>
      <c r="F61" s="49">
        <f t="shared" si="0"/>
        <v>2608.9957663922301</v>
      </c>
      <c r="G61" s="79">
        <f t="shared" si="2"/>
        <v>2606.8607585429368</v>
      </c>
      <c r="H61" s="50">
        <f t="shared" si="1"/>
        <v>2452.2778660474969</v>
      </c>
      <c r="I61" s="55">
        <f t="shared" si="3"/>
        <v>8.3055106085348652E-3</v>
      </c>
    </row>
    <row r="62" spans="1:9" x14ac:dyDescent="0.25">
      <c r="A62" s="45">
        <v>34486</v>
      </c>
      <c r="B62" s="48">
        <f>INFOSWages!F71</f>
        <v>2465.0220713073004</v>
      </c>
      <c r="C62" s="46">
        <v>0.66</v>
      </c>
      <c r="D62" s="50">
        <f>'INFOS inputs'!G70</f>
        <v>2905.8084772370485</v>
      </c>
      <c r="E62" s="47">
        <v>0.34</v>
      </c>
      <c r="F62" s="49">
        <f t="shared" si="0"/>
        <v>2614.8894493234147</v>
      </c>
      <c r="G62" s="79">
        <f t="shared" si="2"/>
        <v>2609.935435162703</v>
      </c>
      <c r="H62" s="50">
        <f t="shared" si="1"/>
        <v>2455.1702190031342</v>
      </c>
      <c r="I62" s="55">
        <f t="shared" si="3"/>
        <v>6.7647643688339698E-3</v>
      </c>
    </row>
    <row r="63" spans="1:9" x14ac:dyDescent="0.25">
      <c r="A63" s="45">
        <v>34578</v>
      </c>
      <c r="B63" s="48">
        <f>INFOSWages!F72</f>
        <v>2465.0220713073004</v>
      </c>
      <c r="C63" s="46">
        <v>0.66</v>
      </c>
      <c r="D63" s="50">
        <f>'INFOS inputs'!G71</f>
        <v>2908.9481946624805</v>
      </c>
      <c r="E63" s="47">
        <v>0.34</v>
      </c>
      <c r="F63" s="49">
        <f t="shared" si="0"/>
        <v>2615.9569532480618</v>
      </c>
      <c r="G63" s="79">
        <f t="shared" si="2"/>
        <v>2613.0101117824693</v>
      </c>
      <c r="H63" s="50">
        <f t="shared" si="1"/>
        <v>2458.0625719587715</v>
      </c>
      <c r="I63" s="55">
        <f t="shared" si="3"/>
        <v>5.655583241474635E-3</v>
      </c>
    </row>
    <row r="64" spans="1:9" x14ac:dyDescent="0.25">
      <c r="A64" s="45">
        <v>34669</v>
      </c>
      <c r="B64" s="48">
        <f>INFOSWages!F73</f>
        <v>2465.0220713073004</v>
      </c>
      <c r="C64" s="46">
        <v>0.66</v>
      </c>
      <c r="D64" s="50">
        <f>'INFOS inputs'!G72</f>
        <v>2912.0879120879122</v>
      </c>
      <c r="E64" s="47">
        <v>0.34</v>
      </c>
      <c r="F64" s="49">
        <f t="shared" si="0"/>
        <v>2617.0244571727085</v>
      </c>
      <c r="G64" s="79">
        <f t="shared" si="2"/>
        <v>2614.216656534104</v>
      </c>
      <c r="H64" s="50">
        <f t="shared" si="1"/>
        <v>2459.1975704350552</v>
      </c>
      <c r="I64" s="55">
        <f t="shared" si="3"/>
        <v>3.9523155616228009E-3</v>
      </c>
    </row>
    <row r="65" spans="1:9" x14ac:dyDescent="0.25">
      <c r="A65" s="45">
        <v>34759</v>
      </c>
      <c r="B65" s="48">
        <f>INFOSWages!F74</f>
        <v>2465.0220713073004</v>
      </c>
      <c r="C65" s="46">
        <v>0.66</v>
      </c>
      <c r="D65" s="50">
        <f>'INFOS inputs'!G73</f>
        <v>2912.0879120879122</v>
      </c>
      <c r="E65" s="47">
        <v>0.34</v>
      </c>
      <c r="F65" s="49">
        <f t="shared" si="0"/>
        <v>2617.0244571727085</v>
      </c>
      <c r="G65" s="79">
        <f t="shared" si="2"/>
        <v>2616.2238292292236</v>
      </c>
      <c r="H65" s="50">
        <f t="shared" si="1"/>
        <v>2461.0857208310617</v>
      </c>
      <c r="I65" s="55">
        <f t="shared" si="3"/>
        <v>3.5917034140022044E-3</v>
      </c>
    </row>
    <row r="66" spans="1:9" x14ac:dyDescent="0.25">
      <c r="A66" s="45">
        <v>34851</v>
      </c>
      <c r="B66" s="48">
        <f>INFOSWages!F75</f>
        <v>2482.2427843803052</v>
      </c>
      <c r="C66" s="46">
        <v>0.66</v>
      </c>
      <c r="D66" s="50">
        <f>'INFOS inputs'!G74</f>
        <v>2915.2276295133433</v>
      </c>
      <c r="E66" s="47">
        <v>0.34</v>
      </c>
      <c r="F66" s="49">
        <f t="shared" si="0"/>
        <v>2629.4576317255382</v>
      </c>
      <c r="G66" s="79">
        <f t="shared" si="2"/>
        <v>2619.8658748297544</v>
      </c>
      <c r="H66" s="50">
        <f t="shared" si="1"/>
        <v>2464.5117986467062</v>
      </c>
      <c r="I66" s="55">
        <f t="shared" si="3"/>
        <v>3.8048602786347496E-3</v>
      </c>
    </row>
    <row r="67" spans="1:9" x14ac:dyDescent="0.25">
      <c r="A67" s="45">
        <v>34943</v>
      </c>
      <c r="B67" s="48">
        <f>INFOSWages!F76</f>
        <v>2487.1629881154495</v>
      </c>
      <c r="C67" s="46">
        <v>0.66</v>
      </c>
      <c r="D67" s="50">
        <f>'INFOS inputs'!G75</f>
        <v>2924.6467817896387</v>
      </c>
      <c r="E67" s="47">
        <v>0.34</v>
      </c>
      <c r="F67" s="49">
        <f t="shared" si="0"/>
        <v>2635.9074779646739</v>
      </c>
      <c r="G67" s="79">
        <f t="shared" si="2"/>
        <v>2624.8535060089075</v>
      </c>
      <c r="H67" s="50">
        <f t="shared" si="1"/>
        <v>2469.203670855286</v>
      </c>
      <c r="I67" s="55">
        <f t="shared" si="3"/>
        <v>4.5324716399047452E-3</v>
      </c>
    </row>
    <row r="68" spans="1:9" x14ac:dyDescent="0.25">
      <c r="A68" s="45">
        <v>35034</v>
      </c>
      <c r="B68" s="48">
        <f>INFOSWages!F77</f>
        <v>2533.9049235993207</v>
      </c>
      <c r="C68" s="46">
        <v>0.66</v>
      </c>
      <c r="D68" s="50">
        <f>'INFOS inputs'!G76</f>
        <v>2937.2056514913656</v>
      </c>
      <c r="E68" s="47">
        <v>0.34</v>
      </c>
      <c r="F68" s="49">
        <f t="shared" si="0"/>
        <v>2671.0271710826164</v>
      </c>
      <c r="G68" s="79">
        <f t="shared" si="2"/>
        <v>2638.3541844863844</v>
      </c>
      <c r="H68" s="50">
        <f t="shared" si="1"/>
        <v>2481.9037795582321</v>
      </c>
      <c r="I68" s="55">
        <f t="shared" si="3"/>
        <v>9.2331780887210148E-3</v>
      </c>
    </row>
    <row r="69" spans="1:9" x14ac:dyDescent="0.25">
      <c r="A69" s="45">
        <v>35125</v>
      </c>
      <c r="B69" s="48">
        <f>INFOSWages!F78</f>
        <v>2541.285229202037</v>
      </c>
      <c r="C69" s="46">
        <v>0.66</v>
      </c>
      <c r="D69" s="50">
        <f>'INFOS inputs'!G77</f>
        <v>2960.7535321821033</v>
      </c>
      <c r="E69" s="47">
        <v>0.34</v>
      </c>
      <c r="F69" s="49">
        <f t="shared" si="0"/>
        <v>2683.9044522152599</v>
      </c>
      <c r="G69" s="79">
        <f t="shared" si="2"/>
        <v>2655.0741832470221</v>
      </c>
      <c r="H69" s="50">
        <f t="shared" si="1"/>
        <v>2497.6323077301668</v>
      </c>
      <c r="I69" s="55">
        <f t="shared" si="3"/>
        <v>1.4849782187498913E-2</v>
      </c>
    </row>
    <row r="70" spans="1:9" x14ac:dyDescent="0.25">
      <c r="A70" s="45">
        <v>35217</v>
      </c>
      <c r="B70" s="48">
        <f>INFOSWages!F79</f>
        <v>2541.285229202037</v>
      </c>
      <c r="C70" s="46">
        <v>0.66</v>
      </c>
      <c r="D70" s="50">
        <f>'INFOS inputs'!G78</f>
        <v>2968.6028257456833</v>
      </c>
      <c r="E70" s="47">
        <v>0.34</v>
      </c>
      <c r="F70" s="49">
        <f t="shared" ref="F70:F84" si="4">(B70*C70)+(D70*E70)</f>
        <v>2686.5732120268767</v>
      </c>
      <c r="G70" s="79">
        <f t="shared" si="2"/>
        <v>2669.3530783223569</v>
      </c>
      <c r="H70" s="50">
        <f t="shared" si="1"/>
        <v>2511.0644859660424</v>
      </c>
      <c r="I70" s="55">
        <f t="shared" si="3"/>
        <v>1.8889212599793134E-2</v>
      </c>
    </row>
    <row r="71" spans="1:9" x14ac:dyDescent="0.25">
      <c r="A71" s="45">
        <v>35309</v>
      </c>
      <c r="B71" s="48">
        <f>INFOSWages!F80</f>
        <v>2580.6468590831914</v>
      </c>
      <c r="C71" s="46">
        <v>0.66</v>
      </c>
      <c r="D71" s="50">
        <f>'INFOS inputs'!G79</f>
        <v>2948.1946624803768</v>
      </c>
      <c r="E71" s="47">
        <v>0.34</v>
      </c>
      <c r="F71" s="49">
        <f t="shared" si="4"/>
        <v>2705.6131122382349</v>
      </c>
      <c r="G71" s="79">
        <f t="shared" si="2"/>
        <v>2686.7794868907467</v>
      </c>
      <c r="H71" s="50">
        <f t="shared" si="1"/>
        <v>2527.4575349146362</v>
      </c>
      <c r="I71" s="55">
        <f t="shared" si="3"/>
        <v>2.3592166473319791E-2</v>
      </c>
    </row>
    <row r="72" spans="1:9" x14ac:dyDescent="0.25">
      <c r="A72" s="45">
        <v>35400</v>
      </c>
      <c r="B72" s="48">
        <f>INFOSWages!F81</f>
        <v>2642.1494057724954</v>
      </c>
      <c r="C72" s="46">
        <v>0.66</v>
      </c>
      <c r="D72" s="50">
        <f>'INFOS inputs'!G80</f>
        <v>2951.1606530864942</v>
      </c>
      <c r="E72" s="47">
        <v>0.34</v>
      </c>
      <c r="F72" s="49">
        <f t="shared" si="4"/>
        <v>2747.2132298592551</v>
      </c>
      <c r="G72" s="79">
        <f t="shared" ref="G72:G83" si="5">SUM(F69:F72)/4</f>
        <v>2705.8260015849064</v>
      </c>
      <c r="H72" s="50">
        <f t="shared" si="1"/>
        <v>2545.3746201508811</v>
      </c>
      <c r="I72" s="55">
        <f t="shared" si="3"/>
        <v>2.5573449347801272E-2</v>
      </c>
    </row>
    <row r="73" spans="1:9" x14ac:dyDescent="0.25">
      <c r="A73" s="45">
        <v>35490</v>
      </c>
      <c r="B73" s="48">
        <f>INFOSWages!F82</f>
        <v>2698.731748726655</v>
      </c>
      <c r="C73" s="46">
        <v>0.66</v>
      </c>
      <c r="D73" s="50">
        <f>'INFOS inputs'!G81</f>
        <v>2945.2286718742598</v>
      </c>
      <c r="E73" s="47">
        <v>0.34</v>
      </c>
      <c r="F73" s="49">
        <f t="shared" si="4"/>
        <v>2782.5407025968407</v>
      </c>
      <c r="G73" s="79">
        <f t="shared" si="5"/>
        <v>2730.4850641803018</v>
      </c>
      <c r="H73" s="50">
        <f t="shared" ref="H73:H82" si="6">G73/G$8*1000</f>
        <v>2568.57143770318</v>
      </c>
      <c r="I73" s="55">
        <f t="shared" si="3"/>
        <v>2.8402551389752912E-2</v>
      </c>
    </row>
    <row r="74" spans="1:9" x14ac:dyDescent="0.25">
      <c r="A74" s="45">
        <v>35582</v>
      </c>
      <c r="B74" s="48">
        <f>INFOSWages!F83</f>
        <v>2706.1120543293719</v>
      </c>
      <c r="C74" s="46">
        <v>0.66</v>
      </c>
      <c r="D74" s="50">
        <f>'INFOS inputs'!G82</f>
        <v>2951.1606530864942</v>
      </c>
      <c r="E74" s="47">
        <v>0.34</v>
      </c>
      <c r="F74" s="49">
        <f t="shared" si="4"/>
        <v>2789.4285779067936</v>
      </c>
      <c r="G74" s="79">
        <f t="shared" si="5"/>
        <v>2756.1989056502812</v>
      </c>
      <c r="H74" s="50">
        <f t="shared" si="6"/>
        <v>2592.760487341232</v>
      </c>
      <c r="I74" s="55">
        <f t="shared" si="3"/>
        <v>3.25344099411927E-2</v>
      </c>
    </row>
    <row r="75" spans="1:9" x14ac:dyDescent="0.25">
      <c r="A75" s="45">
        <v>35674</v>
      </c>
      <c r="B75" s="48">
        <f>INFOSWages!F84</f>
        <v>2738.0933786078099</v>
      </c>
      <c r="C75" s="46">
        <v>0.66</v>
      </c>
      <c r="D75" s="50">
        <f>'INFOS inputs'!G83</f>
        <v>2963.0246155109621</v>
      </c>
      <c r="E75" s="47">
        <v>0.34</v>
      </c>
      <c r="F75" s="49">
        <f t="shared" si="4"/>
        <v>2814.5699991548818</v>
      </c>
      <c r="G75" s="79">
        <f t="shared" si="5"/>
        <v>2783.4381273794424</v>
      </c>
      <c r="H75" s="50">
        <f t="shared" si="6"/>
        <v>2618.3844645006861</v>
      </c>
      <c r="I75" s="55">
        <f t="shared" si="3"/>
        <v>3.5975650759695534E-2</v>
      </c>
    </row>
    <row r="76" spans="1:9" x14ac:dyDescent="0.25">
      <c r="A76" s="45">
        <v>35765</v>
      </c>
      <c r="B76" s="48">
        <f>INFOSWages!F85</f>
        <v>2740.553480475382</v>
      </c>
      <c r="C76" s="46">
        <v>0.66</v>
      </c>
      <c r="D76" s="50">
        <f>'INFOS inputs'!G84</f>
        <v>2965.9906061170791</v>
      </c>
      <c r="E76" s="47">
        <v>0.34</v>
      </c>
      <c r="F76" s="49">
        <f t="shared" si="4"/>
        <v>2817.2021031935592</v>
      </c>
      <c r="G76" s="79">
        <f t="shared" si="5"/>
        <v>2800.9353457130183</v>
      </c>
      <c r="H76" s="50">
        <f t="shared" si="6"/>
        <v>2634.8441243026973</v>
      </c>
      <c r="I76" s="55">
        <f t="shared" si="3"/>
        <v>3.5149837451633241E-2</v>
      </c>
    </row>
    <row r="77" spans="1:9" x14ac:dyDescent="0.25">
      <c r="A77" s="45">
        <v>35855</v>
      </c>
      <c r="B77" s="48">
        <f>INFOSWages!F86</f>
        <v>2747.9337860780984</v>
      </c>
      <c r="C77" s="46">
        <v>0.66</v>
      </c>
      <c r="D77" s="50">
        <f>'INFOS inputs'!G85</f>
        <v>2963.0246155109621</v>
      </c>
      <c r="E77" s="47">
        <v>0.34</v>
      </c>
      <c r="F77" s="49">
        <f t="shared" si="4"/>
        <v>2821.0646680852724</v>
      </c>
      <c r="G77" s="79">
        <f t="shared" si="5"/>
        <v>2810.5663370851271</v>
      </c>
      <c r="H77" s="50">
        <f t="shared" si="6"/>
        <v>2643.9040124814264</v>
      </c>
      <c r="I77" s="55">
        <f t="shared" ref="I77:I83" si="7">(H77-H73)/H73</f>
        <v>2.9328588519075389E-2</v>
      </c>
    </row>
    <row r="78" spans="1:9" x14ac:dyDescent="0.25">
      <c r="A78" s="45">
        <v>35947</v>
      </c>
      <c r="B78" s="48">
        <f>INFOSWages!F87</f>
        <v>2856.178268251273</v>
      </c>
      <c r="C78" s="46">
        <v>0.66</v>
      </c>
      <c r="D78" s="50">
        <f>'INFOS inputs'!G86</f>
        <v>2995.6505121782502</v>
      </c>
      <c r="E78" s="47">
        <v>0.34</v>
      </c>
      <c r="F78" s="49">
        <f t="shared" si="4"/>
        <v>2903.5988311864458</v>
      </c>
      <c r="G78" s="79">
        <f t="shared" si="5"/>
        <v>2839.10890040504</v>
      </c>
      <c r="H78" s="50">
        <f t="shared" si="6"/>
        <v>2670.7540450504098</v>
      </c>
      <c r="I78" s="55">
        <f t="shared" si="7"/>
        <v>3.0081281356287935E-2</v>
      </c>
    </row>
    <row r="79" spans="1:9" x14ac:dyDescent="0.25">
      <c r="A79" s="45">
        <v>36039</v>
      </c>
      <c r="B79" s="48">
        <f>INFOSWages!F88</f>
        <v>2858.6383701188452</v>
      </c>
      <c r="C79" s="46">
        <v>0.66</v>
      </c>
      <c r="D79" s="50">
        <f>'INFOS inputs'!G87</f>
        <v>3007.5144746027181</v>
      </c>
      <c r="E79" s="47">
        <v>0.34</v>
      </c>
      <c r="F79" s="49">
        <f t="shared" si="4"/>
        <v>2909.256245643362</v>
      </c>
      <c r="G79" s="79">
        <f t="shared" si="5"/>
        <v>2862.78046202716</v>
      </c>
      <c r="H79" s="50">
        <f t="shared" si="6"/>
        <v>2693.0219189406707</v>
      </c>
      <c r="I79" s="55">
        <f t="shared" si="7"/>
        <v>2.8505154782232339E-2</v>
      </c>
    </row>
    <row r="80" spans="1:9" x14ac:dyDescent="0.25">
      <c r="A80" s="45">
        <v>36130</v>
      </c>
      <c r="B80" s="48">
        <f>INFOSWages!F89</f>
        <v>2861.0984719864173</v>
      </c>
      <c r="C80" s="46">
        <v>0.66</v>
      </c>
      <c r="D80" s="50">
        <f>'INFOS inputs'!G88</f>
        <v>3013.4464558149525</v>
      </c>
      <c r="E80" s="47">
        <v>0.34</v>
      </c>
      <c r="F80" s="49">
        <f t="shared" si="4"/>
        <v>2912.8967864881197</v>
      </c>
      <c r="G80" s="79">
        <f t="shared" si="5"/>
        <v>2886.7041328507999</v>
      </c>
      <c r="H80" s="50">
        <f t="shared" si="6"/>
        <v>2715.5269523388524</v>
      </c>
      <c r="I80" s="55">
        <f t="shared" si="7"/>
        <v>3.0621480524016788E-2</v>
      </c>
    </row>
    <row r="81" spans="1:10" x14ac:dyDescent="0.25">
      <c r="A81" s="45">
        <v>36220</v>
      </c>
      <c r="B81" s="48">
        <f>INFOSWages!F90</f>
        <v>2866.018675721562</v>
      </c>
      <c r="C81" s="46">
        <v>0.66</v>
      </c>
      <c r="D81" s="50">
        <f>'INFOS inputs'!G89</f>
        <v>3016.4124464210699</v>
      </c>
      <c r="E81" s="47">
        <v>0.34</v>
      </c>
      <c r="F81" s="49">
        <f t="shared" si="4"/>
        <v>2917.1525577593948</v>
      </c>
      <c r="G81" s="79">
        <f t="shared" si="5"/>
        <v>2910.7261052693307</v>
      </c>
      <c r="H81" s="50">
        <f t="shared" si="6"/>
        <v>2738.124458196316</v>
      </c>
      <c r="I81" s="55">
        <f t="shared" si="7"/>
        <v>3.5636863240908409E-2</v>
      </c>
    </row>
    <row r="82" spans="1:10" x14ac:dyDescent="0.25">
      <c r="A82" s="45">
        <v>36312</v>
      </c>
      <c r="B82" s="48">
        <f>INFOSWages!F91</f>
        <v>2868.4787775891341</v>
      </c>
      <c r="C82" s="46">
        <v>0.66</v>
      </c>
      <c r="D82" s="50">
        <f>'INFOS inputs'!G90</f>
        <v>3025.3104182394204</v>
      </c>
      <c r="E82" s="47">
        <v>0.34</v>
      </c>
      <c r="F82" s="49">
        <f t="shared" si="4"/>
        <v>2921.8015354102317</v>
      </c>
      <c r="G82" s="79">
        <f t="shared" si="5"/>
        <v>2915.2767813252772</v>
      </c>
      <c r="H82" s="50">
        <f t="shared" si="6"/>
        <v>2742.4052860583256</v>
      </c>
      <c r="I82" s="55">
        <f t="shared" si="7"/>
        <v>2.6828094163408228E-2</v>
      </c>
    </row>
    <row r="83" spans="1:10" x14ac:dyDescent="0.25">
      <c r="A83" s="45">
        <v>36404</v>
      </c>
      <c r="B83" s="48">
        <f>INFOSWages!F92</f>
        <v>2907.8404074702885</v>
      </c>
      <c r="C83" s="46">
        <v>0.66</v>
      </c>
      <c r="D83" s="50">
        <f>'INFOS inputs'!G91</f>
        <v>3037.1743806638897</v>
      </c>
      <c r="E83" s="47">
        <v>0.34</v>
      </c>
      <c r="F83" s="49">
        <f t="shared" si="4"/>
        <v>2951.8139583561133</v>
      </c>
      <c r="G83" s="79">
        <f t="shared" si="5"/>
        <v>2925.9162095034649</v>
      </c>
      <c r="H83" s="50">
        <f>G83/G$8*1000</f>
        <v>2752.4138122687377</v>
      </c>
      <c r="I83" s="55">
        <f t="shared" si="7"/>
        <v>2.2053995517210438E-2</v>
      </c>
    </row>
    <row r="84" spans="1:10" x14ac:dyDescent="0.25">
      <c r="A84" s="159">
        <v>36495</v>
      </c>
      <c r="B84" s="21">
        <f>INFOSWages!F93</f>
        <v>2947.2020373514429</v>
      </c>
      <c r="C84" s="161">
        <v>0.66</v>
      </c>
      <c r="D84" s="160">
        <f>'INFOS inputs'!G92</f>
        <v>3049.0383430883567</v>
      </c>
      <c r="E84" s="162">
        <v>0.34</v>
      </c>
      <c r="F84" s="14">
        <f t="shared" si="4"/>
        <v>2981.8263813019939</v>
      </c>
      <c r="G84" s="163">
        <f>SUM(F81:F84)/4</f>
        <v>2943.1486082069332</v>
      </c>
      <c r="H84" s="160">
        <f>G84/G$8*1000</f>
        <v>2768.6243558433939</v>
      </c>
      <c r="I84" s="95">
        <f>(H84-H80)/H80</f>
        <v>1.9553259620129826E-2</v>
      </c>
    </row>
    <row r="85" spans="1:10" x14ac:dyDescent="0.25">
      <c r="A85" s="45" t="s">
        <v>20</v>
      </c>
    </row>
    <row r="86" spans="1:10" x14ac:dyDescent="0.25">
      <c r="A86" s="225" t="s">
        <v>327</v>
      </c>
      <c r="B86" s="225"/>
      <c r="C86" s="225"/>
      <c r="D86" s="225"/>
      <c r="E86" s="225"/>
      <c r="F86" s="225"/>
      <c r="G86" s="225"/>
      <c r="H86" s="225"/>
      <c r="I86" s="225"/>
    </row>
    <row r="87" spans="1:10" ht="32.4" customHeight="1" x14ac:dyDescent="0.25">
      <c r="A87" s="221" t="s">
        <v>239</v>
      </c>
      <c r="B87" s="221"/>
      <c r="C87" s="221"/>
      <c r="D87" s="221"/>
      <c r="E87" s="221"/>
      <c r="F87" s="221"/>
      <c r="G87" s="221"/>
      <c r="H87" s="221"/>
      <c r="I87" s="221"/>
    </row>
    <row r="88" spans="1:10" ht="30.6" customHeight="1" x14ac:dyDescent="0.25">
      <c r="A88" s="221" t="s">
        <v>288</v>
      </c>
      <c r="B88" s="221"/>
      <c r="C88" s="221"/>
      <c r="D88" s="221"/>
      <c r="E88" s="221"/>
      <c r="F88" s="221"/>
      <c r="G88" s="221"/>
      <c r="H88" s="221"/>
      <c r="I88" s="221"/>
    </row>
    <row r="89" spans="1:10" ht="18.600000000000001" customHeight="1" x14ac:dyDescent="0.25">
      <c r="A89" s="226" t="s">
        <v>328</v>
      </c>
      <c r="B89" s="226"/>
      <c r="C89" s="218"/>
      <c r="D89" s="218"/>
      <c r="E89" s="218"/>
      <c r="F89" s="218"/>
      <c r="G89" s="218"/>
      <c r="H89" s="218"/>
      <c r="I89" s="218"/>
      <c r="J89" s="80"/>
    </row>
    <row r="90" spans="1:10" ht="24.6" customHeight="1" x14ac:dyDescent="0.25">
      <c r="A90" s="221" t="s">
        <v>240</v>
      </c>
      <c r="B90" s="221"/>
      <c r="C90" s="221"/>
      <c r="D90" s="221"/>
      <c r="E90" s="221"/>
      <c r="F90" s="221"/>
      <c r="G90" s="221"/>
      <c r="H90" s="221"/>
      <c r="I90" s="221"/>
    </row>
    <row r="91" spans="1:10" ht="27.6" customHeight="1" x14ac:dyDescent="0.25">
      <c r="A91" s="221" t="s">
        <v>289</v>
      </c>
      <c r="B91" s="221"/>
      <c r="C91" s="221"/>
      <c r="D91" s="221"/>
      <c r="E91" s="221"/>
      <c r="F91" s="221"/>
      <c r="G91" s="221"/>
      <c r="H91" s="221"/>
      <c r="I91" s="221"/>
    </row>
    <row r="92" spans="1:10" ht="30.6" customHeight="1" x14ac:dyDescent="0.25">
      <c r="A92" s="221" t="s">
        <v>247</v>
      </c>
      <c r="B92" s="221"/>
      <c r="C92" s="221"/>
      <c r="D92" s="221"/>
      <c r="E92" s="221"/>
      <c r="F92" s="221"/>
      <c r="G92" s="221"/>
      <c r="H92" s="221"/>
      <c r="I92" s="221"/>
    </row>
    <row r="93" spans="1:10" x14ac:dyDescent="0.25">
      <c r="A93" s="82" t="s">
        <v>265</v>
      </c>
    </row>
  </sheetData>
  <mergeCells count="12">
    <mergeCell ref="A92:I92"/>
    <mergeCell ref="A91:I91"/>
    <mergeCell ref="A90:I90"/>
    <mergeCell ref="A88:I88"/>
    <mergeCell ref="A89:I89"/>
    <mergeCell ref="B2:C2"/>
    <mergeCell ref="D2:E2"/>
    <mergeCell ref="A87:I87"/>
    <mergeCell ref="F2:I2"/>
    <mergeCell ref="B4:F4"/>
    <mergeCell ref="G4:I4"/>
    <mergeCell ref="A86:I86"/>
  </mergeCells>
  <pageMargins left="0.79" right="0.47" top="0.98425196850393704" bottom="0.98425196850393704" header="0.51181102362204722" footer="0.51181102362204722"/>
  <pageSetup paperSize="9" scale="91" fitToHeight="2" orientation="portrait" horizontalDpi="300" verticalDpi="300" r:id="rId1"/>
  <headerFooter alignWithMargins="0">
    <oddFooter>&amp;L&amp;D &amp;T &amp;F &amp;A</oddFooter>
  </headerFooter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36" zoomScaleNormal="100" zoomScaleSheetLayoutView="50" workbookViewId="0">
      <selection activeCell="A49" sqref="A49"/>
    </sheetView>
  </sheetViews>
  <sheetFormatPr defaultRowHeight="13.2" x14ac:dyDescent="0.25"/>
  <cols>
    <col min="1" max="1" width="25.109375" style="96" customWidth="1"/>
    <col min="2" max="2" width="19.33203125" customWidth="1"/>
    <col min="3" max="3" width="15.33203125" bestFit="1" customWidth="1"/>
    <col min="4" max="4" width="14.33203125" bestFit="1" customWidth="1"/>
    <col min="5" max="5" width="13.44140625" bestFit="1" customWidth="1"/>
    <col min="6" max="6" width="15.33203125" bestFit="1" customWidth="1"/>
    <col min="7" max="7" width="13.44140625" bestFit="1" customWidth="1"/>
    <col min="8" max="9" width="14.33203125" bestFit="1" customWidth="1"/>
  </cols>
  <sheetData>
    <row r="1" spans="1:9" x14ac:dyDescent="0.25">
      <c r="A1" s="96" t="s">
        <v>84</v>
      </c>
    </row>
    <row r="2" spans="1:9" ht="13.8" thickBot="1" x14ac:dyDescent="0.3"/>
    <row r="3" spans="1:9" x14ac:dyDescent="0.25">
      <c r="A3" s="99" t="s">
        <v>85</v>
      </c>
      <c r="B3" s="33"/>
    </row>
    <row r="4" spans="1:9" x14ac:dyDescent="0.25">
      <c r="A4" s="100" t="s">
        <v>86</v>
      </c>
      <c r="B4" s="30">
        <v>0.77246265745013387</v>
      </c>
    </row>
    <row r="5" spans="1:9" x14ac:dyDescent="0.25">
      <c r="A5" s="100" t="s">
        <v>87</v>
      </c>
      <c r="B5" s="30">
        <v>0.59669855715492293</v>
      </c>
    </row>
    <row r="6" spans="1:9" x14ac:dyDescent="0.25">
      <c r="A6" s="100" t="s">
        <v>88</v>
      </c>
      <c r="B6" s="30">
        <v>0.56981179429858442</v>
      </c>
    </row>
    <row r="7" spans="1:9" x14ac:dyDescent="0.25">
      <c r="A7" s="100" t="s">
        <v>74</v>
      </c>
      <c r="B7" s="30">
        <v>3029.158400864108</v>
      </c>
    </row>
    <row r="8" spans="1:9" ht="13.8" thickBot="1" x14ac:dyDescent="0.3">
      <c r="A8" s="101" t="s">
        <v>89</v>
      </c>
      <c r="B8" s="31">
        <v>17</v>
      </c>
    </row>
    <row r="10" spans="1:9" ht="13.8" thickBot="1" x14ac:dyDescent="0.3">
      <c r="A10" s="96" t="s">
        <v>90</v>
      </c>
    </row>
    <row r="11" spans="1:9" x14ac:dyDescent="0.25">
      <c r="A11" s="99"/>
      <c r="B11" s="32" t="s">
        <v>68</v>
      </c>
      <c r="C11" s="32" t="s">
        <v>69</v>
      </c>
      <c r="D11" s="32" t="s">
        <v>70</v>
      </c>
      <c r="E11" s="32" t="s">
        <v>71</v>
      </c>
      <c r="F11" s="32" t="s">
        <v>72</v>
      </c>
    </row>
    <row r="12" spans="1:9" x14ac:dyDescent="0.25">
      <c r="A12" s="100" t="s">
        <v>83</v>
      </c>
      <c r="B12" s="30">
        <v>1</v>
      </c>
      <c r="C12" s="30">
        <v>203638757.79593956</v>
      </c>
      <c r="D12" s="30">
        <v>203638757.79593956</v>
      </c>
      <c r="E12" s="30">
        <v>22.193023397543488</v>
      </c>
      <c r="F12" s="30">
        <v>2.7864184717942448E-4</v>
      </c>
    </row>
    <row r="13" spans="1:9" x14ac:dyDescent="0.25">
      <c r="A13" s="100" t="s">
        <v>91</v>
      </c>
      <c r="B13" s="30">
        <v>15</v>
      </c>
      <c r="C13" s="30">
        <v>137637009.26288396</v>
      </c>
      <c r="D13" s="30">
        <v>9175800.617525598</v>
      </c>
      <c r="E13" s="30"/>
      <c r="F13" s="30"/>
    </row>
    <row r="14" spans="1:9" ht="13.8" thickBot="1" x14ac:dyDescent="0.3">
      <c r="A14" s="101" t="s">
        <v>44</v>
      </c>
      <c r="B14" s="31">
        <v>16</v>
      </c>
      <c r="C14" s="31">
        <v>341275767.05882353</v>
      </c>
      <c r="D14" s="31"/>
      <c r="E14" s="31"/>
      <c r="F14" s="31"/>
    </row>
    <row r="15" spans="1:9" ht="13.8" thickBot="1" x14ac:dyDescent="0.3"/>
    <row r="16" spans="1:9" x14ac:dyDescent="0.25">
      <c r="A16" s="99"/>
      <c r="B16" s="32" t="s">
        <v>73</v>
      </c>
      <c r="C16" s="32" t="s">
        <v>74</v>
      </c>
      <c r="D16" s="32" t="s">
        <v>75</v>
      </c>
      <c r="E16" s="32" t="s">
        <v>76</v>
      </c>
      <c r="F16" s="32" t="s">
        <v>77</v>
      </c>
      <c r="G16" s="32" t="s">
        <v>78</v>
      </c>
      <c r="H16" s="32" t="s">
        <v>79</v>
      </c>
      <c r="I16" s="32" t="s">
        <v>80</v>
      </c>
    </row>
    <row r="17" spans="1:9" x14ac:dyDescent="0.25">
      <c r="A17" s="100" t="s">
        <v>92</v>
      </c>
      <c r="B17" s="30">
        <v>-1848.8455068955043</v>
      </c>
      <c r="C17" s="30">
        <v>2373.0530777743611</v>
      </c>
      <c r="D17" s="30">
        <v>-0.77909993847651293</v>
      </c>
      <c r="E17" s="30">
        <v>0.44803872447935733</v>
      </c>
      <c r="F17" s="30">
        <v>-6906.8915204084196</v>
      </c>
      <c r="G17" s="30">
        <v>3209.2005066174106</v>
      </c>
      <c r="H17" s="30">
        <v>-6906.8915204084196</v>
      </c>
      <c r="I17" s="30">
        <v>3209.2005066174106</v>
      </c>
    </row>
    <row r="18" spans="1:9" ht="13.8" thickBot="1" x14ac:dyDescent="0.3">
      <c r="A18" s="101" t="s">
        <v>253</v>
      </c>
      <c r="B18" s="31">
        <v>0.6167834179228765</v>
      </c>
      <c r="C18" s="31">
        <v>0.13092556410757999</v>
      </c>
      <c r="D18" s="31">
        <v>4.7109471868769095</v>
      </c>
      <c r="E18" s="31">
        <v>2.7864184717942578E-4</v>
      </c>
      <c r="F18" s="31">
        <v>0.33772201225791576</v>
      </c>
      <c r="G18" s="31">
        <v>0.89584482358783724</v>
      </c>
      <c r="H18" s="31">
        <v>0.33772201225791576</v>
      </c>
      <c r="I18" s="31">
        <v>0.89584482358783724</v>
      </c>
    </row>
    <row r="22" spans="1:9" x14ac:dyDescent="0.25">
      <c r="A22" s="96" t="s">
        <v>249</v>
      </c>
    </row>
    <row r="23" spans="1:9" ht="13.8" thickBot="1" x14ac:dyDescent="0.3"/>
    <row r="24" spans="1:9" ht="44.4" customHeight="1" x14ac:dyDescent="0.25">
      <c r="A24" s="102" t="s">
        <v>81</v>
      </c>
      <c r="B24" s="98" t="s">
        <v>252</v>
      </c>
      <c r="C24" s="98" t="s">
        <v>82</v>
      </c>
    </row>
    <row r="25" spans="1:9" x14ac:dyDescent="0.25">
      <c r="A25" s="100">
        <v>1</v>
      </c>
      <c r="B25" s="107">
        <v>10190.150027541122</v>
      </c>
      <c r="C25" s="107">
        <v>1381.8499724588783</v>
      </c>
    </row>
    <row r="26" spans="1:9" x14ac:dyDescent="0.25">
      <c r="A26" s="100">
        <v>2</v>
      </c>
      <c r="B26" s="107">
        <v>10864.294303330826</v>
      </c>
      <c r="C26" s="107">
        <v>-3177.2943033308256</v>
      </c>
    </row>
    <row r="27" spans="1:9" x14ac:dyDescent="0.25">
      <c r="A27" s="100">
        <v>3</v>
      </c>
      <c r="B27" s="107">
        <v>11098.055218723595</v>
      </c>
      <c r="C27" s="107">
        <v>1118.9447812764047</v>
      </c>
    </row>
    <row r="28" spans="1:9" x14ac:dyDescent="0.25">
      <c r="A28" s="100">
        <v>4</v>
      </c>
      <c r="B28" s="107">
        <v>4512.0418821431213</v>
      </c>
      <c r="C28" s="107">
        <v>3143.9581178568787</v>
      </c>
    </row>
    <row r="29" spans="1:9" x14ac:dyDescent="0.25">
      <c r="A29" s="100">
        <v>5</v>
      </c>
      <c r="B29" s="107">
        <v>9204.5301257003648</v>
      </c>
      <c r="C29" s="107">
        <v>-1792.5301257003648</v>
      </c>
    </row>
    <row r="30" spans="1:9" x14ac:dyDescent="0.25">
      <c r="A30" s="100">
        <v>6</v>
      </c>
      <c r="B30" s="107">
        <v>10800.765611284769</v>
      </c>
      <c r="C30" s="107">
        <v>-1799.765611284769</v>
      </c>
    </row>
    <row r="31" spans="1:9" x14ac:dyDescent="0.25">
      <c r="A31" s="100">
        <v>7</v>
      </c>
      <c r="B31" s="107">
        <v>5659.2590394796707</v>
      </c>
      <c r="C31" s="107">
        <v>-2490.2590394796707</v>
      </c>
    </row>
    <row r="32" spans="1:9" x14ac:dyDescent="0.25">
      <c r="A32" s="100">
        <v>8</v>
      </c>
      <c r="B32" s="107">
        <v>2373.0369887865854</v>
      </c>
      <c r="C32" s="107">
        <v>2418.9630112134146</v>
      </c>
    </row>
    <row r="33" spans="1:5" x14ac:dyDescent="0.25">
      <c r="A33" s="100">
        <v>9</v>
      </c>
      <c r="B33" s="107">
        <v>10153.759805883672</v>
      </c>
      <c r="C33" s="107">
        <v>-5221.759805883672</v>
      </c>
    </row>
    <row r="34" spans="1:5" x14ac:dyDescent="0.25">
      <c r="A34" s="100">
        <v>10</v>
      </c>
      <c r="B34" s="107">
        <v>11668.579880302257</v>
      </c>
      <c r="C34" s="107">
        <v>-2331.5798803022572</v>
      </c>
    </row>
    <row r="35" spans="1:5" x14ac:dyDescent="0.25">
      <c r="A35" s="100">
        <v>11</v>
      </c>
      <c r="B35" s="107">
        <v>5872.0493186630638</v>
      </c>
      <c r="C35" s="107">
        <v>-139.04931866306379</v>
      </c>
    </row>
    <row r="36" spans="1:5" x14ac:dyDescent="0.25">
      <c r="A36" s="100">
        <v>12</v>
      </c>
      <c r="B36" s="107">
        <v>2694.3811495244036</v>
      </c>
      <c r="C36" s="107">
        <v>2376.6188504755964</v>
      </c>
    </row>
    <row r="37" spans="1:5" x14ac:dyDescent="0.25">
      <c r="A37" s="100">
        <v>13</v>
      </c>
      <c r="B37" s="107">
        <v>10409.108140903743</v>
      </c>
      <c r="C37" s="107">
        <v>-1383.1081409037433</v>
      </c>
    </row>
    <row r="38" spans="1:5" x14ac:dyDescent="0.25">
      <c r="A38" s="100">
        <v>14</v>
      </c>
      <c r="B38" s="107">
        <v>8613.0348279123264</v>
      </c>
      <c r="C38" s="107">
        <v>-233.03482791232636</v>
      </c>
    </row>
    <row r="39" spans="1:5" x14ac:dyDescent="0.25">
      <c r="A39" s="100">
        <v>15</v>
      </c>
      <c r="B39" s="107">
        <v>6981.6426875063189</v>
      </c>
      <c r="C39" s="107">
        <v>-2015.6426875063189</v>
      </c>
    </row>
    <row r="40" spans="1:5" x14ac:dyDescent="0.25">
      <c r="A40" s="100">
        <v>16</v>
      </c>
      <c r="B40" s="107">
        <v>13560.25462307172</v>
      </c>
      <c r="C40" s="107">
        <v>4804.7453769282802</v>
      </c>
    </row>
    <row r="41" spans="1:5" ht="13.8" thickBot="1" x14ac:dyDescent="0.3">
      <c r="A41" s="101">
        <v>17</v>
      </c>
      <c r="B41" s="108">
        <v>14626.056369242451</v>
      </c>
      <c r="C41" s="108">
        <v>5338.9436307575488</v>
      </c>
    </row>
    <row r="43" spans="1:5" ht="15.6" x14ac:dyDescent="0.25">
      <c r="A43" s="219" t="s">
        <v>282</v>
      </c>
      <c r="B43" s="219"/>
      <c r="C43" s="219"/>
      <c r="D43" s="219"/>
      <c r="E43" s="219"/>
    </row>
    <row r="44" spans="1:5" ht="42" x14ac:dyDescent="0.25">
      <c r="A44" s="118" t="s">
        <v>45</v>
      </c>
      <c r="B44" s="10" t="s">
        <v>244</v>
      </c>
      <c r="C44" s="10" t="s">
        <v>248</v>
      </c>
      <c r="D44" s="52" t="s">
        <v>93</v>
      </c>
      <c r="E44" s="119" t="s">
        <v>257</v>
      </c>
    </row>
    <row r="45" spans="1:5" x14ac:dyDescent="0.25">
      <c r="A45" t="s">
        <v>46</v>
      </c>
      <c r="B45" s="109">
        <v>19519</v>
      </c>
      <c r="C45" s="109">
        <v>11572</v>
      </c>
      <c r="D45" s="121">
        <v>10190.150027541122</v>
      </c>
      <c r="E45" s="110">
        <f>C45-D45</f>
        <v>1381.8499724588783</v>
      </c>
    </row>
    <row r="46" spans="1:5" x14ac:dyDescent="0.25">
      <c r="A46" t="s">
        <v>47</v>
      </c>
      <c r="B46" s="109">
        <v>20612</v>
      </c>
      <c r="C46" s="109">
        <v>7687</v>
      </c>
      <c r="D46" s="121">
        <v>10864.294303330826</v>
      </c>
      <c r="E46" s="110">
        <f t="shared" ref="E46:E61" si="0">C46-D46</f>
        <v>-3177.2943033308256</v>
      </c>
    </row>
    <row r="47" spans="1:5" x14ac:dyDescent="0.25">
      <c r="A47" t="s">
        <v>48</v>
      </c>
      <c r="B47" s="109">
        <v>20991</v>
      </c>
      <c r="C47" s="109">
        <v>12217</v>
      </c>
      <c r="D47" s="121">
        <v>11098.055218723595</v>
      </c>
      <c r="E47" s="110">
        <f t="shared" si="0"/>
        <v>1118.9447812764047</v>
      </c>
    </row>
    <row r="48" spans="1:5" x14ac:dyDescent="0.25">
      <c r="A48" t="s">
        <v>49</v>
      </c>
      <c r="B48" s="109">
        <v>10313</v>
      </c>
      <c r="C48" s="109">
        <v>7656</v>
      </c>
      <c r="D48" s="121">
        <v>4512.0418821431213</v>
      </c>
      <c r="E48" s="110">
        <f t="shared" si="0"/>
        <v>3143.9581178568787</v>
      </c>
    </row>
    <row r="49" spans="1:5" x14ac:dyDescent="0.25">
      <c r="A49" t="s">
        <v>50</v>
      </c>
      <c r="B49" s="109">
        <v>17921</v>
      </c>
      <c r="C49" s="109">
        <v>7412</v>
      </c>
      <c r="D49" s="121">
        <v>9204.5301257003648</v>
      </c>
      <c r="E49" s="110">
        <f t="shared" si="0"/>
        <v>-1792.5301257003648</v>
      </c>
    </row>
    <row r="50" spans="1:5" x14ac:dyDescent="0.25">
      <c r="A50" t="s">
        <v>51</v>
      </c>
      <c r="B50" s="109">
        <v>20509</v>
      </c>
      <c r="C50" s="109">
        <v>9001</v>
      </c>
      <c r="D50" s="121">
        <v>10800.765611284769</v>
      </c>
      <c r="E50" s="110">
        <f t="shared" si="0"/>
        <v>-1799.765611284769</v>
      </c>
    </row>
    <row r="51" spans="1:5" x14ac:dyDescent="0.25">
      <c r="A51" t="s">
        <v>53</v>
      </c>
      <c r="B51" s="109">
        <v>12173</v>
      </c>
      <c r="C51" s="109">
        <v>3169</v>
      </c>
      <c r="D51" s="121">
        <v>5659.2590394796707</v>
      </c>
      <c r="E51" s="110">
        <f t="shared" si="0"/>
        <v>-2490.2590394796707</v>
      </c>
    </row>
    <row r="52" spans="1:5" x14ac:dyDescent="0.25">
      <c r="A52" t="s">
        <v>54</v>
      </c>
      <c r="B52" s="109">
        <v>6845</v>
      </c>
      <c r="C52" s="109">
        <v>4792</v>
      </c>
      <c r="D52" s="121">
        <v>2373.0369887865854</v>
      </c>
      <c r="E52" s="110">
        <f t="shared" si="0"/>
        <v>2418.9630112134146</v>
      </c>
    </row>
    <row r="53" spans="1:5" x14ac:dyDescent="0.25">
      <c r="A53" t="s">
        <v>55</v>
      </c>
      <c r="B53" s="109">
        <v>19460</v>
      </c>
      <c r="C53" s="109">
        <v>4932</v>
      </c>
      <c r="D53" s="121">
        <v>10153.759805883672</v>
      </c>
      <c r="E53" s="110">
        <f t="shared" si="0"/>
        <v>-5221.759805883672</v>
      </c>
    </row>
    <row r="54" spans="1:5" x14ac:dyDescent="0.25">
      <c r="A54" t="s">
        <v>56</v>
      </c>
      <c r="B54" s="109">
        <v>21916</v>
      </c>
      <c r="C54" s="109">
        <v>9337</v>
      </c>
      <c r="D54" s="121">
        <v>11668.579880302257</v>
      </c>
      <c r="E54" s="110">
        <f t="shared" si="0"/>
        <v>-2331.5798803022572</v>
      </c>
    </row>
    <row r="55" spans="1:5" x14ac:dyDescent="0.25">
      <c r="A55" t="s">
        <v>57</v>
      </c>
      <c r="B55" s="109">
        <v>12518</v>
      </c>
      <c r="C55" s="109">
        <v>5733</v>
      </c>
      <c r="D55" s="121">
        <v>5872.0493186630638</v>
      </c>
      <c r="E55" s="110">
        <f t="shared" si="0"/>
        <v>-139.04931866306379</v>
      </c>
    </row>
    <row r="56" spans="1:5" x14ac:dyDescent="0.25">
      <c r="A56" t="s">
        <v>58</v>
      </c>
      <c r="B56" s="109">
        <v>7366</v>
      </c>
      <c r="C56" s="109">
        <v>5071</v>
      </c>
      <c r="D56" s="121">
        <v>2694.3811495244036</v>
      </c>
      <c r="E56" s="110">
        <f t="shared" si="0"/>
        <v>2376.6188504755964</v>
      </c>
    </row>
    <row r="57" spans="1:5" x14ac:dyDescent="0.25">
      <c r="A57" t="s">
        <v>59</v>
      </c>
      <c r="B57" s="109">
        <v>19874</v>
      </c>
      <c r="C57" s="109">
        <v>9026</v>
      </c>
      <c r="D57" s="121">
        <v>10409.108140903743</v>
      </c>
      <c r="E57" s="110">
        <f t="shared" si="0"/>
        <v>-1383.1081409037433</v>
      </c>
    </row>
    <row r="58" spans="1:5" x14ac:dyDescent="0.25">
      <c r="A58" s="105" t="s">
        <v>60</v>
      </c>
      <c r="B58" s="111">
        <v>16962</v>
      </c>
      <c r="C58" s="111">
        <v>8380</v>
      </c>
      <c r="D58" s="122">
        <v>8613.0348279123264</v>
      </c>
      <c r="E58" s="112">
        <f t="shared" si="0"/>
        <v>-233.03482791232636</v>
      </c>
    </row>
    <row r="59" spans="1:5" x14ac:dyDescent="0.25">
      <c r="A59" t="s">
        <v>61</v>
      </c>
      <c r="B59" s="109">
        <v>14317</v>
      </c>
      <c r="C59" s="109">
        <v>4966</v>
      </c>
      <c r="D59" s="121">
        <v>6981.6426875063189</v>
      </c>
      <c r="E59" s="110">
        <f t="shared" si="0"/>
        <v>-2015.6426875063189</v>
      </c>
    </row>
    <row r="60" spans="1:5" x14ac:dyDescent="0.25">
      <c r="A60" t="s">
        <v>62</v>
      </c>
      <c r="B60" s="109">
        <v>24983</v>
      </c>
      <c r="C60" s="109">
        <v>18365</v>
      </c>
      <c r="D60" s="121">
        <v>13560.25462307172</v>
      </c>
      <c r="E60" s="110">
        <f t="shared" si="0"/>
        <v>4804.7453769282802</v>
      </c>
    </row>
    <row r="61" spans="1:5" x14ac:dyDescent="0.25">
      <c r="A61" s="29" t="s">
        <v>63</v>
      </c>
      <c r="B61" s="113">
        <v>26711</v>
      </c>
      <c r="C61" s="113">
        <v>19965</v>
      </c>
      <c r="D61" s="121">
        <v>14626.056369242451</v>
      </c>
      <c r="E61" s="110">
        <f t="shared" si="0"/>
        <v>5338.9436307575488</v>
      </c>
    </row>
    <row r="62" spans="1:5" x14ac:dyDescent="0.25">
      <c r="A62" s="97" t="s">
        <v>250</v>
      </c>
      <c r="B62" s="114">
        <f>AVERAGE(B45:B61)</f>
        <v>17234.705882352941</v>
      </c>
      <c r="C62" s="114">
        <f>AVERAGE(C45:C61)</f>
        <v>8781.2352941176468</v>
      </c>
      <c r="D62" s="115">
        <f>AVERAGE(D45:D61)</f>
        <v>8781.2352941176487</v>
      </c>
      <c r="E62" s="116"/>
    </row>
    <row r="63" spans="1:5" x14ac:dyDescent="0.25">
      <c r="A63" t="s">
        <v>20</v>
      </c>
      <c r="D63" s="25"/>
      <c r="E63" s="104"/>
    </row>
    <row r="64" spans="1:5" x14ac:dyDescent="0.25">
      <c r="A64" s="217" t="s">
        <v>241</v>
      </c>
      <c r="B64" s="218"/>
      <c r="C64" s="218"/>
      <c r="D64" s="25"/>
      <c r="E64" s="104"/>
    </row>
    <row r="65" spans="1:5" x14ac:dyDescent="0.25">
      <c r="A65" t="s">
        <v>242</v>
      </c>
      <c r="D65" s="25"/>
      <c r="E65" s="104"/>
    </row>
    <row r="66" spans="1:5" x14ac:dyDescent="0.25">
      <c r="A66" t="s">
        <v>243</v>
      </c>
      <c r="D66" s="25"/>
      <c r="E66" s="104"/>
    </row>
    <row r="67" spans="1:5" x14ac:dyDescent="0.25">
      <c r="A67" t="s">
        <v>245</v>
      </c>
      <c r="D67" s="25"/>
      <c r="E67" s="104"/>
    </row>
    <row r="68" spans="1:5" x14ac:dyDescent="0.25">
      <c r="A68" t="s">
        <v>251</v>
      </c>
      <c r="D68" s="25"/>
      <c r="E68" s="104"/>
    </row>
    <row r="69" spans="1:5" x14ac:dyDescent="0.25">
      <c r="A69" t="s">
        <v>264</v>
      </c>
      <c r="B69" s="96"/>
      <c r="D69" s="25"/>
      <c r="E69" s="104"/>
    </row>
    <row r="70" spans="1:5" x14ac:dyDescent="0.25">
      <c r="A70" s="82" t="s">
        <v>265</v>
      </c>
      <c r="D70" s="25"/>
      <c r="E70" s="104"/>
    </row>
  </sheetData>
  <mergeCells count="2">
    <mergeCell ref="A43:E43"/>
    <mergeCell ref="A64:C64"/>
  </mergeCells>
  <pageMargins left="0.75" right="0.75" top="0.74" bottom="0.69" header="0.5" footer="0.5"/>
  <pageSetup paperSize="9" scale="89" orientation="landscape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view="pageBreakPreview" zoomScale="75" zoomScaleNormal="100" workbookViewId="0">
      <selection activeCell="B2" sqref="B2"/>
    </sheetView>
  </sheetViews>
  <sheetFormatPr defaultRowHeight="13.2" x14ac:dyDescent="0.25"/>
  <cols>
    <col min="1" max="1" width="52" customWidth="1"/>
    <col min="5" max="5" width="18.88671875" customWidth="1"/>
  </cols>
  <sheetData>
    <row r="1" spans="1:5" ht="15.6" x14ac:dyDescent="0.25">
      <c r="A1" s="228" t="s">
        <v>22</v>
      </c>
      <c r="B1" s="228"/>
      <c r="C1" s="228"/>
      <c r="D1" s="228"/>
      <c r="E1" s="228"/>
    </row>
    <row r="2" spans="1:5" ht="26.4" x14ac:dyDescent="0.25">
      <c r="A2" s="19" t="s">
        <v>23</v>
      </c>
      <c r="B2" s="20" t="s">
        <v>24</v>
      </c>
      <c r="C2" s="20" t="s">
        <v>25</v>
      </c>
      <c r="D2" s="20" t="s">
        <v>26</v>
      </c>
      <c r="E2" s="20" t="s">
        <v>43</v>
      </c>
    </row>
    <row r="3" spans="1:5" x14ac:dyDescent="0.25">
      <c r="A3" t="s">
        <v>27</v>
      </c>
      <c r="B3" s="17">
        <v>166715</v>
      </c>
      <c r="C3" s="17">
        <v>108550</v>
      </c>
      <c r="D3" s="17">
        <f>SUM(B3:C3)</f>
        <v>275265</v>
      </c>
      <c r="E3" s="18">
        <f>B3/D3</f>
        <v>0.60565273463753111</v>
      </c>
    </row>
    <row r="4" spans="1:5" x14ac:dyDescent="0.25">
      <c r="A4" t="s">
        <v>28</v>
      </c>
      <c r="B4" s="17">
        <v>82962</v>
      </c>
      <c r="C4" s="17">
        <v>34122</v>
      </c>
      <c r="D4" s="17">
        <f t="shared" ref="D4:D10" si="0">SUM(B4:C4)</f>
        <v>117084</v>
      </c>
      <c r="E4" s="18">
        <f t="shared" ref="E4:E10" si="1">B4/D4</f>
        <v>0.70856820744081173</v>
      </c>
    </row>
    <row r="5" spans="1:5" x14ac:dyDescent="0.25">
      <c r="A5" t="s">
        <v>29</v>
      </c>
      <c r="B5" s="17">
        <v>16784</v>
      </c>
      <c r="C5" s="17">
        <v>6354</v>
      </c>
      <c r="D5" s="17">
        <f t="shared" si="0"/>
        <v>23138</v>
      </c>
      <c r="E5" s="18">
        <f t="shared" si="1"/>
        <v>0.72538680957731871</v>
      </c>
    </row>
    <row r="6" spans="1:5" x14ac:dyDescent="0.25">
      <c r="A6" t="s">
        <v>30</v>
      </c>
      <c r="B6" s="17">
        <v>83297</v>
      </c>
      <c r="C6" s="17">
        <v>42109</v>
      </c>
      <c r="D6" s="17">
        <f t="shared" si="0"/>
        <v>125406</v>
      </c>
      <c r="E6" s="18">
        <f t="shared" si="1"/>
        <v>0.66421861792896675</v>
      </c>
    </row>
    <row r="7" spans="1:5" x14ac:dyDescent="0.25">
      <c r="A7" t="s">
        <v>31</v>
      </c>
      <c r="B7" s="17">
        <v>145012</v>
      </c>
      <c r="C7" s="17">
        <v>75284</v>
      </c>
      <c r="D7" s="17">
        <f t="shared" si="0"/>
        <v>220296</v>
      </c>
      <c r="E7" s="18">
        <f t="shared" si="1"/>
        <v>0.65825979591095618</v>
      </c>
    </row>
    <row r="8" spans="1:5" x14ac:dyDescent="0.25">
      <c r="A8" t="s">
        <v>32</v>
      </c>
      <c r="B8" s="17">
        <v>78437</v>
      </c>
      <c r="C8" s="17">
        <v>33441</v>
      </c>
      <c r="D8" s="17">
        <f t="shared" si="0"/>
        <v>111878</v>
      </c>
      <c r="E8" s="18">
        <f t="shared" si="1"/>
        <v>0.70109404887466709</v>
      </c>
    </row>
    <row r="9" spans="1:5" x14ac:dyDescent="0.25">
      <c r="A9" s="11" t="s">
        <v>33</v>
      </c>
      <c r="B9" s="21">
        <v>85028</v>
      </c>
      <c r="C9" s="21">
        <v>35281</v>
      </c>
      <c r="D9" s="21">
        <f t="shared" si="0"/>
        <v>120309</v>
      </c>
      <c r="E9" s="22">
        <f t="shared" si="1"/>
        <v>0.70674679367295878</v>
      </c>
    </row>
    <row r="10" spans="1:5" x14ac:dyDescent="0.25">
      <c r="A10" s="11" t="s">
        <v>44</v>
      </c>
      <c r="B10" s="21">
        <f>SUM(B3:B9)</f>
        <v>658235</v>
      </c>
      <c r="C10" s="21">
        <f>SUM(C3:C9)</f>
        <v>335141</v>
      </c>
      <c r="D10" s="71">
        <f t="shared" si="0"/>
        <v>993376</v>
      </c>
      <c r="E10" s="22">
        <f t="shared" si="1"/>
        <v>0.66262422285217282</v>
      </c>
    </row>
    <row r="11" spans="1:5" x14ac:dyDescent="0.25">
      <c r="A11" t="s">
        <v>34</v>
      </c>
    </row>
    <row r="12" spans="1:5" ht="33" customHeight="1" x14ac:dyDescent="0.25">
      <c r="A12" s="227" t="s">
        <v>258</v>
      </c>
      <c r="B12" s="227"/>
      <c r="C12" s="227"/>
      <c r="D12" s="227"/>
      <c r="E12" s="227"/>
    </row>
    <row r="13" spans="1:5" ht="33" customHeight="1" x14ac:dyDescent="0.25">
      <c r="A13" s="227" t="s">
        <v>35</v>
      </c>
      <c r="B13" s="227"/>
      <c r="C13" s="227"/>
      <c r="D13" s="227"/>
      <c r="E13" s="227"/>
    </row>
    <row r="14" spans="1:5" ht="33" customHeight="1" x14ac:dyDescent="0.25">
      <c r="A14" s="227" t="s">
        <v>36</v>
      </c>
      <c r="B14" s="227"/>
      <c r="C14" s="227"/>
      <c r="D14" s="227"/>
      <c r="E14" s="227"/>
    </row>
    <row r="15" spans="1:5" ht="33" customHeight="1" x14ac:dyDescent="0.25">
      <c r="A15" s="227" t="s">
        <v>37</v>
      </c>
      <c r="B15" s="227"/>
      <c r="C15" s="227" t="s">
        <v>38</v>
      </c>
      <c r="D15" s="227"/>
      <c r="E15" s="227"/>
    </row>
    <row r="16" spans="1:5" ht="33" customHeight="1" x14ac:dyDescent="0.25">
      <c r="A16" s="227" t="s">
        <v>39</v>
      </c>
      <c r="B16" s="227"/>
      <c r="C16" s="227"/>
      <c r="D16" s="227"/>
      <c r="E16" s="227"/>
    </row>
    <row r="17" spans="1:5" ht="33" customHeight="1" x14ac:dyDescent="0.25">
      <c r="A17" s="227" t="s">
        <v>40</v>
      </c>
      <c r="B17" s="227"/>
      <c r="C17" s="227" t="s">
        <v>41</v>
      </c>
      <c r="D17" s="227"/>
      <c r="E17" s="227"/>
    </row>
    <row r="18" spans="1:5" ht="33" customHeight="1" x14ac:dyDescent="0.25">
      <c r="A18" s="227" t="s">
        <v>42</v>
      </c>
      <c r="B18" s="227"/>
      <c r="C18" s="227"/>
      <c r="D18" s="227"/>
      <c r="E18" s="227"/>
    </row>
    <row r="20" spans="1:5" ht="15.6" x14ac:dyDescent="0.25">
      <c r="A20" s="228" t="s">
        <v>214</v>
      </c>
      <c r="B20" s="228"/>
      <c r="C20" s="228"/>
      <c r="D20" s="228"/>
      <c r="E20" s="228"/>
    </row>
    <row r="21" spans="1:5" ht="26.4" x14ac:dyDescent="0.25">
      <c r="A21" s="19" t="s">
        <v>23</v>
      </c>
      <c r="B21" s="20" t="s">
        <v>24</v>
      </c>
      <c r="C21" s="20" t="s">
        <v>25</v>
      </c>
      <c r="D21" s="20" t="s">
        <v>26</v>
      </c>
      <c r="E21" s="20" t="s">
        <v>215</v>
      </c>
    </row>
    <row r="22" spans="1:5" x14ac:dyDescent="0.25">
      <c r="A22" t="s">
        <v>27</v>
      </c>
      <c r="B22" s="17">
        <v>117556</v>
      </c>
      <c r="C22" s="17">
        <v>62556</v>
      </c>
      <c r="D22" s="17">
        <f t="shared" ref="D22:D28" si="2">SUM(B22:C22)</f>
        <v>180112</v>
      </c>
      <c r="E22" s="18">
        <f>B22/D22</f>
        <v>0.65268277516212136</v>
      </c>
    </row>
    <row r="23" spans="1:5" x14ac:dyDescent="0.25">
      <c r="A23" t="s">
        <v>28</v>
      </c>
      <c r="B23" s="17">
        <v>58369</v>
      </c>
      <c r="C23" s="17">
        <v>35490</v>
      </c>
      <c r="D23" s="17">
        <f t="shared" si="2"/>
        <v>93859</v>
      </c>
      <c r="E23" s="18">
        <f t="shared" ref="E23:E29" si="3">B23/D23</f>
        <v>0.62187962795256713</v>
      </c>
    </row>
    <row r="24" spans="1:5" x14ac:dyDescent="0.25">
      <c r="A24" t="s">
        <v>29</v>
      </c>
      <c r="B24" s="17"/>
      <c r="C24" s="17"/>
      <c r="D24" s="17"/>
      <c r="E24" s="18"/>
    </row>
    <row r="25" spans="1:5" x14ac:dyDescent="0.25">
      <c r="A25" t="s">
        <v>30</v>
      </c>
      <c r="B25" s="17">
        <v>60135</v>
      </c>
      <c r="C25" s="17">
        <f xml:space="preserve"> 23259+14183+21936-15990</f>
        <v>43388</v>
      </c>
      <c r="D25" s="17">
        <f t="shared" si="2"/>
        <v>103523</v>
      </c>
      <c r="E25" s="18">
        <f t="shared" si="3"/>
        <v>0.58088540710759928</v>
      </c>
    </row>
    <row r="26" spans="1:5" x14ac:dyDescent="0.25">
      <c r="A26" t="s">
        <v>31</v>
      </c>
      <c r="B26" s="17">
        <f>52848+30314+5038</f>
        <v>88200</v>
      </c>
      <c r="C26" s="17">
        <f>26272+10378</f>
        <v>36650</v>
      </c>
      <c r="D26" s="17">
        <f t="shared" si="2"/>
        <v>124850</v>
      </c>
      <c r="E26" s="18">
        <f t="shared" si="3"/>
        <v>0.70644773728474164</v>
      </c>
    </row>
    <row r="27" spans="1:5" x14ac:dyDescent="0.25">
      <c r="A27" t="s">
        <v>32</v>
      </c>
      <c r="B27" s="17">
        <v>56500</v>
      </c>
      <c r="C27" s="17">
        <f xml:space="preserve"> 91130-6841-3585-3113-56500</f>
        <v>21091</v>
      </c>
      <c r="D27" s="17">
        <f t="shared" si="2"/>
        <v>77591</v>
      </c>
      <c r="E27" s="18">
        <f t="shared" si="3"/>
        <v>0.72817723705068882</v>
      </c>
    </row>
    <row r="28" spans="1:5" x14ac:dyDescent="0.25">
      <c r="A28" s="11" t="s">
        <v>33</v>
      </c>
      <c r="B28" s="21">
        <f>1216+1184+2027+31152+6129+4358</f>
        <v>46066</v>
      </c>
      <c r="C28" s="21">
        <f>3153+3971+2069+3518+6723+466+20689</f>
        <v>40589</v>
      </c>
      <c r="D28" s="21">
        <f t="shared" si="2"/>
        <v>86655</v>
      </c>
      <c r="E28" s="22">
        <f t="shared" si="3"/>
        <v>0.53160233108303045</v>
      </c>
    </row>
    <row r="29" spans="1:5" x14ac:dyDescent="0.25">
      <c r="A29" s="11" t="s">
        <v>44</v>
      </c>
      <c r="B29" s="21">
        <f>SUM(B22:B28)</f>
        <v>426826</v>
      </c>
      <c r="C29" s="21">
        <f>SUM(C22:C28)</f>
        <v>239764</v>
      </c>
      <c r="D29" s="21">
        <f>SUM(D22:D28)</f>
        <v>666590</v>
      </c>
      <c r="E29" s="22">
        <f t="shared" si="3"/>
        <v>0.64031263595313459</v>
      </c>
    </row>
    <row r="31" spans="1:5" x14ac:dyDescent="0.25">
      <c r="A31" t="s">
        <v>34</v>
      </c>
    </row>
    <row r="32" spans="1:5" ht="34.950000000000003" customHeight="1" x14ac:dyDescent="0.25">
      <c r="A32" s="227" t="s">
        <v>259</v>
      </c>
      <c r="B32" s="227"/>
      <c r="C32" s="227"/>
      <c r="D32" s="227"/>
      <c r="E32" s="227"/>
    </row>
    <row r="33" spans="1:5" ht="34.950000000000003" customHeight="1" x14ac:dyDescent="0.25">
      <c r="A33" s="227" t="s">
        <v>216</v>
      </c>
      <c r="B33" s="227"/>
      <c r="C33" s="227"/>
      <c r="D33" s="227"/>
      <c r="E33" s="227"/>
    </row>
    <row r="34" spans="1:5" ht="34.950000000000003" customHeight="1" x14ac:dyDescent="0.25">
      <c r="A34" s="227" t="s">
        <v>217</v>
      </c>
      <c r="B34" s="227"/>
      <c r="C34" s="227"/>
      <c r="D34" s="227"/>
      <c r="E34" s="227"/>
    </row>
    <row r="35" spans="1:5" ht="34.950000000000003" customHeight="1" x14ac:dyDescent="0.25">
      <c r="A35" s="227" t="s">
        <v>218</v>
      </c>
      <c r="B35" s="227"/>
      <c r="C35" s="227" t="s">
        <v>38</v>
      </c>
      <c r="D35" s="227"/>
      <c r="E35" s="227"/>
    </row>
    <row r="36" spans="1:5" ht="34.950000000000003" customHeight="1" x14ac:dyDescent="0.25">
      <c r="A36" s="227" t="s">
        <v>219</v>
      </c>
      <c r="B36" s="227"/>
      <c r="C36" s="227"/>
      <c r="D36" s="227"/>
      <c r="E36" s="227"/>
    </row>
    <row r="37" spans="1:5" ht="34.950000000000003" customHeight="1" x14ac:dyDescent="0.25">
      <c r="A37" s="227" t="s">
        <v>220</v>
      </c>
      <c r="B37" s="227"/>
      <c r="C37" s="227" t="s">
        <v>41</v>
      </c>
      <c r="D37" s="227"/>
      <c r="E37" s="227"/>
    </row>
    <row r="38" spans="1:5" ht="34.950000000000003" customHeight="1" x14ac:dyDescent="0.25">
      <c r="A38" s="227" t="s">
        <v>221</v>
      </c>
      <c r="B38" s="227"/>
      <c r="C38" s="227"/>
      <c r="D38" s="227"/>
      <c r="E38" s="227"/>
    </row>
  </sheetData>
  <mergeCells count="16">
    <mergeCell ref="A16:E16"/>
    <mergeCell ref="A17:E17"/>
    <mergeCell ref="A18:E18"/>
    <mergeCell ref="A1:E1"/>
    <mergeCell ref="A12:E12"/>
    <mergeCell ref="A13:E13"/>
    <mergeCell ref="A14:E14"/>
    <mergeCell ref="A15:E15"/>
    <mergeCell ref="A36:E36"/>
    <mergeCell ref="A37:E37"/>
    <mergeCell ref="A38:E38"/>
    <mergeCell ref="A20:E20"/>
    <mergeCell ref="A32:E32"/>
    <mergeCell ref="A33:E33"/>
    <mergeCell ref="A34:E34"/>
    <mergeCell ref="A35:E35"/>
  </mergeCells>
  <pageMargins left="0.77" right="0.78" top="0.99" bottom="0.97" header="0.69" footer="0.31"/>
  <pageSetup paperSize="9" scale="85" orientation="portrait" horizontalDpi="300" verticalDpi="300" r:id="rId1"/>
  <headerFooter alignWithMargins="0">
    <oddFooter>&amp;L&amp;D &amp;T &amp;F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75" zoomScaleNormal="100" zoomScaleSheetLayoutView="75" workbookViewId="0">
      <pane xSplit="1" ySplit="8" topLeftCell="B87" activePane="bottomRight" state="frozen"/>
      <selection pane="topRight" activeCell="B1" sqref="B1"/>
      <selection pane="bottomLeft" activeCell="A9" sqref="A9"/>
      <selection pane="bottomRight" activeCell="D96" sqref="D96"/>
    </sheetView>
  </sheetViews>
  <sheetFormatPr defaultRowHeight="13.2" x14ac:dyDescent="0.25"/>
  <cols>
    <col min="2" max="2" width="15.33203125" customWidth="1"/>
    <col min="3" max="3" width="13.44140625" customWidth="1"/>
    <col min="4" max="4" width="15.33203125" customWidth="1"/>
    <col min="5" max="5" width="13" customWidth="1"/>
    <col min="6" max="6" width="7.88671875" customWidth="1"/>
    <col min="7" max="7" width="7.5546875" customWidth="1"/>
  </cols>
  <sheetData>
    <row r="1" spans="1:8" x14ac:dyDescent="0.25">
      <c r="A1" s="62" t="s">
        <v>225</v>
      </c>
      <c r="B1" s="62"/>
      <c r="C1" s="62"/>
      <c r="D1" s="11"/>
      <c r="E1" s="11"/>
      <c r="F1" s="11"/>
      <c r="G1" s="11"/>
    </row>
    <row r="2" spans="1:8" ht="13.2" customHeight="1" x14ac:dyDescent="0.25">
      <c r="A2" s="34"/>
      <c r="B2" s="231" t="s">
        <v>94</v>
      </c>
      <c r="C2" s="232"/>
      <c r="D2" s="231" t="s">
        <v>95</v>
      </c>
      <c r="E2" s="232"/>
      <c r="F2" s="231" t="s">
        <v>96</v>
      </c>
      <c r="G2" s="232"/>
      <c r="H2" s="26"/>
    </row>
    <row r="3" spans="1:8" ht="13.2" customHeight="1" x14ac:dyDescent="0.25">
      <c r="A3" s="34"/>
      <c r="B3" s="231" t="s">
        <v>97</v>
      </c>
      <c r="C3" s="232"/>
      <c r="D3" s="231" t="s">
        <v>97</v>
      </c>
      <c r="E3" s="232"/>
      <c r="F3" s="231" t="s">
        <v>227</v>
      </c>
      <c r="G3" s="232"/>
      <c r="H3" s="26"/>
    </row>
    <row r="4" spans="1:8" ht="13.2" customHeight="1" x14ac:dyDescent="0.25">
      <c r="A4" s="34"/>
      <c r="B4" s="231" t="s">
        <v>98</v>
      </c>
      <c r="C4" s="232"/>
      <c r="D4" s="231" t="s">
        <v>99</v>
      </c>
      <c r="E4" s="232"/>
      <c r="F4" s="231" t="s">
        <v>226</v>
      </c>
      <c r="G4" s="232"/>
    </row>
    <row r="5" spans="1:8" ht="13.2" customHeight="1" x14ac:dyDescent="0.25">
      <c r="A5" s="34"/>
      <c r="B5" s="231" t="s">
        <v>100</v>
      </c>
      <c r="C5" s="232"/>
      <c r="D5" s="231" t="s">
        <v>101</v>
      </c>
      <c r="E5" s="232"/>
      <c r="F5" s="231"/>
      <c r="G5" s="232"/>
    </row>
    <row r="6" spans="1:8" ht="41.4" customHeight="1" x14ac:dyDescent="0.25">
      <c r="A6" s="58"/>
      <c r="B6" s="229" t="s">
        <v>102</v>
      </c>
      <c r="C6" s="230"/>
      <c r="D6" s="229" t="s">
        <v>102</v>
      </c>
      <c r="E6" s="230"/>
      <c r="F6" s="64"/>
      <c r="G6" s="64"/>
    </row>
    <row r="7" spans="1:8" x14ac:dyDescent="0.25">
      <c r="A7" s="29"/>
      <c r="B7" s="63" t="s">
        <v>103</v>
      </c>
      <c r="C7" s="63"/>
      <c r="D7" s="63" t="s">
        <v>103</v>
      </c>
      <c r="E7" s="63"/>
      <c r="F7" s="64"/>
      <c r="G7" s="64"/>
    </row>
    <row r="8" spans="1:8" x14ac:dyDescent="0.25">
      <c r="A8" s="11"/>
      <c r="B8" s="36" t="s">
        <v>104</v>
      </c>
      <c r="C8" s="36"/>
      <c r="D8" s="36" t="s">
        <v>105</v>
      </c>
      <c r="E8" s="36"/>
      <c r="F8" s="37"/>
      <c r="G8" s="37"/>
    </row>
    <row r="9" spans="1:8" x14ac:dyDescent="0.25">
      <c r="A9" t="s">
        <v>106</v>
      </c>
      <c r="B9" s="38">
        <v>527</v>
      </c>
      <c r="C9" s="39">
        <f t="shared" ref="C9:C72" si="0">B9/B$79*1000</f>
        <v>280.61767838125667</v>
      </c>
      <c r="D9" s="41"/>
      <c r="F9" s="40">
        <f t="shared" ref="F9:F72" si="1">C9</f>
        <v>280.61767838125667</v>
      </c>
      <c r="G9" s="51">
        <f>F9/F$13*1000</f>
        <v>827.31554160125586</v>
      </c>
    </row>
    <row r="10" spans="1:8" x14ac:dyDescent="0.25">
      <c r="A10" t="s">
        <v>107</v>
      </c>
      <c r="B10" s="38">
        <v>551</v>
      </c>
      <c r="C10" s="39">
        <f t="shared" si="0"/>
        <v>293.39723109691164</v>
      </c>
      <c r="D10" s="41"/>
      <c r="F10" s="40">
        <f t="shared" si="1"/>
        <v>293.39723109691164</v>
      </c>
      <c r="G10" s="51">
        <f>F10/F$13*1000</f>
        <v>864.99215070643652</v>
      </c>
    </row>
    <row r="11" spans="1:8" x14ac:dyDescent="0.25">
      <c r="A11" t="s">
        <v>108</v>
      </c>
      <c r="B11" s="38">
        <v>571</v>
      </c>
      <c r="C11" s="39">
        <f t="shared" si="0"/>
        <v>304.04685835995741</v>
      </c>
      <c r="D11" s="41"/>
      <c r="F11" s="40">
        <f t="shared" si="1"/>
        <v>304.04685835995741</v>
      </c>
      <c r="G11" s="51">
        <f>F11/F$13*1000</f>
        <v>896.38932496075347</v>
      </c>
    </row>
    <row r="12" spans="1:8" x14ac:dyDescent="0.25">
      <c r="A12" t="s">
        <v>109</v>
      </c>
      <c r="B12" s="38">
        <v>606</v>
      </c>
      <c r="C12" s="39">
        <f t="shared" si="0"/>
        <v>322.68370607028749</v>
      </c>
      <c r="D12" s="41"/>
      <c r="F12" s="40">
        <f t="shared" si="1"/>
        <v>322.68370607028749</v>
      </c>
      <c r="G12" s="51">
        <f>F12/F$13*1000</f>
        <v>951.33437990580831</v>
      </c>
    </row>
    <row r="13" spans="1:8" x14ac:dyDescent="0.25">
      <c r="A13" t="s">
        <v>110</v>
      </c>
      <c r="B13" s="38">
        <v>637</v>
      </c>
      <c r="C13" s="39">
        <f t="shared" si="0"/>
        <v>339.19062832800853</v>
      </c>
      <c r="D13" s="41"/>
      <c r="F13" s="40">
        <f t="shared" si="1"/>
        <v>339.19062832800853</v>
      </c>
      <c r="G13" s="103">
        <f>F13/F$13*1000</f>
        <v>1000</v>
      </c>
    </row>
    <row r="14" spans="1:8" x14ac:dyDescent="0.25">
      <c r="A14" t="s">
        <v>111</v>
      </c>
      <c r="B14" s="38">
        <v>675</v>
      </c>
      <c r="C14" s="39">
        <f t="shared" si="0"/>
        <v>359.42492012779553</v>
      </c>
      <c r="D14" s="41"/>
      <c r="F14" s="40">
        <f t="shared" si="1"/>
        <v>359.42492012779553</v>
      </c>
      <c r="G14" s="51">
        <f t="shared" ref="G14:G77" si="2">F14/F$13*1000</f>
        <v>1059.6546310832025</v>
      </c>
    </row>
    <row r="15" spans="1:8" x14ac:dyDescent="0.25">
      <c r="A15" t="s">
        <v>112</v>
      </c>
      <c r="B15" s="38">
        <v>707</v>
      </c>
      <c r="C15" s="39">
        <f t="shared" si="0"/>
        <v>376.46432374866879</v>
      </c>
      <c r="D15" s="41"/>
      <c r="F15" s="40">
        <f t="shared" si="1"/>
        <v>376.46432374866879</v>
      </c>
      <c r="G15" s="51">
        <f t="shared" si="2"/>
        <v>1109.8901098901099</v>
      </c>
    </row>
    <row r="16" spans="1:8" x14ac:dyDescent="0.25">
      <c r="A16" t="s">
        <v>113</v>
      </c>
      <c r="B16" s="38">
        <v>744</v>
      </c>
      <c r="C16" s="39">
        <f t="shared" si="0"/>
        <v>396.16613418530352</v>
      </c>
      <c r="D16" s="41"/>
      <c r="F16" s="40">
        <f t="shared" si="1"/>
        <v>396.16613418530352</v>
      </c>
      <c r="G16" s="51">
        <f t="shared" si="2"/>
        <v>1167.9748822605964</v>
      </c>
    </row>
    <row r="17" spans="1:7" x14ac:dyDescent="0.25">
      <c r="A17" t="s">
        <v>114</v>
      </c>
      <c r="B17" s="38">
        <v>771</v>
      </c>
      <c r="C17" s="39">
        <f t="shared" si="0"/>
        <v>410.54313099041536</v>
      </c>
      <c r="D17" s="41"/>
      <c r="F17" s="40">
        <f t="shared" si="1"/>
        <v>410.54313099041536</v>
      </c>
      <c r="G17" s="51">
        <f t="shared" si="2"/>
        <v>1210.3610675039247</v>
      </c>
    </row>
    <row r="18" spans="1:7" x14ac:dyDescent="0.25">
      <c r="A18" t="s">
        <v>115</v>
      </c>
      <c r="B18" s="38">
        <v>815</v>
      </c>
      <c r="C18" s="39">
        <f t="shared" si="0"/>
        <v>433.97231096911611</v>
      </c>
      <c r="D18" s="41"/>
      <c r="F18" s="40">
        <f t="shared" si="1"/>
        <v>433.97231096911611</v>
      </c>
      <c r="G18" s="51">
        <f t="shared" si="2"/>
        <v>1279.4348508634223</v>
      </c>
    </row>
    <row r="19" spans="1:7" x14ac:dyDescent="0.25">
      <c r="A19" t="s">
        <v>116</v>
      </c>
      <c r="B19" s="38">
        <v>857</v>
      </c>
      <c r="C19" s="39">
        <f t="shared" si="0"/>
        <v>456.33652822151225</v>
      </c>
      <c r="D19" s="41"/>
      <c r="F19" s="40">
        <f t="shared" si="1"/>
        <v>456.33652822151225</v>
      </c>
      <c r="G19" s="51">
        <f t="shared" si="2"/>
        <v>1345.3689167974883</v>
      </c>
    </row>
    <row r="20" spans="1:7" x14ac:dyDescent="0.25">
      <c r="A20" t="s">
        <v>117</v>
      </c>
      <c r="B20" s="38">
        <v>880</v>
      </c>
      <c r="C20" s="39">
        <f t="shared" si="0"/>
        <v>468.5835995740149</v>
      </c>
      <c r="D20" s="41"/>
      <c r="F20" s="40">
        <f t="shared" si="1"/>
        <v>468.5835995740149</v>
      </c>
      <c r="G20" s="51">
        <f t="shared" si="2"/>
        <v>1381.4756671899529</v>
      </c>
    </row>
    <row r="21" spans="1:7" x14ac:dyDescent="0.25">
      <c r="A21" t="s">
        <v>118</v>
      </c>
      <c r="B21" s="38">
        <v>922</v>
      </c>
      <c r="C21" s="39">
        <f t="shared" si="0"/>
        <v>490.9478168264111</v>
      </c>
      <c r="D21" s="41"/>
      <c r="F21" s="40">
        <f t="shared" si="1"/>
        <v>490.9478168264111</v>
      </c>
      <c r="G21" s="51">
        <f t="shared" si="2"/>
        <v>1447.4097331240187</v>
      </c>
    </row>
    <row r="22" spans="1:7" x14ac:dyDescent="0.25">
      <c r="A22" t="s">
        <v>119</v>
      </c>
      <c r="B22" s="38">
        <v>966</v>
      </c>
      <c r="C22" s="39">
        <f t="shared" si="0"/>
        <v>514.37699680511184</v>
      </c>
      <c r="D22" s="41"/>
      <c r="F22" s="40">
        <f t="shared" si="1"/>
        <v>514.37699680511184</v>
      </c>
      <c r="G22" s="51">
        <f t="shared" si="2"/>
        <v>1516.4835164835165</v>
      </c>
    </row>
    <row r="23" spans="1:7" x14ac:dyDescent="0.25">
      <c r="A23" t="s">
        <v>120</v>
      </c>
      <c r="B23" s="38">
        <v>989</v>
      </c>
      <c r="C23" s="39">
        <f t="shared" si="0"/>
        <v>526.62406815761449</v>
      </c>
      <c r="D23" s="41"/>
      <c r="F23" s="40">
        <f t="shared" si="1"/>
        <v>526.62406815761449</v>
      </c>
      <c r="G23" s="51">
        <f t="shared" si="2"/>
        <v>1552.5902668759813</v>
      </c>
    </row>
    <row r="24" spans="1:7" x14ac:dyDescent="0.25">
      <c r="A24" t="s">
        <v>121</v>
      </c>
      <c r="B24" s="70">
        <v>1000</v>
      </c>
      <c r="C24" s="39">
        <f t="shared" si="0"/>
        <v>532.48136315228965</v>
      </c>
      <c r="D24" s="41"/>
      <c r="F24" s="40">
        <f t="shared" si="1"/>
        <v>532.48136315228965</v>
      </c>
      <c r="G24" s="51">
        <f t="shared" si="2"/>
        <v>1569.8587127158555</v>
      </c>
    </row>
    <row r="25" spans="1:7" x14ac:dyDescent="0.25">
      <c r="A25" t="s">
        <v>122</v>
      </c>
      <c r="B25" s="38">
        <v>1005</v>
      </c>
      <c r="C25" s="39">
        <f t="shared" si="0"/>
        <v>535.14376996805117</v>
      </c>
      <c r="D25" s="41"/>
      <c r="F25" s="40">
        <f t="shared" si="1"/>
        <v>535.14376996805117</v>
      </c>
      <c r="G25" s="51">
        <f t="shared" si="2"/>
        <v>1577.708006279435</v>
      </c>
    </row>
    <row r="26" spans="1:7" x14ac:dyDescent="0.25">
      <c r="A26" t="s">
        <v>123</v>
      </c>
      <c r="B26" s="38">
        <v>1015</v>
      </c>
      <c r="C26" s="39">
        <f t="shared" si="0"/>
        <v>540.468583599574</v>
      </c>
      <c r="D26" s="41"/>
      <c r="F26" s="40">
        <f t="shared" si="1"/>
        <v>540.468583599574</v>
      </c>
      <c r="G26" s="51">
        <f t="shared" si="2"/>
        <v>1593.4065934065934</v>
      </c>
    </row>
    <row r="27" spans="1:7" x14ac:dyDescent="0.25">
      <c r="A27" t="s">
        <v>124</v>
      </c>
      <c r="B27" s="38">
        <v>1022</v>
      </c>
      <c r="C27" s="39">
        <f t="shared" si="0"/>
        <v>544.19595314164008</v>
      </c>
      <c r="D27" s="41"/>
      <c r="F27" s="40">
        <f t="shared" si="1"/>
        <v>544.19595314164008</v>
      </c>
      <c r="G27" s="51">
        <f t="shared" si="2"/>
        <v>1604.3956043956046</v>
      </c>
    </row>
    <row r="28" spans="1:7" x14ac:dyDescent="0.25">
      <c r="A28" t="s">
        <v>125</v>
      </c>
      <c r="B28" s="38">
        <v>1027</v>
      </c>
      <c r="C28" s="39">
        <f t="shared" si="0"/>
        <v>546.85835995740149</v>
      </c>
      <c r="D28" s="41"/>
      <c r="F28" s="40">
        <f t="shared" si="1"/>
        <v>546.85835995740149</v>
      </c>
      <c r="G28" s="51">
        <f t="shared" si="2"/>
        <v>1612.2448979591836</v>
      </c>
    </row>
    <row r="29" spans="1:7" x14ac:dyDescent="0.25">
      <c r="A29" t="s">
        <v>126</v>
      </c>
      <c r="B29" s="38">
        <v>1036</v>
      </c>
      <c r="C29" s="39">
        <f t="shared" si="0"/>
        <v>551.6506922257721</v>
      </c>
      <c r="D29" s="41"/>
      <c r="F29" s="40">
        <f t="shared" si="1"/>
        <v>551.6506922257721</v>
      </c>
      <c r="G29" s="51">
        <f t="shared" si="2"/>
        <v>1626.3736263736264</v>
      </c>
    </row>
    <row r="30" spans="1:7" x14ac:dyDescent="0.25">
      <c r="A30" t="s">
        <v>127</v>
      </c>
      <c r="B30" s="38">
        <v>1063</v>
      </c>
      <c r="C30" s="39">
        <f t="shared" si="0"/>
        <v>566.02768903088395</v>
      </c>
      <c r="D30" s="41"/>
      <c r="F30" s="40">
        <f t="shared" si="1"/>
        <v>566.02768903088395</v>
      </c>
      <c r="G30" s="51">
        <f t="shared" si="2"/>
        <v>1668.7598116169545</v>
      </c>
    </row>
    <row r="31" spans="1:7" x14ac:dyDescent="0.25">
      <c r="A31" t="s">
        <v>128</v>
      </c>
      <c r="B31" s="38">
        <v>1114</v>
      </c>
      <c r="C31" s="39">
        <f t="shared" si="0"/>
        <v>593.18423855165065</v>
      </c>
      <c r="D31" s="41"/>
      <c r="F31" s="40">
        <f t="shared" si="1"/>
        <v>593.18423855165065</v>
      </c>
      <c r="G31" s="51">
        <f t="shared" si="2"/>
        <v>1748.822605965463</v>
      </c>
    </row>
    <row r="32" spans="1:7" x14ac:dyDescent="0.25">
      <c r="A32" t="s">
        <v>129</v>
      </c>
      <c r="B32" s="38">
        <v>1138</v>
      </c>
      <c r="C32" s="39">
        <f t="shared" si="0"/>
        <v>605.96379126730562</v>
      </c>
      <c r="D32" s="41"/>
      <c r="F32" s="40">
        <f t="shared" si="1"/>
        <v>605.96379126730562</v>
      </c>
      <c r="G32" s="51">
        <f t="shared" si="2"/>
        <v>1786.4992150706437</v>
      </c>
    </row>
    <row r="33" spans="1:7" x14ac:dyDescent="0.25">
      <c r="A33" t="s">
        <v>130</v>
      </c>
      <c r="B33" s="38">
        <v>1177</v>
      </c>
      <c r="C33" s="39">
        <f t="shared" si="0"/>
        <v>626.73056443024495</v>
      </c>
      <c r="D33" s="41"/>
      <c r="F33" s="40">
        <f t="shared" si="1"/>
        <v>626.73056443024495</v>
      </c>
      <c r="G33" s="51">
        <f t="shared" si="2"/>
        <v>1847.723704866562</v>
      </c>
    </row>
    <row r="34" spans="1:7" x14ac:dyDescent="0.25">
      <c r="A34" t="s">
        <v>131</v>
      </c>
      <c r="B34" s="38">
        <v>1239</v>
      </c>
      <c r="C34" s="39">
        <f t="shared" si="0"/>
        <v>659.74440894568681</v>
      </c>
      <c r="D34" s="41"/>
      <c r="F34" s="40">
        <f t="shared" si="1"/>
        <v>659.74440894568681</v>
      </c>
      <c r="G34" s="51">
        <f t="shared" si="2"/>
        <v>1945.0549450549447</v>
      </c>
    </row>
    <row r="35" spans="1:7" x14ac:dyDescent="0.25">
      <c r="A35" t="s">
        <v>132</v>
      </c>
      <c r="B35" s="38">
        <v>1264</v>
      </c>
      <c r="C35" s="39">
        <f t="shared" si="0"/>
        <v>673.05644302449423</v>
      </c>
      <c r="D35" s="41"/>
      <c r="F35" s="40">
        <f t="shared" si="1"/>
        <v>673.05644302449423</v>
      </c>
      <c r="G35" s="51">
        <f t="shared" si="2"/>
        <v>1984.3014128728416</v>
      </c>
    </row>
    <row r="36" spans="1:7" x14ac:dyDescent="0.25">
      <c r="A36" t="s">
        <v>133</v>
      </c>
      <c r="B36" s="38">
        <v>1278</v>
      </c>
      <c r="C36" s="39">
        <f t="shared" si="0"/>
        <v>680.51118210862614</v>
      </c>
      <c r="D36" s="41"/>
      <c r="F36" s="40">
        <f t="shared" si="1"/>
        <v>680.51118210862614</v>
      </c>
      <c r="G36" s="51">
        <f t="shared" si="2"/>
        <v>2006.279434850863</v>
      </c>
    </row>
    <row r="37" spans="1:7" x14ac:dyDescent="0.25">
      <c r="A37" t="s">
        <v>134</v>
      </c>
      <c r="B37" s="38">
        <v>1316</v>
      </c>
      <c r="C37" s="39">
        <f t="shared" si="0"/>
        <v>700.74547390841326</v>
      </c>
      <c r="D37" s="41"/>
      <c r="F37" s="40">
        <f t="shared" si="1"/>
        <v>700.74547390841326</v>
      </c>
      <c r="G37" s="51">
        <f t="shared" si="2"/>
        <v>2065.934065934066</v>
      </c>
    </row>
    <row r="38" spans="1:7" x14ac:dyDescent="0.25">
      <c r="A38" t="s">
        <v>135</v>
      </c>
      <c r="B38" s="38">
        <v>1364</v>
      </c>
      <c r="C38" s="39">
        <f t="shared" si="0"/>
        <v>726.30457933972309</v>
      </c>
      <c r="D38" s="41"/>
      <c r="F38" s="40">
        <f t="shared" si="1"/>
        <v>726.30457933972309</v>
      </c>
      <c r="G38" s="51">
        <f t="shared" si="2"/>
        <v>2141.2872841444268</v>
      </c>
    </row>
    <row r="39" spans="1:7" x14ac:dyDescent="0.25">
      <c r="A39" t="s">
        <v>136</v>
      </c>
      <c r="B39" s="38">
        <v>1399</v>
      </c>
      <c r="C39" s="39">
        <f t="shared" si="0"/>
        <v>744.94142705005333</v>
      </c>
      <c r="D39" s="41"/>
      <c r="F39" s="40">
        <f t="shared" si="1"/>
        <v>744.94142705005333</v>
      </c>
      <c r="G39" s="51">
        <f t="shared" si="2"/>
        <v>2196.2323390894821</v>
      </c>
    </row>
    <row r="40" spans="1:7" x14ac:dyDescent="0.25">
      <c r="A40" t="s">
        <v>137</v>
      </c>
      <c r="B40" s="38">
        <v>1412</v>
      </c>
      <c r="C40" s="39">
        <f t="shared" si="0"/>
        <v>751.86368477103304</v>
      </c>
      <c r="D40" s="41"/>
      <c r="F40" s="40">
        <f t="shared" si="1"/>
        <v>751.86368477103304</v>
      </c>
      <c r="G40" s="51">
        <f t="shared" si="2"/>
        <v>2216.6405023547877</v>
      </c>
    </row>
    <row r="41" spans="1:7" x14ac:dyDescent="0.25">
      <c r="A41" t="s">
        <v>138</v>
      </c>
      <c r="B41" s="38">
        <v>1457</v>
      </c>
      <c r="C41" s="39">
        <f t="shared" si="0"/>
        <v>775.825346112886</v>
      </c>
      <c r="D41" s="41"/>
      <c r="F41" s="40">
        <f t="shared" si="1"/>
        <v>775.825346112886</v>
      </c>
      <c r="G41" s="51">
        <f t="shared" si="2"/>
        <v>2287.2841444270016</v>
      </c>
    </row>
    <row r="42" spans="1:7" x14ac:dyDescent="0.25">
      <c r="A42" t="s">
        <v>139</v>
      </c>
      <c r="B42" s="38">
        <v>1481</v>
      </c>
      <c r="C42" s="39">
        <f t="shared" si="0"/>
        <v>788.60489882854097</v>
      </c>
      <c r="D42" s="41"/>
      <c r="F42" s="40">
        <f t="shared" si="1"/>
        <v>788.60489882854097</v>
      </c>
      <c r="G42" s="51">
        <f t="shared" si="2"/>
        <v>2324.960753532182</v>
      </c>
    </row>
    <row r="43" spans="1:7" x14ac:dyDescent="0.25">
      <c r="A43" t="s">
        <v>140</v>
      </c>
      <c r="B43" s="38">
        <v>1497</v>
      </c>
      <c r="C43" s="39">
        <f t="shared" si="0"/>
        <v>797.12460063897765</v>
      </c>
      <c r="D43" s="41"/>
      <c r="F43" s="40">
        <f t="shared" si="1"/>
        <v>797.12460063897765</v>
      </c>
      <c r="G43" s="51">
        <f t="shared" si="2"/>
        <v>2350.0784929356359</v>
      </c>
    </row>
    <row r="44" spans="1:7" x14ac:dyDescent="0.25">
      <c r="A44" t="s">
        <v>141</v>
      </c>
      <c r="B44" s="38">
        <v>1516</v>
      </c>
      <c r="C44" s="39">
        <f t="shared" si="0"/>
        <v>807.2417465388711</v>
      </c>
      <c r="D44" s="41"/>
      <c r="F44" s="40">
        <f t="shared" si="1"/>
        <v>807.2417465388711</v>
      </c>
      <c r="G44" s="51">
        <f t="shared" si="2"/>
        <v>2379.9058084772369</v>
      </c>
    </row>
    <row r="45" spans="1:7" x14ac:dyDescent="0.25">
      <c r="A45" t="s">
        <v>142</v>
      </c>
      <c r="B45" s="38">
        <v>1528</v>
      </c>
      <c r="C45" s="39">
        <f t="shared" si="0"/>
        <v>813.63152289669858</v>
      </c>
      <c r="D45" s="41"/>
      <c r="F45" s="40">
        <f t="shared" si="1"/>
        <v>813.63152289669858</v>
      </c>
      <c r="G45" s="51">
        <f t="shared" si="2"/>
        <v>2398.7441130298271</v>
      </c>
    </row>
    <row r="46" spans="1:7" x14ac:dyDescent="0.25">
      <c r="A46" t="s">
        <v>143</v>
      </c>
      <c r="B46" s="38">
        <v>1543</v>
      </c>
      <c r="C46" s="39">
        <f t="shared" si="0"/>
        <v>821.61874334398294</v>
      </c>
      <c r="D46" s="41"/>
      <c r="F46" s="40">
        <f t="shared" si="1"/>
        <v>821.61874334398294</v>
      </c>
      <c r="G46" s="51">
        <f t="shared" si="2"/>
        <v>2422.2919937205647</v>
      </c>
    </row>
    <row r="47" spans="1:7" x14ac:dyDescent="0.25">
      <c r="A47" t="s">
        <v>144</v>
      </c>
      <c r="B47" s="38">
        <v>1560</v>
      </c>
      <c r="C47" s="39">
        <f t="shared" si="0"/>
        <v>830.67092651757196</v>
      </c>
      <c r="D47" s="41"/>
      <c r="F47" s="40">
        <f t="shared" si="1"/>
        <v>830.67092651757196</v>
      </c>
      <c r="G47" s="51">
        <f t="shared" si="2"/>
        <v>2448.9795918367349</v>
      </c>
    </row>
    <row r="48" spans="1:7" x14ac:dyDescent="0.25">
      <c r="A48" t="s">
        <v>145</v>
      </c>
      <c r="B48" s="38">
        <v>1572</v>
      </c>
      <c r="C48" s="39">
        <f t="shared" si="0"/>
        <v>837.06070287539933</v>
      </c>
      <c r="D48" s="41"/>
      <c r="F48" s="40">
        <f t="shared" si="1"/>
        <v>837.06070287539933</v>
      </c>
      <c r="G48" s="51">
        <f t="shared" si="2"/>
        <v>2467.8178963893247</v>
      </c>
    </row>
    <row r="49" spans="1:7" x14ac:dyDescent="0.25">
      <c r="A49" t="s">
        <v>146</v>
      </c>
      <c r="B49" s="38">
        <v>1594</v>
      </c>
      <c r="C49" s="39">
        <f t="shared" si="0"/>
        <v>848.77529286474976</v>
      </c>
      <c r="D49" s="41"/>
      <c r="F49" s="40">
        <f t="shared" si="1"/>
        <v>848.77529286474976</v>
      </c>
      <c r="G49" s="51">
        <f t="shared" si="2"/>
        <v>2502.3547880690739</v>
      </c>
    </row>
    <row r="50" spans="1:7" x14ac:dyDescent="0.25">
      <c r="A50" t="s">
        <v>147</v>
      </c>
      <c r="B50" s="38">
        <v>1609</v>
      </c>
      <c r="C50" s="39">
        <f t="shared" si="0"/>
        <v>856.76251331203412</v>
      </c>
      <c r="D50" s="41"/>
      <c r="F50" s="40">
        <f t="shared" si="1"/>
        <v>856.76251331203412</v>
      </c>
      <c r="G50" s="51">
        <f t="shared" si="2"/>
        <v>2525.9026687598121</v>
      </c>
    </row>
    <row r="51" spans="1:7" x14ac:dyDescent="0.25">
      <c r="A51" t="s">
        <v>148</v>
      </c>
      <c r="B51" s="38">
        <v>1636</v>
      </c>
      <c r="C51" s="39">
        <f t="shared" si="0"/>
        <v>871.13951011714585</v>
      </c>
      <c r="D51" s="41"/>
      <c r="F51" s="40">
        <f t="shared" si="1"/>
        <v>871.13951011714585</v>
      </c>
      <c r="G51" s="51">
        <f t="shared" si="2"/>
        <v>2568.2888540031395</v>
      </c>
    </row>
    <row r="52" spans="1:7" x14ac:dyDescent="0.25">
      <c r="A52" t="s">
        <v>149</v>
      </c>
      <c r="B52" s="38">
        <v>1651</v>
      </c>
      <c r="C52" s="39">
        <f t="shared" si="0"/>
        <v>879.1267305644302</v>
      </c>
      <c r="D52" s="41"/>
      <c r="F52" s="40">
        <f t="shared" si="1"/>
        <v>879.1267305644302</v>
      </c>
      <c r="G52" s="51">
        <f t="shared" si="2"/>
        <v>2591.8367346938776</v>
      </c>
    </row>
    <row r="53" spans="1:7" x14ac:dyDescent="0.25">
      <c r="A53" t="s">
        <v>150</v>
      </c>
      <c r="B53" s="38">
        <v>1669</v>
      </c>
      <c r="C53" s="39">
        <f t="shared" si="0"/>
        <v>888.71139510117143</v>
      </c>
      <c r="D53" s="41"/>
      <c r="F53" s="40">
        <f t="shared" si="1"/>
        <v>888.71139510117143</v>
      </c>
      <c r="G53" s="51">
        <f t="shared" si="2"/>
        <v>2620.0941915227627</v>
      </c>
    </row>
    <row r="54" spans="1:7" x14ac:dyDescent="0.25">
      <c r="A54" t="s">
        <v>151</v>
      </c>
      <c r="B54" s="38">
        <v>1706</v>
      </c>
      <c r="C54" s="39">
        <f t="shared" si="0"/>
        <v>908.41320553780611</v>
      </c>
      <c r="D54" s="41"/>
      <c r="F54" s="40">
        <f t="shared" si="1"/>
        <v>908.41320553780611</v>
      </c>
      <c r="G54" s="51">
        <f t="shared" si="2"/>
        <v>2678.1789638932491</v>
      </c>
    </row>
    <row r="55" spans="1:7" x14ac:dyDescent="0.25">
      <c r="A55" t="s">
        <v>152</v>
      </c>
      <c r="B55" s="38">
        <v>1708</v>
      </c>
      <c r="C55" s="39">
        <f t="shared" si="0"/>
        <v>909.47816826411076</v>
      </c>
      <c r="D55" s="41"/>
      <c r="F55" s="40">
        <f t="shared" si="1"/>
        <v>909.47816826411076</v>
      </c>
      <c r="G55" s="51">
        <f t="shared" si="2"/>
        <v>2681.3186813186812</v>
      </c>
    </row>
    <row r="56" spans="1:7" x14ac:dyDescent="0.25">
      <c r="A56" t="s">
        <v>153</v>
      </c>
      <c r="B56" s="38">
        <v>1750</v>
      </c>
      <c r="C56" s="39">
        <f t="shared" si="0"/>
        <v>931.84238551650685</v>
      </c>
      <c r="D56" s="41"/>
      <c r="F56" s="40">
        <f t="shared" si="1"/>
        <v>931.84238551650685</v>
      </c>
      <c r="G56" s="51">
        <f t="shared" si="2"/>
        <v>2747.2527472527468</v>
      </c>
    </row>
    <row r="57" spans="1:7" x14ac:dyDescent="0.25">
      <c r="A57" t="s">
        <v>154</v>
      </c>
      <c r="B57" s="38">
        <v>1763</v>
      </c>
      <c r="C57" s="39">
        <f t="shared" si="0"/>
        <v>938.76464323748667</v>
      </c>
      <c r="D57" s="41"/>
      <c r="F57" s="40">
        <f t="shared" si="1"/>
        <v>938.76464323748667</v>
      </c>
      <c r="G57" s="51">
        <f t="shared" si="2"/>
        <v>2767.6609105180532</v>
      </c>
    </row>
    <row r="58" spans="1:7" x14ac:dyDescent="0.25">
      <c r="A58" t="s">
        <v>155</v>
      </c>
      <c r="B58" s="38">
        <v>1777</v>
      </c>
      <c r="C58" s="39">
        <f t="shared" si="0"/>
        <v>946.2193823216187</v>
      </c>
      <c r="D58" s="41"/>
      <c r="F58" s="40">
        <f t="shared" si="1"/>
        <v>946.2193823216187</v>
      </c>
      <c r="G58" s="51">
        <f t="shared" si="2"/>
        <v>2789.6389324960751</v>
      </c>
    </row>
    <row r="59" spans="1:7" x14ac:dyDescent="0.25">
      <c r="A59" t="s">
        <v>156</v>
      </c>
      <c r="B59" s="38">
        <v>1782</v>
      </c>
      <c r="C59" s="39">
        <f t="shared" si="0"/>
        <v>948.88178913738022</v>
      </c>
      <c r="D59" s="41"/>
      <c r="F59" s="40">
        <f t="shared" si="1"/>
        <v>948.88178913738022</v>
      </c>
      <c r="G59" s="51">
        <f t="shared" si="2"/>
        <v>2797.4882260596546</v>
      </c>
    </row>
    <row r="60" spans="1:7" x14ac:dyDescent="0.25">
      <c r="A60" t="s">
        <v>157</v>
      </c>
      <c r="B60" s="38">
        <v>1775</v>
      </c>
      <c r="C60" s="39">
        <f t="shared" si="0"/>
        <v>945.15441959531427</v>
      </c>
      <c r="D60" s="41"/>
      <c r="F60" s="40">
        <f t="shared" si="1"/>
        <v>945.15441959531427</v>
      </c>
      <c r="G60" s="51">
        <f t="shared" si="2"/>
        <v>2786.4992150706439</v>
      </c>
    </row>
    <row r="61" spans="1:7" x14ac:dyDescent="0.25">
      <c r="A61" t="s">
        <v>158</v>
      </c>
      <c r="B61" s="38">
        <v>1784</v>
      </c>
      <c r="C61" s="39">
        <f t="shared" si="0"/>
        <v>949.94675186368477</v>
      </c>
      <c r="D61" s="41"/>
      <c r="F61" s="40">
        <f t="shared" si="1"/>
        <v>949.94675186368477</v>
      </c>
      <c r="G61" s="51">
        <f t="shared" si="2"/>
        <v>2800.6279434850862</v>
      </c>
    </row>
    <row r="62" spans="1:7" x14ac:dyDescent="0.25">
      <c r="A62" t="s">
        <v>159</v>
      </c>
      <c r="B62" s="38">
        <v>1792</v>
      </c>
      <c r="C62" s="39">
        <f t="shared" si="0"/>
        <v>954.20660276890317</v>
      </c>
      <c r="D62" s="41"/>
      <c r="F62" s="40">
        <f t="shared" si="1"/>
        <v>954.20660276890317</v>
      </c>
      <c r="G62" s="51">
        <f t="shared" si="2"/>
        <v>2813.1868131868132</v>
      </c>
    </row>
    <row r="63" spans="1:7" x14ac:dyDescent="0.25">
      <c r="A63" t="s">
        <v>160</v>
      </c>
      <c r="B63" s="38">
        <v>1798</v>
      </c>
      <c r="C63" s="39">
        <f t="shared" si="0"/>
        <v>957.4014909478168</v>
      </c>
      <c r="D63" s="41"/>
      <c r="F63" s="40">
        <f t="shared" si="1"/>
        <v>957.4014909478168</v>
      </c>
      <c r="G63" s="51">
        <f t="shared" si="2"/>
        <v>2822.6059654631081</v>
      </c>
    </row>
    <row r="64" spans="1:7" x14ac:dyDescent="0.25">
      <c r="A64" t="s">
        <v>161</v>
      </c>
      <c r="B64" s="38">
        <v>1810</v>
      </c>
      <c r="C64" s="39">
        <f t="shared" si="0"/>
        <v>963.7912673056444</v>
      </c>
      <c r="D64" s="41"/>
      <c r="F64" s="40">
        <f t="shared" si="1"/>
        <v>963.7912673056444</v>
      </c>
      <c r="G64" s="51">
        <f t="shared" si="2"/>
        <v>2841.4442700156987</v>
      </c>
    </row>
    <row r="65" spans="1:8" x14ac:dyDescent="0.25">
      <c r="A65" t="s">
        <v>162</v>
      </c>
      <c r="B65" s="38">
        <v>1821</v>
      </c>
      <c r="C65" s="39">
        <f t="shared" si="0"/>
        <v>969.64856230031944</v>
      </c>
      <c r="D65" s="41"/>
      <c r="F65" s="40">
        <f t="shared" si="1"/>
        <v>969.64856230031944</v>
      </c>
      <c r="G65" s="51">
        <f t="shared" si="2"/>
        <v>2858.7127158555727</v>
      </c>
    </row>
    <row r="66" spans="1:8" x14ac:dyDescent="0.25">
      <c r="A66" t="s">
        <v>163</v>
      </c>
      <c r="B66" s="38">
        <v>1831</v>
      </c>
      <c r="C66" s="39">
        <f t="shared" si="0"/>
        <v>974.97337593184238</v>
      </c>
      <c r="D66" s="41"/>
      <c r="F66" s="40">
        <f t="shared" si="1"/>
        <v>974.97337593184238</v>
      </c>
      <c r="G66" s="51">
        <f t="shared" si="2"/>
        <v>2874.4113029827317</v>
      </c>
    </row>
    <row r="67" spans="1:8" x14ac:dyDescent="0.25">
      <c r="A67" t="s">
        <v>164</v>
      </c>
      <c r="B67" s="38">
        <v>1833</v>
      </c>
      <c r="C67" s="39">
        <f t="shared" si="0"/>
        <v>976.03833865814693</v>
      </c>
      <c r="D67" s="41"/>
      <c r="F67" s="40">
        <f t="shared" si="1"/>
        <v>976.03833865814693</v>
      </c>
      <c r="G67" s="51">
        <f t="shared" si="2"/>
        <v>2877.5510204081629</v>
      </c>
    </row>
    <row r="68" spans="1:8" x14ac:dyDescent="0.25">
      <c r="A68" t="s">
        <v>165</v>
      </c>
      <c r="B68" s="38">
        <v>1849</v>
      </c>
      <c r="C68" s="39">
        <f t="shared" si="0"/>
        <v>984.55804046858361</v>
      </c>
      <c r="D68" s="41"/>
      <c r="F68" s="40">
        <f t="shared" si="1"/>
        <v>984.55804046858361</v>
      </c>
      <c r="G68" s="51">
        <f t="shared" si="2"/>
        <v>2902.6687598116168</v>
      </c>
    </row>
    <row r="69" spans="1:8" x14ac:dyDescent="0.25">
      <c r="A69" t="s">
        <v>166</v>
      </c>
      <c r="B69" s="38">
        <v>1843</v>
      </c>
      <c r="C69" s="39">
        <f t="shared" si="0"/>
        <v>981.36315228966987</v>
      </c>
      <c r="D69" s="41"/>
      <c r="F69" s="40">
        <f t="shared" si="1"/>
        <v>981.36315228966987</v>
      </c>
      <c r="G69" s="51">
        <f t="shared" si="2"/>
        <v>2893.2496075353215</v>
      </c>
    </row>
    <row r="70" spans="1:8" x14ac:dyDescent="0.25">
      <c r="A70" t="s">
        <v>167</v>
      </c>
      <c r="B70" s="38">
        <v>1851</v>
      </c>
      <c r="C70" s="39">
        <f t="shared" si="0"/>
        <v>985.62300319488816</v>
      </c>
      <c r="D70" s="41"/>
      <c r="F70" s="40">
        <f t="shared" si="1"/>
        <v>985.62300319488816</v>
      </c>
      <c r="G70" s="51">
        <f t="shared" si="2"/>
        <v>2905.8084772370485</v>
      </c>
    </row>
    <row r="71" spans="1:8" x14ac:dyDescent="0.25">
      <c r="A71" t="s">
        <v>168</v>
      </c>
      <c r="B71" s="38">
        <v>1853</v>
      </c>
      <c r="C71" s="39">
        <f t="shared" si="0"/>
        <v>986.68796592119281</v>
      </c>
      <c r="D71" s="41"/>
      <c r="F71" s="40">
        <f t="shared" si="1"/>
        <v>986.68796592119281</v>
      </c>
      <c r="G71" s="51">
        <f t="shared" si="2"/>
        <v>2908.9481946624805</v>
      </c>
    </row>
    <row r="72" spans="1:8" x14ac:dyDescent="0.25">
      <c r="A72" t="s">
        <v>169</v>
      </c>
      <c r="B72" s="38">
        <v>1855</v>
      </c>
      <c r="C72" s="39">
        <f t="shared" si="0"/>
        <v>987.75292864749736</v>
      </c>
      <c r="D72" s="41"/>
      <c r="F72" s="40">
        <f t="shared" si="1"/>
        <v>987.75292864749736</v>
      </c>
      <c r="G72" s="51">
        <f t="shared" si="2"/>
        <v>2912.0879120879122</v>
      </c>
    </row>
    <row r="73" spans="1:8" x14ac:dyDescent="0.25">
      <c r="A73" t="s">
        <v>170</v>
      </c>
      <c r="B73" s="38">
        <v>1855</v>
      </c>
      <c r="C73" s="39">
        <f t="shared" ref="C73:C78" si="3">B73/B$79*1000</f>
        <v>987.75292864749736</v>
      </c>
      <c r="D73" s="41"/>
      <c r="F73" s="40">
        <f t="shared" ref="F73:F78" si="4">C73</f>
        <v>987.75292864749736</v>
      </c>
      <c r="G73" s="51">
        <f t="shared" si="2"/>
        <v>2912.0879120879122</v>
      </c>
    </row>
    <row r="74" spans="1:8" x14ac:dyDescent="0.25">
      <c r="A74" t="s">
        <v>171</v>
      </c>
      <c r="B74" s="38">
        <v>1857</v>
      </c>
      <c r="C74" s="39">
        <f t="shared" si="3"/>
        <v>988.8178913738019</v>
      </c>
      <c r="D74" s="41"/>
      <c r="F74" s="40">
        <f t="shared" si="4"/>
        <v>988.8178913738019</v>
      </c>
      <c r="G74" s="51">
        <f t="shared" si="2"/>
        <v>2915.2276295133433</v>
      </c>
    </row>
    <row r="75" spans="1:8" x14ac:dyDescent="0.25">
      <c r="A75" t="s">
        <v>172</v>
      </c>
      <c r="B75" s="38">
        <v>1863</v>
      </c>
      <c r="C75" s="39">
        <f t="shared" si="3"/>
        <v>992.01277955271564</v>
      </c>
      <c r="D75" s="41"/>
      <c r="F75" s="40">
        <f t="shared" si="4"/>
        <v>992.01277955271564</v>
      </c>
      <c r="G75" s="51">
        <f t="shared" si="2"/>
        <v>2924.6467817896387</v>
      </c>
    </row>
    <row r="76" spans="1:8" x14ac:dyDescent="0.25">
      <c r="A76" t="s">
        <v>173</v>
      </c>
      <c r="B76" s="38">
        <v>1871</v>
      </c>
      <c r="C76" s="39">
        <f t="shared" si="3"/>
        <v>996.27263045793404</v>
      </c>
      <c r="D76" s="41"/>
      <c r="F76" s="40">
        <f t="shared" si="4"/>
        <v>996.27263045793404</v>
      </c>
      <c r="G76" s="51">
        <f t="shared" si="2"/>
        <v>2937.2056514913656</v>
      </c>
    </row>
    <row r="77" spans="1:8" x14ac:dyDescent="0.25">
      <c r="A77" t="s">
        <v>174</v>
      </c>
      <c r="B77" s="38">
        <v>1886</v>
      </c>
      <c r="C77" s="39">
        <f t="shared" si="3"/>
        <v>1004.2598509052183</v>
      </c>
      <c r="D77" s="41"/>
      <c r="F77" s="40">
        <f t="shared" si="4"/>
        <v>1004.2598509052183</v>
      </c>
      <c r="G77" s="51">
        <f t="shared" si="2"/>
        <v>2960.7535321821033</v>
      </c>
    </row>
    <row r="78" spans="1:8" x14ac:dyDescent="0.25">
      <c r="A78" t="s">
        <v>175</v>
      </c>
      <c r="B78" s="38">
        <v>1891</v>
      </c>
      <c r="C78" s="39">
        <f t="shared" si="3"/>
        <v>1006.9222577209798</v>
      </c>
      <c r="D78" s="41"/>
      <c r="F78" s="40">
        <f t="shared" si="4"/>
        <v>1006.9222577209798</v>
      </c>
      <c r="G78" s="51">
        <f t="shared" ref="G78:G92" si="5">F78/F$13*1000</f>
        <v>2968.6028257456833</v>
      </c>
      <c r="H78" s="56"/>
    </row>
    <row r="79" spans="1:8" x14ac:dyDescent="0.25">
      <c r="A79" t="s">
        <v>176</v>
      </c>
      <c r="B79" s="38">
        <v>1878</v>
      </c>
      <c r="C79" s="68">
        <f>B79/B$79*1000</f>
        <v>1000</v>
      </c>
      <c r="D79" s="38">
        <v>994</v>
      </c>
      <c r="E79" s="68">
        <f>D79/D$79*1000</f>
        <v>1000</v>
      </c>
      <c r="F79" s="69">
        <f t="shared" ref="F79:F90" si="6">E79</f>
        <v>1000</v>
      </c>
      <c r="G79" s="51">
        <f t="shared" si="5"/>
        <v>2948.1946624803768</v>
      </c>
      <c r="H79" s="56"/>
    </row>
    <row r="80" spans="1:8" x14ac:dyDescent="0.25">
      <c r="A80" t="s">
        <v>177</v>
      </c>
      <c r="B80" s="38">
        <v>1880</v>
      </c>
      <c r="C80" s="39">
        <f t="shared" ref="C80:C91" si="7">B80/B$79*1000</f>
        <v>1001.0649627263047</v>
      </c>
      <c r="D80" s="38">
        <v>995</v>
      </c>
      <c r="E80" s="66">
        <f t="shared" ref="E80:E88" si="8">D80/D$79*1000</f>
        <v>1001.0060362173039</v>
      </c>
      <c r="F80" s="65">
        <f t="shared" si="6"/>
        <v>1001.0060362173039</v>
      </c>
      <c r="G80" s="51">
        <f t="shared" si="5"/>
        <v>2951.1606530864942</v>
      </c>
      <c r="H80" s="56"/>
    </row>
    <row r="81" spans="1:8" x14ac:dyDescent="0.25">
      <c r="A81" t="s">
        <v>178</v>
      </c>
      <c r="B81" s="38">
        <v>1883</v>
      </c>
      <c r="C81" s="39">
        <f t="shared" si="7"/>
        <v>1002.6624068157614</v>
      </c>
      <c r="D81" s="38">
        <v>993</v>
      </c>
      <c r="E81" s="66">
        <f t="shared" si="8"/>
        <v>998.99396378269626</v>
      </c>
      <c r="F81" s="65">
        <f t="shared" si="6"/>
        <v>998.99396378269626</v>
      </c>
      <c r="G81" s="51">
        <f t="shared" si="5"/>
        <v>2945.2286718742598</v>
      </c>
      <c r="H81" s="56"/>
    </row>
    <row r="82" spans="1:8" x14ac:dyDescent="0.25">
      <c r="A82" t="s">
        <v>179</v>
      </c>
      <c r="B82" s="38">
        <v>1881</v>
      </c>
      <c r="C82" s="39">
        <f t="shared" si="7"/>
        <v>1001.5974440894569</v>
      </c>
      <c r="D82" s="38">
        <v>995</v>
      </c>
      <c r="E82" s="66">
        <f t="shared" si="8"/>
        <v>1001.0060362173039</v>
      </c>
      <c r="F82" s="65">
        <f t="shared" si="6"/>
        <v>1001.0060362173039</v>
      </c>
      <c r="G82" s="51">
        <f t="shared" si="5"/>
        <v>2951.1606530864942</v>
      </c>
      <c r="H82" s="56"/>
    </row>
    <row r="83" spans="1:8" x14ac:dyDescent="0.25">
      <c r="A83" t="s">
        <v>180</v>
      </c>
      <c r="B83" s="38">
        <v>1887</v>
      </c>
      <c r="C83" s="39">
        <f t="shared" si="7"/>
        <v>1004.7923322683705</v>
      </c>
      <c r="D83" s="38">
        <v>999</v>
      </c>
      <c r="E83" s="66">
        <f t="shared" si="8"/>
        <v>1005.0301810865192</v>
      </c>
      <c r="F83" s="65">
        <f t="shared" si="6"/>
        <v>1005.0301810865192</v>
      </c>
      <c r="G83" s="51">
        <f t="shared" si="5"/>
        <v>2963.0246155109621</v>
      </c>
      <c r="H83" s="56"/>
    </row>
    <row r="84" spans="1:8" x14ac:dyDescent="0.25">
      <c r="A84" t="s">
        <v>181</v>
      </c>
      <c r="B84" s="38">
        <v>1895</v>
      </c>
      <c r="C84" s="39">
        <f t="shared" si="7"/>
        <v>1009.052183173589</v>
      </c>
      <c r="D84" s="70">
        <v>1000</v>
      </c>
      <c r="E84" s="66">
        <f t="shared" si="8"/>
        <v>1006.0362173038229</v>
      </c>
      <c r="F84" s="65">
        <f t="shared" si="6"/>
        <v>1006.0362173038229</v>
      </c>
      <c r="G84" s="51">
        <f t="shared" si="5"/>
        <v>2965.9906061170791</v>
      </c>
      <c r="H84" s="56"/>
    </row>
    <row r="85" spans="1:8" x14ac:dyDescent="0.25">
      <c r="A85" t="s">
        <v>182</v>
      </c>
      <c r="B85" s="38">
        <v>1910</v>
      </c>
      <c r="C85" s="39">
        <f t="shared" si="7"/>
        <v>1017.0394036208731</v>
      </c>
      <c r="D85" s="38">
        <v>999</v>
      </c>
      <c r="E85" s="66">
        <f t="shared" si="8"/>
        <v>1005.0301810865192</v>
      </c>
      <c r="F85" s="65">
        <f t="shared" si="6"/>
        <v>1005.0301810865192</v>
      </c>
      <c r="G85" s="51">
        <f t="shared" si="5"/>
        <v>2963.0246155109621</v>
      </c>
      <c r="H85" s="56"/>
    </row>
    <row r="86" spans="1:8" x14ac:dyDescent="0.25">
      <c r="A86" t="s">
        <v>183</v>
      </c>
      <c r="B86" s="38">
        <v>1931</v>
      </c>
      <c r="C86" s="39">
        <f t="shared" si="7"/>
        <v>1028.2215122470714</v>
      </c>
      <c r="D86" s="38">
        <v>1010</v>
      </c>
      <c r="E86" s="66">
        <f t="shared" si="8"/>
        <v>1016.0965794768613</v>
      </c>
      <c r="F86" s="65">
        <f t="shared" si="6"/>
        <v>1016.0965794768613</v>
      </c>
      <c r="G86" s="51">
        <f t="shared" si="5"/>
        <v>2995.6505121782502</v>
      </c>
    </row>
    <row r="87" spans="1:8" x14ac:dyDescent="0.25">
      <c r="A87" t="s">
        <v>184</v>
      </c>
      <c r="B87" s="38">
        <v>1951</v>
      </c>
      <c r="C87" s="39">
        <f t="shared" si="7"/>
        <v>1038.871139510117</v>
      </c>
      <c r="D87" s="38">
        <v>1014</v>
      </c>
      <c r="E87" s="66">
        <f t="shared" si="8"/>
        <v>1020.1207243460764</v>
      </c>
      <c r="F87" s="65">
        <f t="shared" si="6"/>
        <v>1020.1207243460764</v>
      </c>
      <c r="G87" s="51">
        <f t="shared" si="5"/>
        <v>3007.5144746027181</v>
      </c>
    </row>
    <row r="88" spans="1:8" x14ac:dyDescent="0.25">
      <c r="A88" t="s">
        <v>185</v>
      </c>
      <c r="B88" s="38">
        <v>1950</v>
      </c>
      <c r="C88" s="39">
        <f t="shared" si="7"/>
        <v>1038.3386581469649</v>
      </c>
      <c r="D88" s="38">
        <v>1016</v>
      </c>
      <c r="E88" s="66">
        <f t="shared" si="8"/>
        <v>1022.1327967806841</v>
      </c>
      <c r="F88" s="65">
        <f t="shared" si="6"/>
        <v>1022.1327967806841</v>
      </c>
      <c r="G88" s="51">
        <f t="shared" si="5"/>
        <v>3013.4464558149525</v>
      </c>
    </row>
    <row r="89" spans="1:8" x14ac:dyDescent="0.25">
      <c r="A89" t="s">
        <v>186</v>
      </c>
      <c r="B89" s="38">
        <v>1958</v>
      </c>
      <c r="C89" s="39">
        <f t="shared" si="7"/>
        <v>1042.5985090521833</v>
      </c>
      <c r="D89" s="38">
        <v>1017</v>
      </c>
      <c r="E89" s="66">
        <f>D89/D$79*1000</f>
        <v>1023.1388329979881</v>
      </c>
      <c r="F89" s="65">
        <f t="shared" si="6"/>
        <v>1023.1388329979881</v>
      </c>
      <c r="G89" s="51">
        <f t="shared" si="5"/>
        <v>3016.4124464210699</v>
      </c>
    </row>
    <row r="90" spans="1:8" x14ac:dyDescent="0.25">
      <c r="A90" t="s">
        <v>187</v>
      </c>
      <c r="B90" s="38">
        <v>1969</v>
      </c>
      <c r="C90" s="39">
        <f t="shared" si="7"/>
        <v>1048.4558040468582</v>
      </c>
      <c r="D90" s="38">
        <v>1020</v>
      </c>
      <c r="E90" s="66">
        <f>D90/D$79*1000</f>
        <v>1026.1569416498994</v>
      </c>
      <c r="F90" s="67">
        <f t="shared" si="6"/>
        <v>1026.1569416498994</v>
      </c>
      <c r="G90" s="51">
        <f t="shared" si="5"/>
        <v>3025.3104182394204</v>
      </c>
    </row>
    <row r="91" spans="1:8" x14ac:dyDescent="0.25">
      <c r="A91" s="29" t="s">
        <v>188</v>
      </c>
      <c r="B91" s="41">
        <v>1986</v>
      </c>
      <c r="C91" s="39">
        <f t="shared" si="7"/>
        <v>1057.5079872204474</v>
      </c>
      <c r="D91" s="38">
        <v>1024</v>
      </c>
      <c r="E91" s="66">
        <f>D91/D$79*1000</f>
        <v>1030.1810865191148</v>
      </c>
      <c r="F91" s="66">
        <f>E91</f>
        <v>1030.1810865191148</v>
      </c>
      <c r="G91" s="51">
        <f t="shared" si="5"/>
        <v>3037.1743806638897</v>
      </c>
    </row>
    <row r="92" spans="1:8" x14ac:dyDescent="0.25">
      <c r="A92" t="s">
        <v>286</v>
      </c>
      <c r="D92" s="38">
        <v>1028</v>
      </c>
      <c r="E92" s="66">
        <f>D92/D$79*1000</f>
        <v>1034.2052313883298</v>
      </c>
      <c r="F92" s="66">
        <f>E92</f>
        <v>1034.2052313883298</v>
      </c>
      <c r="G92" s="51">
        <f t="shared" si="5"/>
        <v>3049.0383430883567</v>
      </c>
    </row>
    <row r="93" spans="1:8" x14ac:dyDescent="0.25">
      <c r="A93" t="s">
        <v>287</v>
      </c>
      <c r="B93" t="s">
        <v>311</v>
      </c>
      <c r="D93">
        <v>1024</v>
      </c>
    </row>
    <row r="94" spans="1:8" x14ac:dyDescent="0.25">
      <c r="C94" s="174"/>
    </row>
    <row r="95" spans="1:8" x14ac:dyDescent="0.25">
      <c r="A95" s="42"/>
      <c r="B95" s="42"/>
      <c r="C95" s="42"/>
    </row>
    <row r="96" spans="1:8" x14ac:dyDescent="0.25">
      <c r="A96" s="42"/>
      <c r="B96" s="42"/>
      <c r="C96" s="42"/>
    </row>
    <row r="97" spans="1:3" x14ac:dyDescent="0.25">
      <c r="A97" s="42"/>
      <c r="B97" s="42"/>
      <c r="C97" s="42"/>
    </row>
    <row r="98" spans="1:3" x14ac:dyDescent="0.25">
      <c r="A98" s="42"/>
      <c r="B98" s="42"/>
      <c r="C98" s="42"/>
    </row>
    <row r="99" spans="1:3" x14ac:dyDescent="0.25">
      <c r="A99" s="42"/>
      <c r="B99" s="42"/>
      <c r="C99" s="42"/>
    </row>
  </sheetData>
  <mergeCells count="14">
    <mergeCell ref="F4:G4"/>
    <mergeCell ref="F5:G5"/>
    <mergeCell ref="B2:C2"/>
    <mergeCell ref="D2:E2"/>
    <mergeCell ref="B3:C3"/>
    <mergeCell ref="D3:E3"/>
    <mergeCell ref="F2:G2"/>
    <mergeCell ref="F3:G3"/>
    <mergeCell ref="B6:C6"/>
    <mergeCell ref="D6:E6"/>
    <mergeCell ref="B4:C4"/>
    <mergeCell ref="D4:E4"/>
    <mergeCell ref="B5:C5"/>
    <mergeCell ref="D5:E5"/>
  </mergeCells>
  <pageMargins left="0.74803149606299213" right="0.74803149606299213" top="0.98425196850393704" bottom="0.98425196850393704" header="0.51181102362204722" footer="0.51181102362204722"/>
  <pageSetup paperSize="9" scale="98" orientation="portrait" horizontalDpi="300" verticalDpi="300" r:id="rId1"/>
  <headerFooter alignWithMargins="0">
    <oddFooter>&amp;L&amp;D &amp;T &amp;F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75" zoomScaleNormal="100" zoomScaleSheetLayoutView="75" workbookViewId="0">
      <pane xSplit="1" ySplit="9" topLeftCell="B88" activePane="bottomRight" state="frozen"/>
      <selection pane="topRight" activeCell="B1" sqref="B1"/>
      <selection pane="bottomLeft" activeCell="A10" sqref="A10"/>
      <selection pane="bottomRight" activeCell="D93" sqref="D93:D94"/>
    </sheetView>
  </sheetViews>
  <sheetFormatPr defaultRowHeight="13.2" x14ac:dyDescent="0.25"/>
  <cols>
    <col min="2" max="2" width="16.33203125" customWidth="1"/>
    <col min="3" max="3" width="14.6640625" customWidth="1"/>
    <col min="4" max="4" width="23.44140625" customWidth="1"/>
    <col min="5" max="5" width="9.5546875" customWidth="1"/>
    <col min="6" max="6" width="9.6640625" customWidth="1"/>
  </cols>
  <sheetData>
    <row r="1" spans="1:6" x14ac:dyDescent="0.25">
      <c r="A1" s="62" t="s">
        <v>224</v>
      </c>
      <c r="B1" s="11"/>
      <c r="C1" s="11"/>
      <c r="D1" s="11"/>
      <c r="E1" s="233"/>
      <c r="F1" s="233"/>
    </row>
    <row r="2" spans="1:6" x14ac:dyDescent="0.25">
      <c r="A2" s="58"/>
      <c r="B2" s="229" t="s">
        <v>189</v>
      </c>
      <c r="C2" s="229"/>
      <c r="D2" s="59" t="s">
        <v>190</v>
      </c>
      <c r="E2" s="230" t="s">
        <v>191</v>
      </c>
      <c r="F2" s="230"/>
    </row>
    <row r="3" spans="1:6" ht="25.95" customHeight="1" x14ac:dyDescent="0.25">
      <c r="A3" s="34"/>
      <c r="B3" s="231" t="s">
        <v>192</v>
      </c>
      <c r="C3" s="231"/>
      <c r="D3" s="35" t="s">
        <v>193</v>
      </c>
      <c r="E3" s="230"/>
      <c r="F3" s="230"/>
    </row>
    <row r="4" spans="1:6" ht="26.4" x14ac:dyDescent="0.25">
      <c r="A4" s="34"/>
      <c r="B4" s="231" t="s">
        <v>194</v>
      </c>
      <c r="C4" s="231"/>
      <c r="D4" s="35" t="s">
        <v>195</v>
      </c>
      <c r="E4" s="230" t="s">
        <v>193</v>
      </c>
      <c r="F4" s="230"/>
    </row>
    <row r="5" spans="1:6" x14ac:dyDescent="0.25">
      <c r="A5" s="34"/>
      <c r="B5" s="231" t="s">
        <v>196</v>
      </c>
      <c r="C5" s="231"/>
      <c r="D5" s="35" t="s">
        <v>197</v>
      </c>
      <c r="E5" s="230" t="s">
        <v>226</v>
      </c>
      <c r="F5" s="230"/>
    </row>
    <row r="6" spans="1:6" x14ac:dyDescent="0.25">
      <c r="A6" s="34"/>
      <c r="B6" s="231" t="s">
        <v>198</v>
      </c>
      <c r="C6" s="231"/>
      <c r="D6" s="35" t="s">
        <v>199</v>
      </c>
      <c r="E6" s="232"/>
      <c r="F6" s="232"/>
    </row>
    <row r="7" spans="1:6" ht="52.8" x14ac:dyDescent="0.25">
      <c r="A7" s="58"/>
      <c r="B7" s="229" t="s">
        <v>200</v>
      </c>
      <c r="C7" s="229"/>
      <c r="D7" s="59" t="s">
        <v>200</v>
      </c>
      <c r="E7" s="230"/>
      <c r="F7" s="230"/>
    </row>
    <row r="8" spans="1:6" x14ac:dyDescent="0.25">
      <c r="B8" s="63" t="s">
        <v>201</v>
      </c>
      <c r="C8" s="63" t="s">
        <v>201</v>
      </c>
      <c r="D8" s="64" t="s">
        <v>202</v>
      </c>
      <c r="E8" s="64"/>
      <c r="F8" s="64"/>
    </row>
    <row r="9" spans="1:6" x14ac:dyDescent="0.25">
      <c r="A9" s="11"/>
      <c r="B9" s="36" t="s">
        <v>203</v>
      </c>
      <c r="C9" s="36" t="s">
        <v>203</v>
      </c>
      <c r="D9" s="37" t="s">
        <v>204</v>
      </c>
      <c r="E9" s="37"/>
      <c r="F9" s="37"/>
    </row>
    <row r="10" spans="1:6" x14ac:dyDescent="0.25">
      <c r="A10" t="s">
        <v>106</v>
      </c>
      <c r="B10" s="43">
        <v>512</v>
      </c>
      <c r="C10" s="43">
        <f t="shared" ref="C10:C64" si="0">B10/B$65*1000</f>
        <v>353.34713595583162</v>
      </c>
      <c r="E10" s="44">
        <f>C10</f>
        <v>353.34713595583162</v>
      </c>
      <c r="F10" s="51">
        <f t="shared" ref="F10:F73" si="1">E10/E$14*1000</f>
        <v>869.26994906621394</v>
      </c>
    </row>
    <row r="11" spans="1:6" x14ac:dyDescent="0.25">
      <c r="A11" t="s">
        <v>107</v>
      </c>
      <c r="B11" s="43">
        <v>512</v>
      </c>
      <c r="C11" s="43">
        <f t="shared" si="0"/>
        <v>353.34713595583162</v>
      </c>
      <c r="E11" s="44">
        <f t="shared" ref="E11:E63" si="2">C11</f>
        <v>353.34713595583162</v>
      </c>
      <c r="F11" s="51">
        <f t="shared" si="1"/>
        <v>869.26994906621394</v>
      </c>
    </row>
    <row r="12" spans="1:6" x14ac:dyDescent="0.25">
      <c r="A12" t="s">
        <v>108</v>
      </c>
      <c r="B12" s="43">
        <v>512</v>
      </c>
      <c r="C12" s="43">
        <f t="shared" si="0"/>
        <v>353.34713595583162</v>
      </c>
      <c r="E12" s="44">
        <f t="shared" si="2"/>
        <v>353.34713595583162</v>
      </c>
      <c r="F12" s="51">
        <f t="shared" si="1"/>
        <v>869.26994906621394</v>
      </c>
    </row>
    <row r="13" spans="1:6" x14ac:dyDescent="0.25">
      <c r="A13" t="s">
        <v>109</v>
      </c>
      <c r="B13" s="43">
        <v>589</v>
      </c>
      <c r="C13" s="43">
        <f t="shared" si="0"/>
        <v>406.48723257418914</v>
      </c>
      <c r="E13" s="44">
        <f t="shared" si="2"/>
        <v>406.48723257418914</v>
      </c>
      <c r="F13" s="51">
        <f t="shared" si="1"/>
        <v>1000</v>
      </c>
    </row>
    <row r="14" spans="1:6" x14ac:dyDescent="0.25">
      <c r="A14" t="s">
        <v>110</v>
      </c>
      <c r="B14" s="43">
        <v>589</v>
      </c>
      <c r="C14" s="43">
        <f t="shared" si="0"/>
        <v>406.48723257418914</v>
      </c>
      <c r="E14" s="44">
        <f t="shared" si="2"/>
        <v>406.48723257418914</v>
      </c>
      <c r="F14" s="103">
        <f t="shared" si="1"/>
        <v>1000</v>
      </c>
    </row>
    <row r="15" spans="1:6" x14ac:dyDescent="0.25">
      <c r="A15" t="s">
        <v>111</v>
      </c>
      <c r="B15" s="43">
        <v>589</v>
      </c>
      <c r="C15" s="43">
        <f t="shared" si="0"/>
        <v>406.48723257418914</v>
      </c>
      <c r="E15" s="44">
        <f t="shared" si="2"/>
        <v>406.48723257418914</v>
      </c>
      <c r="F15" s="51">
        <f t="shared" si="1"/>
        <v>1000</v>
      </c>
    </row>
    <row r="16" spans="1:6" x14ac:dyDescent="0.25">
      <c r="A16" t="s">
        <v>112</v>
      </c>
      <c r="B16" s="43">
        <v>612</v>
      </c>
      <c r="C16" s="43">
        <f t="shared" si="0"/>
        <v>422.36024844720498</v>
      </c>
      <c r="E16" s="44">
        <f t="shared" si="2"/>
        <v>422.36024844720498</v>
      </c>
      <c r="F16" s="51">
        <f t="shared" si="1"/>
        <v>1039.0492359932089</v>
      </c>
    </row>
    <row r="17" spans="1:6" x14ac:dyDescent="0.25">
      <c r="A17" t="s">
        <v>113</v>
      </c>
      <c r="B17" s="43">
        <v>707</v>
      </c>
      <c r="C17" s="43">
        <f t="shared" si="0"/>
        <v>487.92270531400965</v>
      </c>
      <c r="E17" s="44">
        <f t="shared" si="2"/>
        <v>487.92270531400965</v>
      </c>
      <c r="F17" s="51">
        <f t="shared" si="1"/>
        <v>1200.339558573854</v>
      </c>
    </row>
    <row r="18" spans="1:6" x14ac:dyDescent="0.25">
      <c r="A18" t="s">
        <v>114</v>
      </c>
      <c r="B18" s="43">
        <v>709</v>
      </c>
      <c r="C18" s="43">
        <f t="shared" si="0"/>
        <v>489.30296756383711</v>
      </c>
      <c r="E18" s="44">
        <f t="shared" si="2"/>
        <v>489.30296756383711</v>
      </c>
      <c r="F18" s="51">
        <f t="shared" si="1"/>
        <v>1203.7351443123939</v>
      </c>
    </row>
    <row r="19" spans="1:6" x14ac:dyDescent="0.25">
      <c r="A19" t="s">
        <v>115</v>
      </c>
      <c r="B19" s="43">
        <v>709</v>
      </c>
      <c r="C19" s="43">
        <f t="shared" si="0"/>
        <v>489.30296756383711</v>
      </c>
      <c r="E19" s="44">
        <f t="shared" si="2"/>
        <v>489.30296756383711</v>
      </c>
      <c r="F19" s="51">
        <f t="shared" si="1"/>
        <v>1203.7351443123939</v>
      </c>
    </row>
    <row r="20" spans="1:6" x14ac:dyDescent="0.25">
      <c r="A20" t="s">
        <v>116</v>
      </c>
      <c r="B20" s="43">
        <v>744</v>
      </c>
      <c r="C20" s="43">
        <f t="shared" si="0"/>
        <v>513.45755693581782</v>
      </c>
      <c r="E20" s="44">
        <f t="shared" si="2"/>
        <v>513.45755693581782</v>
      </c>
      <c r="F20" s="51">
        <f t="shared" si="1"/>
        <v>1263.1578947368421</v>
      </c>
    </row>
    <row r="21" spans="1:6" x14ac:dyDescent="0.25">
      <c r="A21" t="s">
        <v>117</v>
      </c>
      <c r="B21" s="43">
        <v>829</v>
      </c>
      <c r="C21" s="43">
        <f t="shared" si="0"/>
        <v>572.11870255348515</v>
      </c>
      <c r="E21" s="44">
        <f t="shared" si="2"/>
        <v>572.11870255348515</v>
      </c>
      <c r="F21" s="51">
        <f t="shared" si="1"/>
        <v>1407.4702886247876</v>
      </c>
    </row>
    <row r="22" spans="1:6" x14ac:dyDescent="0.25">
      <c r="A22" t="s">
        <v>118</v>
      </c>
      <c r="B22" s="43">
        <v>831</v>
      </c>
      <c r="C22" s="43">
        <f t="shared" si="0"/>
        <v>573.49896480331267</v>
      </c>
      <c r="E22" s="44">
        <f t="shared" si="2"/>
        <v>573.49896480331267</v>
      </c>
      <c r="F22" s="51">
        <f t="shared" si="1"/>
        <v>1410.8658743633275</v>
      </c>
    </row>
    <row r="23" spans="1:6" x14ac:dyDescent="0.25">
      <c r="A23" t="s">
        <v>119</v>
      </c>
      <c r="B23" s="43">
        <v>831</v>
      </c>
      <c r="C23" s="43">
        <f t="shared" si="0"/>
        <v>573.49896480331267</v>
      </c>
      <c r="E23" s="44">
        <f t="shared" si="2"/>
        <v>573.49896480331267</v>
      </c>
      <c r="F23" s="51">
        <f t="shared" si="1"/>
        <v>1410.8658743633275</v>
      </c>
    </row>
    <row r="24" spans="1:6" x14ac:dyDescent="0.25">
      <c r="A24" t="s">
        <v>120</v>
      </c>
      <c r="B24" s="43">
        <v>831</v>
      </c>
      <c r="C24" s="43">
        <f t="shared" si="0"/>
        <v>573.49896480331267</v>
      </c>
      <c r="E24" s="44">
        <f t="shared" si="2"/>
        <v>573.49896480331267</v>
      </c>
      <c r="F24" s="51">
        <f t="shared" si="1"/>
        <v>1410.8658743633275</v>
      </c>
    </row>
    <row r="25" spans="1:6" x14ac:dyDescent="0.25">
      <c r="A25" t="s">
        <v>121</v>
      </c>
      <c r="B25" s="43">
        <v>831</v>
      </c>
      <c r="C25" s="43">
        <f t="shared" si="0"/>
        <v>573.49896480331267</v>
      </c>
      <c r="E25" s="44">
        <f t="shared" si="2"/>
        <v>573.49896480331267</v>
      </c>
      <c r="F25" s="51">
        <f t="shared" si="1"/>
        <v>1410.8658743633275</v>
      </c>
    </row>
    <row r="26" spans="1:6" x14ac:dyDescent="0.25">
      <c r="A26" t="s">
        <v>122</v>
      </c>
      <c r="B26" s="43">
        <v>831</v>
      </c>
      <c r="C26" s="43">
        <f t="shared" si="0"/>
        <v>573.49896480331267</v>
      </c>
      <c r="E26" s="44">
        <f t="shared" si="2"/>
        <v>573.49896480331267</v>
      </c>
      <c r="F26" s="51">
        <f t="shared" si="1"/>
        <v>1410.8658743633275</v>
      </c>
    </row>
    <row r="27" spans="1:6" x14ac:dyDescent="0.25">
      <c r="A27" t="s">
        <v>123</v>
      </c>
      <c r="B27" s="43">
        <v>831</v>
      </c>
      <c r="C27" s="43">
        <f t="shared" si="0"/>
        <v>573.49896480331267</v>
      </c>
      <c r="E27" s="44">
        <f t="shared" si="2"/>
        <v>573.49896480331267</v>
      </c>
      <c r="F27" s="51">
        <f t="shared" si="1"/>
        <v>1410.8658743633275</v>
      </c>
    </row>
    <row r="28" spans="1:6" x14ac:dyDescent="0.25">
      <c r="A28" t="s">
        <v>124</v>
      </c>
      <c r="B28" s="43">
        <v>831</v>
      </c>
      <c r="C28" s="43">
        <f t="shared" si="0"/>
        <v>573.49896480331267</v>
      </c>
      <c r="E28" s="44">
        <f t="shared" si="2"/>
        <v>573.49896480331267</v>
      </c>
      <c r="F28" s="51">
        <f t="shared" si="1"/>
        <v>1410.8658743633275</v>
      </c>
    </row>
    <row r="29" spans="1:6" x14ac:dyDescent="0.25">
      <c r="A29" t="s">
        <v>125</v>
      </c>
      <c r="B29" s="43">
        <v>831</v>
      </c>
      <c r="C29" s="43">
        <f t="shared" si="0"/>
        <v>573.49896480331267</v>
      </c>
      <c r="E29" s="44">
        <f t="shared" si="2"/>
        <v>573.49896480331267</v>
      </c>
      <c r="F29" s="51">
        <f t="shared" si="1"/>
        <v>1410.8658743633275</v>
      </c>
    </row>
    <row r="30" spans="1:6" x14ac:dyDescent="0.25">
      <c r="A30" t="s">
        <v>126</v>
      </c>
      <c r="B30" s="43">
        <v>831</v>
      </c>
      <c r="C30" s="43">
        <f t="shared" si="0"/>
        <v>573.49896480331267</v>
      </c>
      <c r="E30" s="44">
        <f t="shared" si="2"/>
        <v>573.49896480331267</v>
      </c>
      <c r="F30" s="51">
        <f t="shared" si="1"/>
        <v>1410.8658743633275</v>
      </c>
    </row>
    <row r="31" spans="1:6" x14ac:dyDescent="0.25">
      <c r="A31" t="s">
        <v>127</v>
      </c>
      <c r="B31" s="43">
        <v>849</v>
      </c>
      <c r="C31" s="43">
        <f t="shared" si="0"/>
        <v>585.92132505175982</v>
      </c>
      <c r="E31" s="44">
        <f t="shared" si="2"/>
        <v>585.92132505175982</v>
      </c>
      <c r="F31" s="51">
        <f t="shared" si="1"/>
        <v>1441.4261460101866</v>
      </c>
    </row>
    <row r="32" spans="1:6" x14ac:dyDescent="0.25">
      <c r="A32" t="s">
        <v>128</v>
      </c>
      <c r="B32" s="43">
        <v>849</v>
      </c>
      <c r="C32" s="43">
        <f t="shared" si="0"/>
        <v>585.92132505175982</v>
      </c>
      <c r="E32" s="44">
        <f t="shared" si="2"/>
        <v>585.92132505175982</v>
      </c>
      <c r="F32" s="51">
        <f t="shared" si="1"/>
        <v>1441.4261460101866</v>
      </c>
    </row>
    <row r="33" spans="1:6" x14ac:dyDescent="0.25">
      <c r="A33" t="s">
        <v>129</v>
      </c>
      <c r="B33" s="43">
        <v>849</v>
      </c>
      <c r="C33" s="43">
        <f t="shared" si="0"/>
        <v>585.92132505175982</v>
      </c>
      <c r="E33" s="44">
        <f t="shared" si="2"/>
        <v>585.92132505175982</v>
      </c>
      <c r="F33" s="51">
        <f t="shared" si="1"/>
        <v>1441.4261460101866</v>
      </c>
    </row>
    <row r="34" spans="1:6" x14ac:dyDescent="0.25">
      <c r="A34" t="s">
        <v>130</v>
      </c>
      <c r="B34" s="43">
        <v>907</v>
      </c>
      <c r="C34" s="43">
        <f t="shared" si="0"/>
        <v>625.94893029675632</v>
      </c>
      <c r="E34" s="44">
        <f t="shared" si="2"/>
        <v>625.94893029675632</v>
      </c>
      <c r="F34" s="51">
        <f t="shared" si="1"/>
        <v>1539.8981324278436</v>
      </c>
    </row>
    <row r="35" spans="1:6" x14ac:dyDescent="0.25">
      <c r="A35" t="s">
        <v>131</v>
      </c>
      <c r="B35" s="43">
        <v>923</v>
      </c>
      <c r="C35" s="43">
        <f t="shared" si="0"/>
        <v>636.99102829537617</v>
      </c>
      <c r="E35" s="44">
        <f t="shared" si="2"/>
        <v>636.99102829537617</v>
      </c>
      <c r="F35" s="51">
        <f t="shared" si="1"/>
        <v>1567.062818336163</v>
      </c>
    </row>
    <row r="36" spans="1:6" x14ac:dyDescent="0.25">
      <c r="A36" t="s">
        <v>132</v>
      </c>
      <c r="B36" s="43">
        <v>923</v>
      </c>
      <c r="C36" s="43">
        <f t="shared" si="0"/>
        <v>636.99102829537617</v>
      </c>
      <c r="E36" s="44">
        <f t="shared" si="2"/>
        <v>636.99102829537617</v>
      </c>
      <c r="F36" s="51">
        <f t="shared" si="1"/>
        <v>1567.062818336163</v>
      </c>
    </row>
    <row r="37" spans="1:6" x14ac:dyDescent="0.25">
      <c r="A37" t="s">
        <v>133</v>
      </c>
      <c r="B37" s="61">
        <v>1000</v>
      </c>
      <c r="C37" s="43">
        <f t="shared" si="0"/>
        <v>690.13112491373363</v>
      </c>
      <c r="E37" s="44">
        <f t="shared" si="2"/>
        <v>690.13112491373363</v>
      </c>
      <c r="F37" s="51">
        <f t="shared" si="1"/>
        <v>1697.7928692699488</v>
      </c>
    </row>
    <row r="38" spans="1:6" x14ac:dyDescent="0.25">
      <c r="A38" t="s">
        <v>134</v>
      </c>
      <c r="B38" s="43">
        <v>1041</v>
      </c>
      <c r="C38" s="43">
        <f t="shared" si="0"/>
        <v>718.42650103519668</v>
      </c>
      <c r="E38" s="44">
        <f t="shared" si="2"/>
        <v>718.42650103519668</v>
      </c>
      <c r="F38" s="51">
        <f t="shared" si="1"/>
        <v>1767.402376910017</v>
      </c>
    </row>
    <row r="39" spans="1:6" x14ac:dyDescent="0.25">
      <c r="A39" t="s">
        <v>135</v>
      </c>
      <c r="B39" s="43">
        <v>1094</v>
      </c>
      <c r="C39" s="43">
        <f t="shared" si="0"/>
        <v>755.00345065562453</v>
      </c>
      <c r="E39" s="44">
        <f t="shared" si="2"/>
        <v>755.00345065562453</v>
      </c>
      <c r="F39" s="51">
        <f t="shared" si="1"/>
        <v>1857.385398981324</v>
      </c>
    </row>
    <row r="40" spans="1:6" x14ac:dyDescent="0.25">
      <c r="A40" t="s">
        <v>136</v>
      </c>
      <c r="B40" s="43">
        <v>1149</v>
      </c>
      <c r="C40" s="43">
        <f t="shared" si="0"/>
        <v>792.96066252587991</v>
      </c>
      <c r="E40" s="44">
        <f t="shared" si="2"/>
        <v>792.96066252587991</v>
      </c>
      <c r="F40" s="51">
        <f t="shared" si="1"/>
        <v>1950.7640067911714</v>
      </c>
    </row>
    <row r="41" spans="1:6" x14ac:dyDescent="0.25">
      <c r="A41" t="s">
        <v>137</v>
      </c>
      <c r="B41" s="43">
        <v>1151</v>
      </c>
      <c r="C41" s="43">
        <f t="shared" si="0"/>
        <v>794.34092477570744</v>
      </c>
      <c r="E41" s="44">
        <f t="shared" si="2"/>
        <v>794.34092477570744</v>
      </c>
      <c r="F41" s="51">
        <f t="shared" si="1"/>
        <v>1954.1595925297113</v>
      </c>
    </row>
    <row r="42" spans="1:6" x14ac:dyDescent="0.25">
      <c r="A42" t="s">
        <v>138</v>
      </c>
      <c r="B42" s="43">
        <v>1151</v>
      </c>
      <c r="C42" s="43">
        <f t="shared" si="0"/>
        <v>794.34092477570744</v>
      </c>
      <c r="E42" s="44">
        <f t="shared" si="2"/>
        <v>794.34092477570744</v>
      </c>
      <c r="F42" s="51">
        <f t="shared" si="1"/>
        <v>1954.1595925297113</v>
      </c>
    </row>
    <row r="43" spans="1:6" x14ac:dyDescent="0.25">
      <c r="A43" t="s">
        <v>139</v>
      </c>
      <c r="B43" s="43">
        <v>1183</v>
      </c>
      <c r="C43" s="43">
        <f t="shared" si="0"/>
        <v>816.4251207729468</v>
      </c>
      <c r="E43" s="44">
        <f t="shared" si="2"/>
        <v>816.4251207729468</v>
      </c>
      <c r="F43" s="51">
        <f t="shared" si="1"/>
        <v>2008.4889643463493</v>
      </c>
    </row>
    <row r="44" spans="1:6" x14ac:dyDescent="0.25">
      <c r="A44" t="s">
        <v>140</v>
      </c>
      <c r="B44" s="43">
        <v>1237</v>
      </c>
      <c r="C44" s="43">
        <f t="shared" si="0"/>
        <v>853.69220151828847</v>
      </c>
      <c r="E44" s="44">
        <f t="shared" si="2"/>
        <v>853.69220151828847</v>
      </c>
      <c r="F44" s="51">
        <f t="shared" si="1"/>
        <v>2100.1697792869268</v>
      </c>
    </row>
    <row r="45" spans="1:6" x14ac:dyDescent="0.25">
      <c r="A45" t="s">
        <v>141</v>
      </c>
      <c r="B45" s="43">
        <v>1237</v>
      </c>
      <c r="C45" s="43">
        <f t="shared" si="0"/>
        <v>853.69220151828847</v>
      </c>
      <c r="E45" s="44">
        <f t="shared" si="2"/>
        <v>853.69220151828847</v>
      </c>
      <c r="F45" s="51">
        <f t="shared" si="1"/>
        <v>2100.1697792869268</v>
      </c>
    </row>
    <row r="46" spans="1:6" x14ac:dyDescent="0.25">
      <c r="A46" t="s">
        <v>142</v>
      </c>
      <c r="B46" s="43">
        <v>1246</v>
      </c>
      <c r="C46" s="43">
        <f t="shared" si="0"/>
        <v>859.90338164251216</v>
      </c>
      <c r="E46" s="44">
        <f t="shared" si="2"/>
        <v>859.90338164251216</v>
      </c>
      <c r="F46" s="51">
        <f t="shared" si="1"/>
        <v>2115.4499151103569</v>
      </c>
    </row>
    <row r="47" spans="1:6" x14ac:dyDescent="0.25">
      <c r="A47" t="s">
        <v>143</v>
      </c>
      <c r="B47" s="43">
        <v>1280</v>
      </c>
      <c r="C47" s="43">
        <f t="shared" si="0"/>
        <v>883.36783988957905</v>
      </c>
      <c r="E47" s="44">
        <f t="shared" si="2"/>
        <v>883.36783988957905</v>
      </c>
      <c r="F47" s="51">
        <f t="shared" si="1"/>
        <v>2173.1748726655346</v>
      </c>
    </row>
    <row r="48" spans="1:6" x14ac:dyDescent="0.25">
      <c r="A48" t="s">
        <v>144</v>
      </c>
      <c r="B48" s="43">
        <v>1329</v>
      </c>
      <c r="C48" s="43">
        <f t="shared" si="0"/>
        <v>917.18426501035196</v>
      </c>
      <c r="E48" s="44">
        <f t="shared" si="2"/>
        <v>917.18426501035196</v>
      </c>
      <c r="F48" s="51">
        <f t="shared" si="1"/>
        <v>2256.3667232597622</v>
      </c>
    </row>
    <row r="49" spans="1:6" x14ac:dyDescent="0.25">
      <c r="A49" t="s">
        <v>145</v>
      </c>
      <c r="B49" s="43">
        <v>1330</v>
      </c>
      <c r="C49" s="43">
        <f t="shared" si="0"/>
        <v>917.87439613526567</v>
      </c>
      <c r="E49" s="44">
        <f t="shared" si="2"/>
        <v>917.87439613526567</v>
      </c>
      <c r="F49" s="51">
        <f t="shared" si="1"/>
        <v>2258.0645161290322</v>
      </c>
    </row>
    <row r="50" spans="1:6" x14ac:dyDescent="0.25">
      <c r="A50" t="s">
        <v>146</v>
      </c>
      <c r="B50" s="43">
        <v>1331</v>
      </c>
      <c r="C50" s="43">
        <f t="shared" si="0"/>
        <v>918.56452726017949</v>
      </c>
      <c r="E50" s="44">
        <f t="shared" si="2"/>
        <v>918.56452726017949</v>
      </c>
      <c r="F50" s="51">
        <f t="shared" si="1"/>
        <v>2259.7623089983022</v>
      </c>
    </row>
    <row r="51" spans="1:6" x14ac:dyDescent="0.25">
      <c r="A51" t="s">
        <v>147</v>
      </c>
      <c r="B51" s="43">
        <v>1343</v>
      </c>
      <c r="C51" s="43">
        <f t="shared" si="0"/>
        <v>926.84610075914418</v>
      </c>
      <c r="E51" s="44">
        <f t="shared" si="2"/>
        <v>926.84610075914418</v>
      </c>
      <c r="F51" s="51">
        <f t="shared" si="1"/>
        <v>2280.1358234295412</v>
      </c>
    </row>
    <row r="52" spans="1:6" x14ac:dyDescent="0.25">
      <c r="A52" t="s">
        <v>148</v>
      </c>
      <c r="B52" s="43">
        <v>1354</v>
      </c>
      <c r="C52" s="43">
        <f t="shared" si="0"/>
        <v>934.43754313319528</v>
      </c>
      <c r="E52" s="44">
        <f t="shared" si="2"/>
        <v>934.43754313319528</v>
      </c>
      <c r="F52" s="51">
        <f t="shared" si="1"/>
        <v>2298.8115449915108</v>
      </c>
    </row>
    <row r="53" spans="1:6" x14ac:dyDescent="0.25">
      <c r="A53" t="s">
        <v>149</v>
      </c>
      <c r="B53" s="43">
        <v>1365</v>
      </c>
      <c r="C53" s="43">
        <f t="shared" si="0"/>
        <v>942.02898550724638</v>
      </c>
      <c r="E53" s="44">
        <f t="shared" si="2"/>
        <v>942.02898550724638</v>
      </c>
      <c r="F53" s="51">
        <f t="shared" si="1"/>
        <v>2317.4872665534799</v>
      </c>
    </row>
    <row r="54" spans="1:6" x14ac:dyDescent="0.25">
      <c r="A54" t="s">
        <v>150</v>
      </c>
      <c r="B54" s="43">
        <v>1377</v>
      </c>
      <c r="C54" s="43">
        <f t="shared" si="0"/>
        <v>950.31055900621118</v>
      </c>
      <c r="E54" s="44">
        <f t="shared" si="2"/>
        <v>950.31055900621118</v>
      </c>
      <c r="F54" s="51">
        <f t="shared" si="1"/>
        <v>2337.8607809847194</v>
      </c>
    </row>
    <row r="55" spans="1:6" x14ac:dyDescent="0.25">
      <c r="A55" t="s">
        <v>151</v>
      </c>
      <c r="B55" s="43">
        <v>1385</v>
      </c>
      <c r="C55" s="43">
        <f t="shared" si="0"/>
        <v>955.83160800552105</v>
      </c>
      <c r="E55" s="44">
        <f t="shared" si="2"/>
        <v>955.83160800552105</v>
      </c>
      <c r="F55" s="51">
        <f t="shared" si="1"/>
        <v>2351.4431239388791</v>
      </c>
    </row>
    <row r="56" spans="1:6" x14ac:dyDescent="0.25">
      <c r="A56" t="s">
        <v>152</v>
      </c>
      <c r="B56" s="43">
        <v>1415</v>
      </c>
      <c r="C56" s="43">
        <f t="shared" si="0"/>
        <v>976.53554175293311</v>
      </c>
      <c r="E56" s="44">
        <f t="shared" si="2"/>
        <v>976.53554175293311</v>
      </c>
      <c r="F56" s="51">
        <f t="shared" si="1"/>
        <v>2402.3769100169775</v>
      </c>
    </row>
    <row r="57" spans="1:6" x14ac:dyDescent="0.25">
      <c r="A57" t="s">
        <v>153</v>
      </c>
      <c r="B57" s="43">
        <v>1429</v>
      </c>
      <c r="C57" s="43">
        <f t="shared" si="0"/>
        <v>986.19737750172533</v>
      </c>
      <c r="E57" s="44">
        <f t="shared" si="2"/>
        <v>986.19737750172533</v>
      </c>
      <c r="F57" s="51">
        <f t="shared" si="1"/>
        <v>2426.1460101867569</v>
      </c>
    </row>
    <row r="58" spans="1:6" x14ac:dyDescent="0.25">
      <c r="A58" t="s">
        <v>154</v>
      </c>
      <c r="B58" s="43">
        <v>1440</v>
      </c>
      <c r="C58" s="43">
        <f t="shared" si="0"/>
        <v>993.78881987577643</v>
      </c>
      <c r="E58" s="44">
        <f t="shared" si="2"/>
        <v>993.78881987577643</v>
      </c>
      <c r="F58" s="51">
        <f t="shared" si="1"/>
        <v>2444.8217317487265</v>
      </c>
    </row>
    <row r="59" spans="1:6" x14ac:dyDescent="0.25">
      <c r="A59" t="s">
        <v>155</v>
      </c>
      <c r="B59" s="43">
        <v>1441</v>
      </c>
      <c r="C59" s="43">
        <f t="shared" si="0"/>
        <v>994.47895100069013</v>
      </c>
      <c r="E59" s="44">
        <f t="shared" si="2"/>
        <v>994.47895100069013</v>
      </c>
      <c r="F59" s="51">
        <f t="shared" si="1"/>
        <v>2446.5195246179965</v>
      </c>
    </row>
    <row r="60" spans="1:6" x14ac:dyDescent="0.25">
      <c r="A60" t="s">
        <v>156</v>
      </c>
      <c r="B60" s="43">
        <v>1442</v>
      </c>
      <c r="C60" s="43">
        <f t="shared" si="0"/>
        <v>995.16908212560384</v>
      </c>
      <c r="E60" s="44">
        <f t="shared" si="2"/>
        <v>995.16908212560384</v>
      </c>
      <c r="F60" s="51">
        <f t="shared" si="1"/>
        <v>2448.2173174872664</v>
      </c>
    </row>
    <row r="61" spans="1:6" x14ac:dyDescent="0.25">
      <c r="A61" t="s">
        <v>157</v>
      </c>
      <c r="B61" s="43">
        <v>1442</v>
      </c>
      <c r="C61" s="43">
        <f t="shared" si="0"/>
        <v>995.16908212560384</v>
      </c>
      <c r="E61" s="44">
        <f t="shared" si="2"/>
        <v>995.16908212560384</v>
      </c>
      <c r="F61" s="51">
        <f t="shared" si="1"/>
        <v>2448.2173174872664</v>
      </c>
    </row>
    <row r="62" spans="1:6" x14ac:dyDescent="0.25">
      <c r="A62" t="s">
        <v>158</v>
      </c>
      <c r="B62" s="43">
        <v>1443</v>
      </c>
      <c r="C62" s="43">
        <f t="shared" si="0"/>
        <v>995.85921325051766</v>
      </c>
      <c r="D62" s="29"/>
      <c r="E62" s="44">
        <f t="shared" si="2"/>
        <v>995.85921325051766</v>
      </c>
      <c r="F62" s="51">
        <f t="shared" si="1"/>
        <v>2449.9151103565364</v>
      </c>
    </row>
    <row r="63" spans="1:6" x14ac:dyDescent="0.25">
      <c r="A63" t="s">
        <v>159</v>
      </c>
      <c r="B63" s="43">
        <v>1444</v>
      </c>
      <c r="C63" s="43">
        <f t="shared" si="0"/>
        <v>996.54934437543125</v>
      </c>
      <c r="D63" s="64" t="s">
        <v>202</v>
      </c>
      <c r="E63" s="44">
        <f t="shared" si="2"/>
        <v>996.54934437543125</v>
      </c>
      <c r="F63" s="51">
        <f t="shared" si="1"/>
        <v>2451.6129032258059</v>
      </c>
    </row>
    <row r="64" spans="1:6" x14ac:dyDescent="0.25">
      <c r="A64" t="s">
        <v>160</v>
      </c>
      <c r="B64" s="43">
        <v>1446</v>
      </c>
      <c r="C64" s="43">
        <f t="shared" si="0"/>
        <v>997.92960662525877</v>
      </c>
      <c r="D64" s="37" t="s">
        <v>204</v>
      </c>
      <c r="E64" s="44">
        <f>C64</f>
        <v>997.92960662525877</v>
      </c>
      <c r="F64" s="51">
        <f t="shared" si="1"/>
        <v>2455.0084889643463</v>
      </c>
    </row>
    <row r="65" spans="1:6" x14ac:dyDescent="0.25">
      <c r="A65" t="s">
        <v>161</v>
      </c>
      <c r="B65" s="43">
        <v>1449</v>
      </c>
      <c r="C65" s="61">
        <f>B65/B$65*1000</f>
        <v>1000</v>
      </c>
      <c r="D65" s="61">
        <v>1000</v>
      </c>
      <c r="E65" s="61">
        <f>D65</f>
        <v>1000</v>
      </c>
      <c r="F65" s="51">
        <f t="shared" si="1"/>
        <v>2460.1018675721557</v>
      </c>
    </row>
    <row r="66" spans="1:6" x14ac:dyDescent="0.25">
      <c r="A66" t="s">
        <v>162</v>
      </c>
      <c r="B66" s="43">
        <v>1452</v>
      </c>
      <c r="C66" s="43">
        <f>B66/B$65*1000</f>
        <v>1002.0703933747412</v>
      </c>
      <c r="D66" s="43">
        <v>1001</v>
      </c>
      <c r="E66" s="60">
        <f t="shared" ref="E66:E93" si="3">D66</f>
        <v>1001</v>
      </c>
      <c r="F66" s="51">
        <f t="shared" si="1"/>
        <v>2462.5619694397283</v>
      </c>
    </row>
    <row r="67" spans="1:6" x14ac:dyDescent="0.25">
      <c r="A67" t="s">
        <v>163</v>
      </c>
      <c r="B67" s="43">
        <v>1453</v>
      </c>
      <c r="C67" s="43">
        <f>B67/B$65*1000</f>
        <v>1002.7605244996549</v>
      </c>
      <c r="D67" s="43">
        <v>1001</v>
      </c>
      <c r="E67" s="60">
        <f t="shared" si="3"/>
        <v>1001</v>
      </c>
      <c r="F67" s="51">
        <f t="shared" si="1"/>
        <v>2462.5619694397283</v>
      </c>
    </row>
    <row r="68" spans="1:6" x14ac:dyDescent="0.25">
      <c r="A68" t="s">
        <v>164</v>
      </c>
      <c r="D68" s="43">
        <v>1001</v>
      </c>
      <c r="E68" s="60">
        <f t="shared" si="3"/>
        <v>1001</v>
      </c>
      <c r="F68" s="51">
        <f t="shared" si="1"/>
        <v>2462.5619694397283</v>
      </c>
    </row>
    <row r="69" spans="1:6" x14ac:dyDescent="0.25">
      <c r="A69" t="s">
        <v>165</v>
      </c>
      <c r="D69" s="43">
        <v>1001</v>
      </c>
      <c r="E69" s="60">
        <f t="shared" si="3"/>
        <v>1001</v>
      </c>
      <c r="F69" s="51">
        <f t="shared" si="1"/>
        <v>2462.5619694397283</v>
      </c>
    </row>
    <row r="70" spans="1:6" x14ac:dyDescent="0.25">
      <c r="A70" t="s">
        <v>166</v>
      </c>
      <c r="D70" s="43">
        <v>1001</v>
      </c>
      <c r="E70" s="60">
        <f t="shared" si="3"/>
        <v>1001</v>
      </c>
      <c r="F70" s="51">
        <f t="shared" si="1"/>
        <v>2462.5619694397283</v>
      </c>
    </row>
    <row r="71" spans="1:6" x14ac:dyDescent="0.25">
      <c r="A71" t="s">
        <v>167</v>
      </c>
      <c r="D71" s="43">
        <v>1002</v>
      </c>
      <c r="E71" s="60">
        <f t="shared" si="3"/>
        <v>1002</v>
      </c>
      <c r="F71" s="51">
        <f t="shared" si="1"/>
        <v>2465.0220713073004</v>
      </c>
    </row>
    <row r="72" spans="1:6" x14ac:dyDescent="0.25">
      <c r="A72" t="s">
        <v>168</v>
      </c>
      <c r="D72" s="43">
        <v>1002</v>
      </c>
      <c r="E72" s="60">
        <f t="shared" si="3"/>
        <v>1002</v>
      </c>
      <c r="F72" s="51">
        <f t="shared" si="1"/>
        <v>2465.0220713073004</v>
      </c>
    </row>
    <row r="73" spans="1:6" x14ac:dyDescent="0.25">
      <c r="A73" t="s">
        <v>169</v>
      </c>
      <c r="D73" s="43">
        <v>1002</v>
      </c>
      <c r="E73" s="60">
        <f t="shared" si="3"/>
        <v>1002</v>
      </c>
      <c r="F73" s="51">
        <f t="shared" si="1"/>
        <v>2465.0220713073004</v>
      </c>
    </row>
    <row r="74" spans="1:6" x14ac:dyDescent="0.25">
      <c r="A74" t="s">
        <v>170</v>
      </c>
      <c r="D74" s="43">
        <v>1002</v>
      </c>
      <c r="E74" s="60">
        <f t="shared" si="3"/>
        <v>1002</v>
      </c>
      <c r="F74" s="51">
        <f t="shared" ref="F74:F93" si="4">E74/E$14*1000</f>
        <v>2465.0220713073004</v>
      </c>
    </row>
    <row r="75" spans="1:6" x14ac:dyDescent="0.25">
      <c r="A75" t="s">
        <v>171</v>
      </c>
      <c r="D75" s="43">
        <v>1009</v>
      </c>
      <c r="E75" s="60">
        <f t="shared" si="3"/>
        <v>1009</v>
      </c>
      <c r="F75" s="51">
        <f t="shared" si="4"/>
        <v>2482.2427843803052</v>
      </c>
    </row>
    <row r="76" spans="1:6" x14ac:dyDescent="0.25">
      <c r="A76" t="s">
        <v>172</v>
      </c>
      <c r="D76" s="43">
        <v>1011</v>
      </c>
      <c r="E76" s="60">
        <f t="shared" si="3"/>
        <v>1011</v>
      </c>
      <c r="F76" s="51">
        <f t="shared" si="4"/>
        <v>2487.1629881154495</v>
      </c>
    </row>
    <row r="77" spans="1:6" x14ac:dyDescent="0.25">
      <c r="A77" t="s">
        <v>173</v>
      </c>
      <c r="D77" s="43">
        <v>1030</v>
      </c>
      <c r="E77" s="60">
        <f t="shared" si="3"/>
        <v>1030</v>
      </c>
      <c r="F77" s="51">
        <f t="shared" si="4"/>
        <v>2533.9049235993207</v>
      </c>
    </row>
    <row r="78" spans="1:6" x14ac:dyDescent="0.25">
      <c r="A78" t="s">
        <v>174</v>
      </c>
      <c r="D78" s="43">
        <v>1033</v>
      </c>
      <c r="E78" s="60">
        <f t="shared" si="3"/>
        <v>1033</v>
      </c>
      <c r="F78" s="51">
        <f t="shared" si="4"/>
        <v>2541.285229202037</v>
      </c>
    </row>
    <row r="79" spans="1:6" x14ac:dyDescent="0.25">
      <c r="A79" t="s">
        <v>175</v>
      </c>
      <c r="D79" s="43">
        <v>1033</v>
      </c>
      <c r="E79" s="60">
        <f t="shared" si="3"/>
        <v>1033</v>
      </c>
      <c r="F79" s="51">
        <f t="shared" si="4"/>
        <v>2541.285229202037</v>
      </c>
    </row>
    <row r="80" spans="1:6" x14ac:dyDescent="0.25">
      <c r="A80" t="s">
        <v>176</v>
      </c>
      <c r="D80" s="43">
        <v>1049</v>
      </c>
      <c r="E80" s="60">
        <f t="shared" si="3"/>
        <v>1049</v>
      </c>
      <c r="F80" s="51">
        <f t="shared" si="4"/>
        <v>2580.6468590831914</v>
      </c>
    </row>
    <row r="81" spans="1:6" x14ac:dyDescent="0.25">
      <c r="A81" t="s">
        <v>177</v>
      </c>
      <c r="D81" s="43">
        <v>1074</v>
      </c>
      <c r="E81" s="60">
        <f t="shared" si="3"/>
        <v>1074</v>
      </c>
      <c r="F81" s="51">
        <f t="shared" si="4"/>
        <v>2642.1494057724954</v>
      </c>
    </row>
    <row r="82" spans="1:6" x14ac:dyDescent="0.25">
      <c r="A82" t="s">
        <v>178</v>
      </c>
      <c r="D82" s="43">
        <v>1097</v>
      </c>
      <c r="E82" s="60">
        <f t="shared" si="3"/>
        <v>1097</v>
      </c>
      <c r="F82" s="51">
        <f t="shared" si="4"/>
        <v>2698.731748726655</v>
      </c>
    </row>
    <row r="83" spans="1:6" x14ac:dyDescent="0.25">
      <c r="A83" t="s">
        <v>179</v>
      </c>
      <c r="D83" s="43">
        <v>1100</v>
      </c>
      <c r="E83" s="60">
        <f t="shared" si="3"/>
        <v>1100</v>
      </c>
      <c r="F83" s="51">
        <f t="shared" si="4"/>
        <v>2706.1120543293719</v>
      </c>
    </row>
    <row r="84" spans="1:6" x14ac:dyDescent="0.25">
      <c r="A84" t="s">
        <v>180</v>
      </c>
      <c r="D84" s="43">
        <v>1113</v>
      </c>
      <c r="E84" s="60">
        <f t="shared" si="3"/>
        <v>1113</v>
      </c>
      <c r="F84" s="51">
        <f t="shared" si="4"/>
        <v>2738.0933786078099</v>
      </c>
    </row>
    <row r="85" spans="1:6" x14ac:dyDescent="0.25">
      <c r="A85" t="s">
        <v>181</v>
      </c>
      <c r="D85" s="43">
        <v>1114</v>
      </c>
      <c r="E85" s="60">
        <f t="shared" si="3"/>
        <v>1114</v>
      </c>
      <c r="F85" s="51">
        <f t="shared" si="4"/>
        <v>2740.553480475382</v>
      </c>
    </row>
    <row r="86" spans="1:6" x14ac:dyDescent="0.25">
      <c r="A86" t="s">
        <v>182</v>
      </c>
      <c r="D86" s="43">
        <v>1117</v>
      </c>
      <c r="E86" s="60">
        <f t="shared" si="3"/>
        <v>1117</v>
      </c>
      <c r="F86" s="51">
        <f t="shared" si="4"/>
        <v>2747.9337860780984</v>
      </c>
    </row>
    <row r="87" spans="1:6" x14ac:dyDescent="0.25">
      <c r="A87" t="s">
        <v>183</v>
      </c>
      <c r="D87" s="43">
        <v>1161</v>
      </c>
      <c r="E87" s="60">
        <f t="shared" si="3"/>
        <v>1161</v>
      </c>
      <c r="F87" s="51">
        <f t="shared" si="4"/>
        <v>2856.178268251273</v>
      </c>
    </row>
    <row r="88" spans="1:6" x14ac:dyDescent="0.25">
      <c r="A88" t="s">
        <v>184</v>
      </c>
      <c r="D88" s="43">
        <v>1162</v>
      </c>
      <c r="E88" s="60">
        <f t="shared" si="3"/>
        <v>1162</v>
      </c>
      <c r="F88" s="51">
        <f t="shared" si="4"/>
        <v>2858.6383701188452</v>
      </c>
    </row>
    <row r="89" spans="1:6" x14ac:dyDescent="0.25">
      <c r="A89" t="s">
        <v>185</v>
      </c>
      <c r="D89" s="43">
        <v>1163</v>
      </c>
      <c r="E89" s="60">
        <f t="shared" si="3"/>
        <v>1163</v>
      </c>
      <c r="F89" s="51">
        <f t="shared" si="4"/>
        <v>2861.0984719864173</v>
      </c>
    </row>
    <row r="90" spans="1:6" x14ac:dyDescent="0.25">
      <c r="A90" t="s">
        <v>186</v>
      </c>
      <c r="D90" s="43">
        <v>1165</v>
      </c>
      <c r="E90" s="60">
        <f t="shared" si="3"/>
        <v>1165</v>
      </c>
      <c r="F90" s="51">
        <f t="shared" si="4"/>
        <v>2866.018675721562</v>
      </c>
    </row>
    <row r="91" spans="1:6" x14ac:dyDescent="0.25">
      <c r="A91" t="s">
        <v>187</v>
      </c>
      <c r="D91" s="43">
        <v>1166</v>
      </c>
      <c r="E91" s="60">
        <f t="shared" si="3"/>
        <v>1166</v>
      </c>
      <c r="F91" s="51">
        <f t="shared" si="4"/>
        <v>2868.4787775891341</v>
      </c>
    </row>
    <row r="92" spans="1:6" x14ac:dyDescent="0.25">
      <c r="A92" t="s">
        <v>188</v>
      </c>
      <c r="D92" s="43">
        <v>1182</v>
      </c>
      <c r="E92" s="60">
        <f t="shared" si="3"/>
        <v>1182</v>
      </c>
      <c r="F92" s="51">
        <f t="shared" si="4"/>
        <v>2907.8404074702885</v>
      </c>
    </row>
    <row r="93" spans="1:6" x14ac:dyDescent="0.25">
      <c r="A93" s="175" t="s">
        <v>303</v>
      </c>
      <c r="B93" t="s">
        <v>311</v>
      </c>
      <c r="D93" s="43">
        <v>1198</v>
      </c>
      <c r="E93" s="60">
        <f t="shared" si="3"/>
        <v>1198</v>
      </c>
      <c r="F93" s="51">
        <f t="shared" si="4"/>
        <v>2947.2020373514429</v>
      </c>
    </row>
    <row r="94" spans="1:6" x14ac:dyDescent="0.25">
      <c r="D94" s="43">
        <v>1200</v>
      </c>
    </row>
    <row r="95" spans="1:6" x14ac:dyDescent="0.25">
      <c r="A95" s="42"/>
    </row>
    <row r="96" spans="1:6" x14ac:dyDescent="0.25">
      <c r="A96" s="42"/>
    </row>
    <row r="97" spans="1:1" x14ac:dyDescent="0.25">
      <c r="A97" s="42"/>
    </row>
    <row r="98" spans="1:1" x14ac:dyDescent="0.25">
      <c r="A98" s="42"/>
    </row>
    <row r="99" spans="1:1" x14ac:dyDescent="0.25">
      <c r="A99" s="42"/>
    </row>
    <row r="100" spans="1:1" x14ac:dyDescent="0.25">
      <c r="A100" s="42"/>
    </row>
  </sheetData>
  <mergeCells count="13">
    <mergeCell ref="E1:F1"/>
    <mergeCell ref="B2:C2"/>
    <mergeCell ref="E2:F2"/>
    <mergeCell ref="B3:C3"/>
    <mergeCell ref="E3:F3"/>
    <mergeCell ref="B6:C6"/>
    <mergeCell ref="E6:F6"/>
    <mergeCell ref="B7:C7"/>
    <mergeCell ref="E7:F7"/>
    <mergeCell ref="B4:C4"/>
    <mergeCell ref="E4:F4"/>
    <mergeCell ref="B5:C5"/>
    <mergeCell ref="E5:F5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5" orientation="portrait" horizontalDpi="300" verticalDpi="300" r:id="rId1"/>
  <headerFooter alignWithMargins="0">
    <oddFooter>&amp;L&amp;D &amp;T &amp;F &amp;A</oddFooter>
  </headerFooter>
  <rowBreaks count="1" manualBreakCount="1">
    <brk id="50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zoomScaleSheetLayoutView="75" workbookViewId="0">
      <selection sqref="A1:E1"/>
    </sheetView>
  </sheetViews>
  <sheetFormatPr defaultRowHeight="13.2" x14ac:dyDescent="0.25"/>
  <cols>
    <col min="1" max="1" width="13.109375" customWidth="1"/>
    <col min="2" max="2" width="13.6640625" customWidth="1"/>
    <col min="3" max="3" width="12.33203125" customWidth="1"/>
    <col min="4" max="4" width="12.6640625" customWidth="1"/>
    <col min="5" max="5" width="2.5546875" customWidth="1"/>
    <col min="6" max="6" width="10" customWidth="1"/>
    <col min="7" max="7" width="8.6640625" customWidth="1"/>
  </cols>
  <sheetData>
    <row r="1" spans="1:7" ht="15.6" x14ac:dyDescent="0.25">
      <c r="A1" s="234" t="s">
        <v>67</v>
      </c>
      <c r="B1" s="234"/>
      <c r="C1" s="234"/>
      <c r="D1" s="234"/>
      <c r="E1" s="234"/>
    </row>
    <row r="2" spans="1:7" ht="52.8" x14ac:dyDescent="0.25">
      <c r="A2" s="3" t="s">
        <v>16</v>
      </c>
      <c r="B2" s="3" t="s">
        <v>5</v>
      </c>
      <c r="C2" s="3" t="s">
        <v>19</v>
      </c>
      <c r="D2" s="3" t="s">
        <v>5</v>
      </c>
      <c r="E2" s="3"/>
    </row>
    <row r="3" spans="1:7" x14ac:dyDescent="0.25">
      <c r="A3" s="10"/>
      <c r="B3" s="10" t="s">
        <v>1</v>
      </c>
      <c r="C3" s="11"/>
      <c r="D3" s="10" t="s">
        <v>1</v>
      </c>
      <c r="E3" s="10"/>
      <c r="F3" s="29"/>
      <c r="G3" s="29"/>
    </row>
    <row r="4" spans="1:7" x14ac:dyDescent="0.25">
      <c r="A4" s="5" t="s">
        <v>6</v>
      </c>
      <c r="B4" s="23">
        <v>124.833</v>
      </c>
      <c r="C4" s="4"/>
    </row>
    <row r="5" spans="1:7" ht="15.6" x14ac:dyDescent="0.25">
      <c r="A5" s="6" t="s">
        <v>7</v>
      </c>
      <c r="B5" s="23">
        <v>154.06899999999999</v>
      </c>
      <c r="C5" s="7">
        <v>1980</v>
      </c>
      <c r="D5" s="8">
        <f>(B4*1/4)+(B5*3/4)</f>
        <v>146.76</v>
      </c>
      <c r="E5" s="9" t="s">
        <v>17</v>
      </c>
    </row>
    <row r="6" spans="1:7" ht="15.6" x14ac:dyDescent="0.25">
      <c r="A6" s="6" t="s">
        <v>8</v>
      </c>
      <c r="B6" s="23">
        <v>182.06800000000001</v>
      </c>
      <c r="C6" s="7">
        <f>1+C5</f>
        <v>1981</v>
      </c>
      <c r="D6" s="8">
        <f t="shared" ref="D6:D12" si="0">(B5*1/4)+(B6*3/4)</f>
        <v>175.06825000000001</v>
      </c>
      <c r="E6" s="9" t="s">
        <v>17</v>
      </c>
    </row>
    <row r="7" spans="1:7" ht="15.6" x14ac:dyDescent="0.25">
      <c r="A7" s="6" t="s">
        <v>9</v>
      </c>
      <c r="B7" s="23">
        <v>196.26300000000001</v>
      </c>
      <c r="C7" s="7">
        <f t="shared" ref="C7:C14" si="1">1+C6</f>
        <v>1982</v>
      </c>
      <c r="D7" s="8">
        <f t="shared" si="0"/>
        <v>192.71424999999999</v>
      </c>
      <c r="E7" s="9" t="s">
        <v>17</v>
      </c>
    </row>
    <row r="8" spans="1:7" ht="15.6" x14ac:dyDescent="0.25">
      <c r="A8" s="6" t="s">
        <v>10</v>
      </c>
      <c r="B8" s="23">
        <v>202.02699999999999</v>
      </c>
      <c r="C8" s="7">
        <f t="shared" si="1"/>
        <v>1983</v>
      </c>
      <c r="D8" s="8">
        <f t="shared" si="0"/>
        <v>200.58599999999998</v>
      </c>
      <c r="E8" s="9" t="s">
        <v>17</v>
      </c>
    </row>
    <row r="9" spans="1:7" ht="15.6" x14ac:dyDescent="0.25">
      <c r="A9" s="6" t="s">
        <v>11</v>
      </c>
      <c r="B9" s="23">
        <v>210.24799999999999</v>
      </c>
      <c r="C9" s="7">
        <f t="shared" si="1"/>
        <v>1984</v>
      </c>
      <c r="D9" s="8">
        <f t="shared" si="0"/>
        <v>208.19274999999999</v>
      </c>
      <c r="E9" s="9" t="s">
        <v>17</v>
      </c>
    </row>
    <row r="10" spans="1:7" ht="15.6" x14ac:dyDescent="0.25">
      <c r="A10" s="5" t="s">
        <v>12</v>
      </c>
      <c r="B10" s="23">
        <v>277.80700000000002</v>
      </c>
      <c r="C10" s="7">
        <f t="shared" si="1"/>
        <v>1985</v>
      </c>
      <c r="D10" s="8">
        <f t="shared" si="0"/>
        <v>260.91725000000002</v>
      </c>
      <c r="E10" s="9" t="s">
        <v>17</v>
      </c>
    </row>
    <row r="11" spans="1:7" ht="15.6" x14ac:dyDescent="0.25">
      <c r="A11" s="5" t="s">
        <v>13</v>
      </c>
      <c r="B11" s="23">
        <v>325.04300000000001</v>
      </c>
      <c r="C11" s="7">
        <f t="shared" si="1"/>
        <v>1986</v>
      </c>
      <c r="D11" s="8">
        <f t="shared" si="0"/>
        <v>313.23400000000004</v>
      </c>
      <c r="E11" s="9" t="s">
        <v>17</v>
      </c>
    </row>
    <row r="12" spans="1:7" ht="15.6" x14ac:dyDescent="0.25">
      <c r="A12" s="5" t="s">
        <v>14</v>
      </c>
      <c r="B12" s="23">
        <v>391.26499999999999</v>
      </c>
      <c r="C12" s="7">
        <f t="shared" si="1"/>
        <v>1987</v>
      </c>
      <c r="D12" s="8">
        <f t="shared" si="0"/>
        <v>374.70950000000005</v>
      </c>
      <c r="E12" s="9" t="s">
        <v>17</v>
      </c>
    </row>
    <row r="13" spans="1:7" ht="13.2" customHeight="1" x14ac:dyDescent="0.25">
      <c r="A13" s="6"/>
      <c r="B13" s="2"/>
      <c r="C13" s="7">
        <f t="shared" si="1"/>
        <v>1988</v>
      </c>
      <c r="D13" s="8">
        <f>(105761700+32465700+79517300+54786900+64569000+19776400+83777800)/1000000</f>
        <v>440.65480000000002</v>
      </c>
      <c r="E13" s="9" t="s">
        <v>18</v>
      </c>
    </row>
    <row r="14" spans="1:7" ht="15.6" x14ac:dyDescent="0.25">
      <c r="A14" s="12"/>
      <c r="B14" s="13"/>
      <c r="C14" s="14">
        <f t="shared" si="1"/>
        <v>1989</v>
      </c>
      <c r="D14" s="24">
        <f>(118145210+36675250+83359830+58687440+72126460+20133080+100177090)/1000000</f>
        <v>489.30435999999997</v>
      </c>
      <c r="E14" s="15" t="s">
        <v>18</v>
      </c>
    </row>
    <row r="15" spans="1:7" x14ac:dyDescent="0.25">
      <c r="A15" s="1"/>
    </row>
    <row r="16" spans="1:7" ht="45" customHeight="1" x14ac:dyDescent="0.25">
      <c r="A16" s="217" t="s">
        <v>260</v>
      </c>
      <c r="B16" s="217"/>
      <c r="C16" s="217"/>
      <c r="D16" s="217"/>
      <c r="E16" s="217"/>
    </row>
    <row r="17" spans="1:5" ht="28.2" customHeight="1" x14ac:dyDescent="0.25">
      <c r="A17" s="217" t="s">
        <v>261</v>
      </c>
      <c r="B17" s="217"/>
      <c r="C17" s="217"/>
      <c r="D17" s="217"/>
      <c r="E17" s="217"/>
    </row>
    <row r="18" spans="1:5" ht="54" customHeight="1" x14ac:dyDescent="0.25">
      <c r="A18" s="217" t="s">
        <v>64</v>
      </c>
      <c r="B18" s="217"/>
      <c r="C18" s="217"/>
      <c r="D18" s="217"/>
      <c r="E18" s="217"/>
    </row>
    <row r="20" spans="1:5" x14ac:dyDescent="0.25">
      <c r="A20" s="1"/>
    </row>
    <row r="21" spans="1:5" x14ac:dyDescent="0.25">
      <c r="A21" s="1"/>
    </row>
    <row r="22" spans="1:5" x14ac:dyDescent="0.25">
      <c r="A22" s="1"/>
    </row>
  </sheetData>
  <mergeCells count="4">
    <mergeCell ref="A18:E18"/>
    <mergeCell ref="A16:E16"/>
    <mergeCell ref="A17:E17"/>
    <mergeCell ref="A1:E1"/>
  </mergeCells>
  <pageMargins left="0.74803149606299213" right="0.74803149606299213" top="0.98425196850393704" bottom="0.98425196850393704" header="0.51181102362204722" footer="0.51181102362204722"/>
  <pageSetup paperSize="9" scale="115" orientation="portrait" horizontalDpi="300" verticalDpi="300" r:id="rId1"/>
  <headerFooter alignWithMargins="0">
    <oddFooter>&amp;L&amp;D &amp;T 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Table 1</vt:lpstr>
      <vt:lpstr>Table 2</vt:lpstr>
      <vt:lpstr>Table 3 OECD</vt:lpstr>
      <vt:lpstr>AppendixPriceIndex</vt:lpstr>
      <vt:lpstr>Regression</vt:lpstr>
      <vt:lpstr>Weightings</vt:lpstr>
      <vt:lpstr>INFOS inputs</vt:lpstr>
      <vt:lpstr>INFOSWages</vt:lpstr>
      <vt:lpstr>Funding to 1989</vt:lpstr>
      <vt:lpstr>CPI</vt:lpstr>
      <vt:lpstr>Chart1</vt:lpstr>
      <vt:lpstr>Chart 2</vt:lpstr>
      <vt:lpstr>AppendixPriceIndex!Print_Area</vt:lpstr>
      <vt:lpstr>'Table 1'!Print_Area</vt:lpstr>
      <vt:lpstr>'Table 2'!Print_Area</vt:lpstr>
      <vt:lpstr>'Table 3 OECD'!Print_Area</vt:lpstr>
      <vt:lpstr>AppendixPriceIndex!Print_Titles</vt:lpstr>
      <vt:lpstr>'INFOS inputs'!Print_Titles</vt:lpstr>
      <vt:lpstr>INFOSWages!Print_Titles</vt:lpstr>
    </vt:vector>
  </TitlesOfParts>
  <Company>Wellington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Aniket Gupta</cp:lastModifiedBy>
  <cp:lastPrinted>2000-06-27T04:40:45Z</cp:lastPrinted>
  <dcterms:created xsi:type="dcterms:W3CDTF">2000-01-25T04:39:15Z</dcterms:created>
  <dcterms:modified xsi:type="dcterms:W3CDTF">2024-02-03T22:32:04Z</dcterms:modified>
</cp:coreProperties>
</file>