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D52E3025-5838-4399-AF77-FDCA3C21F9B7}" xr6:coauthVersionLast="47" xr6:coauthVersionMax="47" xr10:uidLastSave="{00000000-0000-0000-0000-000000000000}"/>
  <bookViews>
    <workbookView xWindow="768" yWindow="768" windowWidth="17280" windowHeight="8880"/>
  </bookViews>
  <sheets>
    <sheet name="input-output" sheetId="3" r:id="rId1"/>
    <sheet name="Data Analysis" sheetId="2" r:id="rId2"/>
  </sheets>
  <definedNames>
    <definedName name="_xlnm.Print_Area" localSheetId="1">'Data Analysis'!$CX$1:$EI$4</definedName>
    <definedName name="_xlnm.Print_Area" localSheetId="0">'input-output'!$B$2:$U$50</definedName>
    <definedName name="_xlnm.Print_Titles" localSheetId="1">'Data Analysis'!$1:$2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D2" i="2"/>
  <c r="CX3" i="2" s="1"/>
  <c r="E2" i="2"/>
  <c r="CQ3" i="2" s="1"/>
  <c r="O3" i="3" s="1"/>
  <c r="F2" i="2"/>
  <c r="G2" i="2"/>
  <c r="DA4" i="2" s="1"/>
  <c r="H2" i="2"/>
  <c r="AY10" i="2" s="1"/>
  <c r="I2" i="2"/>
  <c r="J2" i="2"/>
  <c r="K2" i="2"/>
  <c r="DE3" i="2" s="1"/>
  <c r="L2" i="2"/>
  <c r="DF3" i="2" s="1"/>
  <c r="M2" i="2"/>
  <c r="BD6" i="2" s="1"/>
  <c r="N2" i="2"/>
  <c r="O2" i="2"/>
  <c r="DI4" i="2" s="1"/>
  <c r="P2" i="2"/>
  <c r="BG10" i="2" s="1"/>
  <c r="Q2" i="2"/>
  <c r="R2" i="2"/>
  <c r="S2" i="2"/>
  <c r="DM3" i="2" s="1"/>
  <c r="T2" i="2"/>
  <c r="DN3" i="2" s="1"/>
  <c r="U2" i="2"/>
  <c r="BL6" i="2" s="1"/>
  <c r="V2" i="2"/>
  <c r="W2" i="2"/>
  <c r="DQ4" i="2" s="1"/>
  <c r="X2" i="2"/>
  <c r="CR9" i="2" s="1"/>
  <c r="P9" i="3" s="1"/>
  <c r="Y2" i="2"/>
  <c r="Z2" i="2"/>
  <c r="AA2" i="2"/>
  <c r="DU3" i="2" s="1"/>
  <c r="AB2" i="2"/>
  <c r="DV3" i="2" s="1"/>
  <c r="AC2" i="2"/>
  <c r="BT6" i="2" s="1"/>
  <c r="AD2" i="2"/>
  <c r="AE2" i="2"/>
  <c r="DY4" i="2" s="1"/>
  <c r="AF2" i="2"/>
  <c r="BW10" i="2" s="1"/>
  <c r="AG2" i="2"/>
  <c r="AH2" i="2"/>
  <c r="AI2" i="2"/>
  <c r="EC3" i="2" s="1"/>
  <c r="AJ2" i="2"/>
  <c r="ED3" i="2" s="1"/>
  <c r="AK2" i="2"/>
  <c r="CB6" i="2" s="1"/>
  <c r="AL2" i="2"/>
  <c r="AM2" i="2"/>
  <c r="EG4" i="2" s="1"/>
  <c r="AN2" i="2"/>
  <c r="CR4" i="2" s="1"/>
  <c r="P4" i="3" s="1"/>
  <c r="AO2" i="2"/>
  <c r="AP2" i="2"/>
  <c r="AQ2" i="2"/>
  <c r="AR2" i="2"/>
  <c r="CI7" i="2" s="1"/>
  <c r="CP3" i="2"/>
  <c r="CR3" i="2"/>
  <c r="CS3" i="2"/>
  <c r="CT3" i="2"/>
  <c r="CY3" i="2"/>
  <c r="CZ3" i="2"/>
  <c r="DC3" i="2"/>
  <c r="DD3" i="2"/>
  <c r="DG3" i="2"/>
  <c r="DH3" i="2"/>
  <c r="DJ3" i="2"/>
  <c r="DK3" i="2"/>
  <c r="DL3" i="2"/>
  <c r="DO3" i="2"/>
  <c r="DP3" i="2"/>
  <c r="DR3" i="2"/>
  <c r="DS3" i="2"/>
  <c r="DT3" i="2"/>
  <c r="DW3" i="2"/>
  <c r="DX3" i="2"/>
  <c r="DZ3" i="2"/>
  <c r="EA3" i="2"/>
  <c r="EB3" i="2"/>
  <c r="EE3" i="2"/>
  <c r="EF3" i="2"/>
  <c r="EH3" i="2"/>
  <c r="EI3" i="2"/>
  <c r="CP4" i="2"/>
  <c r="CQ4" i="2"/>
  <c r="CS4" i="2"/>
  <c r="CX4" i="2"/>
  <c r="CY4" i="2"/>
  <c r="CZ4" i="2"/>
  <c r="DB4" i="2"/>
  <c r="DC4" i="2"/>
  <c r="DD4" i="2"/>
  <c r="DE4" i="2"/>
  <c r="DF4" i="2"/>
  <c r="DG4" i="2"/>
  <c r="DH4" i="2"/>
  <c r="DJ4" i="2"/>
  <c r="DK4" i="2"/>
  <c r="DL4" i="2"/>
  <c r="DM4" i="2"/>
  <c r="DN4" i="2"/>
  <c r="DO4" i="2"/>
  <c r="DP4" i="2"/>
  <c r="DR4" i="2"/>
  <c r="DS4" i="2"/>
  <c r="DT4" i="2"/>
  <c r="DU4" i="2"/>
  <c r="DV4" i="2"/>
  <c r="DW4" i="2"/>
  <c r="DX4" i="2"/>
  <c r="DZ4" i="2"/>
  <c r="EA4" i="2"/>
  <c r="EB4" i="2"/>
  <c r="EC4" i="2"/>
  <c r="ED4" i="2"/>
  <c r="EE4" i="2"/>
  <c r="EF4" i="2"/>
  <c r="EH4" i="2"/>
  <c r="EI4" i="2"/>
  <c r="AU5" i="2"/>
  <c r="AW5" i="2"/>
  <c r="AX5" i="2"/>
  <c r="AY5" i="2"/>
  <c r="AZ5" i="2"/>
  <c r="BA5" i="2"/>
  <c r="BB5" i="2"/>
  <c r="BC5" i="2"/>
  <c r="BE5" i="2"/>
  <c r="BF5" i="2"/>
  <c r="BG5" i="2"/>
  <c r="BH5" i="2"/>
  <c r="BI5" i="2"/>
  <c r="BJ5" i="2"/>
  <c r="BK5" i="2"/>
  <c r="BM5" i="2"/>
  <c r="BN5" i="2"/>
  <c r="BO5" i="2"/>
  <c r="BP5" i="2"/>
  <c r="BQ5" i="2"/>
  <c r="BR5" i="2"/>
  <c r="BS5" i="2"/>
  <c r="BU5" i="2"/>
  <c r="BV5" i="2"/>
  <c r="BW5" i="2"/>
  <c r="BX5" i="2"/>
  <c r="BY5" i="2"/>
  <c r="BZ5" i="2"/>
  <c r="CA5" i="2"/>
  <c r="CC5" i="2"/>
  <c r="CD5" i="2"/>
  <c r="CE5" i="2"/>
  <c r="CF5" i="2"/>
  <c r="CG5" i="2"/>
  <c r="CH5" i="2"/>
  <c r="CI5" i="2"/>
  <c r="CP5" i="2"/>
  <c r="CQ5" i="2"/>
  <c r="CR5" i="2"/>
  <c r="CS5" i="2"/>
  <c r="CT5" i="2"/>
  <c r="CU5" i="2"/>
  <c r="AU6" i="2"/>
  <c r="AW6" i="2"/>
  <c r="AX6" i="2"/>
  <c r="AY6" i="2"/>
  <c r="AZ6" i="2"/>
  <c r="BA6" i="2"/>
  <c r="BB6" i="2"/>
  <c r="BC6" i="2"/>
  <c r="BE6" i="2"/>
  <c r="BF6" i="2"/>
  <c r="BG6" i="2"/>
  <c r="BH6" i="2"/>
  <c r="BI6" i="2"/>
  <c r="BJ6" i="2"/>
  <c r="BK6" i="2"/>
  <c r="BM6" i="2"/>
  <c r="BN6" i="2"/>
  <c r="BO6" i="2"/>
  <c r="BP6" i="2"/>
  <c r="BQ6" i="2"/>
  <c r="BR6" i="2"/>
  <c r="BS6" i="2"/>
  <c r="BU6" i="2"/>
  <c r="BV6" i="2"/>
  <c r="BW6" i="2"/>
  <c r="BX6" i="2"/>
  <c r="BY6" i="2"/>
  <c r="BZ6" i="2"/>
  <c r="CA6" i="2"/>
  <c r="CC6" i="2"/>
  <c r="CD6" i="2"/>
  <c r="CE6" i="2"/>
  <c r="CF6" i="2"/>
  <c r="CG6" i="2"/>
  <c r="CH6" i="2"/>
  <c r="CI6" i="2"/>
  <c r="CP6" i="2"/>
  <c r="CQ6" i="2"/>
  <c r="CR6" i="2"/>
  <c r="CS6" i="2"/>
  <c r="AV7" i="2"/>
  <c r="AW7" i="2"/>
  <c r="AX7" i="2"/>
  <c r="AZ7" i="2"/>
  <c r="BA7" i="2"/>
  <c r="BB7" i="2"/>
  <c r="BD7" i="2"/>
  <c r="BE7" i="2"/>
  <c r="BF7" i="2"/>
  <c r="BH7" i="2"/>
  <c r="BI7" i="2"/>
  <c r="BJ7" i="2"/>
  <c r="BL7" i="2"/>
  <c r="BM7" i="2"/>
  <c r="BN7" i="2"/>
  <c r="BP7" i="2"/>
  <c r="BQ7" i="2"/>
  <c r="BR7" i="2"/>
  <c r="BT7" i="2"/>
  <c r="BU7" i="2"/>
  <c r="BV7" i="2"/>
  <c r="BX7" i="2"/>
  <c r="BY7" i="2"/>
  <c r="BZ7" i="2"/>
  <c r="CB7" i="2"/>
  <c r="CC7" i="2"/>
  <c r="CD7" i="2"/>
  <c r="CF7" i="2"/>
  <c r="CG7" i="2"/>
  <c r="CH7" i="2"/>
  <c r="CP7" i="2"/>
  <c r="CQ7" i="2"/>
  <c r="CR7" i="2"/>
  <c r="CS7" i="2"/>
  <c r="CT7" i="2"/>
  <c r="AU8" i="2"/>
  <c r="AW8" i="2"/>
  <c r="AX8" i="2"/>
  <c r="AY8" i="2"/>
  <c r="AZ8" i="2"/>
  <c r="BA8" i="2"/>
  <c r="BB8" i="2"/>
  <c r="BC8" i="2"/>
  <c r="BE8" i="2"/>
  <c r="BF8" i="2"/>
  <c r="BG8" i="2"/>
  <c r="BH8" i="2"/>
  <c r="BI8" i="2"/>
  <c r="BJ8" i="2"/>
  <c r="BK8" i="2"/>
  <c r="BM8" i="2"/>
  <c r="BN8" i="2"/>
  <c r="BO8" i="2"/>
  <c r="BP8" i="2"/>
  <c r="BQ8" i="2"/>
  <c r="BR8" i="2"/>
  <c r="BS8" i="2"/>
  <c r="BU8" i="2"/>
  <c r="BV8" i="2"/>
  <c r="BW8" i="2"/>
  <c r="BX8" i="2"/>
  <c r="BY8" i="2"/>
  <c r="BZ8" i="2"/>
  <c r="CA8" i="2"/>
  <c r="CC8" i="2"/>
  <c r="CD8" i="2"/>
  <c r="CE8" i="2"/>
  <c r="CF8" i="2"/>
  <c r="CG8" i="2"/>
  <c r="CH8" i="2"/>
  <c r="CI8" i="2"/>
  <c r="CP8" i="2"/>
  <c r="CQ8" i="2"/>
  <c r="CR8" i="2"/>
  <c r="AU9" i="2"/>
  <c r="CM9" i="2" s="1"/>
  <c r="CP9" i="2"/>
  <c r="CQ9" i="2"/>
  <c r="CS9" i="2"/>
  <c r="AV10" i="2"/>
  <c r="AW10" i="2"/>
  <c r="AX10" i="2"/>
  <c r="AZ10" i="2"/>
  <c r="BA10" i="2"/>
  <c r="BB10" i="2"/>
  <c r="BD10" i="2"/>
  <c r="BE10" i="2"/>
  <c r="BF10" i="2"/>
  <c r="BH10" i="2"/>
  <c r="BI10" i="2"/>
  <c r="BJ10" i="2"/>
  <c r="BL10" i="2"/>
  <c r="BM10" i="2"/>
  <c r="BN10" i="2"/>
  <c r="BP10" i="2"/>
  <c r="BQ10" i="2"/>
  <c r="BR10" i="2"/>
  <c r="BT10" i="2"/>
  <c r="BU10" i="2"/>
  <c r="BV10" i="2"/>
  <c r="BX10" i="2"/>
  <c r="BY10" i="2"/>
  <c r="BZ10" i="2"/>
  <c r="CB10" i="2"/>
  <c r="CC10" i="2"/>
  <c r="CD10" i="2"/>
  <c r="CF10" i="2"/>
  <c r="CG10" i="2"/>
  <c r="CH10" i="2"/>
  <c r="CP10" i="2"/>
  <c r="CQ10" i="2"/>
  <c r="CR10" i="2"/>
  <c r="CS10" i="2"/>
  <c r="CT10" i="2"/>
  <c r="AU11" i="2"/>
  <c r="CM11" i="2" s="1"/>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A11" i="2"/>
  <c r="CB11" i="2"/>
  <c r="CC11" i="2"/>
  <c r="CD11" i="2"/>
  <c r="CE11" i="2"/>
  <c r="CF11" i="2"/>
  <c r="CG11" i="2"/>
  <c r="CH11" i="2"/>
  <c r="CI11" i="2"/>
  <c r="CL11" i="2"/>
  <c r="B11" i="2" s="1"/>
  <c r="CP11" i="2"/>
  <c r="CQ11" i="2"/>
  <c r="AU12" i="2"/>
  <c r="AV12" i="2"/>
  <c r="AW12" i="2"/>
  <c r="CL12" i="2" s="1"/>
  <c r="B12" i="2" s="1"/>
  <c r="AX12" i="2"/>
  <c r="AY12" i="2"/>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A12" i="2"/>
  <c r="CB12" i="2"/>
  <c r="CC12" i="2"/>
  <c r="CD12" i="2"/>
  <c r="CE12" i="2"/>
  <c r="CF12" i="2"/>
  <c r="CG12" i="2"/>
  <c r="CH12" i="2"/>
  <c r="CI12" i="2"/>
  <c r="CM12" i="2"/>
  <c r="CP12" i="2"/>
  <c r="AU13" i="2"/>
  <c r="CM13" i="2" s="1"/>
  <c r="AV13" i="2"/>
  <c r="AW13" i="2"/>
  <c r="AX13" i="2"/>
  <c r="AY13" i="2"/>
  <c r="AZ13" i="2"/>
  <c r="BA13" i="2"/>
  <c r="BB13" i="2"/>
  <c r="BC13" i="2"/>
  <c r="BD13" i="2"/>
  <c r="BE13" i="2"/>
  <c r="BF13" i="2"/>
  <c r="BG13" i="2"/>
  <c r="BH13" i="2"/>
  <c r="BI13" i="2"/>
  <c r="BJ13" i="2"/>
  <c r="BK13" i="2"/>
  <c r="BL13" i="2"/>
  <c r="BM13" i="2"/>
  <c r="BN13" i="2"/>
  <c r="BO13" i="2"/>
  <c r="BP13" i="2"/>
  <c r="BQ13" i="2"/>
  <c r="BR13" i="2"/>
  <c r="BS13" i="2"/>
  <c r="BT13" i="2"/>
  <c r="BU13" i="2"/>
  <c r="BV13" i="2"/>
  <c r="BW13" i="2"/>
  <c r="BX13" i="2"/>
  <c r="BY13" i="2"/>
  <c r="BZ13" i="2"/>
  <c r="CA13" i="2"/>
  <c r="CB13" i="2"/>
  <c r="CC13" i="2"/>
  <c r="CD13" i="2"/>
  <c r="CE13" i="2"/>
  <c r="CF13" i="2"/>
  <c r="CG13" i="2"/>
  <c r="CH13" i="2"/>
  <c r="CI13" i="2"/>
  <c r="AU14" i="2"/>
  <c r="AV14" i="2"/>
  <c r="AW14" i="2"/>
  <c r="AX14" i="2"/>
  <c r="AY14" i="2"/>
  <c r="AZ14" i="2"/>
  <c r="BA14" i="2"/>
  <c r="BB14" i="2"/>
  <c r="CL14" i="2" s="1"/>
  <c r="B14" i="2" s="1"/>
  <c r="BC14" i="2"/>
  <c r="BD14" i="2"/>
  <c r="BE14" i="2"/>
  <c r="BF14" i="2"/>
  <c r="BG14" i="2"/>
  <c r="BH14" i="2"/>
  <c r="BI14" i="2"/>
  <c r="BJ14" i="2"/>
  <c r="BK14" i="2"/>
  <c r="BL14" i="2"/>
  <c r="BM14" i="2"/>
  <c r="BN14" i="2"/>
  <c r="BO14" i="2"/>
  <c r="BP14" i="2"/>
  <c r="BQ14" i="2"/>
  <c r="BR14" i="2"/>
  <c r="BS14" i="2"/>
  <c r="BT14" i="2"/>
  <c r="BU14" i="2"/>
  <c r="BV14" i="2"/>
  <c r="BW14" i="2"/>
  <c r="BX14" i="2"/>
  <c r="BY14" i="2"/>
  <c r="BZ14" i="2"/>
  <c r="CA14" i="2"/>
  <c r="CB14" i="2"/>
  <c r="CC14" i="2"/>
  <c r="CD14" i="2"/>
  <c r="CE14" i="2"/>
  <c r="CF14" i="2"/>
  <c r="CG14" i="2"/>
  <c r="CH14" i="2"/>
  <c r="CI14" i="2"/>
  <c r="AU15" i="2"/>
  <c r="AV15" i="2"/>
  <c r="AW15" i="2"/>
  <c r="CL15" i="2" s="1"/>
  <c r="B15" i="2" s="1"/>
  <c r="AX15" i="2"/>
  <c r="AY15" i="2"/>
  <c r="AZ15" i="2"/>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A15" i="2"/>
  <c r="CB15" i="2"/>
  <c r="CC15" i="2"/>
  <c r="CD15" i="2"/>
  <c r="CE15" i="2"/>
  <c r="CF15" i="2"/>
  <c r="CG15" i="2"/>
  <c r="CH15" i="2"/>
  <c r="CI15" i="2"/>
  <c r="CM15" i="2"/>
  <c r="AU16" i="2"/>
  <c r="CL16" i="2" s="1"/>
  <c r="B16" i="2" s="1"/>
  <c r="AV16" i="2"/>
  <c r="AW16" i="2"/>
  <c r="AX16" i="2"/>
  <c r="AY16" i="2"/>
  <c r="AZ16" i="2"/>
  <c r="BA16" i="2"/>
  <c r="BB16" i="2"/>
  <c r="BC16" i="2"/>
  <c r="BD16" i="2"/>
  <c r="BE16" i="2"/>
  <c r="BF16" i="2"/>
  <c r="BG16" i="2"/>
  <c r="BH16" i="2"/>
  <c r="BI16" i="2"/>
  <c r="BJ16" i="2"/>
  <c r="BK16" i="2"/>
  <c r="BL16" i="2"/>
  <c r="BM16" i="2"/>
  <c r="BN16" i="2"/>
  <c r="BO16" i="2"/>
  <c r="BP16" i="2"/>
  <c r="BQ16" i="2"/>
  <c r="BR16" i="2"/>
  <c r="BS16" i="2"/>
  <c r="BT16" i="2"/>
  <c r="BU16" i="2"/>
  <c r="BV16" i="2"/>
  <c r="BW16" i="2"/>
  <c r="BX16" i="2"/>
  <c r="BY16" i="2"/>
  <c r="BZ16" i="2"/>
  <c r="CA16" i="2"/>
  <c r="CB16" i="2"/>
  <c r="CC16" i="2"/>
  <c r="CD16" i="2"/>
  <c r="CE16" i="2"/>
  <c r="CF16" i="2"/>
  <c r="CG16" i="2"/>
  <c r="CH16" i="2"/>
  <c r="CI16" i="2"/>
  <c r="AU17" i="2"/>
  <c r="CL17" i="2" s="1"/>
  <c r="B17" i="2" s="1"/>
  <c r="AV17" i="2"/>
  <c r="AW17" i="2"/>
  <c r="AX17" i="2"/>
  <c r="AY17" i="2"/>
  <c r="AZ17" i="2"/>
  <c r="BA17" i="2"/>
  <c r="BB17" i="2"/>
  <c r="BC17" i="2"/>
  <c r="BD17" i="2"/>
  <c r="BE17" i="2"/>
  <c r="BF17" i="2"/>
  <c r="BG17" i="2"/>
  <c r="BH17" i="2"/>
  <c r="BI17" i="2"/>
  <c r="BJ17" i="2"/>
  <c r="BK17" i="2"/>
  <c r="BL17" i="2"/>
  <c r="BM17" i="2"/>
  <c r="BN17" i="2"/>
  <c r="BO17" i="2"/>
  <c r="BP17" i="2"/>
  <c r="BQ17" i="2"/>
  <c r="BR17" i="2"/>
  <c r="BS17" i="2"/>
  <c r="BT17" i="2"/>
  <c r="BU17" i="2"/>
  <c r="BV17" i="2"/>
  <c r="BW17" i="2"/>
  <c r="BX17" i="2"/>
  <c r="BY17" i="2"/>
  <c r="BZ17" i="2"/>
  <c r="CA17" i="2"/>
  <c r="CB17" i="2"/>
  <c r="CC17" i="2"/>
  <c r="CD17" i="2"/>
  <c r="CE17" i="2"/>
  <c r="CF17" i="2"/>
  <c r="CG17" i="2"/>
  <c r="CH17" i="2"/>
  <c r="CI17" i="2"/>
  <c r="AU18" i="2"/>
  <c r="AV18" i="2"/>
  <c r="AW18" i="2"/>
  <c r="CL18" i="2" s="1"/>
  <c r="B18" i="2" s="1"/>
  <c r="AX18" i="2"/>
  <c r="CM18" i="2" s="1"/>
  <c r="AY18" i="2"/>
  <c r="AZ18" i="2"/>
  <c r="BA18" i="2"/>
  <c r="BB18" i="2"/>
  <c r="BC18" i="2"/>
  <c r="BD18" i="2"/>
  <c r="BE18" i="2"/>
  <c r="BF18" i="2"/>
  <c r="BG18" i="2"/>
  <c r="BH18" i="2"/>
  <c r="BI18" i="2"/>
  <c r="BJ18" i="2"/>
  <c r="BK18" i="2"/>
  <c r="BL18" i="2"/>
  <c r="BM18" i="2"/>
  <c r="BN18" i="2"/>
  <c r="BO18" i="2"/>
  <c r="BP18" i="2"/>
  <c r="BQ18" i="2"/>
  <c r="BR18" i="2"/>
  <c r="BS18" i="2"/>
  <c r="BT18" i="2"/>
  <c r="BU18" i="2"/>
  <c r="BV18" i="2"/>
  <c r="BW18" i="2"/>
  <c r="BX18" i="2"/>
  <c r="BY18" i="2"/>
  <c r="BZ18" i="2"/>
  <c r="CA18" i="2"/>
  <c r="CB18" i="2"/>
  <c r="CC18" i="2"/>
  <c r="CD18" i="2"/>
  <c r="CE18" i="2"/>
  <c r="CF18" i="2"/>
  <c r="CG18" i="2"/>
  <c r="CH18" i="2"/>
  <c r="CI18" i="2"/>
  <c r="B19" i="2"/>
  <c r="CL19" i="2"/>
  <c r="CM19" i="2"/>
  <c r="CL20" i="2"/>
  <c r="CM20" i="2"/>
  <c r="AU21" i="2"/>
  <c r="AV21" i="2"/>
  <c r="CM21" i="2" s="1"/>
  <c r="AW21" i="2"/>
  <c r="AX21" i="2"/>
  <c r="AY21" i="2"/>
  <c r="AZ21" i="2"/>
  <c r="BA21" i="2"/>
  <c r="BB21" i="2"/>
  <c r="CL21" i="2" s="1"/>
  <c r="B21" i="2" s="1"/>
  <c r="BC21" i="2"/>
  <c r="BD21" i="2"/>
  <c r="BE21" i="2"/>
  <c r="BF21" i="2"/>
  <c r="BG21" i="2"/>
  <c r="BH21" i="2"/>
  <c r="BI21" i="2"/>
  <c r="BJ21" i="2"/>
  <c r="BK21" i="2"/>
  <c r="BL21" i="2"/>
  <c r="BM21" i="2"/>
  <c r="BN21" i="2"/>
  <c r="BO21" i="2"/>
  <c r="BP21" i="2"/>
  <c r="BQ21" i="2"/>
  <c r="BR21" i="2"/>
  <c r="BS21" i="2"/>
  <c r="BT21" i="2"/>
  <c r="BU21" i="2"/>
  <c r="BV21" i="2"/>
  <c r="BW21" i="2"/>
  <c r="BX21" i="2"/>
  <c r="BY21" i="2"/>
  <c r="BZ21" i="2"/>
  <c r="CA21" i="2"/>
  <c r="CB21" i="2"/>
  <c r="CC21" i="2"/>
  <c r="CD21" i="2"/>
  <c r="CE21" i="2"/>
  <c r="CF21" i="2"/>
  <c r="CG21" i="2"/>
  <c r="CH21" i="2"/>
  <c r="CI21" i="2"/>
  <c r="AU22" i="2"/>
  <c r="AV22" i="2"/>
  <c r="AW22" i="2"/>
  <c r="CL22" i="2" s="1"/>
  <c r="B22" i="2" s="1"/>
  <c r="AX22" i="2"/>
  <c r="AY22" i="2"/>
  <c r="AZ22" i="2"/>
  <c r="BA22" i="2"/>
  <c r="BB22" i="2"/>
  <c r="BC22" i="2"/>
  <c r="BD22" i="2"/>
  <c r="BE22" i="2"/>
  <c r="BF22" i="2"/>
  <c r="BG22" i="2"/>
  <c r="BH22" i="2"/>
  <c r="BI22" i="2"/>
  <c r="BJ22" i="2"/>
  <c r="BK22" i="2"/>
  <c r="BL22" i="2"/>
  <c r="BM22" i="2"/>
  <c r="BN22" i="2"/>
  <c r="BO22" i="2"/>
  <c r="BP22" i="2"/>
  <c r="BQ22" i="2"/>
  <c r="BR22" i="2"/>
  <c r="BS22" i="2"/>
  <c r="BT22" i="2"/>
  <c r="BU22" i="2"/>
  <c r="BV22" i="2"/>
  <c r="BW22" i="2"/>
  <c r="BX22" i="2"/>
  <c r="BY22" i="2"/>
  <c r="BZ22" i="2"/>
  <c r="CA22" i="2"/>
  <c r="CB22" i="2"/>
  <c r="CC22" i="2"/>
  <c r="CD22" i="2"/>
  <c r="CE22" i="2"/>
  <c r="CF22" i="2"/>
  <c r="CG22" i="2"/>
  <c r="CH22" i="2"/>
  <c r="CI22" i="2"/>
  <c r="CM22" i="2"/>
  <c r="AU23" i="2"/>
  <c r="CL23" i="2" s="1"/>
  <c r="B23" i="2" s="1"/>
  <c r="AV23" i="2"/>
  <c r="AW23" i="2"/>
  <c r="AX23" i="2"/>
  <c r="AY23" i="2"/>
  <c r="AZ23" i="2"/>
  <c r="BA23" i="2"/>
  <c r="BB23" i="2"/>
  <c r="BC23" i="2"/>
  <c r="BD23" i="2"/>
  <c r="BE23" i="2"/>
  <c r="BF23" i="2"/>
  <c r="BG23" i="2"/>
  <c r="BH23" i="2"/>
  <c r="BI23" i="2"/>
  <c r="BJ23" i="2"/>
  <c r="BK23" i="2"/>
  <c r="BL23" i="2"/>
  <c r="BM23" i="2"/>
  <c r="BN23" i="2"/>
  <c r="BO23" i="2"/>
  <c r="BP23" i="2"/>
  <c r="BQ23" i="2"/>
  <c r="BR23" i="2"/>
  <c r="BS23" i="2"/>
  <c r="BT23" i="2"/>
  <c r="BU23" i="2"/>
  <c r="BV23" i="2"/>
  <c r="BW23" i="2"/>
  <c r="BX23" i="2"/>
  <c r="BY23" i="2"/>
  <c r="BZ23" i="2"/>
  <c r="CA23" i="2"/>
  <c r="CB23" i="2"/>
  <c r="CC23" i="2"/>
  <c r="CD23" i="2"/>
  <c r="CE23" i="2"/>
  <c r="CF23" i="2"/>
  <c r="CG23" i="2"/>
  <c r="CH23" i="2"/>
  <c r="CI23" i="2"/>
  <c r="CP23" i="2"/>
  <c r="AU24" i="2"/>
  <c r="AV24" i="2"/>
  <c r="CM24" i="2" s="1"/>
  <c r="AW24" i="2"/>
  <c r="AX24" i="2"/>
  <c r="AY24" i="2"/>
  <c r="AZ24" i="2"/>
  <c r="BA24" i="2"/>
  <c r="BB24" i="2"/>
  <c r="CL24" i="2" s="1"/>
  <c r="B24" i="2" s="1"/>
  <c r="BC24" i="2"/>
  <c r="BD24" i="2"/>
  <c r="BE24" i="2"/>
  <c r="BF24" i="2"/>
  <c r="BG24" i="2"/>
  <c r="BH24" i="2"/>
  <c r="BI24" i="2"/>
  <c r="BJ24" i="2"/>
  <c r="BK24" i="2"/>
  <c r="BL24" i="2"/>
  <c r="BM24" i="2"/>
  <c r="BN24" i="2"/>
  <c r="BO24" i="2"/>
  <c r="BP24" i="2"/>
  <c r="BQ24" i="2"/>
  <c r="BR24" i="2"/>
  <c r="BS24" i="2"/>
  <c r="BT24" i="2"/>
  <c r="BU24" i="2"/>
  <c r="BV24" i="2"/>
  <c r="BW24" i="2"/>
  <c r="BX24" i="2"/>
  <c r="BY24" i="2"/>
  <c r="BZ24" i="2"/>
  <c r="CA24" i="2"/>
  <c r="CB24" i="2"/>
  <c r="CC24" i="2"/>
  <c r="CD24" i="2"/>
  <c r="CE24" i="2"/>
  <c r="CF24" i="2"/>
  <c r="CG24" i="2"/>
  <c r="CH24" i="2"/>
  <c r="CI24" i="2"/>
  <c r="CP24" i="2"/>
  <c r="CQ24" i="2"/>
  <c r="CR24" i="2"/>
  <c r="CS24" i="2"/>
  <c r="CT24" i="2"/>
  <c r="CU24" i="2"/>
  <c r="AU25" i="2"/>
  <c r="CM25" i="2" s="1"/>
  <c r="AV25" i="2"/>
  <c r="AW25" i="2"/>
  <c r="AX25" i="2"/>
  <c r="AY25" i="2"/>
  <c r="AZ25" i="2"/>
  <c r="BA25" i="2"/>
  <c r="BB25" i="2"/>
  <c r="BC25" i="2"/>
  <c r="BD25" i="2"/>
  <c r="BE25" i="2"/>
  <c r="BF25" i="2"/>
  <c r="BG25" i="2"/>
  <c r="BH25" i="2"/>
  <c r="BI25" i="2"/>
  <c r="BJ25" i="2"/>
  <c r="BK25" i="2"/>
  <c r="BL25" i="2"/>
  <c r="BM25" i="2"/>
  <c r="BN25" i="2"/>
  <c r="BO25" i="2"/>
  <c r="BP25" i="2"/>
  <c r="BQ25" i="2"/>
  <c r="BR25" i="2"/>
  <c r="BS25" i="2"/>
  <c r="BT25" i="2"/>
  <c r="BU25" i="2"/>
  <c r="BV25" i="2"/>
  <c r="BW25" i="2"/>
  <c r="BX25" i="2"/>
  <c r="BY25" i="2"/>
  <c r="BZ25" i="2"/>
  <c r="CA25" i="2"/>
  <c r="CB25" i="2"/>
  <c r="CC25" i="2"/>
  <c r="CD25" i="2"/>
  <c r="CE25" i="2"/>
  <c r="CF25" i="2"/>
  <c r="CG25" i="2"/>
  <c r="CH25" i="2"/>
  <c r="CI25" i="2"/>
  <c r="CP25" i="2"/>
  <c r="CQ25" i="2"/>
  <c r="CR25" i="2"/>
  <c r="CS25" i="2"/>
  <c r="AU26" i="2"/>
  <c r="AV26" i="2"/>
  <c r="AW26" i="2"/>
  <c r="CL26" i="2" s="1"/>
  <c r="B26" i="2" s="1"/>
  <c r="AX26" i="2"/>
  <c r="CM26" i="2" s="1"/>
  <c r="AY26" i="2"/>
  <c r="AZ26" i="2"/>
  <c r="BA26" i="2"/>
  <c r="BB26" i="2"/>
  <c r="BC26" i="2"/>
  <c r="BD26" i="2"/>
  <c r="BE26" i="2"/>
  <c r="BF26" i="2"/>
  <c r="BG26" i="2"/>
  <c r="BH26" i="2"/>
  <c r="BI26" i="2"/>
  <c r="BJ26" i="2"/>
  <c r="BK26" i="2"/>
  <c r="BL26" i="2"/>
  <c r="BM26" i="2"/>
  <c r="BN26" i="2"/>
  <c r="BO26" i="2"/>
  <c r="BP26" i="2"/>
  <c r="BQ26" i="2"/>
  <c r="BR26" i="2"/>
  <c r="BS26" i="2"/>
  <c r="BT26" i="2"/>
  <c r="BU26" i="2"/>
  <c r="BV26" i="2"/>
  <c r="BW26" i="2"/>
  <c r="BX26" i="2"/>
  <c r="BY26" i="2"/>
  <c r="BZ26" i="2"/>
  <c r="CA26" i="2"/>
  <c r="CB26" i="2"/>
  <c r="CC26" i="2"/>
  <c r="CD26" i="2"/>
  <c r="CE26" i="2"/>
  <c r="CF26" i="2"/>
  <c r="CG26" i="2"/>
  <c r="CH26" i="2"/>
  <c r="CI26" i="2"/>
  <c r="CP26" i="2"/>
  <c r="CQ26" i="2"/>
  <c r="CR26" i="2"/>
  <c r="CS26" i="2"/>
  <c r="CT26" i="2"/>
  <c r="CU26" i="2"/>
  <c r="CV26" i="2"/>
  <c r="AU27" i="2"/>
  <c r="AV27" i="2"/>
  <c r="CM27" i="2" s="1"/>
  <c r="AW27" i="2"/>
  <c r="AX27" i="2"/>
  <c r="AY27" i="2"/>
  <c r="AZ27" i="2"/>
  <c r="BA27" i="2"/>
  <c r="BB27" i="2"/>
  <c r="CL27" i="2" s="1"/>
  <c r="B27" i="2" s="1"/>
  <c r="BC27" i="2"/>
  <c r="BD27" i="2"/>
  <c r="BE27" i="2"/>
  <c r="BF27" i="2"/>
  <c r="BG27" i="2"/>
  <c r="BH27" i="2"/>
  <c r="BI27" i="2"/>
  <c r="BJ27" i="2"/>
  <c r="BK27" i="2"/>
  <c r="BL27" i="2"/>
  <c r="BM27" i="2"/>
  <c r="BN27" i="2"/>
  <c r="BO27" i="2"/>
  <c r="BP27" i="2"/>
  <c r="BQ27" i="2"/>
  <c r="BR27" i="2"/>
  <c r="BS27" i="2"/>
  <c r="BT27" i="2"/>
  <c r="BU27" i="2"/>
  <c r="BV27" i="2"/>
  <c r="BW27" i="2"/>
  <c r="BX27" i="2"/>
  <c r="BY27" i="2"/>
  <c r="BZ27" i="2"/>
  <c r="CA27" i="2"/>
  <c r="CB27" i="2"/>
  <c r="CC27" i="2"/>
  <c r="CD27" i="2"/>
  <c r="CE27" i="2"/>
  <c r="CF27" i="2"/>
  <c r="CG27" i="2"/>
  <c r="CH27" i="2"/>
  <c r="CI27" i="2"/>
  <c r="CP27" i="2"/>
  <c r="CQ27" i="2"/>
  <c r="CR27" i="2"/>
  <c r="CS27" i="2"/>
  <c r="AU28" i="2"/>
  <c r="CL28" i="2" s="1"/>
  <c r="B28" i="2" s="1"/>
  <c r="AV28" i="2"/>
  <c r="AW28" i="2"/>
  <c r="AX28" i="2"/>
  <c r="AY28" i="2"/>
  <c r="AZ28" i="2"/>
  <c r="BA28" i="2"/>
  <c r="BB28" i="2"/>
  <c r="BC28" i="2"/>
  <c r="BD28" i="2"/>
  <c r="BE28" i="2"/>
  <c r="BF28" i="2"/>
  <c r="BG28" i="2"/>
  <c r="BH28" i="2"/>
  <c r="BI28" i="2"/>
  <c r="BJ28" i="2"/>
  <c r="BK28" i="2"/>
  <c r="BL28" i="2"/>
  <c r="BM28" i="2"/>
  <c r="BN28" i="2"/>
  <c r="BO28" i="2"/>
  <c r="BP28" i="2"/>
  <c r="BQ28" i="2"/>
  <c r="BR28" i="2"/>
  <c r="BS28" i="2"/>
  <c r="BT28" i="2"/>
  <c r="BU28" i="2"/>
  <c r="BV28" i="2"/>
  <c r="BW28" i="2"/>
  <c r="BX28" i="2"/>
  <c r="BY28" i="2"/>
  <c r="BZ28" i="2"/>
  <c r="CA28" i="2"/>
  <c r="CB28" i="2"/>
  <c r="CC28" i="2"/>
  <c r="CD28" i="2"/>
  <c r="CE28" i="2"/>
  <c r="CF28" i="2"/>
  <c r="CG28" i="2"/>
  <c r="CH28" i="2"/>
  <c r="CI28" i="2"/>
  <c r="CP28" i="2"/>
  <c r="CQ28" i="2"/>
  <c r="CR28" i="2"/>
  <c r="CS28" i="2"/>
  <c r="CT28" i="2"/>
  <c r="CU28" i="2"/>
  <c r="AU29" i="2"/>
  <c r="AV29" i="2"/>
  <c r="AW29" i="2"/>
  <c r="CL29" i="2" s="1"/>
  <c r="B29" i="2" s="1"/>
  <c r="AX29" i="2"/>
  <c r="CM29" i="2" s="1"/>
  <c r="AY29" i="2"/>
  <c r="AZ29" i="2"/>
  <c r="BA29" i="2"/>
  <c r="BB29" i="2"/>
  <c r="BC29" i="2"/>
  <c r="BD29" i="2"/>
  <c r="BE29" i="2"/>
  <c r="BF29" i="2"/>
  <c r="BG29" i="2"/>
  <c r="BH29" i="2"/>
  <c r="BI29" i="2"/>
  <c r="BJ29" i="2"/>
  <c r="BK29" i="2"/>
  <c r="BL29" i="2"/>
  <c r="BM29" i="2"/>
  <c r="BN29" i="2"/>
  <c r="BO29" i="2"/>
  <c r="BP29" i="2"/>
  <c r="BQ29" i="2"/>
  <c r="BR29" i="2"/>
  <c r="BS29" i="2"/>
  <c r="BT29" i="2"/>
  <c r="BU29" i="2"/>
  <c r="BV29" i="2"/>
  <c r="BW29" i="2"/>
  <c r="BX29" i="2"/>
  <c r="BY29" i="2"/>
  <c r="BZ29" i="2"/>
  <c r="CA29" i="2"/>
  <c r="CB29" i="2"/>
  <c r="CC29" i="2"/>
  <c r="CD29" i="2"/>
  <c r="CE29" i="2"/>
  <c r="CF29" i="2"/>
  <c r="CG29" i="2"/>
  <c r="CH29" i="2"/>
  <c r="CI29" i="2"/>
  <c r="CP29" i="2"/>
  <c r="CQ29" i="2"/>
  <c r="CR29" i="2"/>
  <c r="CL30" i="2"/>
  <c r="CM30" i="2"/>
  <c r="CP30" i="2"/>
  <c r="CQ30" i="2"/>
  <c r="CR30" i="2"/>
  <c r="CS30" i="2"/>
  <c r="AU31" i="2"/>
  <c r="AV31" i="2"/>
  <c r="AW31" i="2"/>
  <c r="CL31" i="2" s="1"/>
  <c r="B31" i="2" s="1"/>
  <c r="AX31" i="2"/>
  <c r="CM31" i="2" s="1"/>
  <c r="AY31" i="2"/>
  <c r="AZ31" i="2"/>
  <c r="BA31" i="2"/>
  <c r="BB31" i="2"/>
  <c r="BC31" i="2"/>
  <c r="BD31" i="2"/>
  <c r="BE31" i="2"/>
  <c r="BF31" i="2"/>
  <c r="BG31" i="2"/>
  <c r="BH31" i="2"/>
  <c r="BI31" i="2"/>
  <c r="BJ31" i="2"/>
  <c r="BK31" i="2"/>
  <c r="BL31" i="2"/>
  <c r="BM31" i="2"/>
  <c r="BN31" i="2"/>
  <c r="BO31" i="2"/>
  <c r="BP31" i="2"/>
  <c r="BQ31" i="2"/>
  <c r="BR31" i="2"/>
  <c r="BS31" i="2"/>
  <c r="BT31" i="2"/>
  <c r="BU31" i="2"/>
  <c r="BV31" i="2"/>
  <c r="BW31" i="2"/>
  <c r="BX31" i="2"/>
  <c r="BY31" i="2"/>
  <c r="BZ31" i="2"/>
  <c r="CA31" i="2"/>
  <c r="CB31" i="2"/>
  <c r="CC31" i="2"/>
  <c r="CD31" i="2"/>
  <c r="CE31" i="2"/>
  <c r="CF31" i="2"/>
  <c r="CG31" i="2"/>
  <c r="CH31" i="2"/>
  <c r="CI31" i="2"/>
  <c r="CP31" i="2"/>
  <c r="CQ31" i="2"/>
  <c r="CR31" i="2"/>
  <c r="CS31" i="2"/>
  <c r="CT31" i="2"/>
  <c r="AU32" i="2"/>
  <c r="CM32" i="2" s="1"/>
  <c r="AV32" i="2"/>
  <c r="AW32" i="2"/>
  <c r="AX32" i="2"/>
  <c r="AY32" i="2"/>
  <c r="AZ32" i="2"/>
  <c r="BA32" i="2"/>
  <c r="BB32" i="2"/>
  <c r="BC32" i="2"/>
  <c r="BD32" i="2"/>
  <c r="BE32" i="2"/>
  <c r="BF32" i="2"/>
  <c r="BG32" i="2"/>
  <c r="BH32" i="2"/>
  <c r="BI32" i="2"/>
  <c r="BJ32" i="2"/>
  <c r="BK32" i="2"/>
  <c r="BL32" i="2"/>
  <c r="BM32" i="2"/>
  <c r="BN32" i="2"/>
  <c r="BO32" i="2"/>
  <c r="BP32" i="2"/>
  <c r="BQ32" i="2"/>
  <c r="BR32" i="2"/>
  <c r="BS32" i="2"/>
  <c r="BT32" i="2"/>
  <c r="BU32" i="2"/>
  <c r="BV32" i="2"/>
  <c r="BW32" i="2"/>
  <c r="BX32" i="2"/>
  <c r="BY32" i="2"/>
  <c r="BZ32" i="2"/>
  <c r="CA32" i="2"/>
  <c r="CB32" i="2"/>
  <c r="CC32" i="2"/>
  <c r="CD32" i="2"/>
  <c r="CE32" i="2"/>
  <c r="CF32" i="2"/>
  <c r="CG32" i="2"/>
  <c r="CH32" i="2"/>
  <c r="CI32" i="2"/>
  <c r="CL32" i="2"/>
  <c r="B32" i="2" s="1"/>
  <c r="AU33" i="2"/>
  <c r="CL33" i="2" s="1"/>
  <c r="B33" i="2" s="1"/>
  <c r="AV33" i="2"/>
  <c r="AW33" i="2"/>
  <c r="AX33" i="2"/>
  <c r="CM33" i="2" s="1"/>
  <c r="AY33" i="2"/>
  <c r="AZ33" i="2"/>
  <c r="BA33" i="2"/>
  <c r="BB33" i="2"/>
  <c r="BC33" i="2"/>
  <c r="BD33" i="2"/>
  <c r="BE33" i="2"/>
  <c r="BF33" i="2"/>
  <c r="BG33" i="2"/>
  <c r="BH33" i="2"/>
  <c r="BI33" i="2"/>
  <c r="BJ33" i="2"/>
  <c r="BK33" i="2"/>
  <c r="BL33" i="2"/>
  <c r="BM33" i="2"/>
  <c r="BN33" i="2"/>
  <c r="BO33" i="2"/>
  <c r="BP33" i="2"/>
  <c r="BQ33" i="2"/>
  <c r="BR33" i="2"/>
  <c r="BS33" i="2"/>
  <c r="BT33" i="2"/>
  <c r="BU33" i="2"/>
  <c r="BV33" i="2"/>
  <c r="BW33" i="2"/>
  <c r="BX33" i="2"/>
  <c r="BY33" i="2"/>
  <c r="BZ33" i="2"/>
  <c r="CA33" i="2"/>
  <c r="CB33" i="2"/>
  <c r="CC33" i="2"/>
  <c r="CD33" i="2"/>
  <c r="CE33" i="2"/>
  <c r="CF33" i="2"/>
  <c r="CG33" i="2"/>
  <c r="CH33" i="2"/>
  <c r="CI33" i="2"/>
  <c r="AU34" i="2"/>
  <c r="AV34" i="2"/>
  <c r="AW34" i="2"/>
  <c r="AX34" i="2"/>
  <c r="AY34" i="2"/>
  <c r="AZ34" i="2"/>
  <c r="BA34" i="2"/>
  <c r="BB34" i="2"/>
  <c r="BC34" i="2"/>
  <c r="BD34" i="2"/>
  <c r="BE34" i="2"/>
  <c r="BF34" i="2"/>
  <c r="BG34" i="2"/>
  <c r="BH34" i="2"/>
  <c r="BI34" i="2"/>
  <c r="BJ34" i="2"/>
  <c r="BK34" i="2"/>
  <c r="BL34" i="2"/>
  <c r="BM34" i="2"/>
  <c r="BN34" i="2"/>
  <c r="BO34" i="2"/>
  <c r="BP34" i="2"/>
  <c r="BQ34" i="2"/>
  <c r="BR34" i="2"/>
  <c r="BS34" i="2"/>
  <c r="BT34" i="2"/>
  <c r="BU34" i="2"/>
  <c r="BV34" i="2"/>
  <c r="BW34" i="2"/>
  <c r="BX34" i="2"/>
  <c r="BY34" i="2"/>
  <c r="BZ34" i="2"/>
  <c r="CA34" i="2"/>
  <c r="CB34" i="2"/>
  <c r="CC34" i="2"/>
  <c r="CD34" i="2"/>
  <c r="CE34" i="2"/>
  <c r="CF34" i="2"/>
  <c r="CG34" i="2"/>
  <c r="CH34" i="2"/>
  <c r="CI34" i="2"/>
  <c r="AU35" i="2"/>
  <c r="AV35" i="2"/>
  <c r="AW35" i="2"/>
  <c r="AX35" i="2"/>
  <c r="AY35" i="2"/>
  <c r="AZ35" i="2"/>
  <c r="BA35" i="2"/>
  <c r="BB35" i="2"/>
  <c r="BC35" i="2"/>
  <c r="BD35" i="2"/>
  <c r="BE35" i="2"/>
  <c r="BF35" i="2"/>
  <c r="BG35" i="2"/>
  <c r="BH35" i="2"/>
  <c r="BI35" i="2"/>
  <c r="BJ35" i="2"/>
  <c r="BK35" i="2"/>
  <c r="BL35" i="2"/>
  <c r="BM35" i="2"/>
  <c r="BN35" i="2"/>
  <c r="BO35" i="2"/>
  <c r="BP35" i="2"/>
  <c r="BQ35" i="2"/>
  <c r="BR35" i="2"/>
  <c r="BS35" i="2"/>
  <c r="BT35" i="2"/>
  <c r="BU35" i="2"/>
  <c r="BV35" i="2"/>
  <c r="BW35" i="2"/>
  <c r="BX35" i="2"/>
  <c r="BY35" i="2"/>
  <c r="BZ35" i="2"/>
  <c r="CA35" i="2"/>
  <c r="CB35" i="2"/>
  <c r="CC35" i="2"/>
  <c r="CD35" i="2"/>
  <c r="CE35" i="2"/>
  <c r="CF35" i="2"/>
  <c r="CG35" i="2"/>
  <c r="CH35" i="2"/>
  <c r="CI35" i="2"/>
  <c r="CM35" i="2"/>
  <c r="AU36" i="2"/>
  <c r="AV36" i="2"/>
  <c r="AW36" i="2"/>
  <c r="AX36" i="2"/>
  <c r="AY36" i="2"/>
  <c r="AZ36" i="2"/>
  <c r="BA36" i="2"/>
  <c r="BB36" i="2"/>
  <c r="BC36" i="2"/>
  <c r="BD36" i="2"/>
  <c r="BE36" i="2"/>
  <c r="BF36" i="2"/>
  <c r="BG36" i="2"/>
  <c r="BH36" i="2"/>
  <c r="BI36" i="2"/>
  <c r="BJ36" i="2"/>
  <c r="BK36" i="2"/>
  <c r="BL36" i="2"/>
  <c r="BM36" i="2"/>
  <c r="BN36" i="2"/>
  <c r="BO36" i="2"/>
  <c r="BP36" i="2"/>
  <c r="BQ36" i="2"/>
  <c r="BR36" i="2"/>
  <c r="BS36" i="2"/>
  <c r="BT36" i="2"/>
  <c r="BU36" i="2"/>
  <c r="BV36" i="2"/>
  <c r="BW36" i="2"/>
  <c r="BX36" i="2"/>
  <c r="BY36" i="2"/>
  <c r="BZ36" i="2"/>
  <c r="CA36" i="2"/>
  <c r="CB36" i="2"/>
  <c r="CC36" i="2"/>
  <c r="CD36" i="2"/>
  <c r="CE36" i="2"/>
  <c r="CF36" i="2"/>
  <c r="CG36" i="2"/>
  <c r="CH36" i="2"/>
  <c r="CI36" i="2"/>
  <c r="CL37" i="2"/>
  <c r="CM37" i="2"/>
  <c r="AU38" i="2"/>
  <c r="CL38" i="2" s="1"/>
  <c r="B38" i="2" s="1"/>
  <c r="AV38" i="2"/>
  <c r="AW38" i="2"/>
  <c r="AX38" i="2"/>
  <c r="AY38" i="2"/>
  <c r="AZ38" i="2"/>
  <c r="BA38" i="2"/>
  <c r="BB38" i="2"/>
  <c r="BC38" i="2"/>
  <c r="BD38" i="2"/>
  <c r="BE38" i="2"/>
  <c r="BF38" i="2"/>
  <c r="BG38" i="2"/>
  <c r="BH38" i="2"/>
  <c r="BI38" i="2"/>
  <c r="BJ38" i="2"/>
  <c r="BK38" i="2"/>
  <c r="BL38" i="2"/>
  <c r="BM38" i="2"/>
  <c r="BN38" i="2"/>
  <c r="BO38" i="2"/>
  <c r="BP38" i="2"/>
  <c r="BQ38" i="2"/>
  <c r="BR38" i="2"/>
  <c r="BS38" i="2"/>
  <c r="BT38" i="2"/>
  <c r="BU38" i="2"/>
  <c r="BV38" i="2"/>
  <c r="BW38" i="2"/>
  <c r="BX38" i="2"/>
  <c r="BY38" i="2"/>
  <c r="BZ38" i="2"/>
  <c r="CA38" i="2"/>
  <c r="CB38" i="2"/>
  <c r="CC38" i="2"/>
  <c r="CD38" i="2"/>
  <c r="CE38" i="2"/>
  <c r="CF38" i="2"/>
  <c r="CG38" i="2"/>
  <c r="CH38" i="2"/>
  <c r="CI38" i="2"/>
  <c r="AU39" i="2"/>
  <c r="AV39" i="2"/>
  <c r="AW39" i="2"/>
  <c r="AX39" i="2"/>
  <c r="AY39" i="2"/>
  <c r="AZ39" i="2"/>
  <c r="BA39" i="2"/>
  <c r="BB39" i="2"/>
  <c r="BC39" i="2"/>
  <c r="BD39" i="2"/>
  <c r="BE39" i="2"/>
  <c r="BF39" i="2"/>
  <c r="BG39" i="2"/>
  <c r="BH39" i="2"/>
  <c r="BI39" i="2"/>
  <c r="BJ39" i="2"/>
  <c r="BK39" i="2"/>
  <c r="BL39" i="2"/>
  <c r="BM39" i="2"/>
  <c r="BN39" i="2"/>
  <c r="BO39" i="2"/>
  <c r="BP39" i="2"/>
  <c r="BQ39" i="2"/>
  <c r="BR39" i="2"/>
  <c r="BS39" i="2"/>
  <c r="BT39" i="2"/>
  <c r="BU39" i="2"/>
  <c r="BV39" i="2"/>
  <c r="BW39" i="2"/>
  <c r="BX39" i="2"/>
  <c r="BY39" i="2"/>
  <c r="BZ39" i="2"/>
  <c r="CA39" i="2"/>
  <c r="CB39" i="2"/>
  <c r="CC39" i="2"/>
  <c r="CD39" i="2"/>
  <c r="CE39" i="2"/>
  <c r="CF39" i="2"/>
  <c r="CG39" i="2"/>
  <c r="CH39" i="2"/>
  <c r="CI39" i="2"/>
  <c r="AU40" i="2"/>
  <c r="AV40" i="2"/>
  <c r="AW40" i="2"/>
  <c r="AX40" i="2"/>
  <c r="AY40" i="2"/>
  <c r="AZ40" i="2"/>
  <c r="BA40" i="2"/>
  <c r="BB40" i="2"/>
  <c r="BC40" i="2"/>
  <c r="BD40" i="2"/>
  <c r="BE40" i="2"/>
  <c r="BF40" i="2"/>
  <c r="BG40" i="2"/>
  <c r="BH40" i="2"/>
  <c r="BI40" i="2"/>
  <c r="BJ40" i="2"/>
  <c r="BK40" i="2"/>
  <c r="BL40" i="2"/>
  <c r="BM40" i="2"/>
  <c r="BN40" i="2"/>
  <c r="BO40" i="2"/>
  <c r="BP40" i="2"/>
  <c r="BQ40" i="2"/>
  <c r="BR40" i="2"/>
  <c r="BS40" i="2"/>
  <c r="BT40" i="2"/>
  <c r="BU40" i="2"/>
  <c r="BV40" i="2"/>
  <c r="BW40" i="2"/>
  <c r="BX40" i="2"/>
  <c r="BY40" i="2"/>
  <c r="BZ40" i="2"/>
  <c r="CA40" i="2"/>
  <c r="CB40" i="2"/>
  <c r="CC40" i="2"/>
  <c r="CD40" i="2"/>
  <c r="CE40" i="2"/>
  <c r="CF40" i="2"/>
  <c r="CG40" i="2"/>
  <c r="CH40" i="2"/>
  <c r="CI40" i="2"/>
  <c r="CM40" i="2"/>
  <c r="AU41" i="2"/>
  <c r="AV41" i="2"/>
  <c r="AW41" i="2"/>
  <c r="AX41" i="2"/>
  <c r="AY41" i="2"/>
  <c r="AZ41" i="2"/>
  <c r="BA41" i="2"/>
  <c r="BB41" i="2"/>
  <c r="BC41" i="2"/>
  <c r="BD41" i="2"/>
  <c r="BE41" i="2"/>
  <c r="BF41" i="2"/>
  <c r="BG41" i="2"/>
  <c r="BH41" i="2"/>
  <c r="BI41" i="2"/>
  <c r="BJ41" i="2"/>
  <c r="BK41" i="2"/>
  <c r="BL41" i="2"/>
  <c r="BM41" i="2"/>
  <c r="BN41" i="2"/>
  <c r="BO41" i="2"/>
  <c r="BP41" i="2"/>
  <c r="BQ41" i="2"/>
  <c r="BR41" i="2"/>
  <c r="BS41" i="2"/>
  <c r="BT41" i="2"/>
  <c r="BU41" i="2"/>
  <c r="BV41" i="2"/>
  <c r="BW41" i="2"/>
  <c r="BX41" i="2"/>
  <c r="BY41" i="2"/>
  <c r="BZ41" i="2"/>
  <c r="CA41" i="2"/>
  <c r="CB41" i="2"/>
  <c r="CC41" i="2"/>
  <c r="CD41" i="2"/>
  <c r="CE41" i="2"/>
  <c r="CF41" i="2"/>
  <c r="CG41" i="2"/>
  <c r="CH41" i="2"/>
  <c r="CI41" i="2"/>
  <c r="AU42" i="2"/>
  <c r="AV42" i="2"/>
  <c r="AW42" i="2"/>
  <c r="AX42" i="2"/>
  <c r="AY42" i="2"/>
  <c r="AZ42" i="2"/>
  <c r="BA42" i="2"/>
  <c r="BB42" i="2"/>
  <c r="BC42" i="2"/>
  <c r="BD42" i="2"/>
  <c r="BE42" i="2"/>
  <c r="BF42" i="2"/>
  <c r="BG42" i="2"/>
  <c r="BH42" i="2"/>
  <c r="BI42" i="2"/>
  <c r="BJ42" i="2"/>
  <c r="BK42" i="2"/>
  <c r="BL42" i="2"/>
  <c r="BM42" i="2"/>
  <c r="BN42" i="2"/>
  <c r="BO42" i="2"/>
  <c r="BP42" i="2"/>
  <c r="BQ42" i="2"/>
  <c r="BR42" i="2"/>
  <c r="BS42" i="2"/>
  <c r="BT42" i="2"/>
  <c r="BU42" i="2"/>
  <c r="BV42" i="2"/>
  <c r="BW42" i="2"/>
  <c r="BX42" i="2"/>
  <c r="BY42" i="2"/>
  <c r="BZ42" i="2"/>
  <c r="CA42" i="2"/>
  <c r="CB42" i="2"/>
  <c r="CC42" i="2"/>
  <c r="CD42" i="2"/>
  <c r="CE42" i="2"/>
  <c r="CF42" i="2"/>
  <c r="CG42" i="2"/>
  <c r="CH42" i="2"/>
  <c r="CI42" i="2"/>
  <c r="AU43" i="2"/>
  <c r="AV43" i="2"/>
  <c r="AW43" i="2"/>
  <c r="AX43" i="2"/>
  <c r="AY43" i="2"/>
  <c r="AZ43" i="2"/>
  <c r="BA43" i="2"/>
  <c r="BB43" i="2"/>
  <c r="BC43" i="2"/>
  <c r="BD43" i="2"/>
  <c r="BE43" i="2"/>
  <c r="BF43" i="2"/>
  <c r="BG43" i="2"/>
  <c r="BH43" i="2"/>
  <c r="BI43" i="2"/>
  <c r="BJ43" i="2"/>
  <c r="BK43" i="2"/>
  <c r="BL43" i="2"/>
  <c r="BM43" i="2"/>
  <c r="BN43" i="2"/>
  <c r="BO43" i="2"/>
  <c r="BP43" i="2"/>
  <c r="BQ43" i="2"/>
  <c r="BR43" i="2"/>
  <c r="BS43" i="2"/>
  <c r="BT43" i="2"/>
  <c r="BU43" i="2"/>
  <c r="BV43" i="2"/>
  <c r="BW43" i="2"/>
  <c r="BX43" i="2"/>
  <c r="BY43" i="2"/>
  <c r="BZ43" i="2"/>
  <c r="CA43" i="2"/>
  <c r="CB43" i="2"/>
  <c r="CC43" i="2"/>
  <c r="CD43" i="2"/>
  <c r="CE43" i="2"/>
  <c r="CF43" i="2"/>
  <c r="CG43" i="2"/>
  <c r="CH43" i="2"/>
  <c r="CI43" i="2"/>
  <c r="AU44" i="2"/>
  <c r="AV44" i="2"/>
  <c r="AW44" i="2"/>
  <c r="AX44" i="2"/>
  <c r="AY44" i="2"/>
  <c r="AZ44" i="2"/>
  <c r="BA44" i="2"/>
  <c r="BB44" i="2"/>
  <c r="BC44" i="2"/>
  <c r="BD44" i="2"/>
  <c r="BE44" i="2"/>
  <c r="BF44" i="2"/>
  <c r="BG44" i="2"/>
  <c r="BH44" i="2"/>
  <c r="BI44" i="2"/>
  <c r="BJ44" i="2"/>
  <c r="BK44" i="2"/>
  <c r="BL44" i="2"/>
  <c r="BM44" i="2"/>
  <c r="BN44" i="2"/>
  <c r="BO44" i="2"/>
  <c r="BP44" i="2"/>
  <c r="BQ44" i="2"/>
  <c r="BR44" i="2"/>
  <c r="BS44" i="2"/>
  <c r="BT44" i="2"/>
  <c r="BU44" i="2"/>
  <c r="BV44" i="2"/>
  <c r="BW44" i="2"/>
  <c r="BX44" i="2"/>
  <c r="BY44" i="2"/>
  <c r="BZ44" i="2"/>
  <c r="CA44" i="2"/>
  <c r="CB44" i="2"/>
  <c r="CC44" i="2"/>
  <c r="CD44" i="2"/>
  <c r="CE44" i="2"/>
  <c r="CF44" i="2"/>
  <c r="CG44" i="2"/>
  <c r="CH44" i="2"/>
  <c r="CI44" i="2"/>
  <c r="AU45" i="2"/>
  <c r="CM45" i="2" s="1"/>
  <c r="AV45" i="2"/>
  <c r="AW45" i="2"/>
  <c r="AX45" i="2"/>
  <c r="AY45" i="2"/>
  <c r="AZ45" i="2"/>
  <c r="BA45" i="2"/>
  <c r="BB45" i="2"/>
  <c r="BC45" i="2"/>
  <c r="BD45" i="2"/>
  <c r="BE45" i="2"/>
  <c r="BF45" i="2"/>
  <c r="BG45" i="2"/>
  <c r="BH45" i="2"/>
  <c r="BI45" i="2"/>
  <c r="BJ45" i="2"/>
  <c r="BK45" i="2"/>
  <c r="BL45" i="2"/>
  <c r="BM45" i="2"/>
  <c r="BN45" i="2"/>
  <c r="BO45" i="2"/>
  <c r="BP45" i="2"/>
  <c r="BQ45" i="2"/>
  <c r="BR45" i="2"/>
  <c r="BS45" i="2"/>
  <c r="BT45" i="2"/>
  <c r="BU45" i="2"/>
  <c r="BV45" i="2"/>
  <c r="BW45" i="2"/>
  <c r="BX45" i="2"/>
  <c r="BY45" i="2"/>
  <c r="BZ45" i="2"/>
  <c r="CA45" i="2"/>
  <c r="CB45" i="2"/>
  <c r="CC45" i="2"/>
  <c r="CD45" i="2"/>
  <c r="CE45" i="2"/>
  <c r="CF45" i="2"/>
  <c r="CG45" i="2"/>
  <c r="CH45" i="2"/>
  <c r="CI45" i="2"/>
  <c r="CL45" i="2"/>
  <c r="B45" i="2" s="1"/>
  <c r="M2" i="3"/>
  <c r="H3" i="3"/>
  <c r="I3" i="3"/>
  <c r="M3" i="3"/>
  <c r="N3" i="3"/>
  <c r="P3" i="3"/>
  <c r="Q3" i="3"/>
  <c r="R3" i="3"/>
  <c r="H4" i="3"/>
  <c r="M4" i="3"/>
  <c r="N4" i="3"/>
  <c r="O4" i="3"/>
  <c r="Q4" i="3"/>
  <c r="H5" i="3"/>
  <c r="M5" i="3"/>
  <c r="N5" i="3"/>
  <c r="O5" i="3"/>
  <c r="P5" i="3"/>
  <c r="Q5" i="3"/>
  <c r="R5" i="3"/>
  <c r="S5" i="3"/>
  <c r="H6" i="3"/>
  <c r="M6" i="3"/>
  <c r="N6" i="3"/>
  <c r="O6" i="3"/>
  <c r="P6" i="3"/>
  <c r="Q6" i="3"/>
  <c r="H7" i="3"/>
  <c r="M7" i="3"/>
  <c r="N7" i="3"/>
  <c r="O7" i="3"/>
  <c r="P7" i="3"/>
  <c r="Q7" i="3"/>
  <c r="R7" i="3"/>
  <c r="H8" i="3"/>
  <c r="M8" i="3"/>
  <c r="N8" i="3"/>
  <c r="O8" i="3"/>
  <c r="P8" i="3"/>
  <c r="H9" i="3"/>
  <c r="M9" i="3"/>
  <c r="N9" i="3"/>
  <c r="O9" i="3"/>
  <c r="Q9" i="3"/>
  <c r="H10" i="3"/>
  <c r="M10" i="3"/>
  <c r="N10" i="3"/>
  <c r="O10" i="3"/>
  <c r="P10" i="3"/>
  <c r="Q10" i="3"/>
  <c r="R10" i="3"/>
  <c r="H11" i="3"/>
  <c r="N11" i="3"/>
  <c r="O11" i="3"/>
  <c r="H12" i="3"/>
  <c r="N12" i="3"/>
  <c r="H13" i="3"/>
  <c r="H14" i="3"/>
  <c r="H15" i="3"/>
  <c r="I15" i="3"/>
  <c r="K15" i="3" s="1"/>
  <c r="H16" i="3"/>
  <c r="H17" i="3"/>
  <c r="H18" i="3"/>
  <c r="H19" i="3"/>
  <c r="H20" i="3"/>
  <c r="H21" i="3"/>
  <c r="H22" i="3"/>
  <c r="H23" i="3"/>
  <c r="H24" i="3"/>
  <c r="H25" i="3"/>
  <c r="I25" i="3"/>
  <c r="K25" i="3"/>
  <c r="H26" i="3"/>
  <c r="H27" i="3"/>
  <c r="H28" i="3"/>
  <c r="H29" i="3"/>
  <c r="I29" i="3"/>
  <c r="K29" i="3" s="1"/>
  <c r="H30" i="3"/>
  <c r="H31" i="3"/>
  <c r="H32" i="3"/>
  <c r="I32" i="3"/>
  <c r="K32" i="3" s="1"/>
  <c r="H33" i="3"/>
  <c r="I33" i="3"/>
  <c r="K33" i="3" s="1"/>
  <c r="H34" i="3"/>
  <c r="I34" i="3"/>
  <c r="K34" i="3"/>
  <c r="H35" i="3"/>
  <c r="H36" i="3"/>
  <c r="H37" i="3"/>
  <c r="H38" i="3"/>
  <c r="H39" i="3"/>
  <c r="H40" i="3"/>
  <c r="H41" i="3"/>
  <c r="H42" i="3"/>
  <c r="H43" i="3"/>
  <c r="H44" i="3"/>
  <c r="H45" i="3"/>
  <c r="H46" i="3"/>
  <c r="O49" i="3"/>
  <c r="J52" i="3"/>
  <c r="CM43" i="2" l="1"/>
  <c r="I17" i="3"/>
  <c r="K17" i="3" s="1"/>
  <c r="I16" i="3"/>
  <c r="K16" i="3" s="1"/>
  <c r="CL44" i="2"/>
  <c r="B44" i="2" s="1"/>
  <c r="CL39" i="2"/>
  <c r="B39" i="2" s="1"/>
  <c r="CL34" i="2"/>
  <c r="B34" i="2" s="1"/>
  <c r="I30" i="3"/>
  <c r="K30" i="3" s="1"/>
  <c r="I22" i="3"/>
  <c r="K22" i="3" s="1"/>
  <c r="I39" i="3"/>
  <c r="K39" i="3" s="1"/>
  <c r="I12" i="3"/>
  <c r="K12" i="3" s="1"/>
  <c r="CL42" i="2"/>
  <c r="B42" i="2" s="1"/>
  <c r="CM42" i="2"/>
  <c r="I19" i="3"/>
  <c r="K19" i="3" s="1"/>
  <c r="I28" i="3"/>
  <c r="CL41" i="2"/>
  <c r="B41" i="2" s="1"/>
  <c r="CL40" i="2"/>
  <c r="B40" i="2" s="1"/>
  <c r="CL36" i="2"/>
  <c r="B36" i="2" s="1"/>
  <c r="CL35" i="2"/>
  <c r="B35" i="2" s="1"/>
  <c r="I27" i="3"/>
  <c r="K27" i="3" s="1"/>
  <c r="I24" i="3"/>
  <c r="K24" i="3" s="1"/>
  <c r="I23" i="3"/>
  <c r="I13" i="3"/>
  <c r="K13" i="3" s="1"/>
  <c r="CL43" i="2"/>
  <c r="B43" i="2" s="1"/>
  <c r="B77" i="2"/>
  <c r="I46" i="3"/>
  <c r="K46" i="3" s="1"/>
  <c r="CM39" i="2"/>
  <c r="CM38" i="2"/>
  <c r="CM34" i="2"/>
  <c r="B30" i="2"/>
  <c r="I18" i="3"/>
  <c r="K18" i="3" s="1"/>
  <c r="EJ4" i="2"/>
  <c r="N19" i="3" s="1"/>
  <c r="CM41" i="2"/>
  <c r="CM36" i="2"/>
  <c r="CL25" i="2"/>
  <c r="B25" i="2" s="1"/>
  <c r="B20" i="2" s="1"/>
  <c r="CM23" i="2"/>
  <c r="CM16" i="2"/>
  <c r="CL13" i="2"/>
  <c r="B13" i="2" s="1"/>
  <c r="CI10" i="2"/>
  <c r="CA10" i="2"/>
  <c r="BS10" i="2"/>
  <c r="BK10" i="2"/>
  <c r="BC10" i="2"/>
  <c r="AU10" i="2"/>
  <c r="CL9" i="2"/>
  <c r="CB8" i="2"/>
  <c r="BT8" i="2"/>
  <c r="BL8" i="2"/>
  <c r="BD8" i="2"/>
  <c r="AV8" i="2"/>
  <c r="CM8" i="2" s="1"/>
  <c r="CE7" i="2"/>
  <c r="BW7" i="2"/>
  <c r="BO7" i="2"/>
  <c r="BG7" i="2"/>
  <c r="AY7" i="2"/>
  <c r="CV5" i="2"/>
  <c r="T5" i="3" s="1"/>
  <c r="CB5" i="2"/>
  <c r="BT5" i="2"/>
  <c r="BL5" i="2"/>
  <c r="BD5" i="2"/>
  <c r="AV5" i="2"/>
  <c r="CL5" i="2" s="1"/>
  <c r="B5" i="2" s="1"/>
  <c r="CU3" i="2"/>
  <c r="S3" i="3" s="1"/>
  <c r="CM44" i="2"/>
  <c r="CM28" i="2"/>
  <c r="CM14" i="2"/>
  <c r="CM17" i="2"/>
  <c r="DB3" i="2"/>
  <c r="CE10" i="2"/>
  <c r="BO10" i="2"/>
  <c r="CU7" i="2"/>
  <c r="S7" i="3" s="1"/>
  <c r="CA7" i="2"/>
  <c r="BS7" i="2"/>
  <c r="BK7" i="2"/>
  <c r="BC7" i="2"/>
  <c r="AU7" i="2"/>
  <c r="AV6" i="2"/>
  <c r="CL6" i="2" s="1"/>
  <c r="B6" i="2" s="1"/>
  <c r="EG3" i="2"/>
  <c r="DY3" i="2"/>
  <c r="DQ3" i="2"/>
  <c r="DI3" i="2"/>
  <c r="DA3" i="2"/>
  <c r="EJ3" i="2" s="1"/>
  <c r="N18" i="3" s="1"/>
  <c r="I6" i="3" l="1"/>
  <c r="K6" i="3" s="1"/>
  <c r="I7" i="3"/>
  <c r="K7" i="3" s="1"/>
  <c r="I21" i="3"/>
  <c r="K21" i="3" s="1"/>
  <c r="B84" i="2"/>
  <c r="I41" i="3"/>
  <c r="K41" i="3" s="1"/>
  <c r="I40" i="3"/>
  <c r="K40" i="3" s="1"/>
  <c r="CL7" i="2"/>
  <c r="B7" i="2" s="1"/>
  <c r="CM7" i="2"/>
  <c r="CL8" i="2"/>
  <c r="B8" i="2" s="1"/>
  <c r="I14" i="3"/>
  <c r="K14" i="3" s="1"/>
  <c r="K23" i="3"/>
  <c r="Q11" i="3"/>
  <c r="B81" i="2"/>
  <c r="I42" i="3"/>
  <c r="K42" i="3" s="1"/>
  <c r="B80" i="2"/>
  <c r="I43" i="3"/>
  <c r="K43" i="3" s="1"/>
  <c r="B78" i="2"/>
  <c r="I45" i="3"/>
  <c r="K45" i="3" s="1"/>
  <c r="K28" i="3"/>
  <c r="Q12" i="3"/>
  <c r="CM6" i="2"/>
  <c r="CL10" i="2"/>
  <c r="B10" i="2" s="1"/>
  <c r="CM10" i="2"/>
  <c r="I31" i="3"/>
  <c r="K31" i="3" s="1"/>
  <c r="B83" i="2"/>
  <c r="I26" i="3"/>
  <c r="K26" i="3" s="1"/>
  <c r="CM5" i="2"/>
  <c r="B79" i="2"/>
  <c r="I44" i="3"/>
  <c r="K44" i="3" s="1"/>
  <c r="I36" i="3"/>
  <c r="K36" i="3" s="1"/>
  <c r="I37" i="3"/>
  <c r="K37" i="3" s="1"/>
  <c r="B37" i="2"/>
  <c r="I35" i="3"/>
  <c r="K35" i="3" s="1"/>
  <c r="B86" i="2" l="1"/>
  <c r="I9" i="3"/>
  <c r="K9" i="3" s="1"/>
  <c r="B9" i="2"/>
  <c r="I11" i="3"/>
  <c r="K11" i="3" s="1"/>
  <c r="B82" i="2"/>
  <c r="I38" i="3"/>
  <c r="K38" i="3" s="1"/>
  <c r="I8" i="3"/>
  <c r="K8" i="3" s="1"/>
  <c r="B4" i="2"/>
  <c r="B46" i="2" l="1"/>
  <c r="I5" i="3"/>
  <c r="B87" i="2"/>
  <c r="C9" i="2"/>
  <c r="B72" i="2" s="1"/>
  <c r="B85" i="2"/>
  <c r="I10" i="3"/>
  <c r="K10" i="3" s="1"/>
  <c r="I52" i="3" l="1"/>
  <c r="R22" i="3" s="1"/>
  <c r="K5" i="3"/>
  <c r="C24" i="2"/>
  <c r="C27" i="2"/>
  <c r="C33" i="2"/>
  <c r="C18" i="2"/>
  <c r="C12" i="2"/>
  <c r="C16" i="2"/>
  <c r="C29" i="2"/>
  <c r="C38" i="2"/>
  <c r="C26" i="2"/>
  <c r="C28" i="2"/>
  <c r="C14" i="2"/>
  <c r="C15" i="2"/>
  <c r="C21" i="2"/>
  <c r="C11" i="2"/>
  <c r="C23" i="2"/>
  <c r="C31" i="2"/>
  <c r="C32" i="2"/>
  <c r="C45" i="2"/>
  <c r="B64" i="2" s="1"/>
  <c r="C17" i="2"/>
  <c r="C22" i="2"/>
  <c r="C5" i="2"/>
  <c r="C40" i="2"/>
  <c r="C25" i="2"/>
  <c r="C43" i="2"/>
  <c r="B66" i="2" s="1"/>
  <c r="C34" i="2"/>
  <c r="C35" i="2"/>
  <c r="C36" i="2"/>
  <c r="C44" i="2"/>
  <c r="B65" i="2" s="1"/>
  <c r="C30" i="2"/>
  <c r="B70" i="2" s="1"/>
  <c r="C41" i="2"/>
  <c r="B68" i="2" s="1"/>
  <c r="C6" i="2"/>
  <c r="C39" i="2"/>
  <c r="C13" i="2"/>
  <c r="C20" i="2"/>
  <c r="B71" i="2" s="1"/>
  <c r="C42" i="2"/>
  <c r="B67" i="2" s="1"/>
  <c r="C10" i="2"/>
  <c r="C8" i="2"/>
  <c r="B73" i="2" s="1"/>
  <c r="C7" i="2"/>
  <c r="C37" i="2"/>
  <c r="B69" i="2" s="1"/>
  <c r="C4" i="2"/>
  <c r="B74" i="2" s="1"/>
</calcChain>
</file>

<file path=xl/sharedStrings.xml><?xml version="1.0" encoding="utf-8"?>
<sst xmlns="http://schemas.openxmlformats.org/spreadsheetml/2006/main" count="247" uniqueCount="131">
  <si>
    <t>3.     Understanding of basic principles of civil engineering (please list and assess each principle).</t>
  </si>
  <si>
    <t>EE3601</t>
  </si>
  <si>
    <t>sum sci</t>
  </si>
  <si>
    <t>sum eng</t>
  </si>
  <si>
    <t xml:space="preserve">Total Course (Equiv) Science = </t>
  </si>
  <si>
    <t xml:space="preserve">Total Course (Equiv) Design = </t>
  </si>
  <si>
    <t>4.     Understanding and application of:</t>
  </si>
  <si>
    <t>a.  Biology</t>
  </si>
  <si>
    <t>b.  Chemistry</t>
  </si>
  <si>
    <t>c.  Geology</t>
  </si>
  <si>
    <t>EE 3601</t>
  </si>
  <si>
    <t xml:space="preserve">Sum of all Extents = </t>
  </si>
  <si>
    <t>d.  Physics</t>
  </si>
  <si>
    <t>e.  Differential and Integral Calculus</t>
  </si>
  <si>
    <t>f.  Differential Equations</t>
  </si>
  <si>
    <t>g.  Probability and Statistics</t>
  </si>
  <si>
    <t>h.  Linear Algebra</t>
  </si>
  <si>
    <t>i.  Higher Mathematics</t>
  </si>
  <si>
    <t>5.    Understanding of engineering design process, including the following:</t>
  </si>
  <si>
    <t>a.  Ability to perform design.</t>
  </si>
  <si>
    <t>b.  Multidisciplinary aspects.</t>
  </si>
  <si>
    <t>c.  Collaboration skills.</t>
  </si>
  <si>
    <t>d.  Communication skills.</t>
  </si>
  <si>
    <t>e.  Consideration of cost.</t>
  </si>
  <si>
    <t xml:space="preserve">f.   Consideration of time management. </t>
  </si>
  <si>
    <t>6.    Demonstration of an ability to:</t>
  </si>
  <si>
    <t>a.  Setup experiments.</t>
  </si>
  <si>
    <t>b. Gather and analyze data.</t>
  </si>
  <si>
    <t>c. Apply the data to practical engineering problems.</t>
  </si>
  <si>
    <t>7.     Demonstration of an in-depth understanding of at least one specialty within civil engineering.</t>
  </si>
  <si>
    <t>8.     Understanding of options for careers and further education.</t>
  </si>
  <si>
    <t>Chemistry</t>
  </si>
  <si>
    <t>Statistics</t>
  </si>
  <si>
    <t>9.     An ability to learn independently.</t>
  </si>
  <si>
    <r>
      <t xml:space="preserve">1.   </t>
    </r>
    <r>
      <rPr>
        <b/>
        <sz val="12"/>
        <rFont val="Times New Roman"/>
      </rPr>
      <t xml:space="preserve"> </t>
    </r>
    <r>
      <rPr>
        <b/>
        <sz val="7"/>
        <rFont val="Times New Roman"/>
      </rPr>
      <t xml:space="preserve"> </t>
    </r>
    <r>
      <rPr>
        <b/>
        <sz val="12"/>
        <rFont val="Times New Roman"/>
      </rPr>
      <t>Components of civil engineering practice:</t>
    </r>
  </si>
  <si>
    <t>CE355X</t>
  </si>
  <si>
    <t>Civil Engineering Distribution</t>
  </si>
  <si>
    <t>Fundamntal Courses</t>
  </si>
  <si>
    <t>Structural</t>
  </si>
  <si>
    <t>Geotechnical</t>
  </si>
  <si>
    <t>Environmental and Hydraulics</t>
  </si>
  <si>
    <t>y</t>
  </si>
  <si>
    <t>Urban and Environmental Planning</t>
  </si>
  <si>
    <t>Transportation</t>
  </si>
  <si>
    <t>Construction and Management</t>
  </si>
  <si>
    <t>CE2001</t>
  </si>
  <si>
    <t>Background Courss</t>
  </si>
  <si>
    <t xml:space="preserve">Name  </t>
  </si>
  <si>
    <t>10.  Broad education envisioned by the WPI Plan, and described by the Goal and Mission of WPI.</t>
  </si>
  <si>
    <t>11.  Understanding of the civil engineering profession in a societal and global context.</t>
  </si>
  <si>
    <t>CE1030</t>
  </si>
  <si>
    <t>Outcome (%)</t>
  </si>
  <si>
    <t>CE2000</t>
  </si>
  <si>
    <t>CE2002</t>
  </si>
  <si>
    <t>CE3006</t>
  </si>
  <si>
    <t>Goal and Mission of WPI</t>
  </si>
  <si>
    <t>Understand Math/Sci</t>
  </si>
  <si>
    <t>Principles of CE</t>
  </si>
  <si>
    <t>MA 2611</t>
  </si>
  <si>
    <t>CH 1010</t>
  </si>
  <si>
    <t>CH 2020</t>
  </si>
  <si>
    <t>MA 2011</t>
  </si>
  <si>
    <t>CH 1020</t>
  </si>
  <si>
    <t>Outcome</t>
  </si>
  <si>
    <t>Preparation for Future Changes</t>
  </si>
  <si>
    <t>Components of CE Practice</t>
  </si>
  <si>
    <t>CE in Societal and Global Context</t>
  </si>
  <si>
    <t>Learn Independently</t>
  </si>
  <si>
    <t>Understand Options for Further Ed</t>
  </si>
  <si>
    <t>At least one Speciallity in CE</t>
  </si>
  <si>
    <t>ES 2503</t>
  </si>
  <si>
    <t>ES 3001</t>
  </si>
  <si>
    <t>Design and Analyze Experiments</t>
  </si>
  <si>
    <t>Understand Engineering Design</t>
  </si>
  <si>
    <t>Sum</t>
  </si>
  <si>
    <t>CE3020</t>
  </si>
  <si>
    <t>CE3021</t>
  </si>
  <si>
    <t>x</t>
  </si>
  <si>
    <t>CE3022</t>
  </si>
  <si>
    <t>CE3023</t>
  </si>
  <si>
    <t>CE3061</t>
  </si>
  <si>
    <t>CE3070</t>
  </si>
  <si>
    <t>CE3060</t>
  </si>
  <si>
    <t>CE3074</t>
  </si>
  <si>
    <t>CE4060</t>
  </si>
  <si>
    <t xml:space="preserve">            a.  Technical</t>
  </si>
  <si>
    <t xml:space="preserve">            b.  Professional</t>
  </si>
  <si>
    <t>Target</t>
  </si>
  <si>
    <t>Comparison</t>
  </si>
  <si>
    <t>Include all extents ? Y/N (if answer N, will only include 4's and 5's)</t>
  </si>
  <si>
    <t>(Y/N ?)</t>
  </si>
  <si>
    <t xml:space="preserve">            c.  Ethical</t>
  </si>
  <si>
    <t xml:space="preserve"> a.  Computers and Information Technology</t>
  </si>
  <si>
    <t xml:space="preserve"> b.  Geographic Positioning and Measurements</t>
  </si>
  <si>
    <t>Geotech</t>
  </si>
  <si>
    <t xml:space="preserve"> c.  Solid (Structural) Mechanics</t>
  </si>
  <si>
    <t xml:space="preserve"> d.  Soil Mechanics</t>
  </si>
  <si>
    <t xml:space="preserve"> f.  Design</t>
  </si>
  <si>
    <t>Outcome Total</t>
  </si>
  <si>
    <t xml:space="preserve"> g. Construction Materials</t>
  </si>
  <si>
    <t xml:space="preserve"> h. Systems Analysis and Modeling</t>
  </si>
  <si>
    <t xml:space="preserve"> i.  Engineering Economics &amp; Risk Management</t>
  </si>
  <si>
    <t xml:space="preserve"> j.</t>
  </si>
  <si>
    <t xml:space="preserve"> e.  Fluid Mechanics/Hydrology</t>
  </si>
  <si>
    <t>CE4071</t>
  </si>
  <si>
    <t>CE3051</t>
  </si>
  <si>
    <t>CE3054</t>
  </si>
  <si>
    <t>CE3062</t>
  </si>
  <si>
    <t>CE4061</t>
  </si>
  <si>
    <t>CE3050</t>
  </si>
  <si>
    <t>CE4017</t>
  </si>
  <si>
    <t>CE3059</t>
  </si>
  <si>
    <t>CE3008</t>
  </si>
  <si>
    <t>CE3010</t>
  </si>
  <si>
    <t>CE3030</t>
  </si>
  <si>
    <t>CE2020</t>
  </si>
  <si>
    <t>CE3024</t>
  </si>
  <si>
    <t>CE3041</t>
  </si>
  <si>
    <t>CE3044</t>
  </si>
  <si>
    <t>CE4007</t>
  </si>
  <si>
    <t>CE4046</t>
  </si>
  <si>
    <t>CE4048</t>
  </si>
  <si>
    <t>CE3026</t>
  </si>
  <si>
    <t>ES3004</t>
  </si>
  <si>
    <t xml:space="preserve"> </t>
  </si>
  <si>
    <t>OUTCOMES</t>
  </si>
  <si>
    <t>Note: Courses highlighted in red have no outcomes identified</t>
  </si>
  <si>
    <t>Outcome =</t>
  </si>
  <si>
    <t>2.     Preparation for the future changes in civil engineering.</t>
  </si>
  <si>
    <t>ES2503</t>
  </si>
  <si>
    <t>ES3001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</si>
</sst>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0.0%"/>
    <numFmt numFmtId="169" formatCode="0.0"/>
  </numFmts>
  <fonts count="15" x14ac:knownFonts="1">
    <font>
      <sz val="10"/>
      <name val="Arial"/>
    </font>
    <font>
      <sz val="10"/>
      <name val="Arial"/>
    </font>
    <font>
      <sz val="12"/>
      <name val="Times New Roman"/>
      <family val="1"/>
    </font>
    <font>
      <b/>
      <sz val="12"/>
      <name val="Times New Roman"/>
      <family val="1"/>
    </font>
    <font>
      <b/>
      <sz val="10"/>
      <name val="Arial"/>
      <family val="2"/>
    </font>
    <font>
      <b/>
      <sz val="14"/>
      <name val="Times New Roman"/>
    </font>
    <font>
      <b/>
      <sz val="10"/>
      <name val="Arial"/>
    </font>
    <font>
      <b/>
      <sz val="12"/>
      <name val="Times New Roman"/>
    </font>
    <font>
      <sz val="12"/>
      <name val="Times New Roman"/>
    </font>
    <font>
      <b/>
      <sz val="12"/>
      <name val="Arial"/>
    </font>
    <font>
      <b/>
      <sz val="7"/>
      <name val="Times New Roman"/>
    </font>
    <font>
      <sz val="12"/>
      <name val="Arial"/>
    </font>
    <font>
      <sz val="12"/>
      <name val="Times"/>
    </font>
    <font>
      <b/>
      <sz val="14"/>
      <name val="Arial"/>
    </font>
    <font>
      <b/>
      <sz val="12"/>
      <name val="Times"/>
    </font>
  </fonts>
  <fills count="7">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2"/>
        <bgColor indexed="64"/>
      </patternFill>
    </fill>
    <fill>
      <patternFill patternType="solid">
        <fgColor indexed="45"/>
        <bgColor indexed="64"/>
      </patternFill>
    </fill>
  </fills>
  <borders count="23">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style="thick">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1" fontId="0" fillId="0" borderId="0"/>
    <xf numFmtId="9" fontId="1" fillId="0" borderId="0" applyFont="0" applyFill="0" applyBorder="0" applyAlignment="0" applyProtection="0"/>
  </cellStyleXfs>
  <cellXfs count="114">
    <xf numFmtId="1" fontId="0" fillId="0" borderId="0" xfId="0"/>
    <xf numFmtId="1" fontId="0" fillId="0" borderId="0" xfId="0" applyAlignment="1">
      <alignment horizontal="center"/>
    </xf>
    <xf numFmtId="1" fontId="4" fillId="0" borderId="0" xfId="0" applyFont="1" applyAlignment="1">
      <alignment horizontal="center" vertical="center" textRotation="90" wrapText="1"/>
    </xf>
    <xf numFmtId="1" fontId="0" fillId="0" borderId="0" xfId="0" applyAlignment="1">
      <alignment horizontal="center" vertical="center" textRotation="90" wrapText="1"/>
    </xf>
    <xf numFmtId="1" fontId="4" fillId="0" borderId="1" xfId="0" applyFont="1" applyBorder="1" applyAlignment="1">
      <alignment horizontal="center" vertical="center" textRotation="90" wrapText="1"/>
    </xf>
    <xf numFmtId="1" fontId="4" fillId="0" borderId="2" xfId="0" applyFont="1" applyBorder="1" applyAlignment="1">
      <alignment horizontal="center" vertical="center" textRotation="90" wrapText="1"/>
    </xf>
    <xf numFmtId="1" fontId="0" fillId="0" borderId="0" xfId="0" applyBorder="1" applyAlignment="1">
      <alignment horizontal="center"/>
    </xf>
    <xf numFmtId="1" fontId="0" fillId="0" borderId="3" xfId="0" applyBorder="1" applyAlignment="1">
      <alignment horizontal="center"/>
    </xf>
    <xf numFmtId="1" fontId="4" fillId="0" borderId="1" xfId="0" applyFont="1" applyFill="1" applyBorder="1" applyAlignment="1">
      <alignment horizontal="center" vertical="center" textRotation="90" wrapText="1"/>
    </xf>
    <xf numFmtId="49" fontId="9" fillId="2" borderId="0" xfId="0" applyNumberFormat="1" applyFont="1" applyFill="1" applyAlignment="1">
      <alignment horizontal="center" vertical="center" wrapText="1"/>
    </xf>
    <xf numFmtId="1" fontId="9" fillId="0" borderId="0" xfId="0" applyFont="1" applyAlignment="1">
      <alignment horizontal="center" vertical="center" wrapText="1"/>
    </xf>
    <xf numFmtId="1" fontId="0" fillId="0" borderId="4" xfId="0" applyBorder="1"/>
    <xf numFmtId="167" fontId="9" fillId="0" borderId="5" xfId="1" applyNumberFormat="1" applyFont="1" applyBorder="1" applyAlignment="1">
      <alignment horizontal="center"/>
    </xf>
    <xf numFmtId="167" fontId="9" fillId="0" borderId="0" xfId="1" applyNumberFormat="1" applyFont="1" applyBorder="1" applyAlignment="1">
      <alignment horizontal="center"/>
    </xf>
    <xf numFmtId="1" fontId="5" fillId="0" borderId="0" xfId="0" applyFont="1" applyAlignment="1">
      <alignment horizontal="center"/>
    </xf>
    <xf numFmtId="1" fontId="7" fillId="0" borderId="0" xfId="0" applyFont="1" applyAlignment="1">
      <alignment horizontal="right"/>
    </xf>
    <xf numFmtId="1" fontId="1" fillId="0" borderId="0" xfId="0" applyFont="1" applyAlignment="1">
      <alignment horizontal="center"/>
    </xf>
    <xf numFmtId="1" fontId="5" fillId="0" borderId="6" xfId="0" applyFont="1" applyBorder="1" applyAlignment="1">
      <alignment horizontal="left" vertical="center" wrapText="1"/>
    </xf>
    <xf numFmtId="1" fontId="5" fillId="0" borderId="0" xfId="0" applyFont="1" applyAlignment="1">
      <alignment horizontal="right"/>
    </xf>
    <xf numFmtId="1" fontId="7" fillId="0" borderId="0" xfId="0" applyNumberFormat="1" applyFont="1" applyAlignment="1" applyProtection="1">
      <alignment horizontal="center"/>
      <protection locked="0"/>
    </xf>
    <xf numFmtId="1" fontId="8" fillId="0" borderId="0" xfId="0" applyFont="1"/>
    <xf numFmtId="1" fontId="0" fillId="0" borderId="0" xfId="0" applyProtection="1">
      <protection locked="0" hidden="1"/>
    </xf>
    <xf numFmtId="9" fontId="0" fillId="0" borderId="0" xfId="1" applyFont="1" applyProtection="1">
      <protection locked="0" hidden="1"/>
    </xf>
    <xf numFmtId="1" fontId="0" fillId="3" borderId="4" xfId="0" applyFill="1" applyBorder="1"/>
    <xf numFmtId="1" fontId="0" fillId="3" borderId="7" xfId="0" applyFill="1" applyBorder="1"/>
    <xf numFmtId="1" fontId="7" fillId="2" borderId="8" xfId="0" applyFont="1" applyFill="1" applyBorder="1"/>
    <xf numFmtId="1" fontId="7" fillId="2" borderId="9" xfId="0" applyFont="1" applyFill="1" applyBorder="1"/>
    <xf numFmtId="1" fontId="7" fillId="3" borderId="9" xfId="0" applyFont="1" applyFill="1" applyBorder="1" applyAlignment="1">
      <alignment horizontal="center"/>
    </xf>
    <xf numFmtId="1" fontId="7" fillId="3" borderId="10" xfId="0" applyFont="1" applyFill="1" applyBorder="1"/>
    <xf numFmtId="1" fontId="7" fillId="2" borderId="11" xfId="0" applyFont="1" applyFill="1" applyBorder="1" applyAlignment="1">
      <alignment horizontal="center"/>
    </xf>
    <xf numFmtId="1" fontId="8" fillId="2" borderId="8" xfId="0" applyFont="1" applyFill="1" applyBorder="1"/>
    <xf numFmtId="1" fontId="8" fillId="2" borderId="11" xfId="0" applyFont="1" applyFill="1" applyBorder="1" applyAlignment="1">
      <alignment horizontal="center"/>
    </xf>
    <xf numFmtId="1" fontId="0" fillId="2" borderId="11" xfId="0" applyFill="1" applyBorder="1"/>
    <xf numFmtId="1" fontId="7" fillId="2" borderId="12" xfId="0" applyFont="1" applyFill="1" applyBorder="1" applyAlignment="1">
      <alignment horizontal="center"/>
    </xf>
    <xf numFmtId="1" fontId="0" fillId="0" borderId="0" xfId="0" applyBorder="1"/>
    <xf numFmtId="1" fontId="7" fillId="2" borderId="10" xfId="0" applyFont="1" applyFill="1" applyBorder="1" applyAlignment="1">
      <alignment horizontal="center"/>
    </xf>
    <xf numFmtId="1" fontId="8" fillId="2" borderId="13" xfId="0" applyFont="1" applyFill="1" applyBorder="1" applyAlignment="1">
      <alignment horizontal="center"/>
    </xf>
    <xf numFmtId="1" fontId="8" fillId="2" borderId="13" xfId="0" applyFont="1" applyFill="1" applyBorder="1"/>
    <xf numFmtId="1" fontId="7" fillId="3" borderId="6" xfId="0" applyFont="1" applyFill="1" applyBorder="1" applyAlignment="1">
      <alignment horizontal="center"/>
    </xf>
    <xf numFmtId="1" fontId="0" fillId="3" borderId="13" xfId="0" applyFill="1" applyBorder="1" applyProtection="1">
      <protection locked="0"/>
    </xf>
    <xf numFmtId="1" fontId="0" fillId="4" borderId="13" xfId="0" applyFill="1" applyBorder="1" applyProtection="1">
      <protection locked="0"/>
    </xf>
    <xf numFmtId="1" fontId="8" fillId="4" borderId="14" xfId="0" applyFont="1" applyFill="1" applyBorder="1" applyAlignment="1">
      <alignment horizontal="left" vertical="top" wrapText="1"/>
    </xf>
    <xf numFmtId="1" fontId="2" fillId="4" borderId="14" xfId="0" applyFont="1" applyFill="1" applyBorder="1" applyAlignment="1">
      <alignment vertical="top" wrapText="1"/>
    </xf>
    <xf numFmtId="1" fontId="7" fillId="4" borderId="14" xfId="0" applyFont="1" applyFill="1" applyBorder="1" applyAlignment="1">
      <alignment vertical="top" wrapText="1"/>
    </xf>
    <xf numFmtId="1" fontId="2" fillId="4" borderId="14" xfId="0" applyFont="1" applyFill="1" applyBorder="1" applyAlignment="1">
      <alignment horizontal="left" vertical="top" wrapText="1"/>
    </xf>
    <xf numFmtId="1" fontId="7" fillId="4" borderId="9" xfId="0" applyFont="1" applyFill="1" applyBorder="1" applyAlignment="1">
      <alignment vertical="top" wrapText="1"/>
    </xf>
    <xf numFmtId="1" fontId="6" fillId="0" borderId="6" xfId="0" applyFont="1" applyBorder="1" applyAlignment="1">
      <alignment horizontal="center"/>
    </xf>
    <xf numFmtId="1" fontId="7" fillId="0" borderId="4" xfId="0" applyFont="1" applyBorder="1" applyAlignment="1">
      <alignment horizontal="center"/>
    </xf>
    <xf numFmtId="1" fontId="7" fillId="0" borderId="4" xfId="0" applyFont="1" applyBorder="1"/>
    <xf numFmtId="1" fontId="7" fillId="0" borderId="7" xfId="0" applyFont="1" applyBorder="1"/>
    <xf numFmtId="1" fontId="6" fillId="0" borderId="8" xfId="0" applyFont="1" applyBorder="1" applyAlignment="1">
      <alignment horizontal="center"/>
    </xf>
    <xf numFmtId="1" fontId="9" fillId="0" borderId="8" xfId="1" applyNumberFormat="1" applyFont="1" applyBorder="1" applyAlignment="1">
      <alignment horizontal="center"/>
    </xf>
    <xf numFmtId="1" fontId="6" fillId="2" borderId="8" xfId="1" applyNumberFormat="1" applyFont="1" applyFill="1" applyBorder="1" applyAlignment="1">
      <alignment horizontal="center"/>
    </xf>
    <xf numFmtId="167" fontId="0" fillId="0" borderId="0" xfId="1" applyNumberFormat="1" applyFont="1" applyBorder="1" applyAlignment="1">
      <alignment horizontal="center"/>
    </xf>
    <xf numFmtId="1" fontId="9" fillId="2" borderId="8" xfId="1" applyNumberFormat="1" applyFont="1" applyFill="1" applyBorder="1" applyAlignment="1">
      <alignment horizontal="center"/>
    </xf>
    <xf numFmtId="1" fontId="3" fillId="4" borderId="15" xfId="0" applyFont="1" applyFill="1" applyBorder="1" applyAlignment="1">
      <alignment vertical="top" wrapText="1"/>
    </xf>
    <xf numFmtId="1" fontId="5" fillId="0" borderId="16" xfId="0" applyFont="1" applyBorder="1" applyAlignment="1">
      <alignment horizontal="center"/>
    </xf>
    <xf numFmtId="167" fontId="0" fillId="0" borderId="0" xfId="0" applyNumberFormat="1"/>
    <xf numFmtId="1" fontId="1" fillId="0" borderId="0" xfId="0" applyFont="1"/>
    <xf numFmtId="1" fontId="0" fillId="0" borderId="6" xfId="0" applyBorder="1"/>
    <xf numFmtId="1" fontId="0" fillId="0" borderId="7" xfId="0" applyBorder="1"/>
    <xf numFmtId="1" fontId="0" fillId="0" borderId="8" xfId="0" applyBorder="1"/>
    <xf numFmtId="1" fontId="0" fillId="0" borderId="3" xfId="0" applyBorder="1"/>
    <xf numFmtId="1" fontId="0" fillId="0" borderId="9" xfId="0" applyBorder="1"/>
    <xf numFmtId="1" fontId="0" fillId="0" borderId="5" xfId="0" applyBorder="1"/>
    <xf numFmtId="1" fontId="0" fillId="0" borderId="17" xfId="0" applyBorder="1"/>
    <xf numFmtId="1" fontId="8" fillId="2" borderId="18" xfId="0" applyFont="1" applyFill="1" applyBorder="1" applyAlignment="1">
      <alignment horizontal="center"/>
    </xf>
    <xf numFmtId="1" fontId="8" fillId="2" borderId="18" xfId="0" applyFont="1" applyFill="1" applyBorder="1"/>
    <xf numFmtId="1" fontId="8" fillId="2" borderId="19" xfId="0" applyFont="1" applyFill="1" applyBorder="1" applyAlignment="1">
      <alignment horizontal="center"/>
    </xf>
    <xf numFmtId="1" fontId="9" fillId="3" borderId="12" xfId="0" applyFont="1" applyFill="1" applyBorder="1" applyAlignment="1">
      <alignment horizontal="center"/>
    </xf>
    <xf numFmtId="1" fontId="0" fillId="2" borderId="18" xfId="0" applyFill="1" applyBorder="1"/>
    <xf numFmtId="1" fontId="0" fillId="2" borderId="20" xfId="0" applyFill="1" applyBorder="1"/>
    <xf numFmtId="1" fontId="11" fillId="5" borderId="13" xfId="0" applyFont="1" applyFill="1" applyBorder="1" applyAlignment="1">
      <alignment horizontal="center"/>
    </xf>
    <xf numFmtId="1" fontId="12" fillId="0" borderId="13" xfId="0" applyFont="1" applyFill="1" applyBorder="1" applyAlignment="1">
      <alignment horizontal="center" vertical="top" wrapText="1"/>
    </xf>
    <xf numFmtId="1" fontId="0" fillId="0" borderId="13" xfId="0" applyBorder="1"/>
    <xf numFmtId="1" fontId="12" fillId="0" borderId="18" xfId="0" applyFont="1" applyFill="1" applyBorder="1" applyAlignment="1">
      <alignment horizontal="center" vertical="top" wrapText="1"/>
    </xf>
    <xf numFmtId="1" fontId="11" fillId="0" borderId="18" xfId="0" applyFont="1" applyFill="1" applyBorder="1" applyAlignment="1">
      <alignment horizontal="center" vertical="top" wrapText="1"/>
    </xf>
    <xf numFmtId="1" fontId="9" fillId="0" borderId="0" xfId="0" applyFont="1" applyAlignment="1">
      <alignment horizontal="right"/>
    </xf>
    <xf numFmtId="1" fontId="1" fillId="2" borderId="8" xfId="1" applyNumberFormat="1" applyFont="1" applyFill="1" applyBorder="1" applyAlignment="1">
      <alignment horizontal="center"/>
    </xf>
    <xf numFmtId="1" fontId="9" fillId="0" borderId="0" xfId="0" applyFont="1" applyAlignment="1">
      <alignment horizontal="center"/>
    </xf>
    <xf numFmtId="1" fontId="9" fillId="0" borderId="0" xfId="0" applyFont="1" applyBorder="1" applyAlignment="1">
      <alignment horizontal="center"/>
    </xf>
    <xf numFmtId="1" fontId="13" fillId="0" borderId="0" xfId="0" applyFont="1"/>
    <xf numFmtId="169" fontId="0" fillId="0" borderId="0" xfId="0" applyNumberFormat="1"/>
    <xf numFmtId="1" fontId="14" fillId="0" borderId="0" xfId="0" applyFont="1" applyAlignment="1">
      <alignment horizontal="right"/>
    </xf>
    <xf numFmtId="1" fontId="14" fillId="0" borderId="0" xfId="0" applyFont="1"/>
    <xf numFmtId="1" fontId="0" fillId="0" borderId="13" xfId="0" applyBorder="1" applyAlignment="1">
      <alignment horizontal="center"/>
    </xf>
    <xf numFmtId="1" fontId="0" fillId="0" borderId="0" xfId="0" applyFill="1" applyBorder="1"/>
    <xf numFmtId="2" fontId="0" fillId="0" borderId="0" xfId="0" applyNumberFormat="1" applyAlignment="1">
      <alignment horizontal="center"/>
    </xf>
    <xf numFmtId="2" fontId="0" fillId="0" borderId="0" xfId="0" applyNumberFormat="1"/>
    <xf numFmtId="1" fontId="7" fillId="2" borderId="6" xfId="0" applyFont="1" applyFill="1" applyBorder="1"/>
    <xf numFmtId="1" fontId="8" fillId="2" borderId="7" xfId="0" applyFont="1" applyFill="1" applyBorder="1" applyAlignment="1">
      <alignment horizontal="center"/>
    </xf>
    <xf numFmtId="1" fontId="8" fillId="2" borderId="17" xfId="0" applyFont="1" applyFill="1" applyBorder="1" applyAlignment="1">
      <alignment horizontal="center"/>
    </xf>
    <xf numFmtId="1" fontId="0" fillId="0" borderId="0" xfId="0" applyFill="1" applyBorder="1" applyProtection="1">
      <protection locked="0"/>
    </xf>
    <xf numFmtId="1" fontId="1" fillId="4" borderId="13" xfId="0" applyFont="1" applyFill="1" applyBorder="1" applyAlignment="1">
      <alignment horizontal="center" vertical="top" wrapText="1"/>
    </xf>
    <xf numFmtId="1" fontId="7" fillId="3" borderId="10" xfId="0" applyFont="1" applyFill="1" applyBorder="1" applyAlignment="1">
      <alignment horizontal="center"/>
    </xf>
    <xf numFmtId="1" fontId="7" fillId="0" borderId="8" xfId="0" applyFont="1" applyBorder="1" applyAlignment="1">
      <alignment horizontal="center"/>
    </xf>
    <xf numFmtId="1" fontId="8" fillId="0" borderId="8" xfId="0" applyFont="1" applyBorder="1" applyAlignment="1">
      <alignment horizontal="center"/>
    </xf>
    <xf numFmtId="1" fontId="7" fillId="0" borderId="9" xfId="0" applyFont="1" applyBorder="1" applyAlignment="1">
      <alignment horizontal="center"/>
    </xf>
    <xf numFmtId="1" fontId="7" fillId="0" borderId="11" xfId="0" applyFont="1" applyBorder="1" applyAlignment="1">
      <alignment horizontal="center"/>
    </xf>
    <xf numFmtId="1" fontId="8" fillId="0" borderId="11" xfId="0" applyFont="1" applyBorder="1" applyAlignment="1">
      <alignment horizontal="center"/>
    </xf>
    <xf numFmtId="1" fontId="7" fillId="0" borderId="12" xfId="0" applyFont="1" applyBorder="1" applyAlignment="1">
      <alignment horizontal="center"/>
    </xf>
    <xf numFmtId="1" fontId="0" fillId="3" borderId="12" xfId="0" applyFill="1" applyBorder="1"/>
    <xf numFmtId="1" fontId="12" fillId="6" borderId="13" xfId="0" applyFont="1" applyFill="1" applyBorder="1" applyAlignment="1">
      <alignment horizontal="center" vertical="top" wrapText="1"/>
    </xf>
    <xf numFmtId="1" fontId="7" fillId="0" borderId="0" xfId="0" applyFont="1"/>
    <xf numFmtId="1" fontId="7" fillId="0" borderId="0" xfId="0" applyFont="1" applyAlignment="1">
      <alignment horizontal="center"/>
    </xf>
    <xf numFmtId="1" fontId="8" fillId="2" borderId="21" xfId="0" applyFont="1" applyFill="1" applyBorder="1" applyAlignment="1">
      <alignment horizontal="center"/>
    </xf>
    <xf numFmtId="1" fontId="0" fillId="2" borderId="22" xfId="0" applyFill="1" applyBorder="1"/>
    <xf numFmtId="1" fontId="0" fillId="2" borderId="13" xfId="0" applyFill="1" applyBorder="1"/>
    <xf numFmtId="1" fontId="7" fillId="4" borderId="13" xfId="0" applyFont="1" applyFill="1" applyBorder="1" applyAlignment="1">
      <alignment horizontal="right"/>
    </xf>
    <xf numFmtId="1" fontId="7" fillId="4" borderId="13" xfId="0" applyFont="1" applyFill="1" applyBorder="1" applyAlignment="1">
      <alignment horizontal="left"/>
    </xf>
    <xf numFmtId="1" fontId="7" fillId="4" borderId="19" xfId="0" applyFont="1" applyFill="1" applyBorder="1" applyAlignment="1">
      <alignment horizontal="right"/>
    </xf>
    <xf numFmtId="1" fontId="7" fillId="4" borderId="19" xfId="0" applyFont="1" applyFill="1" applyBorder="1" applyAlignment="1">
      <alignment horizontal="left"/>
    </xf>
    <xf numFmtId="1" fontId="0" fillId="2" borderId="19" xfId="0" applyFill="1" applyBorder="1"/>
    <xf numFmtId="1" fontId="8" fillId="0" borderId="0"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Geneva"/>
                <a:ea typeface="Geneva"/>
                <a:cs typeface="Geneva"/>
              </a:defRPr>
            </a:pPr>
            <a:r>
              <a:rPr lang="en-US"/>
              <a:t>Sum of Extents of Each Outcome</a:t>
            </a:r>
          </a:p>
        </c:rich>
      </c:tx>
      <c:layout>
        <c:manualLayout>
          <c:xMode val="edge"/>
          <c:yMode val="edge"/>
          <c:x val="0.37223944513683971"/>
          <c:y val="3.0043875983437381E-2"/>
        </c:manualLayout>
      </c:layout>
      <c:overlay val="0"/>
      <c:spPr>
        <a:noFill/>
        <a:ln w="25400">
          <a:noFill/>
        </a:ln>
      </c:spPr>
    </c:title>
    <c:autoTitleDeleted val="0"/>
    <c:plotArea>
      <c:layout>
        <c:manualLayout>
          <c:layoutTarget val="inner"/>
          <c:xMode val="edge"/>
          <c:yMode val="edge"/>
          <c:x val="0.21987200386321101"/>
          <c:y val="0.10729955708370492"/>
          <c:w val="0.67793867857823409"/>
          <c:h val="0.82406059840285373"/>
        </c:manualLayout>
      </c:layout>
      <c:barChart>
        <c:barDir val="bar"/>
        <c:grouping val="clustered"/>
        <c:varyColors val="0"/>
        <c:ser>
          <c:idx val="0"/>
          <c:order val="0"/>
          <c:tx>
            <c:v>Student</c:v>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Analysis'!$B$77:$B$87</c:f>
              <c:numCache>
                <c:formatCode>0.0</c:formatCode>
                <c:ptCount val="11"/>
                <c:pt idx="0">
                  <c:v>26</c:v>
                </c:pt>
                <c:pt idx="1">
                  <c:v>25</c:v>
                </c:pt>
                <c:pt idx="2">
                  <c:v>46</c:v>
                </c:pt>
                <c:pt idx="3">
                  <c:v>29</c:v>
                </c:pt>
                <c:pt idx="4">
                  <c:v>52</c:v>
                </c:pt>
                <c:pt idx="5">
                  <c:v>66</c:v>
                </c:pt>
                <c:pt idx="6">
                  <c:v>168</c:v>
                </c:pt>
                <c:pt idx="7">
                  <c:v>118</c:v>
                </c:pt>
                <c:pt idx="8">
                  <c:v>263</c:v>
                </c:pt>
                <c:pt idx="9">
                  <c:v>29</c:v>
                </c:pt>
                <c:pt idx="10">
                  <c:v>134</c:v>
                </c:pt>
              </c:numCache>
            </c:numRef>
          </c:val>
          <c:extLst>
            <c:ext xmlns:c16="http://schemas.microsoft.com/office/drawing/2014/chart" uri="{C3380CC4-5D6E-409C-BE32-E72D297353CC}">
              <c16:uniqueId val="{00000000-12C3-4AAC-9C2A-B6AA9215F9B2}"/>
            </c:ext>
          </c:extLst>
        </c:ser>
        <c:ser>
          <c:idx val="1"/>
          <c:order val="1"/>
          <c:tx>
            <c:v>Target</c:v>
          </c:tx>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Analysis'!$C$77:$C$87</c:f>
              <c:numCache>
                <c:formatCode>0</c:formatCode>
                <c:ptCount val="11"/>
                <c:pt idx="0">
                  <c:v>5</c:v>
                </c:pt>
                <c:pt idx="1">
                  <c:v>8</c:v>
                </c:pt>
                <c:pt idx="2">
                  <c:v>27</c:v>
                </c:pt>
                <c:pt idx="3">
                  <c:v>14</c:v>
                </c:pt>
                <c:pt idx="4">
                  <c:v>14</c:v>
                </c:pt>
                <c:pt idx="5">
                  <c:v>38</c:v>
                </c:pt>
                <c:pt idx="6">
                  <c:v>118</c:v>
                </c:pt>
                <c:pt idx="7">
                  <c:v>32</c:v>
                </c:pt>
                <c:pt idx="8">
                  <c:v>124</c:v>
                </c:pt>
                <c:pt idx="9">
                  <c:v>22</c:v>
                </c:pt>
                <c:pt idx="10">
                  <c:v>106</c:v>
                </c:pt>
              </c:numCache>
            </c:numRef>
          </c:val>
          <c:extLst>
            <c:ext xmlns:c16="http://schemas.microsoft.com/office/drawing/2014/chart" uri="{C3380CC4-5D6E-409C-BE32-E72D297353CC}">
              <c16:uniqueId val="{00000001-12C3-4AAC-9C2A-B6AA9215F9B2}"/>
            </c:ext>
          </c:extLst>
        </c:ser>
        <c:dLbls>
          <c:showLegendKey val="0"/>
          <c:showVal val="1"/>
          <c:showCatName val="0"/>
          <c:showSerName val="0"/>
          <c:showPercent val="0"/>
          <c:showBubbleSize val="0"/>
        </c:dLbls>
        <c:gapWidth val="150"/>
        <c:axId val="1197298384"/>
        <c:axId val="1"/>
      </c:barChart>
      <c:catAx>
        <c:axId val="119729838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197298384"/>
        <c:crosses val="autoZero"/>
        <c:crossBetween val="between"/>
      </c:valAx>
      <c:spPr>
        <a:solidFill>
          <a:srgbClr val="C0C0C0"/>
        </a:solidFill>
        <a:ln w="12700">
          <a:solidFill>
            <a:srgbClr val="808080"/>
          </a:solidFill>
          <a:prstDash val="solid"/>
        </a:ln>
      </c:spPr>
    </c:plotArea>
    <c:legend>
      <c:legendPos val="r"/>
      <c:layout>
        <c:manualLayout>
          <c:xMode val="edge"/>
          <c:yMode val="edge"/>
          <c:x val="0.92770556015968875"/>
          <c:y val="0.48928598030169446"/>
          <c:w val="6.2682808118897884E-2"/>
          <c:h val="6.1518412727990822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paperSize="0" orientation="landscape"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9055078404793"/>
          <c:y val="5.2007569593647107E-2"/>
          <c:w val="0.66915682438096025"/>
          <c:h val="0.88710054421163775"/>
        </c:manualLayout>
      </c:layout>
      <c:barChart>
        <c:barDir val="bar"/>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Analysis'!$A$64:$A$74</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Analysis'!$B$64:$B$74</c:f>
              <c:numCache>
                <c:formatCode>0.0%</c:formatCode>
                <c:ptCount val="11"/>
                <c:pt idx="0">
                  <c:v>2.7196652719665274E-2</c:v>
                </c:pt>
                <c:pt idx="1">
                  <c:v>2.615062761506276E-2</c:v>
                </c:pt>
                <c:pt idx="2">
                  <c:v>4.8117154811715482E-2</c:v>
                </c:pt>
                <c:pt idx="3">
                  <c:v>3.0334728033472803E-2</c:v>
                </c:pt>
                <c:pt idx="4">
                  <c:v>5.4393305439330547E-2</c:v>
                </c:pt>
                <c:pt idx="5">
                  <c:v>6.903765690376569E-2</c:v>
                </c:pt>
                <c:pt idx="6">
                  <c:v>0.17573221757322174</c:v>
                </c:pt>
                <c:pt idx="7">
                  <c:v>0.12343096234309624</c:v>
                </c:pt>
                <c:pt idx="8">
                  <c:v>0.27510460251046026</c:v>
                </c:pt>
                <c:pt idx="9">
                  <c:v>3.0334728033472803E-2</c:v>
                </c:pt>
                <c:pt idx="10">
                  <c:v>0.14016736401673641</c:v>
                </c:pt>
              </c:numCache>
            </c:numRef>
          </c:val>
          <c:extLst>
            <c:ext xmlns:c16="http://schemas.microsoft.com/office/drawing/2014/chart" uri="{C3380CC4-5D6E-409C-BE32-E72D297353CC}">
              <c16:uniqueId val="{00000000-3F09-4FFF-B252-BBA70D859B31}"/>
            </c:ext>
          </c:extLst>
        </c:ser>
        <c:dLbls>
          <c:showLegendKey val="0"/>
          <c:showVal val="1"/>
          <c:showCatName val="0"/>
          <c:showSerName val="0"/>
          <c:showPercent val="0"/>
          <c:showBubbleSize val="0"/>
        </c:dLbls>
        <c:gapWidth val="150"/>
        <c:axId val="1197271504"/>
        <c:axId val="1"/>
      </c:barChart>
      <c:catAx>
        <c:axId val="119727150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Geneva"/>
                <a:ea typeface="Geneva"/>
                <a:cs typeface="Geneva"/>
              </a:defRPr>
            </a:pPr>
            <a:endParaRPr lang="en-US"/>
          </a:p>
        </c:txPr>
        <c:crossAx val="119727150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Geneva"/>
                <a:ea typeface="Geneva"/>
                <a:cs typeface="Geneva"/>
              </a:defRPr>
            </a:pPr>
            <a:r>
              <a:rPr lang="en-US"/>
              <a:t>Sum of Extents of Each Outcome</a:t>
            </a:r>
          </a:p>
        </c:rich>
      </c:tx>
      <c:layout>
        <c:manualLayout>
          <c:xMode val="edge"/>
          <c:yMode val="edge"/>
          <c:x val="0.31480103049425606"/>
          <c:y val="2.9969402752815993E-2"/>
        </c:manualLayout>
      </c:layout>
      <c:overlay val="0"/>
      <c:spPr>
        <a:noFill/>
        <a:ln w="25400">
          <a:noFill/>
        </a:ln>
      </c:spPr>
    </c:title>
    <c:autoTitleDeleted val="0"/>
    <c:plotArea>
      <c:layout>
        <c:manualLayout>
          <c:layoutTarget val="inner"/>
          <c:xMode val="edge"/>
          <c:yMode val="edge"/>
          <c:x val="0.26802336732844295"/>
          <c:y val="0.11672293703728336"/>
          <c:w val="0.68775807465411776"/>
          <c:h val="0.80759653733904146"/>
        </c:manualLayout>
      </c:layout>
      <c:barChart>
        <c:barDir val="bar"/>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Analysis'!$B$77:$B$87</c:f>
              <c:numCache>
                <c:formatCode>0.0</c:formatCode>
                <c:ptCount val="11"/>
                <c:pt idx="0">
                  <c:v>26</c:v>
                </c:pt>
                <c:pt idx="1">
                  <c:v>25</c:v>
                </c:pt>
                <c:pt idx="2">
                  <c:v>46</c:v>
                </c:pt>
                <c:pt idx="3">
                  <c:v>29</c:v>
                </c:pt>
                <c:pt idx="4">
                  <c:v>52</c:v>
                </c:pt>
                <c:pt idx="5">
                  <c:v>66</c:v>
                </c:pt>
                <c:pt idx="6">
                  <c:v>168</c:v>
                </c:pt>
                <c:pt idx="7">
                  <c:v>118</c:v>
                </c:pt>
                <c:pt idx="8">
                  <c:v>263</c:v>
                </c:pt>
                <c:pt idx="9">
                  <c:v>29</c:v>
                </c:pt>
                <c:pt idx="10">
                  <c:v>134</c:v>
                </c:pt>
              </c:numCache>
            </c:numRef>
          </c:val>
          <c:extLst>
            <c:ext xmlns:c16="http://schemas.microsoft.com/office/drawing/2014/chart" uri="{C3380CC4-5D6E-409C-BE32-E72D297353CC}">
              <c16:uniqueId val="{00000000-587C-46E0-80B3-0489AB0EC786}"/>
            </c:ext>
          </c:extLst>
        </c:ser>
        <c:dLbls>
          <c:showLegendKey val="0"/>
          <c:showVal val="1"/>
          <c:showCatName val="0"/>
          <c:showSerName val="0"/>
          <c:showPercent val="0"/>
          <c:showBubbleSize val="0"/>
        </c:dLbls>
        <c:gapWidth val="150"/>
        <c:axId val="1197271024"/>
        <c:axId val="1"/>
      </c:barChart>
      <c:catAx>
        <c:axId val="119727102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1972710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Geneva"/>
                <a:ea typeface="Geneva"/>
                <a:cs typeface="Geneva"/>
              </a:defRPr>
            </a:pPr>
            <a:r>
              <a:rPr lang="en-US"/>
              <a:t>Sum of Extents of Each Outcome</a:t>
            </a:r>
          </a:p>
        </c:rich>
      </c:tx>
      <c:layout>
        <c:manualLayout>
          <c:xMode val="edge"/>
          <c:yMode val="edge"/>
          <c:x val="0.33703972243850194"/>
          <c:y val="2.7809554252088316E-2"/>
        </c:manualLayout>
      </c:layout>
      <c:overlay val="0"/>
      <c:spPr>
        <a:noFill/>
        <a:ln w="25400">
          <a:noFill/>
        </a:ln>
      </c:spPr>
    </c:title>
    <c:autoTitleDeleted val="0"/>
    <c:plotArea>
      <c:layout>
        <c:manualLayout>
          <c:layoutTarget val="inner"/>
          <c:xMode val="edge"/>
          <c:yMode val="edge"/>
          <c:x val="0.24723637534140105"/>
          <c:y val="9.3440102287016755E-2"/>
          <c:w val="0.63527552946467636"/>
          <c:h val="0.85319712445406948"/>
        </c:manualLayout>
      </c:layout>
      <c:barChart>
        <c:barDir val="bar"/>
        <c:grouping val="clustered"/>
        <c:varyColors val="0"/>
        <c:ser>
          <c:idx val="0"/>
          <c:order val="0"/>
          <c:tx>
            <c:v>Student</c:v>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Analysis'!$B$77:$B$87</c:f>
              <c:numCache>
                <c:formatCode>0.0</c:formatCode>
                <c:ptCount val="11"/>
                <c:pt idx="0">
                  <c:v>26</c:v>
                </c:pt>
                <c:pt idx="1">
                  <c:v>25</c:v>
                </c:pt>
                <c:pt idx="2">
                  <c:v>46</c:v>
                </c:pt>
                <c:pt idx="3">
                  <c:v>29</c:v>
                </c:pt>
                <c:pt idx="4">
                  <c:v>52</c:v>
                </c:pt>
                <c:pt idx="5">
                  <c:v>66</c:v>
                </c:pt>
                <c:pt idx="6">
                  <c:v>168</c:v>
                </c:pt>
                <c:pt idx="7">
                  <c:v>118</c:v>
                </c:pt>
                <c:pt idx="8">
                  <c:v>263</c:v>
                </c:pt>
                <c:pt idx="9">
                  <c:v>29</c:v>
                </c:pt>
                <c:pt idx="10">
                  <c:v>134</c:v>
                </c:pt>
              </c:numCache>
            </c:numRef>
          </c:val>
          <c:extLst>
            <c:ext xmlns:c16="http://schemas.microsoft.com/office/drawing/2014/chart" uri="{C3380CC4-5D6E-409C-BE32-E72D297353CC}">
              <c16:uniqueId val="{00000000-E6C1-46D0-85E9-3A1E0B0B0EAA}"/>
            </c:ext>
          </c:extLst>
        </c:ser>
        <c:ser>
          <c:idx val="1"/>
          <c:order val="1"/>
          <c:tx>
            <c:v>Target</c:v>
          </c:tx>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Analysis'!$C$77:$C$87</c:f>
              <c:numCache>
                <c:formatCode>0</c:formatCode>
                <c:ptCount val="11"/>
                <c:pt idx="0">
                  <c:v>5</c:v>
                </c:pt>
                <c:pt idx="1">
                  <c:v>8</c:v>
                </c:pt>
                <c:pt idx="2">
                  <c:v>27</c:v>
                </c:pt>
                <c:pt idx="3">
                  <c:v>14</c:v>
                </c:pt>
                <c:pt idx="4">
                  <c:v>14</c:v>
                </c:pt>
                <c:pt idx="5">
                  <c:v>38</c:v>
                </c:pt>
                <c:pt idx="6">
                  <c:v>118</c:v>
                </c:pt>
                <c:pt idx="7">
                  <c:v>32</c:v>
                </c:pt>
                <c:pt idx="8">
                  <c:v>124</c:v>
                </c:pt>
                <c:pt idx="9">
                  <c:v>22</c:v>
                </c:pt>
                <c:pt idx="10">
                  <c:v>106</c:v>
                </c:pt>
              </c:numCache>
            </c:numRef>
          </c:val>
          <c:extLst>
            <c:ext xmlns:c16="http://schemas.microsoft.com/office/drawing/2014/chart" uri="{C3380CC4-5D6E-409C-BE32-E72D297353CC}">
              <c16:uniqueId val="{00000001-E6C1-46D0-85E9-3A1E0B0B0EAA}"/>
            </c:ext>
          </c:extLst>
        </c:ser>
        <c:dLbls>
          <c:showLegendKey val="0"/>
          <c:showVal val="1"/>
          <c:showCatName val="0"/>
          <c:showSerName val="0"/>
          <c:showPercent val="0"/>
          <c:showBubbleSize val="0"/>
        </c:dLbls>
        <c:gapWidth val="150"/>
        <c:axId val="1197300304"/>
        <c:axId val="1"/>
      </c:barChart>
      <c:catAx>
        <c:axId val="119730030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197300304"/>
        <c:crosses val="autoZero"/>
        <c:crossBetween val="between"/>
      </c:valAx>
      <c:spPr>
        <a:solidFill>
          <a:srgbClr val="C0C0C0"/>
        </a:solidFill>
        <a:ln w="12700">
          <a:solidFill>
            <a:srgbClr val="808080"/>
          </a:solidFill>
          <a:prstDash val="solid"/>
        </a:ln>
      </c:spPr>
    </c:plotArea>
    <c:legend>
      <c:legendPos val="r"/>
      <c:layout>
        <c:manualLayout>
          <c:xMode val="edge"/>
          <c:yMode val="edge"/>
          <c:x val="0.91688108702842464"/>
          <c:y val="0.49612244785725546"/>
          <c:w val="7.206441433717968E-2"/>
          <c:h val="4.783243331359190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571500</xdr:colOff>
      <xdr:row>2</xdr:row>
      <xdr:rowOff>68580</xdr:rowOff>
    </xdr:from>
    <xdr:to>
      <xdr:col>5</xdr:col>
      <xdr:colOff>624840</xdr:colOff>
      <xdr:row>7</xdr:row>
      <xdr:rowOff>76200</xdr:rowOff>
    </xdr:to>
    <xdr:sp macro="" textlink="">
      <xdr:nvSpPr>
        <xdr:cNvPr id="2049" name="Text Box 1">
          <a:extLst>
            <a:ext uri="{FF2B5EF4-FFF2-40B4-BE49-F238E27FC236}">
              <a16:creationId xmlns:a16="http://schemas.microsoft.com/office/drawing/2014/main" id="{15602568-0FC2-7FA1-83BA-43DAAE955732}"/>
            </a:ext>
          </a:extLst>
        </xdr:cNvPr>
        <xdr:cNvSpPr txBox="1">
          <a:spLocks noChangeArrowheads="1"/>
        </xdr:cNvSpPr>
      </xdr:nvSpPr>
      <xdr:spPr bwMode="auto">
        <a:xfrm>
          <a:off x="1356360" y="449580"/>
          <a:ext cx="3261360" cy="100584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lnSpc>
              <a:spcPts val="1200"/>
            </a:lnSpc>
            <a:defRPr sz="1000"/>
          </a:pPr>
          <a:r>
            <a:rPr lang="en-US" sz="1200" b="1" i="0" u="none" strike="noStrike" baseline="0">
              <a:solidFill>
                <a:srgbClr val="000000"/>
              </a:solidFill>
              <a:latin typeface="Arial"/>
              <a:cs typeface="Arial"/>
            </a:rPr>
            <a:t>Directions - Data Input</a:t>
          </a: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Enter Name at cell D9 (grey area)</a:t>
          </a: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Place an X in column D next to course that has been taken. </a:t>
          </a:r>
        </a:p>
        <a:p>
          <a:pPr algn="l" rtl="0">
            <a:lnSpc>
              <a:spcPts val="1000"/>
            </a:lnSpc>
            <a:defRPr sz="1000"/>
          </a:pPr>
          <a:r>
            <a:rPr lang="en-US" sz="1000" b="0" i="0" u="none" strike="noStrike" baseline="0">
              <a:solidFill>
                <a:srgbClr val="000000"/>
              </a:solidFill>
              <a:latin typeface="Arial"/>
              <a:cs typeface="Arial"/>
            </a:rPr>
            <a:t>Place an X in column F for ES courses that have been taken</a:t>
          </a:r>
        </a:p>
      </xdr:txBody>
    </xdr:sp>
    <xdr:clientData/>
  </xdr:twoCellAnchor>
  <xdr:twoCellAnchor>
    <xdr:from>
      <xdr:col>21</xdr:col>
      <xdr:colOff>38100</xdr:colOff>
      <xdr:row>30</xdr:row>
      <xdr:rowOff>175260</xdr:rowOff>
    </xdr:from>
    <xdr:to>
      <xdr:col>23</xdr:col>
      <xdr:colOff>411480</xdr:colOff>
      <xdr:row>36</xdr:row>
      <xdr:rowOff>121920</xdr:rowOff>
    </xdr:to>
    <xdr:sp macro="" textlink="">
      <xdr:nvSpPr>
        <xdr:cNvPr id="2052" name="Text Box 4">
          <a:extLst>
            <a:ext uri="{FF2B5EF4-FFF2-40B4-BE49-F238E27FC236}">
              <a16:creationId xmlns:a16="http://schemas.microsoft.com/office/drawing/2014/main" id="{E5C37F7A-B069-2083-1AD2-86A15048B51F}"/>
            </a:ext>
          </a:extLst>
        </xdr:cNvPr>
        <xdr:cNvSpPr txBox="1">
          <a:spLocks noChangeArrowheads="1"/>
        </xdr:cNvSpPr>
      </xdr:nvSpPr>
      <xdr:spPr bwMode="auto">
        <a:xfrm>
          <a:off x="24223980" y="6134100"/>
          <a:ext cx="1943100" cy="113538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en-US" sz="1200" b="1" i="0" u="none" strike="noStrike" baseline="0">
              <a:solidFill>
                <a:srgbClr val="000000"/>
              </a:solidFill>
              <a:latin typeface="Arial"/>
              <a:cs typeface="Arial"/>
            </a:rPr>
            <a:t>How to Interpret Civil Engineering Distribution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We recommend that you take all fundamental courses and background courses. We also recommend that you major in one of the sub-disciplines indicated below and have breadth in at least four areas.</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12</xdr:col>
      <xdr:colOff>137160</xdr:colOff>
      <xdr:row>22</xdr:row>
      <xdr:rowOff>175260</xdr:rowOff>
    </xdr:from>
    <xdr:to>
      <xdr:col>19</xdr:col>
      <xdr:colOff>746760</xdr:colOff>
      <xdr:row>49</xdr:row>
      <xdr:rowOff>114300</xdr:rowOff>
    </xdr:to>
    <xdr:graphicFrame macro="">
      <xdr:nvGraphicFramePr>
        <xdr:cNvPr id="2060" name="Chart 12">
          <a:extLst>
            <a:ext uri="{FF2B5EF4-FFF2-40B4-BE49-F238E27FC236}">
              <a16:creationId xmlns:a16="http://schemas.microsoft.com/office/drawing/2014/main" id="{0B198086-1586-1ACB-21E4-4791818AE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99060</xdr:colOff>
      <xdr:row>14</xdr:row>
      <xdr:rowOff>0</xdr:rowOff>
    </xdr:from>
    <xdr:to>
      <xdr:col>20</xdr:col>
      <xdr:colOff>137160</xdr:colOff>
      <xdr:row>20</xdr:row>
      <xdr:rowOff>76200</xdr:rowOff>
    </xdr:to>
    <xdr:sp macro="" textlink="">
      <xdr:nvSpPr>
        <xdr:cNvPr id="2061" name="Text Box 13">
          <a:extLst>
            <a:ext uri="{FF2B5EF4-FFF2-40B4-BE49-F238E27FC236}">
              <a16:creationId xmlns:a16="http://schemas.microsoft.com/office/drawing/2014/main" id="{97B54332-DE93-17FE-E927-81E4D3C27F44}"/>
            </a:ext>
          </a:extLst>
        </xdr:cNvPr>
        <xdr:cNvSpPr txBox="1">
          <a:spLocks noChangeArrowheads="1"/>
        </xdr:cNvSpPr>
      </xdr:nvSpPr>
      <xdr:spPr bwMode="auto">
        <a:xfrm>
          <a:off x="18554700" y="2773680"/>
          <a:ext cx="4983480" cy="128016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200" b="0" i="0" u="none" strike="noStrike" baseline="0">
              <a:solidFill>
                <a:srgbClr val="000000"/>
              </a:solidFill>
              <a:latin typeface="Arial"/>
              <a:cs typeface="Arial"/>
            </a:rPr>
            <a:t>This spreadsheet provides outcomes compared to targeted outcomes and tabulates courses taken according to catagories. Your main concern for graduation is the audit provided by the registrar, which shows how you meet the distribution requirements. The results of this spreadsheet is intended to evaluate how well our advising proces as well as our curriculum in terms of meeting targeted educational outcomes is working</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45</xdr:row>
      <xdr:rowOff>129540</xdr:rowOff>
    </xdr:from>
    <xdr:to>
      <xdr:col>0</xdr:col>
      <xdr:colOff>4229100</xdr:colOff>
      <xdr:row>56</xdr:row>
      <xdr:rowOff>99060</xdr:rowOff>
    </xdr:to>
    <xdr:sp macro="" textlink="">
      <xdr:nvSpPr>
        <xdr:cNvPr id="1025" name="Text Box 1">
          <a:extLst>
            <a:ext uri="{FF2B5EF4-FFF2-40B4-BE49-F238E27FC236}">
              <a16:creationId xmlns:a16="http://schemas.microsoft.com/office/drawing/2014/main" id="{80940C48-A137-C748-E3F7-8FF3F61F723B}"/>
            </a:ext>
          </a:extLst>
        </xdr:cNvPr>
        <xdr:cNvSpPr txBox="1">
          <a:spLocks noChangeArrowheads="1"/>
        </xdr:cNvSpPr>
      </xdr:nvSpPr>
      <xdr:spPr bwMode="auto">
        <a:xfrm>
          <a:off x="129540" y="9403080"/>
          <a:ext cx="4099560" cy="19964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200" b="1" i="0" u="none" strike="noStrike" baseline="0">
              <a:solidFill>
                <a:srgbClr val="000000"/>
              </a:solidFill>
              <a:latin typeface="Arial"/>
              <a:cs typeface="Arial"/>
            </a:rPr>
            <a:t>How to interpret Sum and Percentage of outcomes: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Sum </a:t>
          </a:r>
          <a:r>
            <a:rPr lang="en-US" sz="1000" b="0" i="0" u="none" strike="noStrike" baseline="0">
              <a:solidFill>
                <a:srgbClr val="000000"/>
              </a:solidFill>
              <a:latin typeface="Arial"/>
              <a:cs typeface="Arial"/>
            </a:rPr>
            <a:t>- Faculty rate the extent their course applies to each department outcome from 0 -to- 5. This is the total sum of all those extents.</a:t>
          </a: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Percentage</a:t>
          </a:r>
          <a:r>
            <a:rPr lang="en-US" sz="1000" b="0" i="0" u="none" strike="noStrike" baseline="0">
              <a:solidFill>
                <a:srgbClr val="000000"/>
              </a:solidFill>
              <a:latin typeface="Arial"/>
              <a:cs typeface="Arial"/>
            </a:rPr>
            <a:t> - Of all the courses you took (that are in this spread sheet), the distribution of outcome emphasis is shown with this percentage. For example, if the total percentage is 30 % components of civil engineering and 70 % an ability to learn independently -- that means that of all the courses you took, 70 % emphasis was placed on learning independently and 30 % was placed on components of civil engineering. </a:t>
          </a:r>
        </a:p>
      </xdr:txBody>
    </xdr:sp>
    <xdr:clientData/>
  </xdr:twoCellAnchor>
  <xdr:twoCellAnchor editAs="oneCell">
    <xdr:from>
      <xdr:col>92</xdr:col>
      <xdr:colOff>1691640</xdr:colOff>
      <xdr:row>16</xdr:row>
      <xdr:rowOff>91440</xdr:rowOff>
    </xdr:from>
    <xdr:to>
      <xdr:col>100</xdr:col>
      <xdr:colOff>121920</xdr:colOff>
      <xdr:row>21</xdr:row>
      <xdr:rowOff>137160</xdr:rowOff>
    </xdr:to>
    <xdr:sp macro="" textlink="">
      <xdr:nvSpPr>
        <xdr:cNvPr id="1026" name="Text Box 2">
          <a:extLst>
            <a:ext uri="{FF2B5EF4-FFF2-40B4-BE49-F238E27FC236}">
              <a16:creationId xmlns:a16="http://schemas.microsoft.com/office/drawing/2014/main" id="{DE7D646F-FDD0-BBE0-A4A8-241FE3F15ED1}"/>
            </a:ext>
          </a:extLst>
        </xdr:cNvPr>
        <xdr:cNvSpPr txBox="1">
          <a:spLocks noChangeArrowheads="1"/>
        </xdr:cNvSpPr>
      </xdr:nvSpPr>
      <xdr:spPr bwMode="auto">
        <a:xfrm>
          <a:off x="34762440" y="3840480"/>
          <a:ext cx="4335780" cy="9982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200" b="1" i="0" u="none" strike="noStrike" baseline="0">
              <a:solidFill>
                <a:srgbClr val="000000"/>
              </a:solidFill>
              <a:latin typeface="Arial"/>
              <a:cs typeface="Arial"/>
            </a:rPr>
            <a:t>How to Interpret Civil Engineering Distribution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We recommend that you take all fundamental courses and background courses. We also recommend that you major in one of the sub-disciplines indicated below and have breadth in at least four areas.</a:t>
          </a:r>
        </a:p>
      </xdr:txBody>
    </xdr:sp>
    <xdr:clientData/>
  </xdr:twoCellAnchor>
  <xdr:twoCellAnchor>
    <xdr:from>
      <xdr:col>8</xdr:col>
      <xdr:colOff>205740</xdr:colOff>
      <xdr:row>45</xdr:row>
      <xdr:rowOff>213360</xdr:rowOff>
    </xdr:from>
    <xdr:to>
      <xdr:col>32</xdr:col>
      <xdr:colOff>160020</xdr:colOff>
      <xdr:row>75</xdr:row>
      <xdr:rowOff>129540</xdr:rowOff>
    </xdr:to>
    <xdr:graphicFrame macro="">
      <xdr:nvGraphicFramePr>
        <xdr:cNvPr id="1029" name="Chart 5">
          <a:extLst>
            <a:ext uri="{FF2B5EF4-FFF2-40B4-BE49-F238E27FC236}">
              <a16:creationId xmlns:a16="http://schemas.microsoft.com/office/drawing/2014/main" id="{5D38F7E0-5B50-E8B0-48D0-A1B6F3FEA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76</xdr:row>
      <xdr:rowOff>114300</xdr:rowOff>
    </xdr:from>
    <xdr:to>
      <xdr:col>32</xdr:col>
      <xdr:colOff>68580</xdr:colOff>
      <xdr:row>105</xdr:row>
      <xdr:rowOff>83820</xdr:rowOff>
    </xdr:to>
    <xdr:graphicFrame macro="">
      <xdr:nvGraphicFramePr>
        <xdr:cNvPr id="1030" name="Chart 6">
          <a:extLst>
            <a:ext uri="{FF2B5EF4-FFF2-40B4-BE49-F238E27FC236}">
              <a16:creationId xmlns:a16="http://schemas.microsoft.com/office/drawing/2014/main" id="{7B9E1059-17F7-CDD4-E693-ABA8DD972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3474720</xdr:colOff>
      <xdr:row>93</xdr:row>
      <xdr:rowOff>68580</xdr:rowOff>
    </xdr:from>
    <xdr:to>
      <xdr:col>14</xdr:col>
      <xdr:colOff>236220</xdr:colOff>
      <xdr:row>134</xdr:row>
      <xdr:rowOff>45720</xdr:rowOff>
    </xdr:to>
    <xdr:graphicFrame macro="">
      <xdr:nvGraphicFramePr>
        <xdr:cNvPr id="1032" name="Chart 8">
          <a:extLst>
            <a:ext uri="{FF2B5EF4-FFF2-40B4-BE49-F238E27FC236}">
              <a16:creationId xmlns:a16="http://schemas.microsoft.com/office/drawing/2014/main" id="{155939F0-4EAD-288C-6262-5F6C1BBB4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52"/>
  <sheetViews>
    <sheetView tabSelected="1" topLeftCell="I1" zoomScale="75" workbookViewId="0">
      <selection activeCell="L1" sqref="L1:U21"/>
    </sheetView>
  </sheetViews>
  <sheetFormatPr defaultColWidth="11.44140625" defaultRowHeight="13.2" x14ac:dyDescent="0.25"/>
  <cols>
    <col min="1" max="3" width="11.44140625" customWidth="1"/>
    <col min="4" max="4" width="12.44140625" customWidth="1"/>
    <col min="5" max="7" width="11.44140625" customWidth="1"/>
    <col min="8" max="8" width="84.77734375" customWidth="1"/>
    <col min="9" max="9" width="14.6640625" customWidth="1"/>
    <col min="10" max="10" width="13" customWidth="1"/>
    <col min="11" max="11" width="17" customWidth="1"/>
    <col min="12" max="12" width="12.77734375" customWidth="1"/>
    <col min="13" max="13" width="33" customWidth="1"/>
    <col min="14" max="18" width="12.77734375" customWidth="1"/>
    <col min="19" max="19" width="9.44140625" customWidth="1"/>
    <col min="20" max="20" width="11.5546875" customWidth="1"/>
  </cols>
  <sheetData>
    <row r="1" spans="2:20" ht="13.8" thickBot="1" x14ac:dyDescent="0.3"/>
    <row r="2" spans="2:20" ht="16.2" thickBot="1" x14ac:dyDescent="0.35">
      <c r="H2" s="20"/>
      <c r="M2" s="38" t="str">
        <f>'Data Analysis'!A2</f>
        <v>Geotech</v>
      </c>
      <c r="N2" s="23"/>
      <c r="O2" s="23"/>
      <c r="P2" s="23"/>
      <c r="Q2" s="23"/>
      <c r="R2" s="23"/>
      <c r="S2" s="23"/>
      <c r="T2" s="24"/>
    </row>
    <row r="3" spans="2:20" ht="15.6" x14ac:dyDescent="0.3">
      <c r="B3" s="59"/>
      <c r="C3" s="11"/>
      <c r="D3" s="11"/>
      <c r="E3" s="11"/>
      <c r="F3" s="60"/>
      <c r="H3" s="38" t="str">
        <f>'Data Analysis'!A2</f>
        <v>Geotech</v>
      </c>
      <c r="I3" s="28" t="str">
        <f>'Data Analysis'!B1</f>
        <v>Outcome Total</v>
      </c>
      <c r="J3" s="38" t="s">
        <v>63</v>
      </c>
      <c r="K3" s="94" t="s">
        <v>88</v>
      </c>
      <c r="M3" s="89" t="str">
        <f>'Data Analysis'!CO3</f>
        <v>Fundamntal Courses</v>
      </c>
      <c r="N3" s="105" t="str">
        <f>'Data Analysis'!CP3</f>
        <v>CE 1030</v>
      </c>
      <c r="O3" s="105" t="str">
        <f>'Data Analysis'!CQ3</f>
        <v xml:space="preserve"> CE 2000 </v>
      </c>
      <c r="P3" s="105" t="str">
        <f>'Data Analysis'!CR3</f>
        <v>CE 2001</v>
      </c>
      <c r="Q3" s="105" t="str">
        <f>'Data Analysis'!CS3</f>
        <v>CE 2020</v>
      </c>
      <c r="R3" s="105" t="str">
        <f>'Data Analysis'!CT3</f>
        <v>ES 3004</v>
      </c>
      <c r="S3" s="105" t="str">
        <f>'Data Analysis'!CU3</f>
        <v>CE 3041</v>
      </c>
      <c r="T3" s="106"/>
    </row>
    <row r="4" spans="2:20" ht="16.2" thickBot="1" x14ac:dyDescent="0.35">
      <c r="B4" s="61"/>
      <c r="C4" s="34"/>
      <c r="D4" s="34"/>
      <c r="E4" s="34"/>
      <c r="F4" s="62"/>
      <c r="H4" s="27" t="str">
        <f>'Data Analysis'!A3</f>
        <v>OUTCOMES</v>
      </c>
      <c r="I4" s="69" t="s">
        <v>74</v>
      </c>
      <c r="J4" s="27" t="s">
        <v>87</v>
      </c>
      <c r="K4" s="101"/>
      <c r="M4" s="25" t="str">
        <f>'Data Analysis'!CO4</f>
        <v>Background Courss</v>
      </c>
      <c r="N4" s="36" t="str">
        <f>'Data Analysis'!CP4</f>
        <v>CE 3030</v>
      </c>
      <c r="O4" s="36" t="str">
        <f>'Data Analysis'!CQ4</f>
        <v>ES 2503</v>
      </c>
      <c r="P4" s="36" t="str">
        <f>'Data Analysis'!CR4</f>
        <v>ES 3001</v>
      </c>
      <c r="Q4" s="36" t="str">
        <f>'Data Analysis'!CS4</f>
        <v>no EE 3601</v>
      </c>
      <c r="R4" s="37"/>
      <c r="S4" s="37"/>
      <c r="T4" s="70"/>
    </row>
    <row r="5" spans="2:20" ht="15.6" x14ac:dyDescent="0.3">
      <c r="B5" s="61"/>
      <c r="C5" s="34"/>
      <c r="D5" s="34"/>
      <c r="E5" s="34"/>
      <c r="F5" s="62"/>
      <c r="H5" s="25" t="str">
        <f>'Data Analysis'!A4</f>
        <v>1.     Components of civil engineering practice:</v>
      </c>
      <c r="I5" s="35">
        <f>'Data Analysis'!B4</f>
        <v>134</v>
      </c>
      <c r="J5" s="95">
        <v>106.2</v>
      </c>
      <c r="K5" s="98" t="str">
        <f>IF(I5&gt;J5,"Over","Under")</f>
        <v>Over</v>
      </c>
      <c r="M5" s="25" t="str">
        <f>'Data Analysis'!CO5</f>
        <v>Structural</v>
      </c>
      <c r="N5" s="36" t="str">
        <f>'Data Analysis'!CP5</f>
        <v>CE 3010</v>
      </c>
      <c r="O5" s="36" t="str">
        <f>'Data Analysis'!CQ5</f>
        <v>CE 2002</v>
      </c>
      <c r="P5" s="36" t="str">
        <f>'Data Analysis'!CR5</f>
        <v>-</v>
      </c>
      <c r="Q5" s="36" t="str">
        <f>'Data Analysis'!CS5</f>
        <v>CE 3008</v>
      </c>
      <c r="R5" s="36" t="str">
        <f>'Data Analysis'!CT5</f>
        <v>CE 3026</v>
      </c>
      <c r="S5" s="36" t="str">
        <f>'Data Analysis'!CU5</f>
        <v>-</v>
      </c>
      <c r="T5" s="66" t="str">
        <f>'Data Analysis'!CV5</f>
        <v>-</v>
      </c>
    </row>
    <row r="6" spans="2:20" ht="15.6" x14ac:dyDescent="0.3">
      <c r="B6" s="61"/>
      <c r="C6" s="34"/>
      <c r="D6" s="34"/>
      <c r="E6" s="34"/>
      <c r="F6" s="62"/>
      <c r="H6" s="30" t="str">
        <f>'Data Analysis'!A5</f>
        <v xml:space="preserve">            a.  Technical</v>
      </c>
      <c r="I6" s="31">
        <f>'Data Analysis'!B5</f>
        <v>73</v>
      </c>
      <c r="J6" s="96">
        <v>72</v>
      </c>
      <c r="K6" s="99" t="str">
        <f t="shared" ref="K6:K46" si="0">IF(I6&gt;J6,"Over","Under")</f>
        <v>Over</v>
      </c>
      <c r="M6" s="25" t="str">
        <f>'Data Analysis'!CO6</f>
        <v>Geotechnical</v>
      </c>
      <c r="N6" s="36" t="str">
        <f>'Data Analysis'!CP6</f>
        <v>CE 3041</v>
      </c>
      <c r="O6" s="36" t="str">
        <f>'Data Analysis'!CQ6</f>
        <v>CE 3044</v>
      </c>
      <c r="P6" s="36" t="str">
        <f>'Data Analysis'!CR6</f>
        <v>CE 4046</v>
      </c>
      <c r="Q6" s="36" t="str">
        <f>'Data Analysis'!CS6</f>
        <v>CE 4048</v>
      </c>
      <c r="R6" s="37"/>
      <c r="S6" s="37"/>
      <c r="T6" s="70"/>
    </row>
    <row r="7" spans="2:20" ht="15.6" x14ac:dyDescent="0.3">
      <c r="B7" s="61"/>
      <c r="C7" s="34"/>
      <c r="D7" s="34"/>
      <c r="E7" s="34"/>
      <c r="F7" s="62"/>
      <c r="H7" s="30" t="str">
        <f>'Data Analysis'!A6</f>
        <v xml:space="preserve">            b.  Professional</v>
      </c>
      <c r="I7" s="31">
        <f>'Data Analysis'!B6</f>
        <v>41</v>
      </c>
      <c r="J7" s="96">
        <v>27</v>
      </c>
      <c r="K7" s="99" t="str">
        <f t="shared" si="0"/>
        <v>Over</v>
      </c>
      <c r="M7" s="25" t="str">
        <f>'Data Analysis'!CO7</f>
        <v>Environmental and Hydraulics</v>
      </c>
      <c r="N7" s="36" t="str">
        <f>'Data Analysis'!CP7</f>
        <v>-</v>
      </c>
      <c r="O7" s="36" t="str">
        <f>'Data Analysis'!CQ7</f>
        <v>-</v>
      </c>
      <c r="P7" s="36" t="str">
        <f>'Data Analysis'!CR7</f>
        <v>-</v>
      </c>
      <c r="Q7" s="36" t="str">
        <f>'Data Analysis'!CS7</f>
        <v>-</v>
      </c>
      <c r="R7" s="36" t="str">
        <f>'Data Analysis'!CT7</f>
        <v>-</v>
      </c>
      <c r="S7" s="36" t="str">
        <f>'Data Analysis'!CU7</f>
        <v>-</v>
      </c>
      <c r="T7" s="67"/>
    </row>
    <row r="8" spans="2:20" ht="15.6" x14ac:dyDescent="0.3">
      <c r="B8" s="61"/>
      <c r="C8" s="34"/>
      <c r="D8" s="34"/>
      <c r="E8" s="34"/>
      <c r="F8" s="62"/>
      <c r="H8" s="30" t="str">
        <f>'Data Analysis'!A7</f>
        <v xml:space="preserve">            c.  Ethical</v>
      </c>
      <c r="I8" s="31">
        <f>'Data Analysis'!B7</f>
        <v>20</v>
      </c>
      <c r="J8" s="96">
        <v>7.2</v>
      </c>
      <c r="K8" s="99" t="str">
        <f t="shared" si="0"/>
        <v>Over</v>
      </c>
      <c r="M8" s="25" t="str">
        <f>'Data Analysis'!CO8</f>
        <v>Urban and Environmental Planning</v>
      </c>
      <c r="N8" s="36" t="str">
        <f>'Data Analysis'!CP8</f>
        <v>-</v>
      </c>
      <c r="O8" s="36" t="str">
        <f>'Data Analysis'!CQ8</f>
        <v>-</v>
      </c>
      <c r="P8" s="36" t="str">
        <f>'Data Analysis'!CR8</f>
        <v>-</v>
      </c>
      <c r="Q8" s="37"/>
      <c r="R8" s="37"/>
      <c r="S8" s="37"/>
      <c r="T8" s="67"/>
    </row>
    <row r="9" spans="2:20" ht="15.6" x14ac:dyDescent="0.3">
      <c r="B9" s="61"/>
      <c r="C9" s="39" t="s">
        <v>47</v>
      </c>
      <c r="D9" s="72" t="s">
        <v>94</v>
      </c>
      <c r="E9" s="73"/>
      <c r="F9" s="75"/>
      <c r="H9" s="25" t="str">
        <f>'Data Analysis'!A8</f>
        <v>2.     Preparation for the future changes in civil engineering.</v>
      </c>
      <c r="I9" s="29">
        <f>'Data Analysis'!B8</f>
        <v>29</v>
      </c>
      <c r="J9" s="96">
        <v>21.6</v>
      </c>
      <c r="K9" s="99" t="str">
        <f t="shared" si="0"/>
        <v>Over</v>
      </c>
      <c r="M9" s="25" t="str">
        <f>'Data Analysis'!CO9</f>
        <v>Transportation</v>
      </c>
      <c r="N9" s="36" t="str">
        <f>'Data Analysis'!CP9</f>
        <v>CE 3050</v>
      </c>
      <c r="O9" s="36" t="str">
        <f>'Data Analysis'!CQ9</f>
        <v>-</v>
      </c>
      <c r="P9" s="36" t="str">
        <f>'Data Analysis'!CR9</f>
        <v>-</v>
      </c>
      <c r="Q9" s="36" t="str">
        <f>'Data Analysis'!CS9</f>
        <v>-</v>
      </c>
      <c r="R9" s="37"/>
      <c r="S9" s="37"/>
      <c r="T9" s="70"/>
    </row>
    <row r="10" spans="2:20" ht="15.6" x14ac:dyDescent="0.3">
      <c r="B10" s="61"/>
      <c r="C10" s="40" t="s">
        <v>50</v>
      </c>
      <c r="D10" s="85" t="s">
        <v>77</v>
      </c>
      <c r="E10" s="93" t="s">
        <v>70</v>
      </c>
      <c r="F10" s="76" t="s">
        <v>77</v>
      </c>
      <c r="H10" s="25" t="str">
        <f>'Data Analysis'!A9</f>
        <v>3.     Understanding of basic principles of civil engineering (please list and assess each principle).</v>
      </c>
      <c r="I10" s="29">
        <f>'Data Analysis'!B9</f>
        <v>263</v>
      </c>
      <c r="J10" s="95">
        <v>124.2</v>
      </c>
      <c r="K10" s="98" t="str">
        <f t="shared" si="0"/>
        <v>Over</v>
      </c>
      <c r="M10" s="25" t="str">
        <f>'Data Analysis'!CO10</f>
        <v>Construction and Management</v>
      </c>
      <c r="N10" s="36" t="str">
        <f>'Data Analysis'!CP10</f>
        <v>CE 3020</v>
      </c>
      <c r="O10" s="36" t="str">
        <f>'Data Analysis'!CQ10</f>
        <v>-</v>
      </c>
      <c r="P10" s="36" t="str">
        <f>'Data Analysis'!CR10</f>
        <v>-</v>
      </c>
      <c r="Q10" s="36" t="str">
        <f>'Data Analysis'!CS10</f>
        <v>-</v>
      </c>
      <c r="R10" s="36" t="str">
        <f>'Data Analysis'!CT10</f>
        <v>-</v>
      </c>
      <c r="S10" s="36"/>
      <c r="T10" s="70"/>
    </row>
    <row r="11" spans="2:20" ht="15.6" x14ac:dyDescent="0.3">
      <c r="B11" s="61"/>
      <c r="C11" s="40" t="s">
        <v>52</v>
      </c>
      <c r="D11" s="85" t="s">
        <v>77</v>
      </c>
      <c r="E11" s="93" t="s">
        <v>71</v>
      </c>
      <c r="F11" s="76" t="s">
        <v>77</v>
      </c>
      <c r="H11" s="30" t="str">
        <f>'Data Analysis'!A10</f>
        <v xml:space="preserve"> a.  Computers and Information Technology</v>
      </c>
      <c r="I11" s="31">
        <f>'Data Analysis'!B10</f>
        <v>34</v>
      </c>
      <c r="J11" s="96">
        <v>24.3</v>
      </c>
      <c r="K11" s="99" t="str">
        <f t="shared" si="0"/>
        <v>Over</v>
      </c>
      <c r="M11" s="25" t="s">
        <v>31</v>
      </c>
      <c r="N11" s="36" t="str">
        <f>'Data Analysis'!CP11</f>
        <v>CH 1010</v>
      </c>
      <c r="O11" s="36" t="str">
        <f>'Data Analysis'!CQ11</f>
        <v>-</v>
      </c>
      <c r="P11" s="108" t="s">
        <v>127</v>
      </c>
      <c r="Q11" s="109">
        <f>I23</f>
        <v>11</v>
      </c>
      <c r="R11" s="107"/>
      <c r="S11" s="37"/>
      <c r="T11" s="70"/>
    </row>
    <row r="12" spans="2:20" ht="16.2" thickBot="1" x14ac:dyDescent="0.35">
      <c r="B12" s="61"/>
      <c r="C12" s="40" t="s">
        <v>45</v>
      </c>
      <c r="D12" s="85" t="s">
        <v>77</v>
      </c>
      <c r="E12" s="93" t="s">
        <v>10</v>
      </c>
      <c r="F12" s="76"/>
      <c r="H12" s="30" t="str">
        <f>'Data Analysis'!A11</f>
        <v xml:space="preserve"> b.  Geographic Positioning and Measurements</v>
      </c>
      <c r="I12" s="31">
        <f>'Data Analysis'!B11</f>
        <v>23</v>
      </c>
      <c r="J12" s="96">
        <v>8.1</v>
      </c>
      <c r="K12" s="99" t="str">
        <f t="shared" si="0"/>
        <v>Over</v>
      </c>
      <c r="M12" s="26" t="s">
        <v>32</v>
      </c>
      <c r="N12" s="68" t="str">
        <f>'Data Analysis'!CP12</f>
        <v>MA 2011</v>
      </c>
      <c r="O12" s="68"/>
      <c r="P12" s="110" t="s">
        <v>127</v>
      </c>
      <c r="Q12" s="111">
        <f>I28</f>
        <v>16</v>
      </c>
      <c r="R12" s="112"/>
      <c r="S12" s="112"/>
      <c r="T12" s="71"/>
    </row>
    <row r="13" spans="2:20" ht="15.6" x14ac:dyDescent="0.3">
      <c r="B13" s="61"/>
      <c r="C13" s="40" t="s">
        <v>53</v>
      </c>
      <c r="D13" s="85" t="s">
        <v>77</v>
      </c>
      <c r="E13" s="102" t="s">
        <v>58</v>
      </c>
      <c r="F13" s="75" t="s">
        <v>77</v>
      </c>
      <c r="H13" s="30" t="str">
        <f>'Data Analysis'!A12</f>
        <v xml:space="preserve"> c.  Solid (Structural) Mechanics</v>
      </c>
      <c r="I13" s="31">
        <f>'Data Analysis'!B12</f>
        <v>49</v>
      </c>
      <c r="J13" s="96">
        <v>14.4</v>
      </c>
      <c r="K13" s="99" t="str">
        <f t="shared" si="0"/>
        <v>Over</v>
      </c>
      <c r="M13" s="86"/>
      <c r="N13" s="113"/>
      <c r="O13" s="113"/>
      <c r="P13" s="113"/>
      <c r="Q13" s="113"/>
      <c r="R13" s="86"/>
      <c r="S13" s="86"/>
      <c r="T13" s="86"/>
    </row>
    <row r="14" spans="2:20" ht="15.6" x14ac:dyDescent="0.3">
      <c r="B14" s="61"/>
      <c r="C14" s="40" t="s">
        <v>115</v>
      </c>
      <c r="D14" s="85" t="s">
        <v>77</v>
      </c>
      <c r="E14" s="102" t="s">
        <v>59</v>
      </c>
      <c r="F14" s="75" t="s">
        <v>77</v>
      </c>
      <c r="H14" s="30" t="str">
        <f>'Data Analysis'!A13</f>
        <v xml:space="preserve"> d.  Soil Mechanics</v>
      </c>
      <c r="I14" s="31">
        <f>'Data Analysis'!B13</f>
        <v>22</v>
      </c>
      <c r="J14" s="96">
        <v>3.6</v>
      </c>
      <c r="K14" s="99" t="str">
        <f t="shared" si="0"/>
        <v>Over</v>
      </c>
    </row>
    <row r="15" spans="2:20" ht="15.6" x14ac:dyDescent="0.3">
      <c r="B15" s="61"/>
      <c r="C15" s="40" t="s">
        <v>123</v>
      </c>
      <c r="D15" s="85" t="s">
        <v>77</v>
      </c>
      <c r="E15" s="102" t="s">
        <v>60</v>
      </c>
      <c r="F15" s="75"/>
      <c r="H15" s="30" t="str">
        <f>'Data Analysis'!A14</f>
        <v xml:space="preserve"> e.  Fluid Mechanics/Hydrology</v>
      </c>
      <c r="I15" s="31">
        <f>'Data Analysis'!B14</f>
        <v>16</v>
      </c>
      <c r="J15" s="96">
        <v>18</v>
      </c>
      <c r="K15" s="99" t="str">
        <f t="shared" si="0"/>
        <v>Under</v>
      </c>
    </row>
    <row r="16" spans="2:20" ht="15.6" x14ac:dyDescent="0.3">
      <c r="B16" s="61"/>
      <c r="C16" s="40" t="s">
        <v>54</v>
      </c>
      <c r="D16" s="85"/>
      <c r="E16" s="73"/>
      <c r="F16" s="75"/>
      <c r="H16" s="30" t="str">
        <f>'Data Analysis'!A15</f>
        <v xml:space="preserve"> f.  Design</v>
      </c>
      <c r="I16" s="31">
        <f>'Data Analysis'!B15</f>
        <v>55</v>
      </c>
      <c r="J16" s="96">
        <v>32.4</v>
      </c>
      <c r="K16" s="99" t="str">
        <f t="shared" si="0"/>
        <v>Over</v>
      </c>
    </row>
    <row r="17" spans="2:18" ht="16.2" thickBot="1" x14ac:dyDescent="0.35">
      <c r="B17" s="61"/>
      <c r="C17" s="40" t="s">
        <v>112</v>
      </c>
      <c r="D17" s="85" t="s">
        <v>77</v>
      </c>
      <c r="E17" s="73"/>
      <c r="F17" s="75"/>
      <c r="H17" s="30" t="str">
        <f>'Data Analysis'!A16</f>
        <v xml:space="preserve"> g. Construction Materials</v>
      </c>
      <c r="I17" s="31">
        <f>'Data Analysis'!B16</f>
        <v>28</v>
      </c>
      <c r="J17" s="96">
        <v>7.2</v>
      </c>
      <c r="K17" s="99" t="str">
        <f t="shared" si="0"/>
        <v>Over</v>
      </c>
    </row>
    <row r="18" spans="2:18" ht="15.6" x14ac:dyDescent="0.3">
      <c r="B18" s="61"/>
      <c r="C18" s="40" t="s">
        <v>113</v>
      </c>
      <c r="D18" s="85" t="s">
        <v>77</v>
      </c>
      <c r="E18" s="73"/>
      <c r="F18" s="75"/>
      <c r="H18" s="30" t="str">
        <f>'Data Analysis'!A17</f>
        <v xml:space="preserve"> h. Systems Analysis and Modeling</v>
      </c>
      <c r="I18" s="31">
        <f>'Data Analysis'!B17</f>
        <v>11</v>
      </c>
      <c r="J18" s="96">
        <v>8.1</v>
      </c>
      <c r="K18" s="99" t="str">
        <f t="shared" si="0"/>
        <v>Over</v>
      </c>
      <c r="M18" s="89" t="s">
        <v>4</v>
      </c>
      <c r="N18" s="90">
        <f>'Data Analysis'!EJ3</f>
        <v>11</v>
      </c>
    </row>
    <row r="19" spans="2:18" ht="16.2" thickBot="1" x14ac:dyDescent="0.35">
      <c r="B19" s="61"/>
      <c r="C19" s="40" t="s">
        <v>75</v>
      </c>
      <c r="D19" s="85" t="s">
        <v>77</v>
      </c>
      <c r="E19" s="73"/>
      <c r="F19" s="75"/>
      <c r="H19" s="30" t="str">
        <f>'Data Analysis'!A18</f>
        <v xml:space="preserve"> i.  Engineering Economics &amp; Risk Management</v>
      </c>
      <c r="I19" s="31">
        <f>'Data Analysis'!B18</f>
        <v>25</v>
      </c>
      <c r="J19" s="96">
        <v>8.1</v>
      </c>
      <c r="K19" s="99" t="str">
        <f t="shared" si="0"/>
        <v>Over</v>
      </c>
      <c r="M19" s="26" t="s">
        <v>5</v>
      </c>
      <c r="N19" s="91">
        <f>'Data Analysis'!EJ4</f>
        <v>7</v>
      </c>
    </row>
    <row r="20" spans="2:18" ht="15.6" x14ac:dyDescent="0.3">
      <c r="B20" s="61"/>
      <c r="C20" s="40" t="s">
        <v>76</v>
      </c>
      <c r="D20" s="85"/>
      <c r="E20" s="73"/>
      <c r="F20" s="75"/>
      <c r="H20" s="30" t="str">
        <f>'Data Analysis'!A19</f>
        <v xml:space="preserve"> j.</v>
      </c>
      <c r="I20" s="32"/>
      <c r="J20" s="95"/>
      <c r="K20" s="99"/>
    </row>
    <row r="21" spans="2:18" ht="15.6" x14ac:dyDescent="0.3">
      <c r="B21" s="61"/>
      <c r="C21" s="40" t="s">
        <v>78</v>
      </c>
      <c r="D21" s="85"/>
      <c r="E21" s="74"/>
      <c r="F21" s="75"/>
      <c r="H21" s="25" t="str">
        <f>'Data Analysis'!A20</f>
        <v>4.     Understanding and application of:</v>
      </c>
      <c r="I21" s="29">
        <f>'Data Analysis'!B20</f>
        <v>118</v>
      </c>
      <c r="J21" s="95">
        <v>32.22</v>
      </c>
      <c r="K21" s="98" t="str">
        <f t="shared" si="0"/>
        <v>Over</v>
      </c>
    </row>
    <row r="22" spans="2:18" ht="15.6" x14ac:dyDescent="0.3">
      <c r="B22" s="61"/>
      <c r="C22" s="40" t="s">
        <v>79</v>
      </c>
      <c r="D22" s="85"/>
      <c r="E22" s="74"/>
      <c r="F22" s="75"/>
      <c r="H22" s="30" t="str">
        <f>'Data Analysis'!A21</f>
        <v>a.  Biology</v>
      </c>
      <c r="I22" s="31">
        <f>'Data Analysis'!B21</f>
        <v>1</v>
      </c>
      <c r="J22" s="96">
        <v>1.8</v>
      </c>
      <c r="K22" s="99" t="str">
        <f t="shared" si="0"/>
        <v>Under</v>
      </c>
      <c r="P22" s="84" t="s">
        <v>11</v>
      </c>
      <c r="R22" s="84">
        <f>I52</f>
        <v>956</v>
      </c>
    </row>
    <row r="23" spans="2:18" ht="15.6" x14ac:dyDescent="0.3">
      <c r="B23" s="61"/>
      <c r="C23" s="40" t="s">
        <v>116</v>
      </c>
      <c r="D23" s="85"/>
      <c r="E23" s="74"/>
      <c r="F23" s="75"/>
      <c r="H23" s="30" t="str">
        <f>'Data Analysis'!A22</f>
        <v>b.  Chemistry</v>
      </c>
      <c r="I23" s="31">
        <f>'Data Analysis'!B22</f>
        <v>11</v>
      </c>
      <c r="J23" s="96">
        <v>5.4</v>
      </c>
      <c r="K23" s="99" t="str">
        <f t="shared" si="0"/>
        <v>Over</v>
      </c>
    </row>
    <row r="24" spans="2:18" ht="15.6" x14ac:dyDescent="0.3">
      <c r="B24" s="61"/>
      <c r="C24" s="40" t="s">
        <v>122</v>
      </c>
      <c r="D24" s="85" t="s">
        <v>77</v>
      </c>
      <c r="E24" s="74"/>
      <c r="F24" s="75"/>
      <c r="H24" s="30" t="str">
        <f>'Data Analysis'!A23</f>
        <v>c.  Geology</v>
      </c>
      <c r="I24" s="31">
        <f>'Data Analysis'!B23</f>
        <v>12</v>
      </c>
      <c r="J24" s="96">
        <v>4.5</v>
      </c>
      <c r="K24" s="99" t="str">
        <f t="shared" si="0"/>
        <v>Over</v>
      </c>
    </row>
    <row r="25" spans="2:18" ht="15.6" x14ac:dyDescent="0.3">
      <c r="B25" s="61"/>
      <c r="C25" s="40" t="s">
        <v>114</v>
      </c>
      <c r="D25" s="85" t="s">
        <v>77</v>
      </c>
      <c r="E25" s="74"/>
      <c r="F25" s="75"/>
      <c r="H25" s="30" t="str">
        <f>'Data Analysis'!A24</f>
        <v>d.  Physics</v>
      </c>
      <c r="I25" s="31">
        <f>'Data Analysis'!B24</f>
        <v>26</v>
      </c>
      <c r="J25" s="96">
        <v>3.6</v>
      </c>
      <c r="K25" s="99" t="str">
        <f t="shared" si="0"/>
        <v>Over</v>
      </c>
    </row>
    <row r="26" spans="2:18" ht="15.6" x14ac:dyDescent="0.3">
      <c r="B26" s="61"/>
      <c r="C26" s="40" t="s">
        <v>117</v>
      </c>
      <c r="D26" s="85" t="s">
        <v>77</v>
      </c>
      <c r="E26" s="74"/>
      <c r="F26" s="75"/>
      <c r="H26" s="30" t="str">
        <f>'Data Analysis'!A25</f>
        <v>e.  Differential and Integral Calculus</v>
      </c>
      <c r="I26" s="31">
        <f>'Data Analysis'!B25</f>
        <v>22</v>
      </c>
      <c r="J26" s="96">
        <v>5.4</v>
      </c>
      <c r="K26" s="99" t="str">
        <f t="shared" si="0"/>
        <v>Over</v>
      </c>
    </row>
    <row r="27" spans="2:18" ht="15.6" x14ac:dyDescent="0.3">
      <c r="B27" s="61"/>
      <c r="C27" s="40" t="s">
        <v>118</v>
      </c>
      <c r="D27" s="85" t="s">
        <v>77</v>
      </c>
      <c r="E27" s="73"/>
      <c r="F27" s="75"/>
      <c r="H27" s="30" t="str">
        <f>'Data Analysis'!A26</f>
        <v>f.  Differential Equations</v>
      </c>
      <c r="I27" s="31">
        <f>'Data Analysis'!B26</f>
        <v>15</v>
      </c>
      <c r="J27" s="96">
        <v>1.8</v>
      </c>
      <c r="K27" s="99" t="str">
        <f t="shared" si="0"/>
        <v>Over</v>
      </c>
    </row>
    <row r="28" spans="2:18" ht="15.6" x14ac:dyDescent="0.3">
      <c r="B28" s="61"/>
      <c r="C28" s="40" t="s">
        <v>109</v>
      </c>
      <c r="D28" s="85" t="s">
        <v>77</v>
      </c>
      <c r="E28" s="73"/>
      <c r="F28" s="75"/>
      <c r="H28" s="30" t="str">
        <f>'Data Analysis'!A27</f>
        <v>g.  Probability and Statistics</v>
      </c>
      <c r="I28" s="31">
        <f>'Data Analysis'!B27</f>
        <v>16</v>
      </c>
      <c r="J28" s="96">
        <v>7.2</v>
      </c>
      <c r="K28" s="99" t="str">
        <f t="shared" si="0"/>
        <v>Over</v>
      </c>
    </row>
    <row r="29" spans="2:18" ht="15.6" x14ac:dyDescent="0.3">
      <c r="B29" s="61"/>
      <c r="C29" s="40" t="s">
        <v>105</v>
      </c>
      <c r="D29" s="85"/>
      <c r="E29" s="73"/>
      <c r="F29" s="75"/>
      <c r="H29" s="30" t="str">
        <f>'Data Analysis'!A28</f>
        <v>h.  Linear Algebra</v>
      </c>
      <c r="I29" s="31">
        <f>'Data Analysis'!B28</f>
        <v>13</v>
      </c>
      <c r="J29" s="96">
        <v>1.8</v>
      </c>
      <c r="K29" s="99" t="str">
        <f t="shared" si="0"/>
        <v>Over</v>
      </c>
    </row>
    <row r="30" spans="2:18" ht="15.6" x14ac:dyDescent="0.3">
      <c r="B30" s="61"/>
      <c r="C30" s="40" t="s">
        <v>106</v>
      </c>
      <c r="D30" s="85"/>
      <c r="E30" s="73"/>
      <c r="F30" s="75"/>
      <c r="H30" s="30" t="str">
        <f>'Data Analysis'!A29</f>
        <v>i.  Higher Mathematics</v>
      </c>
      <c r="I30" s="31">
        <f>'Data Analysis'!B29</f>
        <v>2</v>
      </c>
      <c r="J30" s="96">
        <v>0.72</v>
      </c>
      <c r="K30" s="99" t="str">
        <f t="shared" si="0"/>
        <v>Over</v>
      </c>
    </row>
    <row r="31" spans="2:18" ht="15.6" x14ac:dyDescent="0.3">
      <c r="B31" s="61"/>
      <c r="C31" s="40" t="s">
        <v>111</v>
      </c>
      <c r="D31" s="85"/>
      <c r="E31" s="73"/>
      <c r="F31" s="75"/>
      <c r="H31" s="25" t="str">
        <f>'Data Analysis'!A30</f>
        <v>5.    Understanding of engineering design process, including the following:</v>
      </c>
      <c r="I31" s="29">
        <f>'Data Analysis'!B30</f>
        <v>168</v>
      </c>
      <c r="J31" s="95">
        <v>117.9</v>
      </c>
      <c r="K31" s="98" t="str">
        <f t="shared" si="0"/>
        <v>Over</v>
      </c>
    </row>
    <row r="32" spans="2:18" ht="15.6" x14ac:dyDescent="0.3">
      <c r="B32" s="61"/>
      <c r="C32" s="40" t="s">
        <v>82</v>
      </c>
      <c r="D32" s="85"/>
      <c r="E32" s="73"/>
      <c r="F32" s="75"/>
      <c r="H32" s="30" t="str">
        <f>'Data Analysis'!A31</f>
        <v>a.  Ability to perform design.</v>
      </c>
      <c r="I32" s="31">
        <f>'Data Analysis'!B31</f>
        <v>47</v>
      </c>
      <c r="J32" s="96">
        <v>50.4</v>
      </c>
      <c r="K32" s="99" t="str">
        <f t="shared" si="0"/>
        <v>Under</v>
      </c>
    </row>
    <row r="33" spans="2:11" ht="15.6" x14ac:dyDescent="0.3">
      <c r="B33" s="61"/>
      <c r="C33" s="40" t="s">
        <v>80</v>
      </c>
      <c r="D33" s="85"/>
      <c r="E33" s="73"/>
      <c r="F33" s="75"/>
      <c r="H33" s="30" t="str">
        <f>'Data Analysis'!A32</f>
        <v>b.  Multidisciplinary aspects.</v>
      </c>
      <c r="I33" s="31">
        <f>'Data Analysis'!B32</f>
        <v>20</v>
      </c>
      <c r="J33" s="96">
        <v>8.1</v>
      </c>
      <c r="K33" s="99" t="str">
        <f t="shared" si="0"/>
        <v>Over</v>
      </c>
    </row>
    <row r="34" spans="2:11" ht="15.6" x14ac:dyDescent="0.3">
      <c r="B34" s="61"/>
      <c r="C34" s="40" t="s">
        <v>107</v>
      </c>
      <c r="D34" s="85"/>
      <c r="E34" s="73"/>
      <c r="F34" s="75"/>
      <c r="H34" s="30" t="str">
        <f>'Data Analysis'!A33</f>
        <v>c.  Collaboration skills.</v>
      </c>
      <c r="I34" s="31">
        <f>'Data Analysis'!B33</f>
        <v>27</v>
      </c>
      <c r="J34" s="96">
        <v>21.6</v>
      </c>
      <c r="K34" s="99" t="str">
        <f t="shared" si="0"/>
        <v>Over</v>
      </c>
    </row>
    <row r="35" spans="2:11" ht="15.6" x14ac:dyDescent="0.3">
      <c r="B35" s="61"/>
      <c r="C35" s="40" t="s">
        <v>81</v>
      </c>
      <c r="D35" s="85"/>
      <c r="E35" s="73"/>
      <c r="F35" s="75"/>
      <c r="H35" s="30" t="str">
        <f>'Data Analysis'!A34</f>
        <v>d.  Communication skills.</v>
      </c>
      <c r="I35" s="31">
        <f>'Data Analysis'!B34</f>
        <v>38</v>
      </c>
      <c r="J35" s="96">
        <v>21.6</v>
      </c>
      <c r="K35" s="99" t="str">
        <f t="shared" si="0"/>
        <v>Over</v>
      </c>
    </row>
    <row r="36" spans="2:11" ht="15.6" x14ac:dyDescent="0.3">
      <c r="B36" s="61"/>
      <c r="C36" s="40" t="s">
        <v>83</v>
      </c>
      <c r="D36" s="85"/>
      <c r="E36" s="73"/>
      <c r="F36" s="75"/>
      <c r="H36" s="30" t="str">
        <f>'Data Analysis'!A35</f>
        <v>e.  Consideration of cost.</v>
      </c>
      <c r="I36" s="31">
        <f>'Data Analysis'!B35</f>
        <v>26</v>
      </c>
      <c r="J36" s="96">
        <v>8.1</v>
      </c>
      <c r="K36" s="99" t="str">
        <f t="shared" si="0"/>
        <v>Over</v>
      </c>
    </row>
    <row r="37" spans="2:11" ht="15.6" x14ac:dyDescent="0.3">
      <c r="B37" s="61"/>
      <c r="C37" s="40" t="s">
        <v>119</v>
      </c>
      <c r="D37" s="85"/>
      <c r="E37" s="73"/>
      <c r="F37" s="75"/>
      <c r="H37" s="30" t="str">
        <f>'Data Analysis'!A36</f>
        <v xml:space="preserve">f.   Consideration of time management. </v>
      </c>
      <c r="I37" s="31">
        <f>'Data Analysis'!B36</f>
        <v>10</v>
      </c>
      <c r="J37" s="96">
        <v>8.1</v>
      </c>
      <c r="K37" s="99" t="str">
        <f t="shared" si="0"/>
        <v>Over</v>
      </c>
    </row>
    <row r="38" spans="2:11" ht="15.6" x14ac:dyDescent="0.3">
      <c r="B38" s="61"/>
      <c r="C38" s="40" t="s">
        <v>110</v>
      </c>
      <c r="D38" s="85"/>
      <c r="E38" s="73"/>
      <c r="F38" s="75"/>
      <c r="H38" s="25" t="str">
        <f>'Data Analysis'!A37</f>
        <v>6.    Demonstration of an ability to:</v>
      </c>
      <c r="I38" s="29">
        <f>'Data Analysis'!B37</f>
        <v>66</v>
      </c>
      <c r="J38" s="95">
        <v>37.799999999999997</v>
      </c>
      <c r="K38" s="98" t="str">
        <f t="shared" si="0"/>
        <v>Over</v>
      </c>
    </row>
    <row r="39" spans="2:11" ht="15.6" x14ac:dyDescent="0.3">
      <c r="B39" s="61"/>
      <c r="C39" s="40" t="s">
        <v>35</v>
      </c>
      <c r="D39" s="85"/>
      <c r="E39" s="73"/>
      <c r="F39" s="75"/>
      <c r="H39" s="30" t="str">
        <f>'Data Analysis'!A38</f>
        <v>a.  Setup experiments.</v>
      </c>
      <c r="I39" s="31">
        <f>'Data Analysis'!B38</f>
        <v>18</v>
      </c>
      <c r="J39" s="96">
        <v>9</v>
      </c>
      <c r="K39" s="99" t="str">
        <f t="shared" si="0"/>
        <v>Over</v>
      </c>
    </row>
    <row r="40" spans="2:11" ht="15.6" x14ac:dyDescent="0.3">
      <c r="B40" s="61"/>
      <c r="C40" s="40" t="s">
        <v>120</v>
      </c>
      <c r="D40" s="85" t="s">
        <v>77</v>
      </c>
      <c r="E40" s="73"/>
      <c r="F40" s="75"/>
      <c r="H40" s="30" t="str">
        <f>'Data Analysis'!A39</f>
        <v>b. Gather and analyze data.</v>
      </c>
      <c r="I40" s="31">
        <f>'Data Analysis'!B39</f>
        <v>23</v>
      </c>
      <c r="J40" s="96">
        <v>14.4</v>
      </c>
      <c r="K40" s="99" t="str">
        <f t="shared" si="0"/>
        <v>Over</v>
      </c>
    </row>
    <row r="41" spans="2:11" ht="15.6" x14ac:dyDescent="0.3">
      <c r="B41" s="61"/>
      <c r="C41" s="40" t="s">
        <v>121</v>
      </c>
      <c r="D41" s="85" t="s">
        <v>77</v>
      </c>
      <c r="E41" s="73"/>
      <c r="F41" s="75"/>
      <c r="H41" s="30" t="str">
        <f>'Data Analysis'!A40</f>
        <v>c. Apply the data to practical engineering problems.</v>
      </c>
      <c r="I41" s="31">
        <f>'Data Analysis'!B40</f>
        <v>25</v>
      </c>
      <c r="J41" s="96">
        <v>14.4</v>
      </c>
      <c r="K41" s="99" t="str">
        <f t="shared" si="0"/>
        <v>Over</v>
      </c>
    </row>
    <row r="42" spans="2:11" ht="15.6" x14ac:dyDescent="0.3">
      <c r="B42" s="61"/>
      <c r="C42" s="40" t="s">
        <v>84</v>
      </c>
      <c r="D42" s="85"/>
      <c r="E42" s="73"/>
      <c r="F42" s="75"/>
      <c r="H42" s="25" t="str">
        <f>'Data Analysis'!A41</f>
        <v>7.     Demonstration of an in-depth understanding of at least one specialty within civil engineering.</v>
      </c>
      <c r="I42" s="29">
        <f>'Data Analysis'!B41</f>
        <v>52</v>
      </c>
      <c r="J42" s="95">
        <v>13.5</v>
      </c>
      <c r="K42" s="98" t="str">
        <f t="shared" si="0"/>
        <v>Over</v>
      </c>
    </row>
    <row r="43" spans="2:11" ht="15.6" x14ac:dyDescent="0.3">
      <c r="B43" s="61"/>
      <c r="C43" s="40" t="s">
        <v>108</v>
      </c>
      <c r="D43" s="85"/>
      <c r="E43" s="73"/>
      <c r="F43" s="75"/>
      <c r="H43" s="25" t="str">
        <f>'Data Analysis'!A42</f>
        <v>8.     Understanding of options for careers and further education.</v>
      </c>
      <c r="I43" s="29">
        <f>'Data Analysis'!B42</f>
        <v>29</v>
      </c>
      <c r="J43" s="95">
        <v>13.5</v>
      </c>
      <c r="K43" s="98" t="str">
        <f t="shared" si="0"/>
        <v>Over</v>
      </c>
    </row>
    <row r="44" spans="2:11" ht="15.6" x14ac:dyDescent="0.3">
      <c r="B44" s="61"/>
      <c r="C44" s="40" t="s">
        <v>104</v>
      </c>
      <c r="D44" s="85"/>
      <c r="E44" s="73"/>
      <c r="F44" s="75"/>
      <c r="H44" s="25" t="str">
        <f>'Data Analysis'!A43</f>
        <v>9.     An ability to learn independently.</v>
      </c>
      <c r="I44" s="29">
        <f>'Data Analysis'!B43</f>
        <v>46</v>
      </c>
      <c r="J44" s="95">
        <v>27</v>
      </c>
      <c r="K44" s="98" t="str">
        <f t="shared" si="0"/>
        <v>Over</v>
      </c>
    </row>
    <row r="45" spans="2:11" ht="15.6" x14ac:dyDescent="0.3">
      <c r="B45" s="61"/>
      <c r="C45" s="34"/>
      <c r="D45" s="34"/>
      <c r="E45" s="34"/>
      <c r="F45" s="62"/>
      <c r="H45" s="25" t="str">
        <f>'Data Analysis'!A44</f>
        <v>10.  Broad education envisioned by the WPI Plan, and described by the Goal and Mission of WPI.</v>
      </c>
      <c r="I45" s="29">
        <f>'Data Analysis'!B44</f>
        <v>25</v>
      </c>
      <c r="J45" s="95">
        <v>8.1</v>
      </c>
      <c r="K45" s="98" t="str">
        <f t="shared" si="0"/>
        <v>Over</v>
      </c>
    </row>
    <row r="46" spans="2:11" ht="16.2" thickBot="1" x14ac:dyDescent="0.35">
      <c r="B46" s="61"/>
      <c r="C46" s="92"/>
      <c r="D46" s="34"/>
      <c r="E46" s="34"/>
      <c r="F46" s="62"/>
      <c r="H46" s="26" t="str">
        <f>'Data Analysis'!A45</f>
        <v>11.  Understanding of the civil engineering profession in a societal and global context.</v>
      </c>
      <c r="I46" s="33">
        <f>'Data Analysis'!B45</f>
        <v>26</v>
      </c>
      <c r="J46" s="97">
        <v>5.4</v>
      </c>
      <c r="K46" s="100" t="str">
        <f t="shared" si="0"/>
        <v>Over</v>
      </c>
    </row>
    <row r="47" spans="2:11" ht="15.6" x14ac:dyDescent="0.3">
      <c r="B47" s="61"/>
      <c r="C47" s="34"/>
      <c r="D47" s="34"/>
      <c r="E47" s="34"/>
      <c r="F47" s="62"/>
      <c r="I47" s="80" t="s">
        <v>90</v>
      </c>
      <c r="J47" s="34"/>
    </row>
    <row r="48" spans="2:11" ht="15.6" x14ac:dyDescent="0.3">
      <c r="B48" s="61"/>
      <c r="C48" s="34"/>
      <c r="D48" s="34"/>
      <c r="E48" s="34"/>
      <c r="F48" s="62"/>
      <c r="H48" s="77" t="s">
        <v>89</v>
      </c>
      <c r="I48" s="79" t="s">
        <v>41</v>
      </c>
      <c r="K48" s="83"/>
    </row>
    <row r="49" spans="2:15" ht="18" thickBot="1" x14ac:dyDescent="0.35">
      <c r="B49" s="63"/>
      <c r="C49" s="64"/>
      <c r="D49" s="64"/>
      <c r="E49" s="64"/>
      <c r="F49" s="65"/>
      <c r="O49" s="81" t="str">
        <f>IF(I48="Y","INCLUDES ALL EXTENTS","ONLY CONSIDERS 4 AND 5 EXTENTS")</f>
        <v>INCLUDES ALL EXTENTS</v>
      </c>
    </row>
    <row r="52" spans="2:15" x14ac:dyDescent="0.25">
      <c r="I52" s="21">
        <f>SUM(I5+I9+I10+I21+I31+I38+I42+I43+I44+I46+I45)</f>
        <v>956</v>
      </c>
      <c r="J52" s="22">
        <f>SUM(J5+J10+J9+J21+J31+J38+J42+J43+J44+J45+J46)</f>
        <v>507.42</v>
      </c>
    </row>
  </sheetData>
  <phoneticPr fontId="0" type="noConversion"/>
  <printOptions horizontalCentered="1" verticalCentered="1"/>
  <pageMargins left="0.75" right="0.75" top="1" bottom="1" header="0.5" footer="0.5"/>
  <pageSetup paperSize="0" scale="57" fitToWidth="2" orientation="landscape" horizontalDpi="300" verticalDpi="300"/>
  <headerFooter alignWithMargins="0">
    <oddFooter>&amp;L&amp;C&amp;R&amp;"Geneva,Regular"Student Outcome - Pg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K87"/>
  <sheetViews>
    <sheetView topLeftCell="E1" zoomScale="75" workbookViewId="0">
      <selection activeCell="AP27" sqref="AP27"/>
    </sheetView>
  </sheetViews>
  <sheetFormatPr defaultColWidth="8.77734375" defaultRowHeight="13.2" x14ac:dyDescent="0.25"/>
  <cols>
    <col min="1" max="1" width="86.109375" customWidth="1"/>
    <col min="2" max="2" width="9.77734375" style="1" customWidth="1"/>
    <col min="3" max="3" width="9.77734375" bestFit="1" customWidth="1"/>
    <col min="4" max="4" width="4" style="1" customWidth="1"/>
    <col min="5" max="37" width="3.77734375" style="1" customWidth="1"/>
    <col min="38" max="38" width="3.33203125" style="1" customWidth="1"/>
    <col min="39" max="43" width="3.6640625" customWidth="1"/>
    <col min="44" max="44" width="5.6640625" style="1" customWidth="1"/>
    <col min="45" max="76" width="3.77734375" customWidth="1"/>
    <col min="77" max="79" width="6.77734375" customWidth="1"/>
    <col min="80" max="87" width="3.77734375" customWidth="1"/>
    <col min="88" max="88" width="4.109375" customWidth="1"/>
    <col min="89" max="89" width="6.6640625" customWidth="1"/>
    <col min="90" max="91" width="8.77734375" customWidth="1"/>
    <col min="92" max="92" width="36.6640625" customWidth="1"/>
  </cols>
  <sheetData>
    <row r="1" spans="1:141" s="3" customFormat="1" ht="67.05" customHeight="1" thickBot="1" x14ac:dyDescent="0.35">
      <c r="A1" s="17" t="s">
        <v>126</v>
      </c>
      <c r="B1" s="9" t="s">
        <v>98</v>
      </c>
      <c r="C1" s="10" t="s">
        <v>51</v>
      </c>
      <c r="D1" s="4" t="s">
        <v>50</v>
      </c>
      <c r="E1" s="4" t="s">
        <v>52</v>
      </c>
      <c r="F1" s="4" t="s">
        <v>45</v>
      </c>
      <c r="G1" s="4" t="s">
        <v>53</v>
      </c>
      <c r="H1" s="8" t="s">
        <v>115</v>
      </c>
      <c r="I1" s="8" t="s">
        <v>123</v>
      </c>
      <c r="J1" s="4" t="s">
        <v>54</v>
      </c>
      <c r="K1" s="8" t="s">
        <v>112</v>
      </c>
      <c r="L1" s="4" t="s">
        <v>113</v>
      </c>
      <c r="M1" s="4" t="s">
        <v>75</v>
      </c>
      <c r="N1" s="4" t="s">
        <v>76</v>
      </c>
      <c r="O1" s="4" t="s">
        <v>78</v>
      </c>
      <c r="P1" s="4" t="s">
        <v>79</v>
      </c>
      <c r="Q1" s="8" t="s">
        <v>116</v>
      </c>
      <c r="R1" s="8" t="s">
        <v>122</v>
      </c>
      <c r="S1" s="8" t="s">
        <v>114</v>
      </c>
      <c r="T1" s="8" t="s">
        <v>117</v>
      </c>
      <c r="U1" s="8" t="s">
        <v>118</v>
      </c>
      <c r="V1" s="4" t="s">
        <v>109</v>
      </c>
      <c r="W1" s="4" t="s">
        <v>105</v>
      </c>
      <c r="X1" s="4" t="s">
        <v>106</v>
      </c>
      <c r="Y1" s="8" t="s">
        <v>111</v>
      </c>
      <c r="Z1" s="4" t="s">
        <v>82</v>
      </c>
      <c r="AA1" s="4" t="s">
        <v>80</v>
      </c>
      <c r="AB1" s="4" t="s">
        <v>107</v>
      </c>
      <c r="AC1" s="4" t="s">
        <v>81</v>
      </c>
      <c r="AD1" s="4" t="s">
        <v>83</v>
      </c>
      <c r="AE1" s="8" t="s">
        <v>119</v>
      </c>
      <c r="AF1" s="8" t="s">
        <v>110</v>
      </c>
      <c r="AG1" s="8" t="s">
        <v>35</v>
      </c>
      <c r="AH1" s="8" t="s">
        <v>120</v>
      </c>
      <c r="AI1" s="8" t="s">
        <v>121</v>
      </c>
      <c r="AJ1" s="4" t="s">
        <v>84</v>
      </c>
      <c r="AK1" s="4" t="s">
        <v>108</v>
      </c>
      <c r="AL1" s="5" t="s">
        <v>104</v>
      </c>
      <c r="AM1" s="3" t="s">
        <v>129</v>
      </c>
      <c r="AN1" s="3" t="s">
        <v>130</v>
      </c>
      <c r="AO1" s="3" t="s">
        <v>1</v>
      </c>
      <c r="AP1" s="3" t="s">
        <v>61</v>
      </c>
      <c r="AQ1" s="3" t="s">
        <v>59</v>
      </c>
      <c r="AR1" s="2" t="s">
        <v>62</v>
      </c>
      <c r="AS1" s="2"/>
      <c r="AT1" s="2"/>
      <c r="AU1" s="2"/>
      <c r="AV1" s="2"/>
      <c r="AW1" s="2"/>
      <c r="AX1" s="2"/>
      <c r="AY1" s="2"/>
      <c r="AZ1" s="2"/>
      <c r="BA1" s="2"/>
      <c r="BB1" s="2"/>
      <c r="BC1" s="2"/>
      <c r="BD1" s="2"/>
      <c r="BE1" s="2"/>
      <c r="BF1" s="2"/>
      <c r="BG1" s="2"/>
      <c r="CA1"/>
      <c r="CB1"/>
      <c r="CF1" s="14"/>
      <c r="CG1"/>
      <c r="CH1"/>
      <c r="CO1"/>
      <c r="CP1"/>
      <c r="CX1" s="4" t="s">
        <v>50</v>
      </c>
      <c r="CY1" s="4" t="s">
        <v>52</v>
      </c>
      <c r="CZ1" s="4" t="s">
        <v>45</v>
      </c>
      <c r="DA1" s="4" t="s">
        <v>53</v>
      </c>
      <c r="DB1" s="8" t="s">
        <v>115</v>
      </c>
      <c r="DC1" s="8" t="s">
        <v>123</v>
      </c>
      <c r="DD1" s="4" t="s">
        <v>54</v>
      </c>
      <c r="DE1" s="8" t="s">
        <v>112</v>
      </c>
      <c r="DF1" s="4" t="s">
        <v>113</v>
      </c>
      <c r="DG1" s="4" t="s">
        <v>75</v>
      </c>
      <c r="DH1" s="4" t="s">
        <v>76</v>
      </c>
      <c r="DI1" s="4" t="s">
        <v>78</v>
      </c>
      <c r="DJ1" s="4" t="s">
        <v>79</v>
      </c>
      <c r="DK1" s="8" t="s">
        <v>116</v>
      </c>
      <c r="DL1" s="8" t="s">
        <v>122</v>
      </c>
      <c r="DM1" s="8" t="s">
        <v>114</v>
      </c>
      <c r="DN1" s="8" t="s">
        <v>117</v>
      </c>
      <c r="DO1" s="8" t="s">
        <v>118</v>
      </c>
      <c r="DP1" s="4" t="s">
        <v>109</v>
      </c>
      <c r="DQ1" s="4" t="s">
        <v>105</v>
      </c>
      <c r="DR1" s="4" t="s">
        <v>106</v>
      </c>
      <c r="DS1" s="8" t="s">
        <v>111</v>
      </c>
      <c r="DT1" s="4" t="s">
        <v>82</v>
      </c>
      <c r="DU1" s="4" t="s">
        <v>80</v>
      </c>
      <c r="DV1" s="4" t="s">
        <v>107</v>
      </c>
      <c r="DW1" s="4" t="s">
        <v>81</v>
      </c>
      <c r="DX1" s="4" t="s">
        <v>83</v>
      </c>
      <c r="DY1" s="8" t="s">
        <v>119</v>
      </c>
      <c r="DZ1" s="8" t="s">
        <v>110</v>
      </c>
      <c r="EA1" s="8" t="s">
        <v>35</v>
      </c>
      <c r="EB1" s="8" t="s">
        <v>120</v>
      </c>
      <c r="EC1" s="8" t="s">
        <v>121</v>
      </c>
      <c r="ED1" s="4" t="s">
        <v>84</v>
      </c>
      <c r="EE1" s="4" t="s">
        <v>108</v>
      </c>
      <c r="EF1" s="5" t="s">
        <v>104</v>
      </c>
      <c r="EG1" s="3" t="s">
        <v>129</v>
      </c>
      <c r="EH1" s="3" t="s">
        <v>130</v>
      </c>
      <c r="EI1" s="3" t="s">
        <v>1</v>
      </c>
      <c r="EJ1" s="3" t="s">
        <v>74</v>
      </c>
    </row>
    <row r="2" spans="1:141" ht="19.05" customHeight="1" thickBot="1" x14ac:dyDescent="0.35">
      <c r="A2" s="56" t="str">
        <f>'input-output'!D9</f>
        <v>Geotech</v>
      </c>
      <c r="B2" s="46"/>
      <c r="C2" s="11"/>
      <c r="D2" s="47" t="str">
        <f>'input-output'!D10</f>
        <v>x</v>
      </c>
      <c r="E2" s="47" t="str">
        <f>'input-output'!D11</f>
        <v>x</v>
      </c>
      <c r="F2" s="47" t="str">
        <f>'input-output'!D12</f>
        <v>x</v>
      </c>
      <c r="G2" s="48" t="str">
        <f>'input-output'!D13</f>
        <v>x</v>
      </c>
      <c r="H2" s="48" t="str">
        <f>'input-output'!D14</f>
        <v>x</v>
      </c>
      <c r="I2" s="48" t="str">
        <f>'input-output'!D15</f>
        <v>x</v>
      </c>
      <c r="J2" s="48">
        <f>'input-output'!D16</f>
        <v>0</v>
      </c>
      <c r="K2" s="48" t="str">
        <f>'input-output'!D17</f>
        <v>x</v>
      </c>
      <c r="L2" s="48" t="str">
        <f>'input-output'!D18</f>
        <v>x</v>
      </c>
      <c r="M2" s="48" t="str">
        <f>'input-output'!D19</f>
        <v>x</v>
      </c>
      <c r="N2" s="48">
        <f>'input-output'!D20</f>
        <v>0</v>
      </c>
      <c r="O2" s="48">
        <f>'input-output'!D21</f>
        <v>0</v>
      </c>
      <c r="P2" s="48">
        <f>'input-output'!D22</f>
        <v>0</v>
      </c>
      <c r="Q2" s="48">
        <f>'input-output'!D23</f>
        <v>0</v>
      </c>
      <c r="R2" s="48" t="str">
        <f>'input-output'!D24</f>
        <v>x</v>
      </c>
      <c r="S2" s="48" t="str">
        <f>'input-output'!D25</f>
        <v>x</v>
      </c>
      <c r="T2" s="48" t="str">
        <f>'input-output'!D26</f>
        <v>x</v>
      </c>
      <c r="U2" s="48" t="str">
        <f>'input-output'!D27</f>
        <v>x</v>
      </c>
      <c r="V2" s="48" t="str">
        <f>'input-output'!D28</f>
        <v>x</v>
      </c>
      <c r="W2" s="48">
        <f>'input-output'!D29</f>
        <v>0</v>
      </c>
      <c r="X2" s="48">
        <f>'input-output'!D30</f>
        <v>0</v>
      </c>
      <c r="Y2" s="48">
        <f>'input-output'!D31</f>
        <v>0</v>
      </c>
      <c r="Z2" s="48">
        <f>'input-output'!D32</f>
        <v>0</v>
      </c>
      <c r="AA2" s="48">
        <f>'input-output'!D33</f>
        <v>0</v>
      </c>
      <c r="AB2" s="48">
        <f>'input-output'!D34</f>
        <v>0</v>
      </c>
      <c r="AC2" s="48">
        <f>'input-output'!D35</f>
        <v>0</v>
      </c>
      <c r="AD2" s="48">
        <f>'input-output'!D36</f>
        <v>0</v>
      </c>
      <c r="AE2" s="48">
        <f>'input-output'!D37</f>
        <v>0</v>
      </c>
      <c r="AF2" s="48">
        <f>'input-output'!D38</f>
        <v>0</v>
      </c>
      <c r="AG2" s="48">
        <f>'input-output'!D39</f>
        <v>0</v>
      </c>
      <c r="AH2" s="48" t="str">
        <f>'input-output'!D40</f>
        <v>x</v>
      </c>
      <c r="AI2" s="48" t="str">
        <f>'input-output'!D41</f>
        <v>x</v>
      </c>
      <c r="AJ2" s="48">
        <f>'input-output'!D42</f>
        <v>0</v>
      </c>
      <c r="AK2" s="48">
        <f>'input-output'!D43</f>
        <v>0</v>
      </c>
      <c r="AL2" s="49">
        <f>'input-output'!D44</f>
        <v>0</v>
      </c>
      <c r="AM2" s="49" t="str">
        <f>'input-output'!F10</f>
        <v>x</v>
      </c>
      <c r="AN2" s="49" t="str">
        <f>'input-output'!F11</f>
        <v>x</v>
      </c>
      <c r="AO2" s="49">
        <f>'input-output'!F12</f>
        <v>0</v>
      </c>
      <c r="AP2" s="103" t="str">
        <f>'input-output'!F13</f>
        <v>x</v>
      </c>
      <c r="AQ2" s="103" t="str">
        <f>'input-output'!F14</f>
        <v>x</v>
      </c>
      <c r="AR2" s="104">
        <f>'input-output'!F15</f>
        <v>0</v>
      </c>
      <c r="CR2" t="s">
        <v>36</v>
      </c>
    </row>
    <row r="3" spans="1:141" ht="15" customHeight="1" thickBot="1" x14ac:dyDescent="0.35">
      <c r="A3" s="55" t="s">
        <v>125</v>
      </c>
      <c r="B3" s="50"/>
      <c r="C3" s="34"/>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7"/>
      <c r="CO3" s="15" t="s">
        <v>37</v>
      </c>
      <c r="CP3" s="16" t="str">
        <f>IF(D2="x","CE 1030", "(no CE 1030 )")</f>
        <v>CE 1030</v>
      </c>
      <c r="CQ3" s="1" t="str">
        <f>IF(E2="x"," CE 2000 ","no CE 2000 ")</f>
        <v xml:space="preserve"> CE 2000 </v>
      </c>
      <c r="CR3" s="1" t="str">
        <f>IF(F2="x","CE 2001","no CE 2001")</f>
        <v>CE 2001</v>
      </c>
      <c r="CS3" s="1" t="str">
        <f>IF(H2="x","CE 2020", "no CE 2020")</f>
        <v>CE 2020</v>
      </c>
      <c r="CT3" s="1" t="str">
        <f>IF(I2="x","ES 3004", "no ES 3004")</f>
        <v>ES 3004</v>
      </c>
      <c r="CU3" s="1" t="str">
        <f>IF(T2="x","CE 3041", "no CE 3041")</f>
        <v>CE 3041</v>
      </c>
      <c r="CX3" s="87">
        <f>IF(D$2="x",0.5,0)</f>
        <v>0.5</v>
      </c>
      <c r="CY3" s="87">
        <f>IF(E$2="x",1,0)</f>
        <v>1</v>
      </c>
      <c r="CZ3" s="87">
        <f>IF(F$2="x",1,0)</f>
        <v>1</v>
      </c>
      <c r="DA3" s="87">
        <f>IF(G$2="x",1,0)</f>
        <v>1</v>
      </c>
      <c r="DB3" s="87">
        <f>IF(H$2="x",1,0)</f>
        <v>1</v>
      </c>
      <c r="DC3" s="87">
        <f>IF(I$2="x",1,0)</f>
        <v>1</v>
      </c>
      <c r="DD3" s="87">
        <f>IF(J$2="x",0,0)</f>
        <v>0</v>
      </c>
      <c r="DE3" s="87">
        <f>IF(K$2="x",0,0)</f>
        <v>0</v>
      </c>
      <c r="DF3" s="87">
        <f>IF(L$2="x",0,0)</f>
        <v>0</v>
      </c>
      <c r="DG3" s="87">
        <f>IF(M$2="x",0.25,0)</f>
        <v>0.25</v>
      </c>
      <c r="DH3" s="87">
        <f>IF(N$2="x",0.25,0)</f>
        <v>0</v>
      </c>
      <c r="DI3" s="87">
        <f>IF(O$2="x",0,0)</f>
        <v>0</v>
      </c>
      <c r="DJ3" s="87">
        <f>IF(P$2="x",0,0)</f>
        <v>0</v>
      </c>
      <c r="DK3" s="87">
        <f>IF(Q$2="x",1,0)</f>
        <v>0</v>
      </c>
      <c r="DL3" s="87">
        <f>IF(R$2="x",1,0)</f>
        <v>1</v>
      </c>
      <c r="DM3" s="87">
        <f>IF(S$2="x",0.25,0)</f>
        <v>0.25</v>
      </c>
      <c r="DN3" s="87">
        <f>IF(T$2="x",1,0)</f>
        <v>1</v>
      </c>
      <c r="DO3" s="87">
        <f>IF(U$2="x",0,0)</f>
        <v>0</v>
      </c>
      <c r="DP3" s="87">
        <f>IF(V$2="x",0.25,0)</f>
        <v>0.25</v>
      </c>
      <c r="DQ3" s="87">
        <f>IF(W$2="x",0.5,0)</f>
        <v>0</v>
      </c>
      <c r="DR3" s="87">
        <f>IF(X$2="x",0.5,0)</f>
        <v>0</v>
      </c>
      <c r="DS3" s="87">
        <f>IF(Y$2="x",0.75,0)</f>
        <v>0</v>
      </c>
      <c r="DT3" s="87">
        <f>IF(Z$2="x",0.25,0)</f>
        <v>0</v>
      </c>
      <c r="DU3" s="87">
        <f>IF(AA$2="x",0.25,0)</f>
        <v>0</v>
      </c>
      <c r="DV3" s="87">
        <f>IF(AB$2="x",0.75,0)</f>
        <v>0</v>
      </c>
      <c r="DW3" s="87">
        <f>IF(AC$2="x",0,0)</f>
        <v>0</v>
      </c>
      <c r="DX3" s="87">
        <f>IF(AD$2="x",0.75,0)</f>
        <v>0</v>
      </c>
      <c r="DY3" s="87">
        <f>IF(AE$2="x",1,0)</f>
        <v>0</v>
      </c>
      <c r="DZ3" s="87">
        <f>IF(AF$2="x",0,0)</f>
        <v>0</v>
      </c>
      <c r="EA3" s="87">
        <f>IF(AG$2="x",0.9,0)</f>
        <v>0</v>
      </c>
      <c r="EB3" s="87">
        <f>IF(AH$2="x",0.5,0)</f>
        <v>0.5</v>
      </c>
      <c r="EC3" s="87">
        <f>IF(AI$2="x",0.25,0)</f>
        <v>0.25</v>
      </c>
      <c r="ED3" s="87">
        <f>IF(AJ$2="x",0.75,0)</f>
        <v>0</v>
      </c>
      <c r="EE3" s="87">
        <f>IF(AK$2="x",0.5,0)</f>
        <v>0</v>
      </c>
      <c r="EF3" s="87">
        <f>IF(AL$2="x",0,0)</f>
        <v>0</v>
      </c>
      <c r="EG3" s="87">
        <f>IF(AM$2="x",1,0)</f>
        <v>1</v>
      </c>
      <c r="EH3" s="87">
        <f>IF(AN$2="x",1,0)</f>
        <v>1</v>
      </c>
      <c r="EI3" s="87">
        <f>IF(AO$2="x",1,0)</f>
        <v>0</v>
      </c>
      <c r="EJ3" s="88">
        <f>SUM(CX3:EI3)</f>
        <v>11</v>
      </c>
      <c r="EK3" s="88" t="s">
        <v>2</v>
      </c>
    </row>
    <row r="4" spans="1:141" ht="15" customHeight="1" thickTop="1" x14ac:dyDescent="0.3">
      <c r="A4" s="41" t="s">
        <v>34</v>
      </c>
      <c r="B4" s="51">
        <f>SUM(B5:B7)</f>
        <v>134</v>
      </c>
      <c r="C4" s="13">
        <f>B4/$B$46</f>
        <v>0.14016736401673641</v>
      </c>
      <c r="D4" s="6"/>
      <c r="E4" s="6"/>
      <c r="F4" s="6"/>
      <c r="G4" s="6"/>
      <c r="H4" s="6"/>
      <c r="I4" s="6"/>
      <c r="J4" s="6"/>
      <c r="K4" s="6" t="s">
        <v>124</v>
      </c>
      <c r="L4" s="6"/>
      <c r="M4" s="6"/>
      <c r="N4" s="6"/>
      <c r="O4" s="6"/>
      <c r="P4" s="6"/>
      <c r="Q4" s="6"/>
      <c r="R4" s="6"/>
      <c r="S4" s="6"/>
      <c r="T4" s="6"/>
      <c r="U4" s="6"/>
      <c r="V4" s="6"/>
      <c r="W4" s="6"/>
      <c r="X4" s="6"/>
      <c r="Y4" s="6"/>
      <c r="Z4" s="6"/>
      <c r="AA4" s="6"/>
      <c r="AB4" s="6"/>
      <c r="AC4" s="6"/>
      <c r="AD4" s="6"/>
      <c r="AE4" s="6"/>
      <c r="AF4" s="6"/>
      <c r="AG4" s="6"/>
      <c r="AH4" s="6"/>
      <c r="AI4" s="6"/>
      <c r="AJ4" s="6"/>
      <c r="AK4" s="6"/>
      <c r="AL4" s="7"/>
      <c r="AR4"/>
      <c r="CO4" s="15" t="s">
        <v>46</v>
      </c>
      <c r="CP4" s="1" t="str">
        <f>IF(S2="x","CE 3030", "no CE 3030 ")</f>
        <v>CE 3030</v>
      </c>
      <c r="CQ4" s="1" t="str">
        <f>IF(AM2="x","ES 2503", "no ES 2503 ")</f>
        <v>ES 2503</v>
      </c>
      <c r="CR4" s="1" t="str">
        <f>IF(AN2="x","ES 3001", "no ES 3001")</f>
        <v>ES 3001</v>
      </c>
      <c r="CS4" s="1" t="str">
        <f>IF(AO2="x","EE 3601", "no EE 3601")</f>
        <v>no EE 3601</v>
      </c>
      <c r="CX4" s="87">
        <f>IF(D$2="x",0.5,0)</f>
        <v>0.5</v>
      </c>
      <c r="CY4" s="87">
        <f>IF(E$2="x",0,0)</f>
        <v>0</v>
      </c>
      <c r="CZ4" s="87">
        <f>IF(F$2="x",0,0)</f>
        <v>0</v>
      </c>
      <c r="DA4" s="87">
        <f>IF(G$2="x",0,0)</f>
        <v>0</v>
      </c>
      <c r="DB4" s="87">
        <f>IF(H$2="x",0,0)</f>
        <v>0</v>
      </c>
      <c r="DC4" s="87">
        <f>IF(I$2="x",0,0)</f>
        <v>0</v>
      </c>
      <c r="DD4" s="87">
        <f>IF(J$2="x",1,0)</f>
        <v>0</v>
      </c>
      <c r="DE4" s="87">
        <f>IF(K$2="x",1,0)</f>
        <v>1</v>
      </c>
      <c r="DF4" s="87">
        <f>IF(L$2="x",1,0)</f>
        <v>1</v>
      </c>
      <c r="DG4" s="87">
        <f>IF(M$2="x",0.75,0)</f>
        <v>0.75</v>
      </c>
      <c r="DH4" s="87">
        <f>IF(N$2="x",0.75,0)</f>
        <v>0</v>
      </c>
      <c r="DI4" s="87">
        <f>IF(O$2="x",0.75,0)</f>
        <v>0</v>
      </c>
      <c r="DJ4" s="87">
        <f>IF(P$2="x",1,0)</f>
        <v>0</v>
      </c>
      <c r="DK4" s="87">
        <f>IF(Q$2="x",0,0)</f>
        <v>0</v>
      </c>
      <c r="DL4" s="87">
        <f>IF(R$2="x",0,0)</f>
        <v>0</v>
      </c>
      <c r="DM4" s="87">
        <f>IF(S$2="x",0.75,0)</f>
        <v>0.75</v>
      </c>
      <c r="DN4" s="87">
        <f>IF(T$2="x",0,0)</f>
        <v>0</v>
      </c>
      <c r="DO4" s="87">
        <f>IF(U$2="x",1,0)</f>
        <v>1</v>
      </c>
      <c r="DP4" s="87">
        <f>IF(V$2="x",0.75,0)</f>
        <v>0.75</v>
      </c>
      <c r="DQ4" s="87">
        <f>IF(W$2="x",0.5,0)</f>
        <v>0</v>
      </c>
      <c r="DR4" s="87">
        <f>IF(X$2="x",0.5,0)</f>
        <v>0</v>
      </c>
      <c r="DS4" s="87">
        <f>IF(Y$2="x",0.25,0)</f>
        <v>0</v>
      </c>
      <c r="DT4" s="87">
        <f>IF(Z$2="x",0.75,0)</f>
        <v>0</v>
      </c>
      <c r="DU4" s="87">
        <f>IF(AA$2="x",0.75,0)</f>
        <v>0</v>
      </c>
      <c r="DV4" s="87">
        <f>IF(AB$2="x",0.25,0)</f>
        <v>0</v>
      </c>
      <c r="DW4" s="87">
        <f>IF(AC$2="x",1,0)</f>
        <v>0</v>
      </c>
      <c r="DX4" s="87">
        <f>IF(AD$2="x",0.25,0)</f>
        <v>0</v>
      </c>
      <c r="DY4" s="87">
        <f>IF(AE$2="x",0,0)</f>
        <v>0</v>
      </c>
      <c r="DZ4" s="87">
        <f>IF(AF$2="x",1,0)</f>
        <v>0</v>
      </c>
      <c r="EA4" s="87">
        <f>IF(AG$2="x",0.1,0)</f>
        <v>0</v>
      </c>
      <c r="EB4" s="87">
        <f>IF(AH$2="x",0.5,0)</f>
        <v>0.5</v>
      </c>
      <c r="EC4" s="87">
        <f>IF(AI$2="x",0.75,0)</f>
        <v>0.75</v>
      </c>
      <c r="ED4" s="87">
        <f>IF(AJ$2="x",0.25,0)</f>
        <v>0</v>
      </c>
      <c r="EE4" s="87">
        <f>IF(AK$2="x",0.5,0)</f>
        <v>0</v>
      </c>
      <c r="EF4" s="87">
        <f>IF(AL$2="x",1,0)</f>
        <v>0</v>
      </c>
      <c r="EG4" s="87">
        <f>IF(AM$2="x",0,0)</f>
        <v>0</v>
      </c>
      <c r="EH4" s="87">
        <f>IF(AN$2="x",0,0)</f>
        <v>0</v>
      </c>
      <c r="EI4" s="87">
        <f>IF(AO$2="x",0,0)</f>
        <v>0</v>
      </c>
      <c r="EJ4" s="88">
        <f>SUM(CX4:EI4)</f>
        <v>7</v>
      </c>
      <c r="EK4" s="88" t="s">
        <v>3</v>
      </c>
    </row>
    <row r="5" spans="1:141" ht="15" customHeight="1" x14ac:dyDescent="0.3">
      <c r="A5" s="42" t="s">
        <v>85</v>
      </c>
      <c r="B5" s="52">
        <f>IF('input-output'!$I$48="Y", 'Data Analysis'!CL5,'Data Analysis'!CM5)</f>
        <v>73</v>
      </c>
      <c r="C5" s="53">
        <f t="shared" ref="C5:C18" si="0">B5/$B$46</f>
        <v>7.6359832635983269E-2</v>
      </c>
      <c r="D5">
        <v>2</v>
      </c>
      <c r="E5">
        <v>5</v>
      </c>
      <c r="F5">
        <v>5</v>
      </c>
      <c r="G5">
        <v>5</v>
      </c>
      <c r="H5">
        <v>3</v>
      </c>
      <c r="I5">
        <v>4</v>
      </c>
      <c r="J5">
        <v>5</v>
      </c>
      <c r="K5">
        <v>5</v>
      </c>
      <c r="L5">
        <v>5</v>
      </c>
      <c r="M5">
        <v>4</v>
      </c>
      <c r="N5">
        <v>4</v>
      </c>
      <c r="O5">
        <v>0</v>
      </c>
      <c r="P5">
        <v>4</v>
      </c>
      <c r="Q5">
        <v>3</v>
      </c>
      <c r="R5">
        <v>5</v>
      </c>
      <c r="S5">
        <v>5</v>
      </c>
      <c r="T5">
        <v>5</v>
      </c>
      <c r="U5">
        <v>5</v>
      </c>
      <c r="V5">
        <v>5</v>
      </c>
      <c r="W5">
        <v>5</v>
      </c>
      <c r="X5">
        <v>5</v>
      </c>
      <c r="Y5" s="86">
        <v>4</v>
      </c>
      <c r="Z5">
        <v>4</v>
      </c>
      <c r="AA5">
        <v>4</v>
      </c>
      <c r="AB5">
        <v>4</v>
      </c>
      <c r="AC5">
        <v>0</v>
      </c>
      <c r="AD5">
        <v>5</v>
      </c>
      <c r="AE5">
        <v>5</v>
      </c>
      <c r="AF5">
        <v>5</v>
      </c>
      <c r="AG5">
        <v>5</v>
      </c>
      <c r="AH5">
        <v>5</v>
      </c>
      <c r="AI5">
        <v>5</v>
      </c>
      <c r="AJ5">
        <v>5</v>
      </c>
      <c r="AK5">
        <v>4</v>
      </c>
      <c r="AL5">
        <v>0</v>
      </c>
      <c r="AU5" s="1">
        <f t="shared" ref="AU5:BD8" si="1">IF(D$2="x",D5,0)</f>
        <v>2</v>
      </c>
      <c r="AV5" s="1">
        <f t="shared" si="1"/>
        <v>5</v>
      </c>
      <c r="AW5" s="1">
        <f t="shared" si="1"/>
        <v>5</v>
      </c>
      <c r="AX5" s="1">
        <f t="shared" si="1"/>
        <v>5</v>
      </c>
      <c r="AY5" s="1">
        <f t="shared" si="1"/>
        <v>3</v>
      </c>
      <c r="AZ5" s="1">
        <f t="shared" si="1"/>
        <v>4</v>
      </c>
      <c r="BA5" s="1">
        <f t="shared" si="1"/>
        <v>0</v>
      </c>
      <c r="BB5" s="1">
        <f t="shared" si="1"/>
        <v>5</v>
      </c>
      <c r="BC5" s="1">
        <f t="shared" si="1"/>
        <v>5</v>
      </c>
      <c r="BD5" s="1">
        <f t="shared" si="1"/>
        <v>4</v>
      </c>
      <c r="BE5" s="1">
        <f t="shared" ref="BE5:BN8" si="2">IF(N$2="x",N5,0)</f>
        <v>0</v>
      </c>
      <c r="BF5" s="1">
        <f t="shared" si="2"/>
        <v>0</v>
      </c>
      <c r="BG5" s="1">
        <f t="shared" si="2"/>
        <v>0</v>
      </c>
      <c r="BH5" s="1">
        <f t="shared" si="2"/>
        <v>0</v>
      </c>
      <c r="BI5" s="1">
        <f t="shared" si="2"/>
        <v>5</v>
      </c>
      <c r="BJ5" s="1">
        <f t="shared" si="2"/>
        <v>5</v>
      </c>
      <c r="BK5" s="1">
        <f t="shared" si="2"/>
        <v>5</v>
      </c>
      <c r="BL5" s="1">
        <f t="shared" si="2"/>
        <v>5</v>
      </c>
      <c r="BM5" s="1">
        <f t="shared" si="2"/>
        <v>5</v>
      </c>
      <c r="BN5" s="1">
        <f t="shared" si="2"/>
        <v>0</v>
      </c>
      <c r="BO5" s="1">
        <f t="shared" ref="BO5:BX8" si="3">IF(X$2="x",X5,0)</f>
        <v>0</v>
      </c>
      <c r="BP5" s="1">
        <f t="shared" si="3"/>
        <v>0</v>
      </c>
      <c r="BQ5" s="1">
        <f t="shared" si="3"/>
        <v>0</v>
      </c>
      <c r="BR5" s="1">
        <f t="shared" si="3"/>
        <v>0</v>
      </c>
      <c r="BS5" s="1">
        <f t="shared" si="3"/>
        <v>0</v>
      </c>
      <c r="BT5" s="1">
        <f t="shared" si="3"/>
        <v>0</v>
      </c>
      <c r="BU5" s="1">
        <f t="shared" si="3"/>
        <v>0</v>
      </c>
      <c r="BV5" s="1">
        <f t="shared" si="3"/>
        <v>0</v>
      </c>
      <c r="BW5" s="1">
        <f t="shared" si="3"/>
        <v>0</v>
      </c>
      <c r="BX5" s="1">
        <f t="shared" si="3"/>
        <v>0</v>
      </c>
      <c r="BY5" s="1">
        <f t="shared" ref="BY5:CC8" si="4">IF(AH$2="x",AH5,0)</f>
        <v>5</v>
      </c>
      <c r="BZ5" s="1">
        <f t="shared" si="4"/>
        <v>5</v>
      </c>
      <c r="CA5" s="1">
        <f t="shared" si="4"/>
        <v>0</v>
      </c>
      <c r="CB5" s="1">
        <f t="shared" si="4"/>
        <v>0</v>
      </c>
      <c r="CC5" s="1">
        <f t="shared" si="4"/>
        <v>0</v>
      </c>
      <c r="CD5" s="1">
        <f t="shared" ref="CD5:CF8" si="5">IF(AM$2="x",AM5,0)</f>
        <v>0</v>
      </c>
      <c r="CE5" s="1">
        <f t="shared" si="5"/>
        <v>0</v>
      </c>
      <c r="CF5" s="1">
        <f t="shared" si="5"/>
        <v>0</v>
      </c>
      <c r="CG5" s="1">
        <f>IF(AP$2="x",AP5,0)</f>
        <v>0</v>
      </c>
      <c r="CH5" s="1">
        <f t="shared" ref="CH5:CI8" si="6">IF(AQ$2="x",AQ5,0)</f>
        <v>0</v>
      </c>
      <c r="CI5" s="1">
        <f t="shared" si="6"/>
        <v>0</v>
      </c>
      <c r="CL5" s="1">
        <f>SUM(AU5:CI5)</f>
        <v>73</v>
      </c>
      <c r="CM5" s="1">
        <f>SUM(IF(AU5&gt;=4,AU5,0)+IF(AV5&gt;=4,AV5,0)+IF(AW5&gt;=4,AW5,0)+IF(AX5&gt;=4,AX5,0)+IF(AY5&gt;=4,AY5,0)+IF(AZ5&gt;=4,AZ5,0)+IF(BA5&gt;=4,BA5,0)+IF(BB5&gt;=4,BB5,0)+IF(BC5&gt;=4,BC5,0)+IF(BD5&gt;=4,BD5,0)+IF(BE5&gt;=4,BE5,0)+IF(BF5&gt;=4,BF5,0)+IF(BG5&gt;=4,BG5,0)+IF(BH5&gt;=4,BH5,0)+IF(BI5&gt;=4,BI5,0)+IF(BJ5&gt;=4,BJ5,0)+IF(BK5&gt;=4,BK5,0)+IF(BL5&gt;=4,BL5,0)+IF(BM5&gt;=4,BM5,0)+IF(BN5&gt;=4,BN5,0)+IF(BO5&gt;=4,BO5,0)+IF(BP5&gt;=4,BP5,0)+IF(BQ5&gt;=4,BQ5,0)+IF(BR5&gt;=4,BR5,0)+IF(BS5&gt;=4,BS5,0)+IF(BT5&gt;=4,BT5,0)+IF(BU5&gt;=4,BU5,0)+IF(BV5&gt;=4,BV5,0)+IF(BW5&gt;=4,BW5,0)+IF(BX5&gt;=4,BX5,0)+IF(BY5&gt;=4,BY5,0)+IF(BZ5&gt;=4,BZ5,0)+IF(CA5&gt;=4,CA5,0)+IF(CB5&gt;=4,CB5,0)+IF(CC5&gt;=4,CC5,0)+IF(CD5&gt;=4,CD5,0)+IF(CE5&gt;=4,CE5,0)+IF(CF5&gt;=4,CF5,0)+IF(CG5&gt;=4,CG5,0)+IF(CH5&gt;=4,CH5,0)+IF(CI5&gt;=4,CI5,0))</f>
        <v>68</v>
      </c>
      <c r="CO5" s="15" t="s">
        <v>38</v>
      </c>
      <c r="CP5" s="1" t="str">
        <f>IF(L2="x","CE 3010", "-")</f>
        <v>CE 3010</v>
      </c>
      <c r="CQ5" s="1" t="str">
        <f>IF(G2="x","CE 2002", "-")</f>
        <v>CE 2002</v>
      </c>
      <c r="CR5" s="1" t="str">
        <f>IF(J2="x","CE 3006", "-")</f>
        <v>-</v>
      </c>
      <c r="CS5" s="1" t="str">
        <f>IF(K2="x","CE 3008", "-")</f>
        <v>CE 3008</v>
      </c>
      <c r="CT5" s="1" t="str">
        <f>IF(R2="x","CE 3026", "-")</f>
        <v>CE 3026</v>
      </c>
      <c r="CU5" s="1" t="str">
        <f>IF(AE2="x","CE 4007", "-")</f>
        <v>-</v>
      </c>
      <c r="CV5" s="1" t="str">
        <f>IF(AF2="x","CE 4017", "-")</f>
        <v>-</v>
      </c>
    </row>
    <row r="6" spans="1:141" ht="15" customHeight="1" x14ac:dyDescent="0.3">
      <c r="A6" s="42" t="s">
        <v>86</v>
      </c>
      <c r="B6" s="78">
        <f>IF('input-output'!$I$48="Y", 'Data Analysis'!CL6,'Data Analysis'!CM6)</f>
        <v>41</v>
      </c>
      <c r="C6" s="53">
        <f t="shared" si="0"/>
        <v>4.288702928870293E-2</v>
      </c>
      <c r="D6">
        <v>2</v>
      </c>
      <c r="E6">
        <v>1</v>
      </c>
      <c r="F6">
        <v>1</v>
      </c>
      <c r="G6">
        <v>2</v>
      </c>
      <c r="H6">
        <v>3</v>
      </c>
      <c r="I6">
        <v>2</v>
      </c>
      <c r="J6">
        <v>3</v>
      </c>
      <c r="K6">
        <v>4</v>
      </c>
      <c r="L6">
        <v>3</v>
      </c>
      <c r="M6">
        <v>3</v>
      </c>
      <c r="N6">
        <v>2</v>
      </c>
      <c r="O6">
        <v>5</v>
      </c>
      <c r="P6">
        <v>3</v>
      </c>
      <c r="Q6">
        <v>3</v>
      </c>
      <c r="R6">
        <v>3</v>
      </c>
      <c r="S6">
        <v>3</v>
      </c>
      <c r="T6">
        <v>3</v>
      </c>
      <c r="U6">
        <v>3</v>
      </c>
      <c r="V6">
        <v>2</v>
      </c>
      <c r="W6">
        <v>2</v>
      </c>
      <c r="X6">
        <v>3</v>
      </c>
      <c r="Y6" s="86">
        <v>2</v>
      </c>
      <c r="Z6">
        <v>0</v>
      </c>
      <c r="AA6">
        <v>3</v>
      </c>
      <c r="AB6">
        <v>0</v>
      </c>
      <c r="AC6">
        <v>3</v>
      </c>
      <c r="AD6">
        <v>0</v>
      </c>
      <c r="AE6">
        <v>3</v>
      </c>
      <c r="AF6">
        <v>4</v>
      </c>
      <c r="AG6"/>
      <c r="AH6">
        <v>3</v>
      </c>
      <c r="AI6">
        <v>3</v>
      </c>
      <c r="AJ6">
        <v>0</v>
      </c>
      <c r="AK6">
        <v>0</v>
      </c>
      <c r="AL6">
        <v>3</v>
      </c>
      <c r="AU6" s="1">
        <f t="shared" si="1"/>
        <v>2</v>
      </c>
      <c r="AV6" s="1">
        <f t="shared" si="1"/>
        <v>1</v>
      </c>
      <c r="AW6" s="1">
        <f t="shared" si="1"/>
        <v>1</v>
      </c>
      <c r="AX6" s="1">
        <f t="shared" si="1"/>
        <v>2</v>
      </c>
      <c r="AY6" s="1">
        <f t="shared" si="1"/>
        <v>3</v>
      </c>
      <c r="AZ6" s="1">
        <f t="shared" si="1"/>
        <v>2</v>
      </c>
      <c r="BA6" s="1">
        <f t="shared" si="1"/>
        <v>0</v>
      </c>
      <c r="BB6" s="1">
        <f t="shared" si="1"/>
        <v>4</v>
      </c>
      <c r="BC6" s="1">
        <f t="shared" si="1"/>
        <v>3</v>
      </c>
      <c r="BD6" s="1">
        <f t="shared" si="1"/>
        <v>3</v>
      </c>
      <c r="BE6" s="1">
        <f t="shared" si="2"/>
        <v>0</v>
      </c>
      <c r="BF6" s="1">
        <f t="shared" si="2"/>
        <v>0</v>
      </c>
      <c r="BG6" s="1">
        <f t="shared" si="2"/>
        <v>0</v>
      </c>
      <c r="BH6" s="1">
        <f t="shared" si="2"/>
        <v>0</v>
      </c>
      <c r="BI6" s="1">
        <f t="shared" si="2"/>
        <v>3</v>
      </c>
      <c r="BJ6" s="1">
        <f t="shared" si="2"/>
        <v>3</v>
      </c>
      <c r="BK6" s="1">
        <f t="shared" si="2"/>
        <v>3</v>
      </c>
      <c r="BL6" s="1">
        <f t="shared" si="2"/>
        <v>3</v>
      </c>
      <c r="BM6" s="1">
        <f t="shared" si="2"/>
        <v>2</v>
      </c>
      <c r="BN6" s="1">
        <f t="shared" si="2"/>
        <v>0</v>
      </c>
      <c r="BO6" s="1">
        <f t="shared" si="3"/>
        <v>0</v>
      </c>
      <c r="BP6" s="1">
        <f t="shared" si="3"/>
        <v>0</v>
      </c>
      <c r="BQ6" s="1">
        <f t="shared" si="3"/>
        <v>0</v>
      </c>
      <c r="BR6" s="1">
        <f t="shared" si="3"/>
        <v>0</v>
      </c>
      <c r="BS6" s="1">
        <f t="shared" si="3"/>
        <v>0</v>
      </c>
      <c r="BT6" s="1">
        <f t="shared" si="3"/>
        <v>0</v>
      </c>
      <c r="BU6" s="1">
        <f t="shared" si="3"/>
        <v>0</v>
      </c>
      <c r="BV6" s="1">
        <f t="shared" si="3"/>
        <v>0</v>
      </c>
      <c r="BW6" s="1">
        <f t="shared" si="3"/>
        <v>0</v>
      </c>
      <c r="BX6" s="1">
        <f t="shared" si="3"/>
        <v>0</v>
      </c>
      <c r="BY6" s="1">
        <f t="shared" si="4"/>
        <v>3</v>
      </c>
      <c r="BZ6" s="1">
        <f t="shared" si="4"/>
        <v>3</v>
      </c>
      <c r="CA6" s="1">
        <f t="shared" si="4"/>
        <v>0</v>
      </c>
      <c r="CB6" s="1">
        <f t="shared" si="4"/>
        <v>0</v>
      </c>
      <c r="CC6" s="1">
        <f t="shared" si="4"/>
        <v>0</v>
      </c>
      <c r="CD6" s="1">
        <f t="shared" si="5"/>
        <v>0</v>
      </c>
      <c r="CE6" s="1">
        <f t="shared" si="5"/>
        <v>0</v>
      </c>
      <c r="CF6" s="1">
        <f t="shared" si="5"/>
        <v>0</v>
      </c>
      <c r="CG6" s="1">
        <f>IF(AP$2="x",AP6,0)</f>
        <v>0</v>
      </c>
      <c r="CH6" s="1">
        <f t="shared" si="6"/>
        <v>0</v>
      </c>
      <c r="CI6" s="1">
        <f t="shared" si="6"/>
        <v>0</v>
      </c>
      <c r="CL6" s="1">
        <f t="shared" ref="CL6:CL45" si="7">SUM(AU6:CI6)</f>
        <v>41</v>
      </c>
      <c r="CM6" s="1">
        <f t="shared" ref="CM6:CM45" si="8">SUM(IF(AU6&gt;=4,AU6,0)+IF(AV6&gt;=4,AV6,0)+IF(AW6&gt;=4,AW6,0)+IF(AX6&gt;=4,AX6,0)+IF(AY6&gt;=4,AY6,0)+IF(AZ6&gt;=4,AZ6,0)+IF(BA6&gt;=4,BA6,0)+IF(BB6&gt;=4,BB6,0)+IF(BC6&gt;=4,BC6,0)+IF(BD6&gt;=4,BD6,0)+IF(BE6&gt;=4,BE6,0)+IF(BF6&gt;=4,BF6,0)+IF(BG6&gt;=4,BG6,0)+IF(BH6&gt;=4,BH6,0)+IF(BI6&gt;=4,BI6,0)+IF(BJ6&gt;=4,BJ6,0)+IF(BK6&gt;=4,BK6,0)+IF(BL6&gt;=4,BL6,0)+IF(BM6&gt;=4,BM6,0)+IF(BN6&gt;=4,BN6,0)+IF(BO6&gt;=4,BO6,0)+IF(BP6&gt;=4,BP6,0)+IF(BQ6&gt;=4,BQ6,0)+IF(BR6&gt;=4,BR6,0)+IF(BS6&gt;=4,BS6,0)+IF(BT6&gt;=4,BT6,0)+IF(BU6&gt;=4,BU6,0)+IF(BV6&gt;=4,BV6,0)+IF(BW6&gt;=4,BW6,0)+IF(BX6&gt;=4,BX6,0)+IF(BY6&gt;=4,BY6,0)+IF(BZ6&gt;=4,BZ6,0)+IF(CA6&gt;=4,CA6,0)+IF(CB6&gt;=4,CB6,0)+IF(CC6&gt;=4,CC6,0)+IF(CD6&gt;=4,CD6,0)+IF(CE6&gt;=4,CE6,0)+IF(CF6&gt;=4,CF6,0)+IF(CG6&gt;=4,CG6,0)+IF(CH6&gt;=4,CH6,0)+IF(CI6&gt;=4,CI6,0))</f>
        <v>4</v>
      </c>
      <c r="CO6" s="15" t="s">
        <v>39</v>
      </c>
      <c r="CP6" s="1" t="str">
        <f>IF(T2="x","CE 3041", "-")</f>
        <v>CE 3041</v>
      </c>
      <c r="CQ6" s="1" t="str">
        <f>IF(U2="x","CE 3044", "-")</f>
        <v>CE 3044</v>
      </c>
      <c r="CR6" s="1" t="str">
        <f>IF(AH2="x","CE 4046", "-")</f>
        <v>CE 4046</v>
      </c>
      <c r="CS6" s="1" t="str">
        <f>IF(AI2="x","CE 4048", "-")</f>
        <v>CE 4048</v>
      </c>
    </row>
    <row r="7" spans="1:141" ht="15" customHeight="1" x14ac:dyDescent="0.3">
      <c r="A7" s="42" t="s">
        <v>91</v>
      </c>
      <c r="B7" s="78">
        <f>IF('input-output'!$I$48="Y", 'Data Analysis'!CL7,'Data Analysis'!CM7)</f>
        <v>20</v>
      </c>
      <c r="C7" s="53">
        <f t="shared" si="0"/>
        <v>2.0920502092050208E-2</v>
      </c>
      <c r="D7">
        <v>4</v>
      </c>
      <c r="E7">
        <v>0</v>
      </c>
      <c r="F7">
        <v>0</v>
      </c>
      <c r="G7">
        <v>0</v>
      </c>
      <c r="H7">
        <v>3</v>
      </c>
      <c r="I7">
        <v>1</v>
      </c>
      <c r="J7">
        <v>0</v>
      </c>
      <c r="K7">
        <v>2</v>
      </c>
      <c r="L7">
        <v>0</v>
      </c>
      <c r="M7">
        <v>1</v>
      </c>
      <c r="N7">
        <v>1</v>
      </c>
      <c r="O7">
        <v>4</v>
      </c>
      <c r="P7">
        <v>0</v>
      </c>
      <c r="Q7">
        <v>3</v>
      </c>
      <c r="R7">
        <v>1</v>
      </c>
      <c r="S7">
        <v>0</v>
      </c>
      <c r="T7">
        <v>1</v>
      </c>
      <c r="U7">
        <v>1</v>
      </c>
      <c r="V7">
        <v>2</v>
      </c>
      <c r="W7">
        <v>0</v>
      </c>
      <c r="X7">
        <v>0</v>
      </c>
      <c r="Y7" s="86">
        <v>2</v>
      </c>
      <c r="Z7">
        <v>4</v>
      </c>
      <c r="AA7">
        <v>0</v>
      </c>
      <c r="AB7">
        <v>0</v>
      </c>
      <c r="AC7">
        <v>3</v>
      </c>
      <c r="AD7">
        <v>0</v>
      </c>
      <c r="AE7">
        <v>0</v>
      </c>
      <c r="AF7">
        <v>3</v>
      </c>
      <c r="AG7"/>
      <c r="AH7">
        <v>1</v>
      </c>
      <c r="AI7">
        <v>3</v>
      </c>
      <c r="AJ7">
        <v>1</v>
      </c>
      <c r="AK7">
        <v>0</v>
      </c>
      <c r="AL7">
        <v>0</v>
      </c>
      <c r="AU7" s="1">
        <f t="shared" si="1"/>
        <v>4</v>
      </c>
      <c r="AV7" s="1">
        <f t="shared" si="1"/>
        <v>0</v>
      </c>
      <c r="AW7" s="1">
        <f t="shared" si="1"/>
        <v>0</v>
      </c>
      <c r="AX7" s="1">
        <f t="shared" si="1"/>
        <v>0</v>
      </c>
      <c r="AY7" s="1">
        <f t="shared" si="1"/>
        <v>3</v>
      </c>
      <c r="AZ7" s="1">
        <f t="shared" si="1"/>
        <v>1</v>
      </c>
      <c r="BA7" s="1">
        <f t="shared" si="1"/>
        <v>0</v>
      </c>
      <c r="BB7" s="1">
        <f t="shared" si="1"/>
        <v>2</v>
      </c>
      <c r="BC7" s="1">
        <f t="shared" si="1"/>
        <v>0</v>
      </c>
      <c r="BD7" s="1">
        <f t="shared" si="1"/>
        <v>1</v>
      </c>
      <c r="BE7" s="1">
        <f t="shared" si="2"/>
        <v>0</v>
      </c>
      <c r="BF7" s="1">
        <f t="shared" si="2"/>
        <v>0</v>
      </c>
      <c r="BG7" s="1">
        <f t="shared" si="2"/>
        <v>0</v>
      </c>
      <c r="BH7" s="1">
        <f t="shared" si="2"/>
        <v>0</v>
      </c>
      <c r="BI7" s="1">
        <f t="shared" si="2"/>
        <v>1</v>
      </c>
      <c r="BJ7" s="1">
        <f t="shared" si="2"/>
        <v>0</v>
      </c>
      <c r="BK7" s="1">
        <f t="shared" si="2"/>
        <v>1</v>
      </c>
      <c r="BL7" s="1">
        <f t="shared" si="2"/>
        <v>1</v>
      </c>
      <c r="BM7" s="1">
        <f t="shared" si="2"/>
        <v>2</v>
      </c>
      <c r="BN7" s="1">
        <f t="shared" si="2"/>
        <v>0</v>
      </c>
      <c r="BO7" s="1">
        <f t="shared" si="3"/>
        <v>0</v>
      </c>
      <c r="BP7" s="1">
        <f t="shared" si="3"/>
        <v>0</v>
      </c>
      <c r="BQ7" s="1">
        <f t="shared" si="3"/>
        <v>0</v>
      </c>
      <c r="BR7" s="1">
        <f t="shared" si="3"/>
        <v>0</v>
      </c>
      <c r="BS7" s="1">
        <f t="shared" si="3"/>
        <v>0</v>
      </c>
      <c r="BT7" s="1">
        <f t="shared" si="3"/>
        <v>0</v>
      </c>
      <c r="BU7" s="1">
        <f t="shared" si="3"/>
        <v>0</v>
      </c>
      <c r="BV7" s="1">
        <f t="shared" si="3"/>
        <v>0</v>
      </c>
      <c r="BW7" s="1">
        <f t="shared" si="3"/>
        <v>0</v>
      </c>
      <c r="BX7" s="1">
        <f t="shared" si="3"/>
        <v>0</v>
      </c>
      <c r="BY7" s="1">
        <f t="shared" si="4"/>
        <v>1</v>
      </c>
      <c r="BZ7" s="1">
        <f t="shared" si="4"/>
        <v>3</v>
      </c>
      <c r="CA7" s="1">
        <f t="shared" si="4"/>
        <v>0</v>
      </c>
      <c r="CB7" s="1">
        <f t="shared" si="4"/>
        <v>0</v>
      </c>
      <c r="CC7" s="1">
        <f t="shared" si="4"/>
        <v>0</v>
      </c>
      <c r="CD7" s="1">
        <f t="shared" si="5"/>
        <v>0</v>
      </c>
      <c r="CE7" s="1">
        <f t="shared" si="5"/>
        <v>0</v>
      </c>
      <c r="CF7" s="1">
        <f t="shared" si="5"/>
        <v>0</v>
      </c>
      <c r="CG7" s="1">
        <f>IF(AP$2="x",AP7,0)</f>
        <v>0</v>
      </c>
      <c r="CH7" s="1">
        <f t="shared" si="6"/>
        <v>0</v>
      </c>
      <c r="CI7" s="1">
        <f t="shared" si="6"/>
        <v>0</v>
      </c>
      <c r="CL7" s="1">
        <f t="shared" si="7"/>
        <v>20</v>
      </c>
      <c r="CM7" s="1">
        <f t="shared" si="8"/>
        <v>4</v>
      </c>
      <c r="CO7" s="15" t="s">
        <v>40</v>
      </c>
      <c r="CP7" s="1" t="str">
        <f>IF(Y2="x","CE 3059", "-")</f>
        <v>-</v>
      </c>
      <c r="CQ7" s="1" t="str">
        <f>IF(Z2="x","CE 3060", "-")</f>
        <v>-</v>
      </c>
      <c r="CR7" s="1" t="str">
        <f>IF(AA2="x","CE 3061", "-")</f>
        <v>-</v>
      </c>
      <c r="CS7" s="1" t="str">
        <f>IF(AB2="x","CE 3062", "-")</f>
        <v>-</v>
      </c>
      <c r="CT7" s="1" t="str">
        <f>IF(AJ2="x","CE 4060", "-")</f>
        <v>-</v>
      </c>
      <c r="CU7" s="1" t="str">
        <f>IF(AK2="x","CE 4061", "-")</f>
        <v>-</v>
      </c>
    </row>
    <row r="8" spans="1:141" ht="15" customHeight="1" x14ac:dyDescent="0.3">
      <c r="A8" s="43" t="s">
        <v>128</v>
      </c>
      <c r="B8" s="54">
        <f>IF('input-output'!$I$48="Y", 'Data Analysis'!CL8,'Data Analysis'!CM8)</f>
        <v>29</v>
      </c>
      <c r="C8" s="13">
        <f t="shared" si="0"/>
        <v>3.0334728033472803E-2</v>
      </c>
      <c r="D8">
        <v>3</v>
      </c>
      <c r="E8">
        <v>0</v>
      </c>
      <c r="F8">
        <v>0</v>
      </c>
      <c r="G8">
        <v>0</v>
      </c>
      <c r="H8">
        <v>3</v>
      </c>
      <c r="I8">
        <v>2</v>
      </c>
      <c r="J8">
        <v>0</v>
      </c>
      <c r="K8">
        <v>4</v>
      </c>
      <c r="L8">
        <v>0</v>
      </c>
      <c r="M8">
        <v>3</v>
      </c>
      <c r="N8">
        <v>3</v>
      </c>
      <c r="O8">
        <v>3</v>
      </c>
      <c r="P8">
        <v>3</v>
      </c>
      <c r="Q8">
        <v>3</v>
      </c>
      <c r="R8">
        <v>2</v>
      </c>
      <c r="S8">
        <v>3</v>
      </c>
      <c r="T8">
        <v>3</v>
      </c>
      <c r="U8">
        <v>3</v>
      </c>
      <c r="V8">
        <v>0</v>
      </c>
      <c r="W8">
        <v>0</v>
      </c>
      <c r="X8">
        <v>5</v>
      </c>
      <c r="Y8" s="86">
        <v>5</v>
      </c>
      <c r="Z8">
        <v>2</v>
      </c>
      <c r="AA8">
        <v>4</v>
      </c>
      <c r="AB8">
        <v>0</v>
      </c>
      <c r="AC8">
        <v>5</v>
      </c>
      <c r="AD8">
        <v>3</v>
      </c>
      <c r="AE8">
        <v>0</v>
      </c>
      <c r="AF8">
        <v>4</v>
      </c>
      <c r="AG8"/>
      <c r="AH8">
        <v>0</v>
      </c>
      <c r="AI8">
        <v>3</v>
      </c>
      <c r="AJ8">
        <v>2</v>
      </c>
      <c r="AK8">
        <v>0</v>
      </c>
      <c r="AL8">
        <v>3</v>
      </c>
      <c r="AU8" s="1">
        <f t="shared" si="1"/>
        <v>3</v>
      </c>
      <c r="AV8" s="1">
        <f t="shared" si="1"/>
        <v>0</v>
      </c>
      <c r="AW8" s="1">
        <f t="shared" si="1"/>
        <v>0</v>
      </c>
      <c r="AX8" s="1">
        <f t="shared" si="1"/>
        <v>0</v>
      </c>
      <c r="AY8" s="1">
        <f t="shared" si="1"/>
        <v>3</v>
      </c>
      <c r="AZ8" s="1">
        <f t="shared" si="1"/>
        <v>2</v>
      </c>
      <c r="BA8" s="1">
        <f t="shared" si="1"/>
        <v>0</v>
      </c>
      <c r="BB8" s="1">
        <f t="shared" si="1"/>
        <v>4</v>
      </c>
      <c r="BC8" s="1">
        <f t="shared" si="1"/>
        <v>0</v>
      </c>
      <c r="BD8" s="1">
        <f t="shared" si="1"/>
        <v>3</v>
      </c>
      <c r="BE8" s="1">
        <f t="shared" si="2"/>
        <v>0</v>
      </c>
      <c r="BF8" s="1">
        <f t="shared" si="2"/>
        <v>0</v>
      </c>
      <c r="BG8" s="1">
        <f t="shared" si="2"/>
        <v>0</v>
      </c>
      <c r="BH8" s="1">
        <f t="shared" si="2"/>
        <v>0</v>
      </c>
      <c r="BI8" s="1">
        <f t="shared" si="2"/>
        <v>2</v>
      </c>
      <c r="BJ8" s="1">
        <f t="shared" si="2"/>
        <v>3</v>
      </c>
      <c r="BK8" s="1">
        <f t="shared" si="2"/>
        <v>3</v>
      </c>
      <c r="BL8" s="1">
        <f t="shared" si="2"/>
        <v>3</v>
      </c>
      <c r="BM8" s="1">
        <f t="shared" si="2"/>
        <v>0</v>
      </c>
      <c r="BN8" s="1">
        <f t="shared" si="2"/>
        <v>0</v>
      </c>
      <c r="BO8" s="1">
        <f t="shared" si="3"/>
        <v>0</v>
      </c>
      <c r="BP8" s="1">
        <f t="shared" si="3"/>
        <v>0</v>
      </c>
      <c r="BQ8" s="1">
        <f t="shared" si="3"/>
        <v>0</v>
      </c>
      <c r="BR8" s="1">
        <f t="shared" si="3"/>
        <v>0</v>
      </c>
      <c r="BS8" s="1">
        <f t="shared" si="3"/>
        <v>0</v>
      </c>
      <c r="BT8" s="1">
        <f t="shared" si="3"/>
        <v>0</v>
      </c>
      <c r="BU8" s="1">
        <f t="shared" si="3"/>
        <v>0</v>
      </c>
      <c r="BV8" s="1">
        <f t="shared" si="3"/>
        <v>0</v>
      </c>
      <c r="BW8" s="1">
        <f t="shared" si="3"/>
        <v>0</v>
      </c>
      <c r="BX8" s="1">
        <f t="shared" si="3"/>
        <v>0</v>
      </c>
      <c r="BY8" s="1">
        <f t="shared" si="4"/>
        <v>0</v>
      </c>
      <c r="BZ8" s="1">
        <f t="shared" si="4"/>
        <v>3</v>
      </c>
      <c r="CA8" s="1">
        <f t="shared" si="4"/>
        <v>0</v>
      </c>
      <c r="CB8" s="1">
        <f t="shared" si="4"/>
        <v>0</v>
      </c>
      <c r="CC8" s="1">
        <f t="shared" si="4"/>
        <v>0</v>
      </c>
      <c r="CD8" s="1">
        <f t="shared" si="5"/>
        <v>0</v>
      </c>
      <c r="CE8" s="1">
        <f t="shared" si="5"/>
        <v>0</v>
      </c>
      <c r="CF8" s="1">
        <f t="shared" si="5"/>
        <v>0</v>
      </c>
      <c r="CG8" s="1">
        <f>IF(AP$2="x",AP8,0)</f>
        <v>0</v>
      </c>
      <c r="CH8" s="1">
        <f t="shared" si="6"/>
        <v>0</v>
      </c>
      <c r="CI8" s="1">
        <f t="shared" si="6"/>
        <v>0</v>
      </c>
      <c r="CL8" s="1">
        <f t="shared" si="7"/>
        <v>29</v>
      </c>
      <c r="CM8" s="1">
        <f t="shared" si="8"/>
        <v>4</v>
      </c>
      <c r="CO8" s="15" t="s">
        <v>42</v>
      </c>
      <c r="CP8" s="1" t="str">
        <f>IF(AC2="x","CE 3070", "-")</f>
        <v>-</v>
      </c>
      <c r="CQ8" s="1" t="str">
        <f>IF(AD2="x","CE 3074", "-")</f>
        <v>-</v>
      </c>
      <c r="CR8" s="1" t="str">
        <f>IF(AL2="x","CE 4071", "-")</f>
        <v>-</v>
      </c>
    </row>
    <row r="9" spans="1:141" ht="15" customHeight="1" x14ac:dyDescent="0.3">
      <c r="A9" s="43" t="s">
        <v>0</v>
      </c>
      <c r="B9" s="54">
        <f>SUM(B10:B19)</f>
        <v>263</v>
      </c>
      <c r="C9" s="13">
        <f t="shared" si="0"/>
        <v>0.27510460251046026</v>
      </c>
      <c r="D9"/>
      <c r="E9"/>
      <c r="F9"/>
      <c r="G9"/>
      <c r="H9"/>
      <c r="I9"/>
      <c r="J9"/>
      <c r="K9"/>
      <c r="L9"/>
      <c r="M9"/>
      <c r="N9"/>
      <c r="O9"/>
      <c r="P9"/>
      <c r="Q9"/>
      <c r="R9"/>
      <c r="S9"/>
      <c r="T9"/>
      <c r="U9"/>
      <c r="V9"/>
      <c r="W9"/>
      <c r="X9"/>
      <c r="Y9" s="34"/>
      <c r="Z9"/>
      <c r="AA9"/>
      <c r="AB9"/>
      <c r="AC9"/>
      <c r="AD9"/>
      <c r="AE9"/>
      <c r="AF9"/>
      <c r="AG9"/>
      <c r="AH9"/>
      <c r="AI9"/>
      <c r="AJ9"/>
      <c r="AK9"/>
      <c r="AL9"/>
      <c r="AU9" s="1">
        <f t="shared" ref="AU9:AU18" si="9">IF(D$2="x",D9,0)</f>
        <v>0</v>
      </c>
      <c r="CL9" s="1">
        <f t="shared" si="7"/>
        <v>0</v>
      </c>
      <c r="CM9" s="1">
        <f t="shared" si="8"/>
        <v>0</v>
      </c>
      <c r="CO9" s="15" t="s">
        <v>43</v>
      </c>
      <c r="CP9" s="1" t="str">
        <f>IF(V2="x","CE 3050", "-")</f>
        <v>CE 3050</v>
      </c>
      <c r="CQ9" s="1" t="str">
        <f>IF(W2="x","CE 3051", "-")</f>
        <v>-</v>
      </c>
      <c r="CR9" s="1" t="str">
        <f>IF(X2="x","CE 3054", "-")</f>
        <v>-</v>
      </c>
      <c r="CS9" s="1" t="str">
        <f>IF(AG2="x","CE 355X", "-")</f>
        <v>-</v>
      </c>
    </row>
    <row r="10" spans="1:141" ht="15" customHeight="1" x14ac:dyDescent="0.3">
      <c r="A10" s="42" t="s">
        <v>92</v>
      </c>
      <c r="B10" s="78">
        <f>IF('input-output'!$I$48="Y", 'Data Analysis'!CL10,'Data Analysis'!CM10)</f>
        <v>34</v>
      </c>
      <c r="C10" s="53">
        <f t="shared" si="0"/>
        <v>3.5564853556485358E-2</v>
      </c>
      <c r="D10">
        <v>0</v>
      </c>
      <c r="E10">
        <v>2</v>
      </c>
      <c r="F10">
        <v>2</v>
      </c>
      <c r="G10">
        <v>4</v>
      </c>
      <c r="H10">
        <v>0</v>
      </c>
      <c r="I10">
        <v>2</v>
      </c>
      <c r="J10">
        <v>5</v>
      </c>
      <c r="K10">
        <v>2</v>
      </c>
      <c r="L10">
        <v>0</v>
      </c>
      <c r="M10">
        <v>4</v>
      </c>
      <c r="N10">
        <v>4</v>
      </c>
      <c r="O10">
        <v>0</v>
      </c>
      <c r="P10">
        <v>0</v>
      </c>
      <c r="Q10">
        <v>0</v>
      </c>
      <c r="R10">
        <v>5</v>
      </c>
      <c r="S10">
        <v>5</v>
      </c>
      <c r="T10">
        <v>0</v>
      </c>
      <c r="U10">
        <v>1</v>
      </c>
      <c r="V10">
        <v>0</v>
      </c>
      <c r="W10">
        <v>2</v>
      </c>
      <c r="X10">
        <v>4</v>
      </c>
      <c r="Y10" s="86">
        <v>1</v>
      </c>
      <c r="Z10">
        <v>0</v>
      </c>
      <c r="AA10">
        <v>2</v>
      </c>
      <c r="AB10">
        <v>0</v>
      </c>
      <c r="AC10">
        <v>0</v>
      </c>
      <c r="AD10">
        <v>3</v>
      </c>
      <c r="AE10">
        <v>0</v>
      </c>
      <c r="AF10">
        <v>0</v>
      </c>
      <c r="AG10"/>
      <c r="AH10">
        <v>2</v>
      </c>
      <c r="AI10">
        <v>5</v>
      </c>
      <c r="AJ10">
        <v>0</v>
      </c>
      <c r="AK10">
        <v>0</v>
      </c>
      <c r="AL10">
        <v>0</v>
      </c>
      <c r="AU10" s="1">
        <f t="shared" si="9"/>
        <v>0</v>
      </c>
      <c r="AV10" s="1">
        <f t="shared" ref="AV10:AV18" si="10">IF(E$2="x",E10,0)</f>
        <v>2</v>
      </c>
      <c r="AW10" s="1">
        <f t="shared" ref="AW10:AW18" si="11">IF(F$2="x",F10,0)</f>
        <v>2</v>
      </c>
      <c r="AX10" s="1">
        <f t="shared" ref="AX10:AX18" si="12">IF(G$2="x",G10,0)</f>
        <v>4</v>
      </c>
      <c r="AY10" s="1">
        <f t="shared" ref="AY10:AY18" si="13">IF(H$2="x",H10,0)</f>
        <v>0</v>
      </c>
      <c r="AZ10" s="1">
        <f t="shared" ref="AZ10:AZ18" si="14">IF(I$2="x",I10,0)</f>
        <v>2</v>
      </c>
      <c r="BA10" s="1">
        <f t="shared" ref="BA10:BA18" si="15">IF(J$2="x",J10,0)</f>
        <v>0</v>
      </c>
      <c r="BB10" s="1">
        <f t="shared" ref="BB10:BB18" si="16">IF(K$2="x",K10,0)</f>
        <v>2</v>
      </c>
      <c r="BC10" s="1">
        <f t="shared" ref="BC10:BC18" si="17">IF(L$2="x",L10,0)</f>
        <v>0</v>
      </c>
      <c r="BD10" s="1">
        <f t="shared" ref="BD10:BD18" si="18">IF(M$2="x",M10,0)</f>
        <v>4</v>
      </c>
      <c r="BE10" s="1">
        <f t="shared" ref="BE10:BE18" si="19">IF(N$2="x",N10,0)</f>
        <v>0</v>
      </c>
      <c r="BF10" s="1">
        <f t="shared" ref="BF10:BF18" si="20">IF(O$2="x",O10,0)</f>
        <v>0</v>
      </c>
      <c r="BG10" s="1">
        <f t="shared" ref="BG10:BG18" si="21">IF(P$2="x",P10,0)</f>
        <v>0</v>
      </c>
      <c r="BH10" s="1">
        <f t="shared" ref="BH10:BH18" si="22">IF(Q$2="x",Q10,0)</f>
        <v>0</v>
      </c>
      <c r="BI10" s="1">
        <f t="shared" ref="BI10:BI18" si="23">IF(R$2="x",R10,0)</f>
        <v>5</v>
      </c>
      <c r="BJ10" s="1">
        <f t="shared" ref="BJ10:BJ18" si="24">IF(S$2="x",S10,0)</f>
        <v>5</v>
      </c>
      <c r="BK10" s="1">
        <f t="shared" ref="BK10:BK18" si="25">IF(T$2="x",T10,0)</f>
        <v>0</v>
      </c>
      <c r="BL10" s="1">
        <f t="shared" ref="BL10:BL18" si="26">IF(U$2="x",U10,0)</f>
        <v>1</v>
      </c>
      <c r="BM10" s="1">
        <f t="shared" ref="BM10:BM18" si="27">IF(V$2="x",V10,0)</f>
        <v>0</v>
      </c>
      <c r="BN10" s="1">
        <f t="shared" ref="BN10:BN18" si="28">IF(W$2="x",W10,0)</f>
        <v>0</v>
      </c>
      <c r="BO10" s="1">
        <f t="shared" ref="BO10:BO18" si="29">IF(X$2="x",X10,0)</f>
        <v>0</v>
      </c>
      <c r="BP10" s="1">
        <f t="shared" ref="BP10:BP18" si="30">IF(Y$2="x",Y10,0)</f>
        <v>0</v>
      </c>
      <c r="BQ10" s="1">
        <f t="shared" ref="BQ10:BQ18" si="31">IF(Z$2="x",Z10,0)</f>
        <v>0</v>
      </c>
      <c r="BR10" s="1">
        <f t="shared" ref="BR10:BR18" si="32">IF(AA$2="x",AA10,0)</f>
        <v>0</v>
      </c>
      <c r="BS10" s="1">
        <f t="shared" ref="BS10:BS18" si="33">IF(AB$2="x",AB10,0)</f>
        <v>0</v>
      </c>
      <c r="BT10" s="1">
        <f t="shared" ref="BT10:BT18" si="34">IF(AC$2="x",AC10,0)</f>
        <v>0</v>
      </c>
      <c r="BU10" s="1">
        <f t="shared" ref="BU10:BU18" si="35">IF(AD$2="x",AD10,0)</f>
        <v>0</v>
      </c>
      <c r="BV10" s="1">
        <f t="shared" ref="BV10:BV18" si="36">IF(AE$2="x",AE10,0)</f>
        <v>0</v>
      </c>
      <c r="BW10" s="1">
        <f t="shared" ref="BW10:BW18" si="37">IF(AF$2="x",AF10,0)</f>
        <v>0</v>
      </c>
      <c r="BX10" s="1">
        <f t="shared" ref="BX10:BX18" si="38">IF(AG$2="x",AG10,0)</f>
        <v>0</v>
      </c>
      <c r="BY10" s="1">
        <f t="shared" ref="BY10:BY18" si="39">IF(AH$2="x",AH10,0)</f>
        <v>2</v>
      </c>
      <c r="BZ10" s="1">
        <f t="shared" ref="BZ10:BZ18" si="40">IF(AI$2="x",AI10,0)</f>
        <v>5</v>
      </c>
      <c r="CA10" s="1">
        <f t="shared" ref="CA10:CA18" si="41">IF(AJ$2="x",AJ10,0)</f>
        <v>0</v>
      </c>
      <c r="CB10" s="1">
        <f t="shared" ref="CB10:CB18" si="42">IF(AK$2="x",AK10,0)</f>
        <v>0</v>
      </c>
      <c r="CC10" s="1">
        <f t="shared" ref="CC10:CC18" si="43">IF(AL$2="x",AL10,0)</f>
        <v>0</v>
      </c>
      <c r="CD10" s="1">
        <f t="shared" ref="CD10:CF18" si="44">IF(AM$2="x",AM10,0)</f>
        <v>0</v>
      </c>
      <c r="CE10" s="1">
        <f t="shared" si="44"/>
        <v>0</v>
      </c>
      <c r="CF10" s="1">
        <f t="shared" si="44"/>
        <v>0</v>
      </c>
      <c r="CG10" s="1">
        <f t="shared" ref="CG10:CG18" si="45">IF(AP$2="x",AP10,0)</f>
        <v>0</v>
      </c>
      <c r="CH10" s="1">
        <f t="shared" ref="CH10:CI18" si="46">IF(AQ$2="x",AQ10,0)</f>
        <v>0</v>
      </c>
      <c r="CI10" s="1">
        <f t="shared" si="46"/>
        <v>0</v>
      </c>
      <c r="CL10" s="1">
        <f t="shared" si="7"/>
        <v>34</v>
      </c>
      <c r="CM10" s="1">
        <f t="shared" si="8"/>
        <v>23</v>
      </c>
      <c r="CO10" s="15" t="s">
        <v>44</v>
      </c>
      <c r="CP10" s="1" t="str">
        <f>IF(M2="x","CE 3020", "-")</f>
        <v>CE 3020</v>
      </c>
      <c r="CQ10" s="1" t="str">
        <f>IF(N2="x","CE 3021", "-")</f>
        <v>-</v>
      </c>
      <c r="CR10" s="1" t="str">
        <f>IF(O2="x","CE 3022", "-")</f>
        <v>-</v>
      </c>
      <c r="CS10" s="1" t="str">
        <f>IF(P2="x","CE 3023", "-")</f>
        <v>-</v>
      </c>
      <c r="CT10" s="1" t="str">
        <f>IF(Q2="x","CE 3024", "-")</f>
        <v>-</v>
      </c>
      <c r="CU10" s="1"/>
    </row>
    <row r="11" spans="1:141" ht="15" customHeight="1" x14ac:dyDescent="0.3">
      <c r="A11" s="42" t="s">
        <v>93</v>
      </c>
      <c r="B11" s="78">
        <f>IF('input-output'!$I$48="Y", 'Data Analysis'!CL11,'Data Analysis'!CM11)</f>
        <v>23</v>
      </c>
      <c r="C11" s="53">
        <f t="shared" si="0"/>
        <v>2.4058577405857741E-2</v>
      </c>
      <c r="D11">
        <v>0</v>
      </c>
      <c r="E11">
        <v>0</v>
      </c>
      <c r="F11">
        <v>0</v>
      </c>
      <c r="G11">
        <v>0</v>
      </c>
      <c r="H11">
        <v>5</v>
      </c>
      <c r="I11">
        <v>1</v>
      </c>
      <c r="J11">
        <v>0</v>
      </c>
      <c r="K11">
        <v>0</v>
      </c>
      <c r="L11">
        <v>0</v>
      </c>
      <c r="M11">
        <v>2</v>
      </c>
      <c r="N11">
        <v>3</v>
      </c>
      <c r="O11">
        <v>0</v>
      </c>
      <c r="P11">
        <v>5</v>
      </c>
      <c r="Q11">
        <v>5</v>
      </c>
      <c r="R11">
        <v>0</v>
      </c>
      <c r="S11">
        <v>4</v>
      </c>
      <c r="T11">
        <v>0</v>
      </c>
      <c r="U11">
        <v>0</v>
      </c>
      <c r="V11">
        <v>5</v>
      </c>
      <c r="W11">
        <v>2</v>
      </c>
      <c r="X11">
        <v>0</v>
      </c>
      <c r="Y11" s="86">
        <v>1</v>
      </c>
      <c r="Z11">
        <v>0</v>
      </c>
      <c r="AA11">
        <v>0</v>
      </c>
      <c r="AB11">
        <v>0</v>
      </c>
      <c r="AC11">
        <v>0</v>
      </c>
      <c r="AD11">
        <v>3</v>
      </c>
      <c r="AE11">
        <v>0</v>
      </c>
      <c r="AF11">
        <v>0</v>
      </c>
      <c r="AG11"/>
      <c r="AH11">
        <v>5</v>
      </c>
      <c r="AI11">
        <v>1</v>
      </c>
      <c r="AJ11">
        <v>0</v>
      </c>
      <c r="AK11">
        <v>0</v>
      </c>
      <c r="AL11">
        <v>0</v>
      </c>
      <c r="AU11" s="1">
        <f t="shared" si="9"/>
        <v>0</v>
      </c>
      <c r="AV11" s="1">
        <f t="shared" si="10"/>
        <v>0</v>
      </c>
      <c r="AW11" s="1">
        <f t="shared" si="11"/>
        <v>0</v>
      </c>
      <c r="AX11" s="1">
        <f t="shared" si="12"/>
        <v>0</v>
      </c>
      <c r="AY11" s="1">
        <f t="shared" si="13"/>
        <v>5</v>
      </c>
      <c r="AZ11" s="1">
        <f t="shared" si="14"/>
        <v>1</v>
      </c>
      <c r="BA11" s="1">
        <f t="shared" si="15"/>
        <v>0</v>
      </c>
      <c r="BB11" s="1">
        <f t="shared" si="16"/>
        <v>0</v>
      </c>
      <c r="BC11" s="1">
        <f t="shared" si="17"/>
        <v>0</v>
      </c>
      <c r="BD11" s="1">
        <f t="shared" si="18"/>
        <v>2</v>
      </c>
      <c r="BE11" s="1">
        <f t="shared" si="19"/>
        <v>0</v>
      </c>
      <c r="BF11" s="1">
        <f t="shared" si="20"/>
        <v>0</v>
      </c>
      <c r="BG11" s="1">
        <f t="shared" si="21"/>
        <v>0</v>
      </c>
      <c r="BH11" s="1">
        <f t="shared" si="22"/>
        <v>0</v>
      </c>
      <c r="BI11" s="1">
        <f t="shared" si="23"/>
        <v>0</v>
      </c>
      <c r="BJ11" s="1">
        <f t="shared" si="24"/>
        <v>4</v>
      </c>
      <c r="BK11" s="1">
        <f t="shared" si="25"/>
        <v>0</v>
      </c>
      <c r="BL11" s="1">
        <f t="shared" si="26"/>
        <v>0</v>
      </c>
      <c r="BM11" s="1">
        <f t="shared" si="27"/>
        <v>5</v>
      </c>
      <c r="BN11" s="1">
        <f t="shared" si="28"/>
        <v>0</v>
      </c>
      <c r="BO11" s="1">
        <f t="shared" si="29"/>
        <v>0</v>
      </c>
      <c r="BP11" s="1">
        <f t="shared" si="30"/>
        <v>0</v>
      </c>
      <c r="BQ11" s="1">
        <f t="shared" si="31"/>
        <v>0</v>
      </c>
      <c r="BR11" s="1">
        <f t="shared" si="32"/>
        <v>0</v>
      </c>
      <c r="BS11" s="1">
        <f t="shared" si="33"/>
        <v>0</v>
      </c>
      <c r="BT11" s="1">
        <f t="shared" si="34"/>
        <v>0</v>
      </c>
      <c r="BU11" s="1">
        <f t="shared" si="35"/>
        <v>0</v>
      </c>
      <c r="BV11" s="1">
        <f t="shared" si="36"/>
        <v>0</v>
      </c>
      <c r="BW11" s="1">
        <f t="shared" si="37"/>
        <v>0</v>
      </c>
      <c r="BX11" s="1">
        <f t="shared" si="38"/>
        <v>0</v>
      </c>
      <c r="BY11" s="1">
        <f t="shared" si="39"/>
        <v>5</v>
      </c>
      <c r="BZ11" s="1">
        <f t="shared" si="40"/>
        <v>1</v>
      </c>
      <c r="CA11" s="1">
        <f t="shared" si="41"/>
        <v>0</v>
      </c>
      <c r="CB11" s="1">
        <f t="shared" si="42"/>
        <v>0</v>
      </c>
      <c r="CC11" s="1">
        <f t="shared" si="43"/>
        <v>0</v>
      </c>
      <c r="CD11" s="1">
        <f t="shared" si="44"/>
        <v>0</v>
      </c>
      <c r="CE11" s="1">
        <f t="shared" si="44"/>
        <v>0</v>
      </c>
      <c r="CF11" s="1">
        <f t="shared" si="44"/>
        <v>0</v>
      </c>
      <c r="CG11" s="1">
        <f t="shared" si="45"/>
        <v>0</v>
      </c>
      <c r="CH11" s="1">
        <f t="shared" si="46"/>
        <v>0</v>
      </c>
      <c r="CI11" s="1">
        <f t="shared" si="46"/>
        <v>0</v>
      </c>
      <c r="CL11" s="1">
        <f t="shared" si="7"/>
        <v>23</v>
      </c>
      <c r="CM11" s="1">
        <f t="shared" si="8"/>
        <v>19</v>
      </c>
      <c r="CO11" s="15" t="s">
        <v>31</v>
      </c>
      <c r="CP11" s="1" t="str">
        <f>IF(AQ2="x","CH 1010", "-")</f>
        <v>CH 1010</v>
      </c>
      <c r="CQ11" s="1" t="str">
        <f>IF(AR2="x","CH 1020", "-")</f>
        <v>-</v>
      </c>
    </row>
    <row r="12" spans="1:141" ht="15" customHeight="1" x14ac:dyDescent="0.3">
      <c r="A12" s="42" t="s">
        <v>95</v>
      </c>
      <c r="B12" s="78">
        <f>IF('input-output'!$I$48="Y", 'Data Analysis'!CL12,'Data Analysis'!CM12)</f>
        <v>49</v>
      </c>
      <c r="C12" s="53">
        <f t="shared" si="0"/>
        <v>5.1255230125523014E-2</v>
      </c>
      <c r="D12">
        <v>0</v>
      </c>
      <c r="E12">
        <v>5</v>
      </c>
      <c r="F12">
        <v>5</v>
      </c>
      <c r="G12">
        <v>5</v>
      </c>
      <c r="H12">
        <v>0</v>
      </c>
      <c r="I12">
        <v>1</v>
      </c>
      <c r="J12">
        <v>5</v>
      </c>
      <c r="K12">
        <v>4</v>
      </c>
      <c r="L12">
        <v>5</v>
      </c>
      <c r="M12">
        <v>1</v>
      </c>
      <c r="N12">
        <v>0</v>
      </c>
      <c r="O12">
        <v>0</v>
      </c>
      <c r="P12">
        <v>0</v>
      </c>
      <c r="Q12">
        <v>0</v>
      </c>
      <c r="R12">
        <v>4</v>
      </c>
      <c r="S12">
        <v>3</v>
      </c>
      <c r="T12">
        <v>4</v>
      </c>
      <c r="U12">
        <v>5</v>
      </c>
      <c r="V12">
        <v>0</v>
      </c>
      <c r="W12">
        <v>4</v>
      </c>
      <c r="X12">
        <v>5</v>
      </c>
      <c r="Y12" s="86">
        <v>0</v>
      </c>
      <c r="Z12">
        <v>0</v>
      </c>
      <c r="AA12">
        <v>0</v>
      </c>
      <c r="AB12">
        <v>0</v>
      </c>
      <c r="AC12">
        <v>0</v>
      </c>
      <c r="AD12">
        <v>0</v>
      </c>
      <c r="AE12">
        <v>0</v>
      </c>
      <c r="AF12">
        <v>4</v>
      </c>
      <c r="AG12"/>
      <c r="AH12">
        <v>3</v>
      </c>
      <c r="AI12">
        <v>4</v>
      </c>
      <c r="AJ12">
        <v>0</v>
      </c>
      <c r="AK12">
        <v>0</v>
      </c>
      <c r="AL12">
        <v>0</v>
      </c>
      <c r="AU12" s="1">
        <f t="shared" si="9"/>
        <v>0</v>
      </c>
      <c r="AV12" s="1">
        <f t="shared" si="10"/>
        <v>5</v>
      </c>
      <c r="AW12" s="1">
        <f t="shared" si="11"/>
        <v>5</v>
      </c>
      <c r="AX12" s="1">
        <f t="shared" si="12"/>
        <v>5</v>
      </c>
      <c r="AY12" s="1">
        <f t="shared" si="13"/>
        <v>0</v>
      </c>
      <c r="AZ12" s="1">
        <f t="shared" si="14"/>
        <v>1</v>
      </c>
      <c r="BA12" s="1">
        <f t="shared" si="15"/>
        <v>0</v>
      </c>
      <c r="BB12" s="1">
        <f t="shared" si="16"/>
        <v>4</v>
      </c>
      <c r="BC12" s="1">
        <f t="shared" si="17"/>
        <v>5</v>
      </c>
      <c r="BD12" s="1">
        <f t="shared" si="18"/>
        <v>1</v>
      </c>
      <c r="BE12" s="1">
        <f t="shared" si="19"/>
        <v>0</v>
      </c>
      <c r="BF12" s="1">
        <f t="shared" si="20"/>
        <v>0</v>
      </c>
      <c r="BG12" s="1">
        <f t="shared" si="21"/>
        <v>0</v>
      </c>
      <c r="BH12" s="1">
        <f t="shared" si="22"/>
        <v>0</v>
      </c>
      <c r="BI12" s="1">
        <f t="shared" si="23"/>
        <v>4</v>
      </c>
      <c r="BJ12" s="1">
        <f t="shared" si="24"/>
        <v>3</v>
      </c>
      <c r="BK12" s="1">
        <f t="shared" si="25"/>
        <v>4</v>
      </c>
      <c r="BL12" s="1">
        <f t="shared" si="26"/>
        <v>5</v>
      </c>
      <c r="BM12" s="1">
        <f t="shared" si="27"/>
        <v>0</v>
      </c>
      <c r="BN12" s="1">
        <f t="shared" si="28"/>
        <v>0</v>
      </c>
      <c r="BO12" s="1">
        <f t="shared" si="29"/>
        <v>0</v>
      </c>
      <c r="BP12" s="1">
        <f t="shared" si="30"/>
        <v>0</v>
      </c>
      <c r="BQ12" s="1">
        <f t="shared" si="31"/>
        <v>0</v>
      </c>
      <c r="BR12" s="1">
        <f t="shared" si="32"/>
        <v>0</v>
      </c>
      <c r="BS12" s="1">
        <f t="shared" si="33"/>
        <v>0</v>
      </c>
      <c r="BT12" s="1">
        <f t="shared" si="34"/>
        <v>0</v>
      </c>
      <c r="BU12" s="1">
        <f t="shared" si="35"/>
        <v>0</v>
      </c>
      <c r="BV12" s="1">
        <f t="shared" si="36"/>
        <v>0</v>
      </c>
      <c r="BW12" s="1">
        <f t="shared" si="37"/>
        <v>0</v>
      </c>
      <c r="BX12" s="1">
        <f t="shared" si="38"/>
        <v>0</v>
      </c>
      <c r="BY12" s="1">
        <f t="shared" si="39"/>
        <v>3</v>
      </c>
      <c r="BZ12" s="1">
        <f t="shared" si="40"/>
        <v>4</v>
      </c>
      <c r="CA12" s="1">
        <f t="shared" si="41"/>
        <v>0</v>
      </c>
      <c r="CB12" s="1">
        <f t="shared" si="42"/>
        <v>0</v>
      </c>
      <c r="CC12" s="1">
        <f t="shared" si="43"/>
        <v>0</v>
      </c>
      <c r="CD12" s="1">
        <f t="shared" si="44"/>
        <v>0</v>
      </c>
      <c r="CE12" s="1">
        <f t="shared" si="44"/>
        <v>0</v>
      </c>
      <c r="CF12" s="1">
        <f t="shared" si="44"/>
        <v>0</v>
      </c>
      <c r="CG12" s="1">
        <f t="shared" si="45"/>
        <v>0</v>
      </c>
      <c r="CH12" s="1">
        <f t="shared" si="46"/>
        <v>0</v>
      </c>
      <c r="CI12" s="1">
        <f t="shared" si="46"/>
        <v>0</v>
      </c>
      <c r="CL12" s="1">
        <f t="shared" si="7"/>
        <v>49</v>
      </c>
      <c r="CM12" s="1">
        <f t="shared" si="8"/>
        <v>41</v>
      </c>
      <c r="CO12" s="15" t="s">
        <v>32</v>
      </c>
      <c r="CP12" s="1" t="str">
        <f>IF(AP2="x","MA 2011", "-")</f>
        <v>MA 2011</v>
      </c>
    </row>
    <row r="13" spans="1:141" ht="15" customHeight="1" x14ac:dyDescent="0.25">
      <c r="A13" s="44" t="s">
        <v>96</v>
      </c>
      <c r="B13" s="78">
        <f>IF('input-output'!$I$48="Y", 'Data Analysis'!CL13,'Data Analysis'!CM13)</f>
        <v>22</v>
      </c>
      <c r="C13" s="53">
        <f t="shared" si="0"/>
        <v>2.3012552301255231E-2</v>
      </c>
      <c r="D13">
        <v>0</v>
      </c>
      <c r="E13">
        <v>0</v>
      </c>
      <c r="F13">
        <v>0</v>
      </c>
      <c r="G13">
        <v>0</v>
      </c>
      <c r="H13">
        <v>0</v>
      </c>
      <c r="I13">
        <v>1</v>
      </c>
      <c r="J13">
        <v>0</v>
      </c>
      <c r="K13">
        <v>0</v>
      </c>
      <c r="L13">
        <v>0</v>
      </c>
      <c r="M13">
        <v>1</v>
      </c>
      <c r="N13">
        <v>0</v>
      </c>
      <c r="O13">
        <v>0</v>
      </c>
      <c r="P13">
        <v>0</v>
      </c>
      <c r="Q13">
        <v>0</v>
      </c>
      <c r="R13">
        <v>0</v>
      </c>
      <c r="S13">
        <v>0</v>
      </c>
      <c r="T13">
        <v>5</v>
      </c>
      <c r="U13">
        <v>5</v>
      </c>
      <c r="V13">
        <v>0</v>
      </c>
      <c r="W13">
        <v>5</v>
      </c>
      <c r="X13">
        <v>0</v>
      </c>
      <c r="Y13" s="86">
        <v>0</v>
      </c>
      <c r="Z13">
        <v>0</v>
      </c>
      <c r="AA13">
        <v>0</v>
      </c>
      <c r="AB13">
        <v>0</v>
      </c>
      <c r="AC13">
        <v>0</v>
      </c>
      <c r="AD13">
        <v>0</v>
      </c>
      <c r="AE13">
        <v>0</v>
      </c>
      <c r="AF13">
        <v>3</v>
      </c>
      <c r="AG13"/>
      <c r="AH13">
        <v>5</v>
      </c>
      <c r="AI13">
        <v>5</v>
      </c>
      <c r="AJ13">
        <v>0</v>
      </c>
      <c r="AK13">
        <v>0</v>
      </c>
      <c r="AL13">
        <v>0</v>
      </c>
      <c r="AU13" s="1">
        <f t="shared" si="9"/>
        <v>0</v>
      </c>
      <c r="AV13" s="1">
        <f t="shared" si="10"/>
        <v>0</v>
      </c>
      <c r="AW13" s="1">
        <f t="shared" si="11"/>
        <v>0</v>
      </c>
      <c r="AX13" s="1">
        <f t="shared" si="12"/>
        <v>0</v>
      </c>
      <c r="AY13" s="1">
        <f t="shared" si="13"/>
        <v>0</v>
      </c>
      <c r="AZ13" s="1">
        <f t="shared" si="14"/>
        <v>1</v>
      </c>
      <c r="BA13" s="1">
        <f t="shared" si="15"/>
        <v>0</v>
      </c>
      <c r="BB13" s="1">
        <f t="shared" si="16"/>
        <v>0</v>
      </c>
      <c r="BC13" s="1">
        <f t="shared" si="17"/>
        <v>0</v>
      </c>
      <c r="BD13" s="1">
        <f t="shared" si="18"/>
        <v>1</v>
      </c>
      <c r="BE13" s="1">
        <f t="shared" si="19"/>
        <v>0</v>
      </c>
      <c r="BF13" s="1">
        <f t="shared" si="20"/>
        <v>0</v>
      </c>
      <c r="BG13" s="1">
        <f t="shared" si="21"/>
        <v>0</v>
      </c>
      <c r="BH13" s="1">
        <f t="shared" si="22"/>
        <v>0</v>
      </c>
      <c r="BI13" s="1">
        <f t="shared" si="23"/>
        <v>0</v>
      </c>
      <c r="BJ13" s="1">
        <f t="shared" si="24"/>
        <v>0</v>
      </c>
      <c r="BK13" s="1">
        <f t="shared" si="25"/>
        <v>5</v>
      </c>
      <c r="BL13" s="1">
        <f t="shared" si="26"/>
        <v>5</v>
      </c>
      <c r="BM13" s="1">
        <f t="shared" si="27"/>
        <v>0</v>
      </c>
      <c r="BN13" s="1">
        <f t="shared" si="28"/>
        <v>0</v>
      </c>
      <c r="BO13" s="1">
        <f t="shared" si="29"/>
        <v>0</v>
      </c>
      <c r="BP13" s="1">
        <f t="shared" si="30"/>
        <v>0</v>
      </c>
      <c r="BQ13" s="1">
        <f t="shared" si="31"/>
        <v>0</v>
      </c>
      <c r="BR13" s="1">
        <f t="shared" si="32"/>
        <v>0</v>
      </c>
      <c r="BS13" s="1">
        <f t="shared" si="33"/>
        <v>0</v>
      </c>
      <c r="BT13" s="1">
        <f t="shared" si="34"/>
        <v>0</v>
      </c>
      <c r="BU13" s="1">
        <f t="shared" si="35"/>
        <v>0</v>
      </c>
      <c r="BV13" s="1">
        <f t="shared" si="36"/>
        <v>0</v>
      </c>
      <c r="BW13" s="1">
        <f t="shared" si="37"/>
        <v>0</v>
      </c>
      <c r="BX13" s="1">
        <f t="shared" si="38"/>
        <v>0</v>
      </c>
      <c r="BY13" s="1">
        <f t="shared" si="39"/>
        <v>5</v>
      </c>
      <c r="BZ13" s="1">
        <f t="shared" si="40"/>
        <v>5</v>
      </c>
      <c r="CA13" s="1">
        <f t="shared" si="41"/>
        <v>0</v>
      </c>
      <c r="CB13" s="1">
        <f t="shared" si="42"/>
        <v>0</v>
      </c>
      <c r="CC13" s="1">
        <f t="shared" si="43"/>
        <v>0</v>
      </c>
      <c r="CD13" s="1">
        <f t="shared" si="44"/>
        <v>0</v>
      </c>
      <c r="CE13" s="1">
        <f t="shared" si="44"/>
        <v>0</v>
      </c>
      <c r="CF13" s="1">
        <f t="shared" si="44"/>
        <v>0</v>
      </c>
      <c r="CG13" s="1">
        <f t="shared" si="45"/>
        <v>0</v>
      </c>
      <c r="CH13" s="1">
        <f t="shared" si="46"/>
        <v>0</v>
      </c>
      <c r="CI13" s="1">
        <f t="shared" si="46"/>
        <v>0</v>
      </c>
      <c r="CL13" s="1">
        <f t="shared" si="7"/>
        <v>22</v>
      </c>
      <c r="CM13" s="1">
        <f t="shared" si="8"/>
        <v>20</v>
      </c>
    </row>
    <row r="14" spans="1:141" ht="15" customHeight="1" x14ac:dyDescent="0.25">
      <c r="A14" s="42" t="s">
        <v>103</v>
      </c>
      <c r="B14" s="78">
        <f>IF('input-output'!$I$48="Y", 'Data Analysis'!CL14,'Data Analysis'!CM14)</f>
        <v>16</v>
      </c>
      <c r="C14" s="53">
        <f t="shared" si="0"/>
        <v>1.6736401673640166E-2</v>
      </c>
      <c r="D14">
        <v>0</v>
      </c>
      <c r="E14">
        <v>0</v>
      </c>
      <c r="F14">
        <v>0</v>
      </c>
      <c r="G14">
        <v>0</v>
      </c>
      <c r="H14">
        <v>0</v>
      </c>
      <c r="I14">
        <v>5</v>
      </c>
      <c r="J14">
        <v>0</v>
      </c>
      <c r="K14">
        <v>1</v>
      </c>
      <c r="L14">
        <v>0</v>
      </c>
      <c r="M14">
        <v>0</v>
      </c>
      <c r="N14">
        <v>0</v>
      </c>
      <c r="O14">
        <v>0</v>
      </c>
      <c r="P14">
        <v>0</v>
      </c>
      <c r="Q14">
        <v>0</v>
      </c>
      <c r="R14">
        <v>0</v>
      </c>
      <c r="S14">
        <v>0</v>
      </c>
      <c r="T14">
        <v>3</v>
      </c>
      <c r="U14">
        <v>1</v>
      </c>
      <c r="V14">
        <v>0</v>
      </c>
      <c r="W14">
        <v>5</v>
      </c>
      <c r="X14">
        <v>0</v>
      </c>
      <c r="Y14" s="86">
        <v>4</v>
      </c>
      <c r="Z14">
        <v>3</v>
      </c>
      <c r="AA14">
        <v>3</v>
      </c>
      <c r="AB14">
        <v>5</v>
      </c>
      <c r="AC14">
        <v>0</v>
      </c>
      <c r="AD14">
        <v>0</v>
      </c>
      <c r="AE14">
        <v>0</v>
      </c>
      <c r="AF14">
        <v>4</v>
      </c>
      <c r="AG14"/>
      <c r="AH14">
        <v>3</v>
      </c>
      <c r="AI14">
        <v>3</v>
      </c>
      <c r="AJ14">
        <v>3</v>
      </c>
      <c r="AK14">
        <v>4</v>
      </c>
      <c r="AL14">
        <v>0</v>
      </c>
      <c r="AU14" s="1">
        <f t="shared" si="9"/>
        <v>0</v>
      </c>
      <c r="AV14" s="1">
        <f t="shared" si="10"/>
        <v>0</v>
      </c>
      <c r="AW14" s="1">
        <f t="shared" si="11"/>
        <v>0</v>
      </c>
      <c r="AX14" s="1">
        <f t="shared" si="12"/>
        <v>0</v>
      </c>
      <c r="AY14" s="1">
        <f t="shared" si="13"/>
        <v>0</v>
      </c>
      <c r="AZ14" s="1">
        <f t="shared" si="14"/>
        <v>5</v>
      </c>
      <c r="BA14" s="1">
        <f t="shared" si="15"/>
        <v>0</v>
      </c>
      <c r="BB14" s="1">
        <f t="shared" si="16"/>
        <v>1</v>
      </c>
      <c r="BC14" s="1">
        <f t="shared" si="17"/>
        <v>0</v>
      </c>
      <c r="BD14" s="1">
        <f t="shared" si="18"/>
        <v>0</v>
      </c>
      <c r="BE14" s="1">
        <f t="shared" si="19"/>
        <v>0</v>
      </c>
      <c r="BF14" s="1">
        <f t="shared" si="20"/>
        <v>0</v>
      </c>
      <c r="BG14" s="1">
        <f t="shared" si="21"/>
        <v>0</v>
      </c>
      <c r="BH14" s="1">
        <f t="shared" si="22"/>
        <v>0</v>
      </c>
      <c r="BI14" s="1">
        <f t="shared" si="23"/>
        <v>0</v>
      </c>
      <c r="BJ14" s="1">
        <f t="shared" si="24"/>
        <v>0</v>
      </c>
      <c r="BK14" s="1">
        <f t="shared" si="25"/>
        <v>3</v>
      </c>
      <c r="BL14" s="1">
        <f t="shared" si="26"/>
        <v>1</v>
      </c>
      <c r="BM14" s="1">
        <f t="shared" si="27"/>
        <v>0</v>
      </c>
      <c r="BN14" s="1">
        <f t="shared" si="28"/>
        <v>0</v>
      </c>
      <c r="BO14" s="1">
        <f t="shared" si="29"/>
        <v>0</v>
      </c>
      <c r="BP14" s="1">
        <f t="shared" si="30"/>
        <v>0</v>
      </c>
      <c r="BQ14" s="1">
        <f t="shared" si="31"/>
        <v>0</v>
      </c>
      <c r="BR14" s="1">
        <f t="shared" si="32"/>
        <v>0</v>
      </c>
      <c r="BS14" s="1">
        <f t="shared" si="33"/>
        <v>0</v>
      </c>
      <c r="BT14" s="1">
        <f t="shared" si="34"/>
        <v>0</v>
      </c>
      <c r="BU14" s="1">
        <f t="shared" si="35"/>
        <v>0</v>
      </c>
      <c r="BV14" s="1">
        <f t="shared" si="36"/>
        <v>0</v>
      </c>
      <c r="BW14" s="1">
        <f t="shared" si="37"/>
        <v>0</v>
      </c>
      <c r="BX14" s="1">
        <f t="shared" si="38"/>
        <v>0</v>
      </c>
      <c r="BY14" s="1">
        <f t="shared" si="39"/>
        <v>3</v>
      </c>
      <c r="BZ14" s="1">
        <f t="shared" si="40"/>
        <v>3</v>
      </c>
      <c r="CA14" s="1">
        <f t="shared" si="41"/>
        <v>0</v>
      </c>
      <c r="CB14" s="1">
        <f t="shared" si="42"/>
        <v>0</v>
      </c>
      <c r="CC14" s="1">
        <f t="shared" si="43"/>
        <v>0</v>
      </c>
      <c r="CD14" s="1">
        <f t="shared" si="44"/>
        <v>0</v>
      </c>
      <c r="CE14" s="1">
        <f t="shared" si="44"/>
        <v>0</v>
      </c>
      <c r="CF14" s="1">
        <f t="shared" si="44"/>
        <v>0</v>
      </c>
      <c r="CG14" s="1">
        <f t="shared" si="45"/>
        <v>0</v>
      </c>
      <c r="CH14" s="1">
        <f t="shared" si="46"/>
        <v>0</v>
      </c>
      <c r="CI14" s="1">
        <f t="shared" si="46"/>
        <v>0</v>
      </c>
      <c r="CL14" s="1">
        <f t="shared" si="7"/>
        <v>16</v>
      </c>
      <c r="CM14" s="1">
        <f t="shared" si="8"/>
        <v>5</v>
      </c>
    </row>
    <row r="15" spans="1:141" ht="15" customHeight="1" x14ac:dyDescent="0.25">
      <c r="A15" s="42" t="s">
        <v>97</v>
      </c>
      <c r="B15" s="78">
        <f>IF('input-output'!$I$48="Y", 'Data Analysis'!CL15,'Data Analysis'!CM15)</f>
        <v>55</v>
      </c>
      <c r="C15" s="53">
        <f t="shared" si="0"/>
        <v>5.7531380753138073E-2</v>
      </c>
      <c r="D15">
        <v>0</v>
      </c>
      <c r="E15">
        <v>4</v>
      </c>
      <c r="F15">
        <v>4</v>
      </c>
      <c r="G15">
        <v>4</v>
      </c>
      <c r="H15">
        <v>0</v>
      </c>
      <c r="I15">
        <v>3</v>
      </c>
      <c r="J15">
        <v>5</v>
      </c>
      <c r="K15">
        <v>5</v>
      </c>
      <c r="L15">
        <v>5</v>
      </c>
      <c r="M15">
        <v>1</v>
      </c>
      <c r="N15">
        <v>1</v>
      </c>
      <c r="O15">
        <v>2</v>
      </c>
      <c r="P15">
        <v>4</v>
      </c>
      <c r="Q15">
        <v>0</v>
      </c>
      <c r="R15">
        <v>4</v>
      </c>
      <c r="S15">
        <v>4</v>
      </c>
      <c r="T15">
        <v>2</v>
      </c>
      <c r="U15">
        <v>5</v>
      </c>
      <c r="V15">
        <v>5</v>
      </c>
      <c r="W15">
        <v>5</v>
      </c>
      <c r="X15">
        <v>5</v>
      </c>
      <c r="Y15" s="86">
        <v>3</v>
      </c>
      <c r="Z15">
        <v>0</v>
      </c>
      <c r="AA15">
        <v>5</v>
      </c>
      <c r="AB15">
        <v>0</v>
      </c>
      <c r="AC15">
        <v>5</v>
      </c>
      <c r="AD15">
        <v>4</v>
      </c>
      <c r="AE15">
        <v>0</v>
      </c>
      <c r="AF15">
        <v>5</v>
      </c>
      <c r="AG15"/>
      <c r="AH15">
        <v>4</v>
      </c>
      <c r="AI15">
        <v>5</v>
      </c>
      <c r="AJ15">
        <v>0</v>
      </c>
      <c r="AK15">
        <v>0</v>
      </c>
      <c r="AL15">
        <v>0</v>
      </c>
      <c r="AU15" s="1">
        <f t="shared" si="9"/>
        <v>0</v>
      </c>
      <c r="AV15" s="1">
        <f t="shared" si="10"/>
        <v>4</v>
      </c>
      <c r="AW15" s="1">
        <f t="shared" si="11"/>
        <v>4</v>
      </c>
      <c r="AX15" s="1">
        <f t="shared" si="12"/>
        <v>4</v>
      </c>
      <c r="AY15" s="1">
        <f t="shared" si="13"/>
        <v>0</v>
      </c>
      <c r="AZ15" s="1">
        <f t="shared" si="14"/>
        <v>3</v>
      </c>
      <c r="BA15" s="1">
        <f t="shared" si="15"/>
        <v>0</v>
      </c>
      <c r="BB15" s="1">
        <f t="shared" si="16"/>
        <v>5</v>
      </c>
      <c r="BC15" s="1">
        <f t="shared" si="17"/>
        <v>5</v>
      </c>
      <c r="BD15" s="1">
        <f t="shared" si="18"/>
        <v>1</v>
      </c>
      <c r="BE15" s="1">
        <f t="shared" si="19"/>
        <v>0</v>
      </c>
      <c r="BF15" s="1">
        <f t="shared" si="20"/>
        <v>0</v>
      </c>
      <c r="BG15" s="1">
        <f t="shared" si="21"/>
        <v>0</v>
      </c>
      <c r="BH15" s="1">
        <f t="shared" si="22"/>
        <v>0</v>
      </c>
      <c r="BI15" s="1">
        <f t="shared" si="23"/>
        <v>4</v>
      </c>
      <c r="BJ15" s="1">
        <f t="shared" si="24"/>
        <v>4</v>
      </c>
      <c r="BK15" s="1">
        <f t="shared" si="25"/>
        <v>2</v>
      </c>
      <c r="BL15" s="1">
        <f t="shared" si="26"/>
        <v>5</v>
      </c>
      <c r="BM15" s="1">
        <f t="shared" si="27"/>
        <v>5</v>
      </c>
      <c r="BN15" s="1">
        <f t="shared" si="28"/>
        <v>0</v>
      </c>
      <c r="BO15" s="1">
        <f t="shared" si="29"/>
        <v>0</v>
      </c>
      <c r="BP15" s="1">
        <f t="shared" si="30"/>
        <v>0</v>
      </c>
      <c r="BQ15" s="1">
        <f t="shared" si="31"/>
        <v>0</v>
      </c>
      <c r="BR15" s="1">
        <f t="shared" si="32"/>
        <v>0</v>
      </c>
      <c r="BS15" s="1">
        <f t="shared" si="33"/>
        <v>0</v>
      </c>
      <c r="BT15" s="1">
        <f t="shared" si="34"/>
        <v>0</v>
      </c>
      <c r="BU15" s="1">
        <f t="shared" si="35"/>
        <v>0</v>
      </c>
      <c r="BV15" s="1">
        <f t="shared" si="36"/>
        <v>0</v>
      </c>
      <c r="BW15" s="1">
        <f t="shared" si="37"/>
        <v>0</v>
      </c>
      <c r="BX15" s="1">
        <f t="shared" si="38"/>
        <v>0</v>
      </c>
      <c r="BY15" s="1">
        <f t="shared" si="39"/>
        <v>4</v>
      </c>
      <c r="BZ15" s="1">
        <f t="shared" si="40"/>
        <v>5</v>
      </c>
      <c r="CA15" s="1">
        <f t="shared" si="41"/>
        <v>0</v>
      </c>
      <c r="CB15" s="1">
        <f t="shared" si="42"/>
        <v>0</v>
      </c>
      <c r="CC15" s="1">
        <f t="shared" si="43"/>
        <v>0</v>
      </c>
      <c r="CD15" s="1">
        <f t="shared" si="44"/>
        <v>0</v>
      </c>
      <c r="CE15" s="1">
        <f t="shared" si="44"/>
        <v>0</v>
      </c>
      <c r="CF15" s="1">
        <f t="shared" si="44"/>
        <v>0</v>
      </c>
      <c r="CG15" s="1">
        <f t="shared" si="45"/>
        <v>0</v>
      </c>
      <c r="CH15" s="1">
        <f t="shared" si="46"/>
        <v>0</v>
      </c>
      <c r="CI15" s="1">
        <f t="shared" si="46"/>
        <v>0</v>
      </c>
      <c r="CL15" s="1">
        <f t="shared" si="7"/>
        <v>55</v>
      </c>
      <c r="CM15" s="1">
        <f t="shared" si="8"/>
        <v>49</v>
      </c>
    </row>
    <row r="16" spans="1:141" ht="15" customHeight="1" x14ac:dyDescent="0.25">
      <c r="A16" s="42" t="s">
        <v>99</v>
      </c>
      <c r="B16" s="78">
        <f>IF('input-output'!$I$48="Y", 'Data Analysis'!CL16,'Data Analysis'!CM16)</f>
        <v>28</v>
      </c>
      <c r="C16" s="53">
        <f t="shared" si="0"/>
        <v>2.9288702928870293E-2</v>
      </c>
      <c r="D16">
        <v>0</v>
      </c>
      <c r="E16">
        <v>0</v>
      </c>
      <c r="F16">
        <v>0</v>
      </c>
      <c r="G16">
        <v>0</v>
      </c>
      <c r="H16">
        <v>0</v>
      </c>
      <c r="I16">
        <v>1</v>
      </c>
      <c r="J16">
        <v>0</v>
      </c>
      <c r="K16">
        <v>3</v>
      </c>
      <c r="L16">
        <v>0</v>
      </c>
      <c r="M16">
        <v>1</v>
      </c>
      <c r="N16">
        <v>2</v>
      </c>
      <c r="O16">
        <v>0</v>
      </c>
      <c r="P16">
        <v>2</v>
      </c>
      <c r="Q16">
        <v>0</v>
      </c>
      <c r="R16">
        <v>5</v>
      </c>
      <c r="S16">
        <v>3</v>
      </c>
      <c r="T16">
        <v>4</v>
      </c>
      <c r="U16">
        <v>3</v>
      </c>
      <c r="V16">
        <v>1</v>
      </c>
      <c r="W16">
        <v>5</v>
      </c>
      <c r="X16">
        <v>5</v>
      </c>
      <c r="Y16" s="34"/>
      <c r="Z16">
        <v>0</v>
      </c>
      <c r="AA16">
        <v>0</v>
      </c>
      <c r="AB16">
        <v>0</v>
      </c>
      <c r="AC16">
        <v>0</v>
      </c>
      <c r="AD16">
        <v>0</v>
      </c>
      <c r="AE16">
        <v>0</v>
      </c>
      <c r="AF16">
        <v>5</v>
      </c>
      <c r="AG16"/>
      <c r="AH16">
        <v>3</v>
      </c>
      <c r="AI16">
        <v>4</v>
      </c>
      <c r="AJ16">
        <v>0</v>
      </c>
      <c r="AK16">
        <v>0</v>
      </c>
      <c r="AL16">
        <v>0</v>
      </c>
      <c r="AU16" s="1">
        <f t="shared" si="9"/>
        <v>0</v>
      </c>
      <c r="AV16" s="1">
        <f t="shared" si="10"/>
        <v>0</v>
      </c>
      <c r="AW16" s="1">
        <f t="shared" si="11"/>
        <v>0</v>
      </c>
      <c r="AX16" s="1">
        <f t="shared" si="12"/>
        <v>0</v>
      </c>
      <c r="AY16" s="1">
        <f t="shared" si="13"/>
        <v>0</v>
      </c>
      <c r="AZ16" s="1">
        <f t="shared" si="14"/>
        <v>1</v>
      </c>
      <c r="BA16" s="1">
        <f t="shared" si="15"/>
        <v>0</v>
      </c>
      <c r="BB16" s="1">
        <f t="shared" si="16"/>
        <v>3</v>
      </c>
      <c r="BC16" s="1">
        <f t="shared" si="17"/>
        <v>0</v>
      </c>
      <c r="BD16" s="1">
        <f t="shared" si="18"/>
        <v>1</v>
      </c>
      <c r="BE16" s="1">
        <f t="shared" si="19"/>
        <v>0</v>
      </c>
      <c r="BF16" s="1">
        <f t="shared" si="20"/>
        <v>0</v>
      </c>
      <c r="BG16" s="1">
        <f t="shared" si="21"/>
        <v>0</v>
      </c>
      <c r="BH16" s="1">
        <f t="shared" si="22"/>
        <v>0</v>
      </c>
      <c r="BI16" s="1">
        <f t="shared" si="23"/>
        <v>5</v>
      </c>
      <c r="BJ16" s="1">
        <f t="shared" si="24"/>
        <v>3</v>
      </c>
      <c r="BK16" s="1">
        <f t="shared" si="25"/>
        <v>4</v>
      </c>
      <c r="BL16" s="1">
        <f t="shared" si="26"/>
        <v>3</v>
      </c>
      <c r="BM16" s="1">
        <f t="shared" si="27"/>
        <v>1</v>
      </c>
      <c r="BN16" s="1">
        <f t="shared" si="28"/>
        <v>0</v>
      </c>
      <c r="BO16" s="1">
        <f t="shared" si="29"/>
        <v>0</v>
      </c>
      <c r="BP16" s="1">
        <f t="shared" si="30"/>
        <v>0</v>
      </c>
      <c r="BQ16" s="1">
        <f t="shared" si="31"/>
        <v>0</v>
      </c>
      <c r="BR16" s="1">
        <f t="shared" si="32"/>
        <v>0</v>
      </c>
      <c r="BS16" s="1">
        <f t="shared" si="33"/>
        <v>0</v>
      </c>
      <c r="BT16" s="1">
        <f t="shared" si="34"/>
        <v>0</v>
      </c>
      <c r="BU16" s="1">
        <f t="shared" si="35"/>
        <v>0</v>
      </c>
      <c r="BV16" s="1">
        <f t="shared" si="36"/>
        <v>0</v>
      </c>
      <c r="BW16" s="1">
        <f t="shared" si="37"/>
        <v>0</v>
      </c>
      <c r="BX16" s="1">
        <f t="shared" si="38"/>
        <v>0</v>
      </c>
      <c r="BY16" s="1">
        <f t="shared" si="39"/>
        <v>3</v>
      </c>
      <c r="BZ16" s="1">
        <f t="shared" si="40"/>
        <v>4</v>
      </c>
      <c r="CA16" s="1">
        <f t="shared" si="41"/>
        <v>0</v>
      </c>
      <c r="CB16" s="1">
        <f t="shared" si="42"/>
        <v>0</v>
      </c>
      <c r="CC16" s="1">
        <f t="shared" si="43"/>
        <v>0</v>
      </c>
      <c r="CD16" s="1">
        <f t="shared" si="44"/>
        <v>0</v>
      </c>
      <c r="CE16" s="1">
        <f t="shared" si="44"/>
        <v>0</v>
      </c>
      <c r="CF16" s="1">
        <f t="shared" si="44"/>
        <v>0</v>
      </c>
      <c r="CG16" s="1">
        <f t="shared" si="45"/>
        <v>0</v>
      </c>
      <c r="CH16" s="1">
        <f t="shared" si="46"/>
        <v>0</v>
      </c>
      <c r="CI16" s="1">
        <f t="shared" si="46"/>
        <v>0</v>
      </c>
      <c r="CL16" s="1">
        <f t="shared" si="7"/>
        <v>28</v>
      </c>
      <c r="CM16" s="1">
        <f t="shared" si="8"/>
        <v>13</v>
      </c>
    </row>
    <row r="17" spans="1:100" ht="15" customHeight="1" x14ac:dyDescent="0.25">
      <c r="A17" s="42" t="s">
        <v>100</v>
      </c>
      <c r="B17" s="78">
        <f>IF('input-output'!$I$48="Y", 'Data Analysis'!CL17,'Data Analysis'!CM17)</f>
        <v>11</v>
      </c>
      <c r="C17" s="53">
        <f t="shared" si="0"/>
        <v>1.1506276150627616E-2</v>
      </c>
      <c r="D17">
        <v>0</v>
      </c>
      <c r="E17">
        <v>0</v>
      </c>
      <c r="F17">
        <v>0</v>
      </c>
      <c r="G17">
        <v>0</v>
      </c>
      <c r="H17">
        <v>0</v>
      </c>
      <c r="I17">
        <v>3</v>
      </c>
      <c r="J17">
        <v>0</v>
      </c>
      <c r="K17">
        <v>0</v>
      </c>
      <c r="L17">
        <v>0</v>
      </c>
      <c r="M17">
        <v>3</v>
      </c>
      <c r="N17">
        <v>0</v>
      </c>
      <c r="O17">
        <v>0</v>
      </c>
      <c r="P17">
        <v>0</v>
      </c>
      <c r="Q17">
        <v>0</v>
      </c>
      <c r="R17">
        <v>0</v>
      </c>
      <c r="S17">
        <v>0</v>
      </c>
      <c r="T17">
        <v>0</v>
      </c>
      <c r="U17">
        <v>0</v>
      </c>
      <c r="V17">
        <v>5</v>
      </c>
      <c r="W17">
        <v>0</v>
      </c>
      <c r="X17">
        <v>0</v>
      </c>
      <c r="Y17" s="86">
        <v>3</v>
      </c>
      <c r="Z17">
        <v>0</v>
      </c>
      <c r="AA17">
        <v>5</v>
      </c>
      <c r="AB17">
        <v>0</v>
      </c>
      <c r="AC17">
        <v>4</v>
      </c>
      <c r="AD17">
        <v>0</v>
      </c>
      <c r="AE17">
        <v>5</v>
      </c>
      <c r="AF17">
        <v>3</v>
      </c>
      <c r="AG17"/>
      <c r="AH17">
        <v>0</v>
      </c>
      <c r="AI17">
        <v>0</v>
      </c>
      <c r="AJ17">
        <v>0</v>
      </c>
      <c r="AK17">
        <v>4</v>
      </c>
      <c r="AL17">
        <v>0</v>
      </c>
      <c r="AU17" s="1">
        <f t="shared" si="9"/>
        <v>0</v>
      </c>
      <c r="AV17" s="1">
        <f t="shared" si="10"/>
        <v>0</v>
      </c>
      <c r="AW17" s="1">
        <f t="shared" si="11"/>
        <v>0</v>
      </c>
      <c r="AX17" s="1">
        <f t="shared" si="12"/>
        <v>0</v>
      </c>
      <c r="AY17" s="1">
        <f t="shared" si="13"/>
        <v>0</v>
      </c>
      <c r="AZ17" s="1">
        <f t="shared" si="14"/>
        <v>3</v>
      </c>
      <c r="BA17" s="1">
        <f t="shared" si="15"/>
        <v>0</v>
      </c>
      <c r="BB17" s="1">
        <f t="shared" si="16"/>
        <v>0</v>
      </c>
      <c r="BC17" s="1">
        <f t="shared" si="17"/>
        <v>0</v>
      </c>
      <c r="BD17" s="1">
        <f t="shared" si="18"/>
        <v>3</v>
      </c>
      <c r="BE17" s="1">
        <f t="shared" si="19"/>
        <v>0</v>
      </c>
      <c r="BF17" s="1">
        <f t="shared" si="20"/>
        <v>0</v>
      </c>
      <c r="BG17" s="1">
        <f t="shared" si="21"/>
        <v>0</v>
      </c>
      <c r="BH17" s="1">
        <f t="shared" si="22"/>
        <v>0</v>
      </c>
      <c r="BI17" s="1">
        <f t="shared" si="23"/>
        <v>0</v>
      </c>
      <c r="BJ17" s="1">
        <f t="shared" si="24"/>
        <v>0</v>
      </c>
      <c r="BK17" s="1">
        <f t="shared" si="25"/>
        <v>0</v>
      </c>
      <c r="BL17" s="1">
        <f t="shared" si="26"/>
        <v>0</v>
      </c>
      <c r="BM17" s="1">
        <f t="shared" si="27"/>
        <v>5</v>
      </c>
      <c r="BN17" s="1">
        <f t="shared" si="28"/>
        <v>0</v>
      </c>
      <c r="BO17" s="1">
        <f t="shared" si="29"/>
        <v>0</v>
      </c>
      <c r="BP17" s="1">
        <f t="shared" si="30"/>
        <v>0</v>
      </c>
      <c r="BQ17" s="1">
        <f t="shared" si="31"/>
        <v>0</v>
      </c>
      <c r="BR17" s="1">
        <f t="shared" si="32"/>
        <v>0</v>
      </c>
      <c r="BS17" s="1">
        <f t="shared" si="33"/>
        <v>0</v>
      </c>
      <c r="BT17" s="1">
        <f t="shared" si="34"/>
        <v>0</v>
      </c>
      <c r="BU17" s="1">
        <f t="shared" si="35"/>
        <v>0</v>
      </c>
      <c r="BV17" s="1">
        <f t="shared" si="36"/>
        <v>0</v>
      </c>
      <c r="BW17" s="1">
        <f t="shared" si="37"/>
        <v>0</v>
      </c>
      <c r="BX17" s="1">
        <f t="shared" si="38"/>
        <v>0</v>
      </c>
      <c r="BY17" s="1">
        <f t="shared" si="39"/>
        <v>0</v>
      </c>
      <c r="BZ17" s="1">
        <f t="shared" si="40"/>
        <v>0</v>
      </c>
      <c r="CA17" s="1">
        <f t="shared" si="41"/>
        <v>0</v>
      </c>
      <c r="CB17" s="1">
        <f t="shared" si="42"/>
        <v>0</v>
      </c>
      <c r="CC17" s="1">
        <f t="shared" si="43"/>
        <v>0</v>
      </c>
      <c r="CD17" s="1">
        <f t="shared" si="44"/>
        <v>0</v>
      </c>
      <c r="CE17" s="1">
        <f t="shared" si="44"/>
        <v>0</v>
      </c>
      <c r="CF17" s="1">
        <f t="shared" si="44"/>
        <v>0</v>
      </c>
      <c r="CG17" s="1">
        <f t="shared" si="45"/>
        <v>0</v>
      </c>
      <c r="CH17" s="1">
        <f t="shared" si="46"/>
        <v>0</v>
      </c>
      <c r="CI17" s="1">
        <f t="shared" si="46"/>
        <v>0</v>
      </c>
      <c r="CL17" s="1">
        <f t="shared" si="7"/>
        <v>11</v>
      </c>
      <c r="CM17" s="1">
        <f t="shared" si="8"/>
        <v>5</v>
      </c>
    </row>
    <row r="18" spans="1:100" ht="15" customHeight="1" x14ac:dyDescent="0.25">
      <c r="A18" s="42" t="s">
        <v>101</v>
      </c>
      <c r="B18" s="78">
        <f>IF('input-output'!$I$48="Y", 'Data Analysis'!CL18,'Data Analysis'!CM18)</f>
        <v>25</v>
      </c>
      <c r="C18" s="53">
        <f t="shared" si="0"/>
        <v>2.615062761506276E-2</v>
      </c>
      <c r="D18">
        <v>0</v>
      </c>
      <c r="E18">
        <v>0</v>
      </c>
      <c r="F18">
        <v>0</v>
      </c>
      <c r="G18">
        <v>0</v>
      </c>
      <c r="H18">
        <v>0</v>
      </c>
      <c r="I18">
        <v>1</v>
      </c>
      <c r="J18">
        <v>0</v>
      </c>
      <c r="K18">
        <v>2</v>
      </c>
      <c r="L18">
        <v>0</v>
      </c>
      <c r="M18">
        <v>4</v>
      </c>
      <c r="N18">
        <v>4</v>
      </c>
      <c r="O18">
        <v>2</v>
      </c>
      <c r="P18">
        <v>0</v>
      </c>
      <c r="Q18">
        <v>0</v>
      </c>
      <c r="R18">
        <v>1</v>
      </c>
      <c r="S18">
        <v>0</v>
      </c>
      <c r="T18">
        <v>0</v>
      </c>
      <c r="U18">
        <v>4</v>
      </c>
      <c r="V18">
        <v>5</v>
      </c>
      <c r="W18">
        <v>3</v>
      </c>
      <c r="X18">
        <v>4</v>
      </c>
      <c r="Y18" s="86">
        <v>3</v>
      </c>
      <c r="Z18">
        <v>0</v>
      </c>
      <c r="AA18">
        <v>0</v>
      </c>
      <c r="AB18">
        <v>0</v>
      </c>
      <c r="AC18">
        <v>0</v>
      </c>
      <c r="AD18">
        <v>4</v>
      </c>
      <c r="AE18">
        <v>0</v>
      </c>
      <c r="AF18">
        <v>0</v>
      </c>
      <c r="AG18"/>
      <c r="AH18">
        <v>4</v>
      </c>
      <c r="AI18">
        <v>4</v>
      </c>
      <c r="AJ18">
        <v>0</v>
      </c>
      <c r="AK18">
        <v>0</v>
      </c>
      <c r="AL18">
        <v>0</v>
      </c>
      <c r="AU18" s="1">
        <f t="shared" si="9"/>
        <v>0</v>
      </c>
      <c r="AV18" s="1">
        <f t="shared" si="10"/>
        <v>0</v>
      </c>
      <c r="AW18" s="1">
        <f t="shared" si="11"/>
        <v>0</v>
      </c>
      <c r="AX18" s="1">
        <f t="shared" si="12"/>
        <v>0</v>
      </c>
      <c r="AY18" s="1">
        <f t="shared" si="13"/>
        <v>0</v>
      </c>
      <c r="AZ18" s="1">
        <f t="shared" si="14"/>
        <v>1</v>
      </c>
      <c r="BA18" s="1">
        <f t="shared" si="15"/>
        <v>0</v>
      </c>
      <c r="BB18" s="1">
        <f t="shared" si="16"/>
        <v>2</v>
      </c>
      <c r="BC18" s="1">
        <f t="shared" si="17"/>
        <v>0</v>
      </c>
      <c r="BD18" s="1">
        <f t="shared" si="18"/>
        <v>4</v>
      </c>
      <c r="BE18" s="1">
        <f t="shared" si="19"/>
        <v>0</v>
      </c>
      <c r="BF18" s="1">
        <f t="shared" si="20"/>
        <v>0</v>
      </c>
      <c r="BG18" s="1">
        <f t="shared" si="21"/>
        <v>0</v>
      </c>
      <c r="BH18" s="1">
        <f t="shared" si="22"/>
        <v>0</v>
      </c>
      <c r="BI18" s="1">
        <f t="shared" si="23"/>
        <v>1</v>
      </c>
      <c r="BJ18" s="1">
        <f t="shared" si="24"/>
        <v>0</v>
      </c>
      <c r="BK18" s="1">
        <f t="shared" si="25"/>
        <v>0</v>
      </c>
      <c r="BL18" s="1">
        <f t="shared" si="26"/>
        <v>4</v>
      </c>
      <c r="BM18" s="1">
        <f t="shared" si="27"/>
        <v>5</v>
      </c>
      <c r="BN18" s="1">
        <f t="shared" si="28"/>
        <v>0</v>
      </c>
      <c r="BO18" s="1">
        <f t="shared" si="29"/>
        <v>0</v>
      </c>
      <c r="BP18" s="1">
        <f t="shared" si="30"/>
        <v>0</v>
      </c>
      <c r="BQ18" s="1">
        <f t="shared" si="31"/>
        <v>0</v>
      </c>
      <c r="BR18" s="1">
        <f t="shared" si="32"/>
        <v>0</v>
      </c>
      <c r="BS18" s="1">
        <f t="shared" si="33"/>
        <v>0</v>
      </c>
      <c r="BT18" s="1">
        <f t="shared" si="34"/>
        <v>0</v>
      </c>
      <c r="BU18" s="1">
        <f t="shared" si="35"/>
        <v>0</v>
      </c>
      <c r="BV18" s="1">
        <f t="shared" si="36"/>
        <v>0</v>
      </c>
      <c r="BW18" s="1">
        <f t="shared" si="37"/>
        <v>0</v>
      </c>
      <c r="BX18" s="1">
        <f t="shared" si="38"/>
        <v>0</v>
      </c>
      <c r="BY18" s="1">
        <f t="shared" si="39"/>
        <v>4</v>
      </c>
      <c r="BZ18" s="1">
        <f t="shared" si="40"/>
        <v>4</v>
      </c>
      <c r="CA18" s="1">
        <f t="shared" si="41"/>
        <v>0</v>
      </c>
      <c r="CB18" s="1">
        <f t="shared" si="42"/>
        <v>0</v>
      </c>
      <c r="CC18" s="1">
        <f t="shared" si="43"/>
        <v>0</v>
      </c>
      <c r="CD18" s="1">
        <f t="shared" si="44"/>
        <v>0</v>
      </c>
      <c r="CE18" s="1">
        <f t="shared" si="44"/>
        <v>0</v>
      </c>
      <c r="CF18" s="1">
        <f t="shared" si="44"/>
        <v>0</v>
      </c>
      <c r="CG18" s="1">
        <f t="shared" si="45"/>
        <v>0</v>
      </c>
      <c r="CH18" s="1">
        <f t="shared" si="46"/>
        <v>0</v>
      </c>
      <c r="CI18" s="1">
        <f t="shared" si="46"/>
        <v>0</v>
      </c>
      <c r="CL18" s="1">
        <f t="shared" si="7"/>
        <v>25</v>
      </c>
      <c r="CM18" s="1">
        <f t="shared" si="8"/>
        <v>21</v>
      </c>
    </row>
    <row r="19" spans="1:100" ht="15" customHeight="1" x14ac:dyDescent="0.25">
      <c r="A19" s="42" t="s">
        <v>102</v>
      </c>
      <c r="B19" s="78">
        <f>IF('input-output'!$I$48="Y", 'Data Analysis'!CL19,'Data Analysis'!CM19)</f>
        <v>0</v>
      </c>
      <c r="C19" s="53"/>
      <c r="D19"/>
      <c r="E19"/>
      <c r="F19"/>
      <c r="G19"/>
      <c r="H19"/>
      <c r="I19"/>
      <c r="J19"/>
      <c r="K19"/>
      <c r="L19"/>
      <c r="M19"/>
      <c r="N19"/>
      <c r="O19"/>
      <c r="P19"/>
      <c r="Q19"/>
      <c r="R19"/>
      <c r="S19"/>
      <c r="T19"/>
      <c r="U19"/>
      <c r="V19"/>
      <c r="W19"/>
      <c r="X19"/>
      <c r="Y19" s="34"/>
      <c r="Z19"/>
      <c r="AA19"/>
      <c r="AB19"/>
      <c r="AC19"/>
      <c r="AD19"/>
      <c r="AE19"/>
      <c r="AF19"/>
      <c r="AG19"/>
      <c r="AH19"/>
      <c r="AI19"/>
      <c r="AJ19"/>
      <c r="AK19"/>
      <c r="AL19"/>
      <c r="CL19" s="1">
        <f t="shared" si="7"/>
        <v>0</v>
      </c>
      <c r="CM19" s="1">
        <f t="shared" si="8"/>
        <v>0</v>
      </c>
    </row>
    <row r="20" spans="1:100" ht="15" customHeight="1" x14ac:dyDescent="0.3">
      <c r="A20" s="43" t="s">
        <v>6</v>
      </c>
      <c r="B20" s="54">
        <f>SUM(B21:B29)</f>
        <v>118</v>
      </c>
      <c r="C20" s="13">
        <f t="shared" ref="C20:C45" si="47">B20/$B$46</f>
        <v>0.12343096234309624</v>
      </c>
      <c r="D20"/>
      <c r="E20"/>
      <c r="F20"/>
      <c r="G20"/>
      <c r="H20"/>
      <c r="I20"/>
      <c r="J20"/>
      <c r="K20"/>
      <c r="L20"/>
      <c r="M20"/>
      <c r="N20"/>
      <c r="O20"/>
      <c r="P20"/>
      <c r="Q20"/>
      <c r="R20"/>
      <c r="S20"/>
      <c r="T20"/>
      <c r="U20"/>
      <c r="V20"/>
      <c r="W20"/>
      <c r="X20"/>
      <c r="Y20" s="86"/>
      <c r="Z20"/>
      <c r="AA20"/>
      <c r="AB20"/>
      <c r="AC20"/>
      <c r="AD20"/>
      <c r="AE20"/>
      <c r="AF20"/>
      <c r="AG20"/>
      <c r="AH20"/>
      <c r="AI20"/>
      <c r="AJ20"/>
      <c r="AK20"/>
      <c r="AL20"/>
      <c r="CL20" s="1">
        <f t="shared" si="7"/>
        <v>0</v>
      </c>
      <c r="CM20" s="1">
        <f t="shared" si="8"/>
        <v>0</v>
      </c>
    </row>
    <row r="21" spans="1:100" ht="15" customHeight="1" x14ac:dyDescent="0.25">
      <c r="A21" s="42" t="s">
        <v>7</v>
      </c>
      <c r="B21" s="78">
        <f>IF('input-output'!$I$48="Y", 'Data Analysis'!CL21,'Data Analysis'!CM21)</f>
        <v>1</v>
      </c>
      <c r="C21" s="53">
        <f t="shared" si="47"/>
        <v>1.0460251046025104E-3</v>
      </c>
      <c r="D21">
        <v>0</v>
      </c>
      <c r="E21">
        <v>0</v>
      </c>
      <c r="F21">
        <v>0</v>
      </c>
      <c r="G21">
        <v>0</v>
      </c>
      <c r="H21">
        <v>0</v>
      </c>
      <c r="I21">
        <v>1</v>
      </c>
      <c r="J21">
        <v>0</v>
      </c>
      <c r="K21">
        <v>0</v>
      </c>
      <c r="L21">
        <v>0</v>
      </c>
      <c r="M21">
        <v>0</v>
      </c>
      <c r="N21">
        <v>0</v>
      </c>
      <c r="O21">
        <v>0</v>
      </c>
      <c r="P21">
        <v>0</v>
      </c>
      <c r="Q21">
        <v>0</v>
      </c>
      <c r="R21">
        <v>0</v>
      </c>
      <c r="S21">
        <v>0</v>
      </c>
      <c r="T21">
        <v>0</v>
      </c>
      <c r="U21">
        <v>0</v>
      </c>
      <c r="V21">
        <v>0</v>
      </c>
      <c r="W21">
        <v>0</v>
      </c>
      <c r="X21">
        <v>0</v>
      </c>
      <c r="Y21" s="86">
        <v>5</v>
      </c>
      <c r="Z21">
        <v>0</v>
      </c>
      <c r="AA21">
        <v>2</v>
      </c>
      <c r="AB21">
        <v>0</v>
      </c>
      <c r="AC21">
        <v>4</v>
      </c>
      <c r="AD21">
        <v>5</v>
      </c>
      <c r="AE21">
        <v>0</v>
      </c>
      <c r="AF21">
        <v>0</v>
      </c>
      <c r="AG21"/>
      <c r="AH21">
        <v>0</v>
      </c>
      <c r="AI21">
        <v>0</v>
      </c>
      <c r="AJ21">
        <v>2</v>
      </c>
      <c r="AK21">
        <v>0</v>
      </c>
      <c r="AL21">
        <v>1</v>
      </c>
      <c r="AU21" s="1">
        <f t="shared" ref="AU21:AU29" si="48">IF(D$2="x",D21,0)</f>
        <v>0</v>
      </c>
      <c r="AV21" s="1">
        <f t="shared" ref="AV21:AV29" si="49">IF(E$2="x",E21,0)</f>
        <v>0</v>
      </c>
      <c r="AW21" s="1">
        <f t="shared" ref="AW21:AW29" si="50">IF(F$2="x",F21,0)</f>
        <v>0</v>
      </c>
      <c r="AX21" s="1">
        <f t="shared" ref="AX21:AX29" si="51">IF(G$2="x",G21,0)</f>
        <v>0</v>
      </c>
      <c r="AY21" s="1">
        <f t="shared" ref="AY21:AY29" si="52">IF(H$2="x",H21,0)</f>
        <v>0</v>
      </c>
      <c r="AZ21" s="1">
        <f t="shared" ref="AZ21:AZ29" si="53">IF(I$2="x",I21,0)</f>
        <v>1</v>
      </c>
      <c r="BA21" s="1">
        <f t="shared" ref="BA21:BA29" si="54">IF(J$2="x",J21,0)</f>
        <v>0</v>
      </c>
      <c r="BB21" s="1">
        <f t="shared" ref="BB21:BB29" si="55">IF(K$2="x",K21,0)</f>
        <v>0</v>
      </c>
      <c r="BC21" s="1">
        <f t="shared" ref="BC21:BC29" si="56">IF(L$2="x",L21,0)</f>
        <v>0</v>
      </c>
      <c r="BD21" s="1">
        <f t="shared" ref="BD21:BD29" si="57">IF(M$2="x",M21,0)</f>
        <v>0</v>
      </c>
      <c r="BE21" s="1">
        <f t="shared" ref="BE21:BE29" si="58">IF(N$2="x",N21,0)</f>
        <v>0</v>
      </c>
      <c r="BF21" s="1">
        <f t="shared" ref="BF21:BF29" si="59">IF(O$2="x",O21,0)</f>
        <v>0</v>
      </c>
      <c r="BG21" s="1">
        <f t="shared" ref="BG21:BG29" si="60">IF(P$2="x",P21,0)</f>
        <v>0</v>
      </c>
      <c r="BH21" s="1">
        <f t="shared" ref="BH21:BH29" si="61">IF(Q$2="x",Q21,0)</f>
        <v>0</v>
      </c>
      <c r="BI21" s="1">
        <f t="shared" ref="BI21:BI29" si="62">IF(R$2="x",R21,0)</f>
        <v>0</v>
      </c>
      <c r="BJ21" s="1">
        <f t="shared" ref="BJ21:BJ29" si="63">IF(S$2="x",S21,0)</f>
        <v>0</v>
      </c>
      <c r="BK21" s="1">
        <f t="shared" ref="BK21:BK29" si="64">IF(T$2="x",T21,0)</f>
        <v>0</v>
      </c>
      <c r="BL21" s="1">
        <f t="shared" ref="BL21:BL29" si="65">IF(U$2="x",U21,0)</f>
        <v>0</v>
      </c>
      <c r="BM21" s="1">
        <f t="shared" ref="BM21:BM29" si="66">IF(V$2="x",V21,0)</f>
        <v>0</v>
      </c>
      <c r="BN21" s="1">
        <f t="shared" ref="BN21:BN29" si="67">IF(W$2="x",W21,0)</f>
        <v>0</v>
      </c>
      <c r="BO21" s="1">
        <f t="shared" ref="BO21:BO29" si="68">IF(X$2="x",X21,0)</f>
        <v>0</v>
      </c>
      <c r="BP21" s="1">
        <f t="shared" ref="BP21:BP29" si="69">IF(Y$2="x",Y21,0)</f>
        <v>0</v>
      </c>
      <c r="BQ21" s="1">
        <f t="shared" ref="BQ21:BQ29" si="70">IF(Z$2="x",Z21,0)</f>
        <v>0</v>
      </c>
      <c r="BR21" s="1">
        <f t="shared" ref="BR21:BR29" si="71">IF(AA$2="x",AA21,0)</f>
        <v>0</v>
      </c>
      <c r="BS21" s="1">
        <f t="shared" ref="BS21:BS29" si="72">IF(AB$2="x",AB21,0)</f>
        <v>0</v>
      </c>
      <c r="BT21" s="1">
        <f t="shared" ref="BT21:BT29" si="73">IF(AC$2="x",AC21,0)</f>
        <v>0</v>
      </c>
      <c r="BU21" s="1">
        <f t="shared" ref="BU21:BU29" si="74">IF(AD$2="x",AD21,0)</f>
        <v>0</v>
      </c>
      <c r="BV21" s="1">
        <f t="shared" ref="BV21:BV29" si="75">IF(AE$2="x",AE21,0)</f>
        <v>0</v>
      </c>
      <c r="BW21" s="1">
        <f t="shared" ref="BW21:BW29" si="76">IF(AF$2="x",AF21,0)</f>
        <v>0</v>
      </c>
      <c r="BX21" s="1">
        <f t="shared" ref="BX21:BX29" si="77">IF(AG$2="x",AG21,0)</f>
        <v>0</v>
      </c>
      <c r="BY21" s="1">
        <f t="shared" ref="BY21:BY29" si="78">IF(AH$2="x",AH21,0)</f>
        <v>0</v>
      </c>
      <c r="BZ21" s="1">
        <f t="shared" ref="BZ21:BZ29" si="79">IF(AI$2="x",AI21,0)</f>
        <v>0</v>
      </c>
      <c r="CA21" s="1">
        <f t="shared" ref="CA21:CA29" si="80">IF(AJ$2="x",AJ21,0)</f>
        <v>0</v>
      </c>
      <c r="CB21" s="1">
        <f t="shared" ref="CB21:CB29" si="81">IF(AK$2="x",AK21,0)</f>
        <v>0</v>
      </c>
      <c r="CC21" s="1">
        <f t="shared" ref="CC21:CC29" si="82">IF(AL$2="x",AL21,0)</f>
        <v>0</v>
      </c>
      <c r="CD21" s="1">
        <f t="shared" ref="CD21:CF29" si="83">IF(AM$2="x",AM21,0)</f>
        <v>0</v>
      </c>
      <c r="CE21" s="1">
        <f t="shared" si="83"/>
        <v>0</v>
      </c>
      <c r="CF21" s="1">
        <f t="shared" si="83"/>
        <v>0</v>
      </c>
      <c r="CG21" s="1">
        <f t="shared" ref="CG21:CG29" si="84">IF(AP$2="x",AP21,0)</f>
        <v>0</v>
      </c>
      <c r="CH21" s="1">
        <f t="shared" ref="CH21:CI29" si="85">IF(AQ$2="x",AQ21,0)</f>
        <v>0</v>
      </c>
      <c r="CI21" s="1">
        <f t="shared" si="85"/>
        <v>0</v>
      </c>
      <c r="CL21" s="1">
        <f t="shared" si="7"/>
        <v>1</v>
      </c>
      <c r="CM21" s="1">
        <f t="shared" si="8"/>
        <v>0</v>
      </c>
    </row>
    <row r="22" spans="1:100" ht="15" customHeight="1" x14ac:dyDescent="0.25">
      <c r="A22" s="42" t="s">
        <v>8</v>
      </c>
      <c r="B22" s="78">
        <f>IF('input-output'!$I$48="Y", 'Data Analysis'!CL22,'Data Analysis'!CM22)</f>
        <v>11</v>
      </c>
      <c r="C22" s="53">
        <f t="shared" si="47"/>
        <v>1.1506276150627616E-2</v>
      </c>
      <c r="D22">
        <v>0</v>
      </c>
      <c r="E22">
        <v>0</v>
      </c>
      <c r="F22">
        <v>0</v>
      </c>
      <c r="G22">
        <v>0</v>
      </c>
      <c r="H22">
        <v>0</v>
      </c>
      <c r="I22">
        <v>1</v>
      </c>
      <c r="J22">
        <v>0</v>
      </c>
      <c r="K22">
        <v>0</v>
      </c>
      <c r="L22">
        <v>0</v>
      </c>
      <c r="M22">
        <v>0</v>
      </c>
      <c r="N22">
        <v>0</v>
      </c>
      <c r="O22">
        <v>0</v>
      </c>
      <c r="P22">
        <v>0</v>
      </c>
      <c r="Q22">
        <v>0</v>
      </c>
      <c r="R22">
        <v>3</v>
      </c>
      <c r="S22">
        <v>0</v>
      </c>
      <c r="T22">
        <v>2</v>
      </c>
      <c r="U22">
        <v>0</v>
      </c>
      <c r="V22">
        <v>0</v>
      </c>
      <c r="W22">
        <v>2</v>
      </c>
      <c r="X22">
        <v>3</v>
      </c>
      <c r="Y22" s="86">
        <v>5</v>
      </c>
      <c r="Z22">
        <v>3</v>
      </c>
      <c r="AA22">
        <v>4</v>
      </c>
      <c r="AB22">
        <v>0</v>
      </c>
      <c r="AC22">
        <v>0</v>
      </c>
      <c r="AD22">
        <v>0</v>
      </c>
      <c r="AE22">
        <v>0</v>
      </c>
      <c r="AF22">
        <v>3</v>
      </c>
      <c r="AG22"/>
      <c r="AH22">
        <v>2</v>
      </c>
      <c r="AI22">
        <v>3</v>
      </c>
      <c r="AJ22">
        <v>4</v>
      </c>
      <c r="AK22">
        <v>0</v>
      </c>
      <c r="AL22">
        <v>0</v>
      </c>
      <c r="AQ22">
        <v>0</v>
      </c>
      <c r="AR22" s="1">
        <v>0</v>
      </c>
      <c r="AU22" s="1">
        <f t="shared" si="48"/>
        <v>0</v>
      </c>
      <c r="AV22" s="1">
        <f t="shared" si="49"/>
        <v>0</v>
      </c>
      <c r="AW22" s="1">
        <f t="shared" si="50"/>
        <v>0</v>
      </c>
      <c r="AX22" s="1">
        <f t="shared" si="51"/>
        <v>0</v>
      </c>
      <c r="AY22" s="1">
        <f t="shared" si="52"/>
        <v>0</v>
      </c>
      <c r="AZ22" s="1">
        <f t="shared" si="53"/>
        <v>1</v>
      </c>
      <c r="BA22" s="1">
        <f t="shared" si="54"/>
        <v>0</v>
      </c>
      <c r="BB22" s="1">
        <f t="shared" si="55"/>
        <v>0</v>
      </c>
      <c r="BC22" s="1">
        <f t="shared" si="56"/>
        <v>0</v>
      </c>
      <c r="BD22" s="1">
        <f t="shared" si="57"/>
        <v>0</v>
      </c>
      <c r="BE22" s="1">
        <f t="shared" si="58"/>
        <v>0</v>
      </c>
      <c r="BF22" s="1">
        <f t="shared" si="59"/>
        <v>0</v>
      </c>
      <c r="BG22" s="1">
        <f t="shared" si="60"/>
        <v>0</v>
      </c>
      <c r="BH22" s="1">
        <f t="shared" si="61"/>
        <v>0</v>
      </c>
      <c r="BI22" s="1">
        <f t="shared" si="62"/>
        <v>3</v>
      </c>
      <c r="BJ22" s="1">
        <f t="shared" si="63"/>
        <v>0</v>
      </c>
      <c r="BK22" s="1">
        <f t="shared" si="64"/>
        <v>2</v>
      </c>
      <c r="BL22" s="1">
        <f t="shared" si="65"/>
        <v>0</v>
      </c>
      <c r="BM22" s="1">
        <f t="shared" si="66"/>
        <v>0</v>
      </c>
      <c r="BN22" s="1">
        <f t="shared" si="67"/>
        <v>0</v>
      </c>
      <c r="BO22" s="1">
        <f t="shared" si="68"/>
        <v>0</v>
      </c>
      <c r="BP22" s="1">
        <f t="shared" si="69"/>
        <v>0</v>
      </c>
      <c r="BQ22" s="1">
        <f t="shared" si="70"/>
        <v>0</v>
      </c>
      <c r="BR22" s="1">
        <f t="shared" si="71"/>
        <v>0</v>
      </c>
      <c r="BS22" s="1">
        <f t="shared" si="72"/>
        <v>0</v>
      </c>
      <c r="BT22" s="1">
        <f t="shared" si="73"/>
        <v>0</v>
      </c>
      <c r="BU22" s="1">
        <f t="shared" si="74"/>
        <v>0</v>
      </c>
      <c r="BV22" s="1">
        <f t="shared" si="75"/>
        <v>0</v>
      </c>
      <c r="BW22" s="1">
        <f t="shared" si="76"/>
        <v>0</v>
      </c>
      <c r="BX22" s="1">
        <f t="shared" si="77"/>
        <v>0</v>
      </c>
      <c r="BY22" s="1">
        <f t="shared" si="78"/>
        <v>2</v>
      </c>
      <c r="BZ22" s="1">
        <f t="shared" si="79"/>
        <v>3</v>
      </c>
      <c r="CA22" s="1">
        <f t="shared" si="80"/>
        <v>0</v>
      </c>
      <c r="CB22" s="1">
        <f t="shared" si="81"/>
        <v>0</v>
      </c>
      <c r="CC22" s="1">
        <f t="shared" si="82"/>
        <v>0</v>
      </c>
      <c r="CD22" s="1">
        <f t="shared" si="83"/>
        <v>0</v>
      </c>
      <c r="CE22" s="1">
        <f t="shared" si="83"/>
        <v>0</v>
      </c>
      <c r="CF22" s="1">
        <f t="shared" si="83"/>
        <v>0</v>
      </c>
      <c r="CG22" s="1">
        <f t="shared" si="84"/>
        <v>0</v>
      </c>
      <c r="CH22" s="1">
        <f t="shared" si="85"/>
        <v>0</v>
      </c>
      <c r="CI22" s="1">
        <f t="shared" si="85"/>
        <v>0</v>
      </c>
      <c r="CL22" s="1">
        <f t="shared" si="7"/>
        <v>11</v>
      </c>
      <c r="CM22" s="1">
        <f t="shared" si="8"/>
        <v>0</v>
      </c>
    </row>
    <row r="23" spans="1:100" ht="15" customHeight="1" x14ac:dyDescent="0.3">
      <c r="A23" s="42" t="s">
        <v>9</v>
      </c>
      <c r="B23" s="78">
        <f>IF('input-output'!$I$48="Y", 'Data Analysis'!CL23,'Data Analysis'!CM23)</f>
        <v>12</v>
      </c>
      <c r="C23" s="53">
        <f t="shared" si="47"/>
        <v>1.2552301255230125E-2</v>
      </c>
      <c r="D23">
        <v>0</v>
      </c>
      <c r="E23">
        <v>0</v>
      </c>
      <c r="F23">
        <v>0</v>
      </c>
      <c r="G23">
        <v>0</v>
      </c>
      <c r="H23">
        <v>0</v>
      </c>
      <c r="I23">
        <v>1</v>
      </c>
      <c r="J23">
        <v>0</v>
      </c>
      <c r="K23">
        <v>0</v>
      </c>
      <c r="L23">
        <v>0</v>
      </c>
      <c r="M23">
        <v>0</v>
      </c>
      <c r="N23">
        <v>0</v>
      </c>
      <c r="O23">
        <v>0</v>
      </c>
      <c r="P23">
        <v>0</v>
      </c>
      <c r="Q23">
        <v>0</v>
      </c>
      <c r="R23">
        <v>0</v>
      </c>
      <c r="S23">
        <v>0</v>
      </c>
      <c r="T23">
        <v>3</v>
      </c>
      <c r="U23">
        <v>3</v>
      </c>
      <c r="V23">
        <v>0</v>
      </c>
      <c r="W23">
        <v>0</v>
      </c>
      <c r="X23">
        <v>3</v>
      </c>
      <c r="Y23" s="86">
        <v>3</v>
      </c>
      <c r="Z23">
        <v>0</v>
      </c>
      <c r="AA23">
        <v>0</v>
      </c>
      <c r="AB23">
        <v>0</v>
      </c>
      <c r="AC23">
        <v>0</v>
      </c>
      <c r="AD23">
        <v>3</v>
      </c>
      <c r="AE23">
        <v>0</v>
      </c>
      <c r="AF23">
        <v>3</v>
      </c>
      <c r="AG23"/>
      <c r="AH23">
        <v>2</v>
      </c>
      <c r="AI23">
        <v>3</v>
      </c>
      <c r="AJ23">
        <v>0</v>
      </c>
      <c r="AK23">
        <v>0</v>
      </c>
      <c r="AL23">
        <v>0</v>
      </c>
      <c r="AU23" s="1">
        <f t="shared" si="48"/>
        <v>0</v>
      </c>
      <c r="AV23" s="1">
        <f t="shared" si="49"/>
        <v>0</v>
      </c>
      <c r="AW23" s="1">
        <f t="shared" si="50"/>
        <v>0</v>
      </c>
      <c r="AX23" s="1">
        <f t="shared" si="51"/>
        <v>0</v>
      </c>
      <c r="AY23" s="1">
        <f t="shared" si="52"/>
        <v>0</v>
      </c>
      <c r="AZ23" s="1">
        <f t="shared" si="53"/>
        <v>1</v>
      </c>
      <c r="BA23" s="1">
        <f t="shared" si="54"/>
        <v>0</v>
      </c>
      <c r="BB23" s="1">
        <f t="shared" si="55"/>
        <v>0</v>
      </c>
      <c r="BC23" s="1">
        <f t="shared" si="56"/>
        <v>0</v>
      </c>
      <c r="BD23" s="1">
        <f t="shared" si="57"/>
        <v>0</v>
      </c>
      <c r="BE23" s="1">
        <f t="shared" si="58"/>
        <v>0</v>
      </c>
      <c r="BF23" s="1">
        <f t="shared" si="59"/>
        <v>0</v>
      </c>
      <c r="BG23" s="1">
        <f t="shared" si="60"/>
        <v>0</v>
      </c>
      <c r="BH23" s="1">
        <f t="shared" si="61"/>
        <v>0</v>
      </c>
      <c r="BI23" s="1">
        <f t="shared" si="62"/>
        <v>0</v>
      </c>
      <c r="BJ23" s="1">
        <f t="shared" si="63"/>
        <v>0</v>
      </c>
      <c r="BK23" s="1">
        <f t="shared" si="64"/>
        <v>3</v>
      </c>
      <c r="BL23" s="1">
        <f t="shared" si="65"/>
        <v>3</v>
      </c>
      <c r="BM23" s="1">
        <f t="shared" si="66"/>
        <v>0</v>
      </c>
      <c r="BN23" s="1">
        <f t="shared" si="67"/>
        <v>0</v>
      </c>
      <c r="BO23" s="1">
        <f t="shared" si="68"/>
        <v>0</v>
      </c>
      <c r="BP23" s="1">
        <f t="shared" si="69"/>
        <v>0</v>
      </c>
      <c r="BQ23" s="1">
        <f t="shared" si="70"/>
        <v>0</v>
      </c>
      <c r="BR23" s="1">
        <f t="shared" si="71"/>
        <v>0</v>
      </c>
      <c r="BS23" s="1">
        <f t="shared" si="72"/>
        <v>0</v>
      </c>
      <c r="BT23" s="1">
        <f t="shared" si="73"/>
        <v>0</v>
      </c>
      <c r="BU23" s="1">
        <f t="shared" si="74"/>
        <v>0</v>
      </c>
      <c r="BV23" s="1">
        <f t="shared" si="75"/>
        <v>0</v>
      </c>
      <c r="BW23" s="1">
        <f t="shared" si="76"/>
        <v>0</v>
      </c>
      <c r="BX23" s="1">
        <f t="shared" si="77"/>
        <v>0</v>
      </c>
      <c r="BY23" s="1">
        <f t="shared" si="78"/>
        <v>2</v>
      </c>
      <c r="BZ23" s="1">
        <f t="shared" si="79"/>
        <v>3</v>
      </c>
      <c r="CA23" s="1">
        <f t="shared" si="80"/>
        <v>0</v>
      </c>
      <c r="CB23" s="1">
        <f t="shared" si="81"/>
        <v>0</v>
      </c>
      <c r="CC23" s="1">
        <f t="shared" si="82"/>
        <v>0</v>
      </c>
      <c r="CD23" s="1">
        <f t="shared" si="83"/>
        <v>0</v>
      </c>
      <c r="CE23" s="1">
        <f t="shared" si="83"/>
        <v>0</v>
      </c>
      <c r="CF23" s="1">
        <f t="shared" si="83"/>
        <v>0</v>
      </c>
      <c r="CG23" s="1">
        <f t="shared" si="84"/>
        <v>0</v>
      </c>
      <c r="CH23" s="1">
        <f t="shared" si="85"/>
        <v>0</v>
      </c>
      <c r="CI23" s="1">
        <f t="shared" si="85"/>
        <v>0</v>
      </c>
      <c r="CL23" s="1">
        <f t="shared" si="7"/>
        <v>12</v>
      </c>
      <c r="CM23" s="1">
        <f t="shared" si="8"/>
        <v>0</v>
      </c>
      <c r="CP23" s="77" t="str">
        <f>'input-output'!D9</f>
        <v>Geotech</v>
      </c>
      <c r="CQ23">
        <v>1</v>
      </c>
    </row>
    <row r="24" spans="1:100" ht="15" customHeight="1" x14ac:dyDescent="0.3">
      <c r="A24" s="42" t="s">
        <v>12</v>
      </c>
      <c r="B24" s="78">
        <f>IF('input-output'!$I$48="Y", 'Data Analysis'!CL24,'Data Analysis'!CM24)</f>
        <v>26</v>
      </c>
      <c r="C24" s="53">
        <f t="shared" si="47"/>
        <v>2.7196652719665274E-2</v>
      </c>
      <c r="D24">
        <v>0</v>
      </c>
      <c r="E24">
        <v>1</v>
      </c>
      <c r="F24">
        <v>1</v>
      </c>
      <c r="G24">
        <v>1</v>
      </c>
      <c r="H24">
        <v>3</v>
      </c>
      <c r="I24">
        <v>5</v>
      </c>
      <c r="J24">
        <v>1</v>
      </c>
      <c r="K24">
        <v>2</v>
      </c>
      <c r="L24">
        <v>1</v>
      </c>
      <c r="M24">
        <v>0</v>
      </c>
      <c r="N24">
        <v>0</v>
      </c>
      <c r="O24">
        <v>0</v>
      </c>
      <c r="P24">
        <v>0</v>
      </c>
      <c r="Q24">
        <v>3</v>
      </c>
      <c r="R24">
        <v>3</v>
      </c>
      <c r="S24">
        <v>0</v>
      </c>
      <c r="T24">
        <v>2</v>
      </c>
      <c r="U24">
        <v>2</v>
      </c>
      <c r="V24">
        <v>2</v>
      </c>
      <c r="W24">
        <v>2</v>
      </c>
      <c r="X24">
        <v>2</v>
      </c>
      <c r="Y24" s="86">
        <v>0</v>
      </c>
      <c r="Z24">
        <v>0</v>
      </c>
      <c r="AA24">
        <v>0</v>
      </c>
      <c r="AB24">
        <v>0</v>
      </c>
      <c r="AC24">
        <v>0</v>
      </c>
      <c r="AD24">
        <v>0</v>
      </c>
      <c r="AE24">
        <v>0</v>
      </c>
      <c r="AF24">
        <v>3</v>
      </c>
      <c r="AG24"/>
      <c r="AH24">
        <v>1</v>
      </c>
      <c r="AI24">
        <v>2</v>
      </c>
      <c r="AJ24">
        <v>0</v>
      </c>
      <c r="AK24">
        <v>0</v>
      </c>
      <c r="AL24">
        <v>0</v>
      </c>
      <c r="AU24" s="1">
        <f t="shared" si="48"/>
        <v>0</v>
      </c>
      <c r="AV24" s="1">
        <f t="shared" si="49"/>
        <v>1</v>
      </c>
      <c r="AW24" s="1">
        <f t="shared" si="50"/>
        <v>1</v>
      </c>
      <c r="AX24" s="1">
        <f t="shared" si="51"/>
        <v>1</v>
      </c>
      <c r="AY24" s="1">
        <f t="shared" si="52"/>
        <v>3</v>
      </c>
      <c r="AZ24" s="1">
        <f t="shared" si="53"/>
        <v>5</v>
      </c>
      <c r="BA24" s="1">
        <f t="shared" si="54"/>
        <v>0</v>
      </c>
      <c r="BB24" s="1">
        <f t="shared" si="55"/>
        <v>2</v>
      </c>
      <c r="BC24" s="1">
        <f t="shared" si="56"/>
        <v>1</v>
      </c>
      <c r="BD24" s="1">
        <f t="shared" si="57"/>
        <v>0</v>
      </c>
      <c r="BE24" s="1">
        <f t="shared" si="58"/>
        <v>0</v>
      </c>
      <c r="BF24" s="1">
        <f t="shared" si="59"/>
        <v>0</v>
      </c>
      <c r="BG24" s="1">
        <f t="shared" si="60"/>
        <v>0</v>
      </c>
      <c r="BH24" s="1">
        <f t="shared" si="61"/>
        <v>0</v>
      </c>
      <c r="BI24" s="1">
        <f t="shared" si="62"/>
        <v>3</v>
      </c>
      <c r="BJ24" s="1">
        <f t="shared" si="63"/>
        <v>0</v>
      </c>
      <c r="BK24" s="1">
        <f t="shared" si="64"/>
        <v>2</v>
      </c>
      <c r="BL24" s="1">
        <f t="shared" si="65"/>
        <v>2</v>
      </c>
      <c r="BM24" s="1">
        <f t="shared" si="66"/>
        <v>2</v>
      </c>
      <c r="BN24" s="1">
        <f t="shared" si="67"/>
        <v>0</v>
      </c>
      <c r="BO24" s="1">
        <f t="shared" si="68"/>
        <v>0</v>
      </c>
      <c r="BP24" s="1">
        <f t="shared" si="69"/>
        <v>0</v>
      </c>
      <c r="BQ24" s="1">
        <f t="shared" si="70"/>
        <v>0</v>
      </c>
      <c r="BR24" s="1">
        <f t="shared" si="71"/>
        <v>0</v>
      </c>
      <c r="BS24" s="1">
        <f t="shared" si="72"/>
        <v>0</v>
      </c>
      <c r="BT24" s="1">
        <f t="shared" si="73"/>
        <v>0</v>
      </c>
      <c r="BU24" s="1">
        <f t="shared" si="74"/>
        <v>0</v>
      </c>
      <c r="BV24" s="1">
        <f t="shared" si="75"/>
        <v>0</v>
      </c>
      <c r="BW24" s="1">
        <f t="shared" si="76"/>
        <v>0</v>
      </c>
      <c r="BX24" s="1">
        <f t="shared" si="77"/>
        <v>0</v>
      </c>
      <c r="BY24" s="1">
        <f t="shared" si="78"/>
        <v>1</v>
      </c>
      <c r="BZ24" s="1">
        <f t="shared" si="79"/>
        <v>2</v>
      </c>
      <c r="CA24" s="1">
        <f t="shared" si="80"/>
        <v>0</v>
      </c>
      <c r="CB24" s="1">
        <f t="shared" si="81"/>
        <v>0</v>
      </c>
      <c r="CC24" s="1">
        <f t="shared" si="82"/>
        <v>0</v>
      </c>
      <c r="CD24" s="1">
        <f t="shared" si="83"/>
        <v>0</v>
      </c>
      <c r="CE24" s="1">
        <f t="shared" si="83"/>
        <v>0</v>
      </c>
      <c r="CF24" s="1">
        <f t="shared" si="83"/>
        <v>0</v>
      </c>
      <c r="CG24" s="1">
        <f t="shared" si="84"/>
        <v>0</v>
      </c>
      <c r="CH24" s="1">
        <f t="shared" si="85"/>
        <v>0</v>
      </c>
      <c r="CI24" s="1">
        <f t="shared" si="85"/>
        <v>0</v>
      </c>
      <c r="CL24" s="1">
        <f t="shared" si="7"/>
        <v>26</v>
      </c>
      <c r="CM24" s="1">
        <f t="shared" si="8"/>
        <v>5</v>
      </c>
      <c r="CO24" s="15" t="s">
        <v>37</v>
      </c>
      <c r="CP24" s="16">
        <f>IF(D2="x",1, 0)</f>
        <v>1</v>
      </c>
      <c r="CQ24" s="1">
        <f>IF(E2="x",1, 0)</f>
        <v>1</v>
      </c>
      <c r="CR24" s="1">
        <f>IF(F2="x",1, 0)</f>
        <v>1</v>
      </c>
      <c r="CS24" s="1">
        <f>IF(H2="x",1, 0)</f>
        <v>1</v>
      </c>
      <c r="CT24" s="1">
        <f>IF(I2="x",1, 0)</f>
        <v>1</v>
      </c>
      <c r="CU24" s="1">
        <f>IF(T2="x",1, 0)</f>
        <v>1</v>
      </c>
    </row>
    <row r="25" spans="1:100" ht="15" customHeight="1" x14ac:dyDescent="0.3">
      <c r="A25" s="42" t="s">
        <v>13</v>
      </c>
      <c r="B25" s="78">
        <f>IF('input-output'!$I$48="Y", 'Data Analysis'!CL25,'Data Analysis'!CM25)</f>
        <v>22</v>
      </c>
      <c r="C25" s="53">
        <f t="shared" si="47"/>
        <v>2.3012552301255231E-2</v>
      </c>
      <c r="D25">
        <v>0</v>
      </c>
      <c r="E25">
        <v>2</v>
      </c>
      <c r="F25">
        <v>4</v>
      </c>
      <c r="G25">
        <v>4</v>
      </c>
      <c r="H25">
        <v>0</v>
      </c>
      <c r="I25">
        <v>4</v>
      </c>
      <c r="J25">
        <v>0</v>
      </c>
      <c r="K25">
        <v>1</v>
      </c>
      <c r="L25">
        <v>0</v>
      </c>
      <c r="M25">
        <v>0</v>
      </c>
      <c r="N25">
        <v>0</v>
      </c>
      <c r="O25">
        <v>0</v>
      </c>
      <c r="P25">
        <v>0</v>
      </c>
      <c r="Q25">
        <v>0</v>
      </c>
      <c r="R25">
        <v>2</v>
      </c>
      <c r="S25">
        <v>0</v>
      </c>
      <c r="T25">
        <v>1</v>
      </c>
      <c r="U25">
        <v>1</v>
      </c>
      <c r="V25">
        <v>2</v>
      </c>
      <c r="W25">
        <v>2</v>
      </c>
      <c r="X25">
        <v>0</v>
      </c>
      <c r="Y25" s="86">
        <v>0</v>
      </c>
      <c r="Z25">
        <v>0</v>
      </c>
      <c r="AA25">
        <v>4</v>
      </c>
      <c r="AB25">
        <v>4</v>
      </c>
      <c r="AC25">
        <v>0</v>
      </c>
      <c r="AD25">
        <v>0</v>
      </c>
      <c r="AE25">
        <v>0</v>
      </c>
      <c r="AF25">
        <v>3</v>
      </c>
      <c r="AG25"/>
      <c r="AH25">
        <v>0</v>
      </c>
      <c r="AI25">
        <v>1</v>
      </c>
      <c r="AJ25">
        <v>0</v>
      </c>
      <c r="AK25">
        <v>0</v>
      </c>
      <c r="AL25">
        <v>0</v>
      </c>
      <c r="AU25" s="1">
        <f t="shared" si="48"/>
        <v>0</v>
      </c>
      <c r="AV25" s="1">
        <f t="shared" si="49"/>
        <v>2</v>
      </c>
      <c r="AW25" s="1">
        <f t="shared" si="50"/>
        <v>4</v>
      </c>
      <c r="AX25" s="1">
        <f t="shared" si="51"/>
        <v>4</v>
      </c>
      <c r="AY25" s="1">
        <f t="shared" si="52"/>
        <v>0</v>
      </c>
      <c r="AZ25" s="1">
        <f t="shared" si="53"/>
        <v>4</v>
      </c>
      <c r="BA25" s="1">
        <f t="shared" si="54"/>
        <v>0</v>
      </c>
      <c r="BB25" s="1">
        <f t="shared" si="55"/>
        <v>1</v>
      </c>
      <c r="BC25" s="1">
        <f t="shared" si="56"/>
        <v>0</v>
      </c>
      <c r="BD25" s="1">
        <f t="shared" si="57"/>
        <v>0</v>
      </c>
      <c r="BE25" s="1">
        <f t="shared" si="58"/>
        <v>0</v>
      </c>
      <c r="BF25" s="1">
        <f t="shared" si="59"/>
        <v>0</v>
      </c>
      <c r="BG25" s="1">
        <f t="shared" si="60"/>
        <v>0</v>
      </c>
      <c r="BH25" s="1">
        <f t="shared" si="61"/>
        <v>0</v>
      </c>
      <c r="BI25" s="1">
        <f t="shared" si="62"/>
        <v>2</v>
      </c>
      <c r="BJ25" s="1">
        <f t="shared" si="63"/>
        <v>0</v>
      </c>
      <c r="BK25" s="1">
        <f t="shared" si="64"/>
        <v>1</v>
      </c>
      <c r="BL25" s="1">
        <f t="shared" si="65"/>
        <v>1</v>
      </c>
      <c r="BM25" s="1">
        <f t="shared" si="66"/>
        <v>2</v>
      </c>
      <c r="BN25" s="1">
        <f t="shared" si="67"/>
        <v>0</v>
      </c>
      <c r="BO25" s="1">
        <f t="shared" si="68"/>
        <v>0</v>
      </c>
      <c r="BP25" s="1">
        <f t="shared" si="69"/>
        <v>0</v>
      </c>
      <c r="BQ25" s="1">
        <f t="shared" si="70"/>
        <v>0</v>
      </c>
      <c r="BR25" s="1">
        <f t="shared" si="71"/>
        <v>0</v>
      </c>
      <c r="BS25" s="1">
        <f t="shared" si="72"/>
        <v>0</v>
      </c>
      <c r="BT25" s="1">
        <f t="shared" si="73"/>
        <v>0</v>
      </c>
      <c r="BU25" s="1">
        <f t="shared" si="74"/>
        <v>0</v>
      </c>
      <c r="BV25" s="1">
        <f t="shared" si="75"/>
        <v>0</v>
      </c>
      <c r="BW25" s="1">
        <f t="shared" si="76"/>
        <v>0</v>
      </c>
      <c r="BX25" s="1">
        <f t="shared" si="77"/>
        <v>0</v>
      </c>
      <c r="BY25" s="1">
        <f t="shared" si="78"/>
        <v>0</v>
      </c>
      <c r="BZ25" s="1">
        <f t="shared" si="79"/>
        <v>1</v>
      </c>
      <c r="CA25" s="1">
        <f t="shared" si="80"/>
        <v>0</v>
      </c>
      <c r="CB25" s="1">
        <f t="shared" si="81"/>
        <v>0</v>
      </c>
      <c r="CC25" s="1">
        <f t="shared" si="82"/>
        <v>0</v>
      </c>
      <c r="CD25" s="1">
        <f t="shared" si="83"/>
        <v>0</v>
      </c>
      <c r="CE25" s="1">
        <f t="shared" si="83"/>
        <v>0</v>
      </c>
      <c r="CF25" s="1">
        <f t="shared" si="83"/>
        <v>0</v>
      </c>
      <c r="CG25" s="1">
        <f t="shared" si="84"/>
        <v>0</v>
      </c>
      <c r="CH25" s="1">
        <f t="shared" si="85"/>
        <v>0</v>
      </c>
      <c r="CI25" s="1">
        <f t="shared" si="85"/>
        <v>0</v>
      </c>
      <c r="CL25" s="1">
        <f t="shared" si="7"/>
        <v>22</v>
      </c>
      <c r="CM25" s="1">
        <f t="shared" si="8"/>
        <v>12</v>
      </c>
      <c r="CO25" s="15" t="s">
        <v>46</v>
      </c>
      <c r="CP25" s="1">
        <f>IF(S2="x",1, 0)</f>
        <v>1</v>
      </c>
      <c r="CQ25" s="1">
        <f>IF(AM2="x",1, 0)</f>
        <v>1</v>
      </c>
      <c r="CR25" s="1">
        <f>IF(AN2="x",1, 0)</f>
        <v>1</v>
      </c>
      <c r="CS25" s="1">
        <f>IF(AO2="x",1, 0)</f>
        <v>0</v>
      </c>
    </row>
    <row r="26" spans="1:100" ht="15" customHeight="1" x14ac:dyDescent="0.3">
      <c r="A26" s="42" t="s">
        <v>14</v>
      </c>
      <c r="B26" s="78">
        <f>IF('input-output'!$I$48="Y", 'Data Analysis'!CL26,'Data Analysis'!CM26)</f>
        <v>15</v>
      </c>
      <c r="C26" s="53">
        <f t="shared" si="47"/>
        <v>1.5690376569037656E-2</v>
      </c>
      <c r="D26">
        <v>0</v>
      </c>
      <c r="E26">
        <v>0</v>
      </c>
      <c r="F26">
        <v>0</v>
      </c>
      <c r="G26">
        <v>0</v>
      </c>
      <c r="H26">
        <v>0</v>
      </c>
      <c r="I26">
        <v>4</v>
      </c>
      <c r="J26">
        <v>0</v>
      </c>
      <c r="K26">
        <v>2</v>
      </c>
      <c r="L26">
        <v>0</v>
      </c>
      <c r="M26">
        <v>0</v>
      </c>
      <c r="N26">
        <v>0</v>
      </c>
      <c r="O26">
        <v>0</v>
      </c>
      <c r="P26">
        <v>0</v>
      </c>
      <c r="Q26">
        <v>0</v>
      </c>
      <c r="R26">
        <v>2</v>
      </c>
      <c r="S26">
        <v>0</v>
      </c>
      <c r="T26">
        <v>1</v>
      </c>
      <c r="U26">
        <v>1</v>
      </c>
      <c r="V26">
        <v>2</v>
      </c>
      <c r="W26">
        <v>2</v>
      </c>
      <c r="X26">
        <v>0</v>
      </c>
      <c r="Y26" s="86">
        <v>0</v>
      </c>
      <c r="Z26">
        <v>0</v>
      </c>
      <c r="AA26">
        <v>0</v>
      </c>
      <c r="AB26">
        <v>4</v>
      </c>
      <c r="AC26">
        <v>0</v>
      </c>
      <c r="AD26">
        <v>0</v>
      </c>
      <c r="AE26">
        <v>5</v>
      </c>
      <c r="AF26">
        <v>4</v>
      </c>
      <c r="AG26"/>
      <c r="AH26">
        <v>0</v>
      </c>
      <c r="AI26">
        <v>3</v>
      </c>
      <c r="AJ26">
        <v>0</v>
      </c>
      <c r="AK26">
        <v>0</v>
      </c>
      <c r="AL26">
        <v>0</v>
      </c>
      <c r="AU26" s="1">
        <f t="shared" si="48"/>
        <v>0</v>
      </c>
      <c r="AV26" s="1">
        <f t="shared" si="49"/>
        <v>0</v>
      </c>
      <c r="AW26" s="1">
        <f t="shared" si="50"/>
        <v>0</v>
      </c>
      <c r="AX26" s="1">
        <f t="shared" si="51"/>
        <v>0</v>
      </c>
      <c r="AY26" s="1">
        <f t="shared" si="52"/>
        <v>0</v>
      </c>
      <c r="AZ26" s="1">
        <f t="shared" si="53"/>
        <v>4</v>
      </c>
      <c r="BA26" s="1">
        <f t="shared" si="54"/>
        <v>0</v>
      </c>
      <c r="BB26" s="1">
        <f t="shared" si="55"/>
        <v>2</v>
      </c>
      <c r="BC26" s="1">
        <f t="shared" si="56"/>
        <v>0</v>
      </c>
      <c r="BD26" s="1">
        <f t="shared" si="57"/>
        <v>0</v>
      </c>
      <c r="BE26" s="1">
        <f t="shared" si="58"/>
        <v>0</v>
      </c>
      <c r="BF26" s="1">
        <f t="shared" si="59"/>
        <v>0</v>
      </c>
      <c r="BG26" s="1">
        <f t="shared" si="60"/>
        <v>0</v>
      </c>
      <c r="BH26" s="1">
        <f t="shared" si="61"/>
        <v>0</v>
      </c>
      <c r="BI26" s="1">
        <f t="shared" si="62"/>
        <v>2</v>
      </c>
      <c r="BJ26" s="1">
        <f t="shared" si="63"/>
        <v>0</v>
      </c>
      <c r="BK26" s="1">
        <f t="shared" si="64"/>
        <v>1</v>
      </c>
      <c r="BL26" s="1">
        <f t="shared" si="65"/>
        <v>1</v>
      </c>
      <c r="BM26" s="1">
        <f t="shared" si="66"/>
        <v>2</v>
      </c>
      <c r="BN26" s="1">
        <f t="shared" si="67"/>
        <v>0</v>
      </c>
      <c r="BO26" s="1">
        <f t="shared" si="68"/>
        <v>0</v>
      </c>
      <c r="BP26" s="1">
        <f t="shared" si="69"/>
        <v>0</v>
      </c>
      <c r="BQ26" s="1">
        <f t="shared" si="70"/>
        <v>0</v>
      </c>
      <c r="BR26" s="1">
        <f t="shared" si="71"/>
        <v>0</v>
      </c>
      <c r="BS26" s="1">
        <f t="shared" si="72"/>
        <v>0</v>
      </c>
      <c r="BT26" s="1">
        <f t="shared" si="73"/>
        <v>0</v>
      </c>
      <c r="BU26" s="1">
        <f t="shared" si="74"/>
        <v>0</v>
      </c>
      <c r="BV26" s="1">
        <f t="shared" si="75"/>
        <v>0</v>
      </c>
      <c r="BW26" s="1">
        <f t="shared" si="76"/>
        <v>0</v>
      </c>
      <c r="BX26" s="1">
        <f t="shared" si="77"/>
        <v>0</v>
      </c>
      <c r="BY26" s="1">
        <f t="shared" si="78"/>
        <v>0</v>
      </c>
      <c r="BZ26" s="1">
        <f t="shared" si="79"/>
        <v>3</v>
      </c>
      <c r="CA26" s="1">
        <f t="shared" si="80"/>
        <v>0</v>
      </c>
      <c r="CB26" s="1">
        <f t="shared" si="81"/>
        <v>0</v>
      </c>
      <c r="CC26" s="1">
        <f t="shared" si="82"/>
        <v>0</v>
      </c>
      <c r="CD26" s="1">
        <f t="shared" si="83"/>
        <v>0</v>
      </c>
      <c r="CE26" s="1">
        <f t="shared" si="83"/>
        <v>0</v>
      </c>
      <c r="CF26" s="1">
        <f t="shared" si="83"/>
        <v>0</v>
      </c>
      <c r="CG26" s="1">
        <f t="shared" si="84"/>
        <v>0</v>
      </c>
      <c r="CH26" s="1">
        <f t="shared" si="85"/>
        <v>0</v>
      </c>
      <c r="CI26" s="1">
        <f t="shared" si="85"/>
        <v>0</v>
      </c>
      <c r="CL26" s="1">
        <f t="shared" si="7"/>
        <v>15</v>
      </c>
      <c r="CM26" s="1">
        <f t="shared" si="8"/>
        <v>4</v>
      </c>
      <c r="CO26" s="15" t="s">
        <v>38</v>
      </c>
      <c r="CP26" s="1">
        <f>IF(L2="x",1, 0)</f>
        <v>1</v>
      </c>
      <c r="CQ26" s="1">
        <f>IF(G2="x",1, 0)</f>
        <v>1</v>
      </c>
      <c r="CR26" s="1">
        <f>IF(J2="x",1, 0)</f>
        <v>0</v>
      </c>
      <c r="CS26" s="1">
        <f>IF(K2="x",1, 0)</f>
        <v>1</v>
      </c>
      <c r="CT26" s="1">
        <f>IF(R2="x",1, 0)</f>
        <v>1</v>
      </c>
      <c r="CU26" s="1">
        <f>IF(AE2="x",1, 0)</f>
        <v>0</v>
      </c>
      <c r="CV26" s="1">
        <f>IF(AF2="x",1, 0)</f>
        <v>0</v>
      </c>
    </row>
    <row r="27" spans="1:100" ht="15" customHeight="1" x14ac:dyDescent="0.3">
      <c r="A27" s="42" t="s">
        <v>15</v>
      </c>
      <c r="B27" s="78">
        <f>IF('input-output'!$I$48="Y", 'Data Analysis'!CL27,'Data Analysis'!CM27)</f>
        <v>16</v>
      </c>
      <c r="C27" s="53">
        <f t="shared" si="47"/>
        <v>1.6736401673640166E-2</v>
      </c>
      <c r="D27">
        <v>0</v>
      </c>
      <c r="E27">
        <v>0</v>
      </c>
      <c r="F27">
        <v>0</v>
      </c>
      <c r="G27">
        <v>0</v>
      </c>
      <c r="H27">
        <v>3</v>
      </c>
      <c r="I27">
        <v>2</v>
      </c>
      <c r="J27">
        <v>1</v>
      </c>
      <c r="K27">
        <v>1</v>
      </c>
      <c r="L27">
        <v>1</v>
      </c>
      <c r="M27">
        <v>2</v>
      </c>
      <c r="N27">
        <v>0</v>
      </c>
      <c r="O27">
        <v>0</v>
      </c>
      <c r="P27">
        <v>0</v>
      </c>
      <c r="Q27">
        <v>3</v>
      </c>
      <c r="R27">
        <v>3</v>
      </c>
      <c r="S27">
        <v>0</v>
      </c>
      <c r="T27">
        <v>0</v>
      </c>
      <c r="U27">
        <v>0</v>
      </c>
      <c r="V27">
        <v>3</v>
      </c>
      <c r="W27">
        <v>3</v>
      </c>
      <c r="X27">
        <v>5</v>
      </c>
      <c r="Y27" s="86">
        <v>2</v>
      </c>
      <c r="Z27">
        <v>0</v>
      </c>
      <c r="AA27">
        <v>0</v>
      </c>
      <c r="AB27">
        <v>0</v>
      </c>
      <c r="AC27">
        <v>0</v>
      </c>
      <c r="AD27">
        <v>0</v>
      </c>
      <c r="AE27">
        <v>0</v>
      </c>
      <c r="AF27">
        <v>3</v>
      </c>
      <c r="AG27"/>
      <c r="AH27">
        <v>1</v>
      </c>
      <c r="AI27">
        <v>0</v>
      </c>
      <c r="AJ27">
        <v>1</v>
      </c>
      <c r="AK27">
        <v>4</v>
      </c>
      <c r="AL27">
        <v>0</v>
      </c>
      <c r="AP27">
        <v>0</v>
      </c>
      <c r="AU27" s="1">
        <f t="shared" si="48"/>
        <v>0</v>
      </c>
      <c r="AV27" s="1">
        <f t="shared" si="49"/>
        <v>0</v>
      </c>
      <c r="AW27" s="1">
        <f t="shared" si="50"/>
        <v>0</v>
      </c>
      <c r="AX27" s="1">
        <f t="shared" si="51"/>
        <v>0</v>
      </c>
      <c r="AY27" s="1">
        <f t="shared" si="52"/>
        <v>3</v>
      </c>
      <c r="AZ27" s="1">
        <f t="shared" si="53"/>
        <v>2</v>
      </c>
      <c r="BA27" s="1">
        <f t="shared" si="54"/>
        <v>0</v>
      </c>
      <c r="BB27" s="1">
        <f t="shared" si="55"/>
        <v>1</v>
      </c>
      <c r="BC27" s="1">
        <f t="shared" si="56"/>
        <v>1</v>
      </c>
      <c r="BD27" s="1">
        <f t="shared" si="57"/>
        <v>2</v>
      </c>
      <c r="BE27" s="1">
        <f t="shared" si="58"/>
        <v>0</v>
      </c>
      <c r="BF27" s="1">
        <f t="shared" si="59"/>
        <v>0</v>
      </c>
      <c r="BG27" s="1">
        <f t="shared" si="60"/>
        <v>0</v>
      </c>
      <c r="BH27" s="1">
        <f t="shared" si="61"/>
        <v>0</v>
      </c>
      <c r="BI27" s="1">
        <f t="shared" si="62"/>
        <v>3</v>
      </c>
      <c r="BJ27" s="1">
        <f t="shared" si="63"/>
        <v>0</v>
      </c>
      <c r="BK27" s="1">
        <f t="shared" si="64"/>
        <v>0</v>
      </c>
      <c r="BL27" s="1">
        <f t="shared" si="65"/>
        <v>0</v>
      </c>
      <c r="BM27" s="1">
        <f t="shared" si="66"/>
        <v>3</v>
      </c>
      <c r="BN27" s="1">
        <f t="shared" si="67"/>
        <v>0</v>
      </c>
      <c r="BO27" s="1">
        <f t="shared" si="68"/>
        <v>0</v>
      </c>
      <c r="BP27" s="1">
        <f t="shared" si="69"/>
        <v>0</v>
      </c>
      <c r="BQ27" s="1">
        <f t="shared" si="70"/>
        <v>0</v>
      </c>
      <c r="BR27" s="1">
        <f t="shared" si="71"/>
        <v>0</v>
      </c>
      <c r="BS27" s="1">
        <f t="shared" si="72"/>
        <v>0</v>
      </c>
      <c r="BT27" s="1">
        <f t="shared" si="73"/>
        <v>0</v>
      </c>
      <c r="BU27" s="1">
        <f t="shared" si="74"/>
        <v>0</v>
      </c>
      <c r="BV27" s="1">
        <f t="shared" si="75"/>
        <v>0</v>
      </c>
      <c r="BW27" s="1">
        <f t="shared" si="76"/>
        <v>0</v>
      </c>
      <c r="BX27" s="1">
        <f t="shared" si="77"/>
        <v>0</v>
      </c>
      <c r="BY27" s="1">
        <f t="shared" si="78"/>
        <v>1</v>
      </c>
      <c r="BZ27" s="1">
        <f t="shared" si="79"/>
        <v>0</v>
      </c>
      <c r="CA27" s="1">
        <f t="shared" si="80"/>
        <v>0</v>
      </c>
      <c r="CB27" s="1">
        <f t="shared" si="81"/>
        <v>0</v>
      </c>
      <c r="CC27" s="1">
        <f t="shared" si="82"/>
        <v>0</v>
      </c>
      <c r="CD27" s="1">
        <f t="shared" si="83"/>
        <v>0</v>
      </c>
      <c r="CE27" s="1">
        <f t="shared" si="83"/>
        <v>0</v>
      </c>
      <c r="CF27" s="1">
        <f t="shared" si="83"/>
        <v>0</v>
      </c>
      <c r="CG27" s="1">
        <f t="shared" si="84"/>
        <v>0</v>
      </c>
      <c r="CH27" s="1">
        <f t="shared" si="85"/>
        <v>0</v>
      </c>
      <c r="CI27" s="1">
        <f t="shared" si="85"/>
        <v>0</v>
      </c>
      <c r="CL27" s="1">
        <f t="shared" si="7"/>
        <v>16</v>
      </c>
      <c r="CM27" s="1">
        <f t="shared" si="8"/>
        <v>0</v>
      </c>
      <c r="CO27" s="15" t="s">
        <v>39</v>
      </c>
      <c r="CP27" s="1">
        <f>IF(T2="x",1, 0)</f>
        <v>1</v>
      </c>
      <c r="CQ27" s="1">
        <f>IF(U2="x",1, 0)</f>
        <v>1</v>
      </c>
      <c r="CR27" s="1">
        <f>IF(AH2="x",1, 0)</f>
        <v>1</v>
      </c>
      <c r="CS27" s="1">
        <f>IF(AI2="x",1, 0)</f>
        <v>1</v>
      </c>
    </row>
    <row r="28" spans="1:100" ht="15" customHeight="1" x14ac:dyDescent="0.3">
      <c r="A28" s="42" t="s">
        <v>16</v>
      </c>
      <c r="B28" s="78">
        <f>IF('input-output'!$I$48="Y", 'Data Analysis'!CL28,'Data Analysis'!CM28)</f>
        <v>13</v>
      </c>
      <c r="C28" s="53">
        <f t="shared" si="47"/>
        <v>1.3598326359832637E-2</v>
      </c>
      <c r="D28">
        <v>0</v>
      </c>
      <c r="E28">
        <v>0</v>
      </c>
      <c r="F28">
        <v>0</v>
      </c>
      <c r="G28">
        <v>0</v>
      </c>
      <c r="H28">
        <v>3</v>
      </c>
      <c r="I28">
        <v>2</v>
      </c>
      <c r="J28">
        <v>0</v>
      </c>
      <c r="K28">
        <v>2</v>
      </c>
      <c r="L28">
        <v>0</v>
      </c>
      <c r="M28">
        <v>0</v>
      </c>
      <c r="N28">
        <v>0</v>
      </c>
      <c r="O28">
        <v>0</v>
      </c>
      <c r="P28">
        <v>0</v>
      </c>
      <c r="Q28">
        <v>3</v>
      </c>
      <c r="R28">
        <v>3</v>
      </c>
      <c r="S28">
        <v>0</v>
      </c>
      <c r="T28">
        <v>0</v>
      </c>
      <c r="U28">
        <v>0</v>
      </c>
      <c r="V28">
        <v>0</v>
      </c>
      <c r="W28">
        <v>0</v>
      </c>
      <c r="X28">
        <v>0</v>
      </c>
      <c r="Y28" s="86">
        <v>0</v>
      </c>
      <c r="Z28">
        <v>0</v>
      </c>
      <c r="AA28">
        <v>0</v>
      </c>
      <c r="AB28">
        <v>0</v>
      </c>
      <c r="AC28">
        <v>0</v>
      </c>
      <c r="AD28">
        <v>0</v>
      </c>
      <c r="AE28">
        <v>5</v>
      </c>
      <c r="AF28">
        <v>4</v>
      </c>
      <c r="AG28"/>
      <c r="AH28">
        <v>0</v>
      </c>
      <c r="AI28">
        <v>3</v>
      </c>
      <c r="AJ28">
        <v>0</v>
      </c>
      <c r="AK28">
        <v>0</v>
      </c>
      <c r="AL28">
        <v>0</v>
      </c>
      <c r="AU28" s="1">
        <f t="shared" si="48"/>
        <v>0</v>
      </c>
      <c r="AV28" s="1">
        <f t="shared" si="49"/>
        <v>0</v>
      </c>
      <c r="AW28" s="1">
        <f t="shared" si="50"/>
        <v>0</v>
      </c>
      <c r="AX28" s="1">
        <f t="shared" si="51"/>
        <v>0</v>
      </c>
      <c r="AY28" s="1">
        <f t="shared" si="52"/>
        <v>3</v>
      </c>
      <c r="AZ28" s="1">
        <f t="shared" si="53"/>
        <v>2</v>
      </c>
      <c r="BA28" s="1">
        <f t="shared" si="54"/>
        <v>0</v>
      </c>
      <c r="BB28" s="1">
        <f t="shared" si="55"/>
        <v>2</v>
      </c>
      <c r="BC28" s="1">
        <f t="shared" si="56"/>
        <v>0</v>
      </c>
      <c r="BD28" s="1">
        <f t="shared" si="57"/>
        <v>0</v>
      </c>
      <c r="BE28" s="1">
        <f t="shared" si="58"/>
        <v>0</v>
      </c>
      <c r="BF28" s="1">
        <f t="shared" si="59"/>
        <v>0</v>
      </c>
      <c r="BG28" s="1">
        <f t="shared" si="60"/>
        <v>0</v>
      </c>
      <c r="BH28" s="1">
        <f t="shared" si="61"/>
        <v>0</v>
      </c>
      <c r="BI28" s="1">
        <f t="shared" si="62"/>
        <v>3</v>
      </c>
      <c r="BJ28" s="1">
        <f t="shared" si="63"/>
        <v>0</v>
      </c>
      <c r="BK28" s="1">
        <f t="shared" si="64"/>
        <v>0</v>
      </c>
      <c r="BL28" s="1">
        <f t="shared" si="65"/>
        <v>0</v>
      </c>
      <c r="BM28" s="1">
        <f t="shared" si="66"/>
        <v>0</v>
      </c>
      <c r="BN28" s="1">
        <f t="shared" si="67"/>
        <v>0</v>
      </c>
      <c r="BO28" s="1">
        <f t="shared" si="68"/>
        <v>0</v>
      </c>
      <c r="BP28" s="1">
        <f t="shared" si="69"/>
        <v>0</v>
      </c>
      <c r="BQ28" s="1">
        <f t="shared" si="70"/>
        <v>0</v>
      </c>
      <c r="BR28" s="1">
        <f t="shared" si="71"/>
        <v>0</v>
      </c>
      <c r="BS28" s="1">
        <f t="shared" si="72"/>
        <v>0</v>
      </c>
      <c r="BT28" s="1">
        <f t="shared" si="73"/>
        <v>0</v>
      </c>
      <c r="BU28" s="1">
        <f t="shared" si="74"/>
        <v>0</v>
      </c>
      <c r="BV28" s="1">
        <f t="shared" si="75"/>
        <v>0</v>
      </c>
      <c r="BW28" s="1">
        <f t="shared" si="76"/>
        <v>0</v>
      </c>
      <c r="BX28" s="1">
        <f t="shared" si="77"/>
        <v>0</v>
      </c>
      <c r="BY28" s="1">
        <f t="shared" si="78"/>
        <v>0</v>
      </c>
      <c r="BZ28" s="1">
        <f t="shared" si="79"/>
        <v>3</v>
      </c>
      <c r="CA28" s="1">
        <f t="shared" si="80"/>
        <v>0</v>
      </c>
      <c r="CB28" s="1">
        <f t="shared" si="81"/>
        <v>0</v>
      </c>
      <c r="CC28" s="1">
        <f t="shared" si="82"/>
        <v>0</v>
      </c>
      <c r="CD28" s="1">
        <f t="shared" si="83"/>
        <v>0</v>
      </c>
      <c r="CE28" s="1">
        <f t="shared" si="83"/>
        <v>0</v>
      </c>
      <c r="CF28" s="1">
        <f t="shared" si="83"/>
        <v>0</v>
      </c>
      <c r="CG28" s="1">
        <f t="shared" si="84"/>
        <v>0</v>
      </c>
      <c r="CH28" s="1">
        <f t="shared" si="85"/>
        <v>0</v>
      </c>
      <c r="CI28" s="1">
        <f t="shared" si="85"/>
        <v>0</v>
      </c>
      <c r="CL28" s="1">
        <f t="shared" si="7"/>
        <v>13</v>
      </c>
      <c r="CM28" s="1">
        <f t="shared" si="8"/>
        <v>0</v>
      </c>
      <c r="CO28" s="15" t="s">
        <v>40</v>
      </c>
      <c r="CP28" s="1">
        <f>IF(Y2="x",1, 0)</f>
        <v>0</v>
      </c>
      <c r="CQ28" s="1">
        <f>IF(Z2="x",1, 0)</f>
        <v>0</v>
      </c>
      <c r="CR28" s="1">
        <f>IF(AA2="x",1, 0)</f>
        <v>0</v>
      </c>
      <c r="CS28" s="1">
        <f>IF(AB2="x",1, 0)</f>
        <v>0</v>
      </c>
      <c r="CT28" s="1">
        <f>IF(AJ2="x",1, 0)</f>
        <v>0</v>
      </c>
      <c r="CU28" s="1">
        <f>IF(AK2="x",1, 0)</f>
        <v>0</v>
      </c>
    </row>
    <row r="29" spans="1:100" ht="15" customHeight="1" x14ac:dyDescent="0.3">
      <c r="A29" s="42" t="s">
        <v>17</v>
      </c>
      <c r="B29" s="78">
        <f>IF('input-output'!$I$48="Y", 'Data Analysis'!CL29,'Data Analysis'!CM29)</f>
        <v>2</v>
      </c>
      <c r="C29" s="53">
        <f t="shared" si="47"/>
        <v>2.0920502092050207E-3</v>
      </c>
      <c r="D29">
        <v>0</v>
      </c>
      <c r="E29">
        <v>0</v>
      </c>
      <c r="F29">
        <v>0</v>
      </c>
      <c r="G29">
        <v>0</v>
      </c>
      <c r="H29">
        <v>0</v>
      </c>
      <c r="I29">
        <v>2</v>
      </c>
      <c r="J29">
        <v>0</v>
      </c>
      <c r="K29">
        <v>0</v>
      </c>
      <c r="L29">
        <v>0</v>
      </c>
      <c r="M29">
        <v>0</v>
      </c>
      <c r="N29">
        <v>0</v>
      </c>
      <c r="O29">
        <v>0</v>
      </c>
      <c r="P29">
        <v>0</v>
      </c>
      <c r="Q29">
        <v>0</v>
      </c>
      <c r="R29">
        <v>0</v>
      </c>
      <c r="S29">
        <v>0</v>
      </c>
      <c r="T29">
        <v>0</v>
      </c>
      <c r="U29">
        <v>0</v>
      </c>
      <c r="V29">
        <v>0</v>
      </c>
      <c r="W29">
        <v>0</v>
      </c>
      <c r="X29">
        <v>0</v>
      </c>
      <c r="Y29" s="86">
        <v>0</v>
      </c>
      <c r="Z29">
        <v>0</v>
      </c>
      <c r="AA29">
        <v>0</v>
      </c>
      <c r="AB29">
        <v>0</v>
      </c>
      <c r="AC29">
        <v>0</v>
      </c>
      <c r="AD29">
        <v>0</v>
      </c>
      <c r="AE29">
        <v>0</v>
      </c>
      <c r="AF29">
        <v>3</v>
      </c>
      <c r="AG29"/>
      <c r="AH29">
        <v>0</v>
      </c>
      <c r="AI29">
        <v>0</v>
      </c>
      <c r="AJ29">
        <v>0</v>
      </c>
      <c r="AK29">
        <v>0</v>
      </c>
      <c r="AL29">
        <v>0</v>
      </c>
      <c r="AU29" s="1">
        <f t="shared" si="48"/>
        <v>0</v>
      </c>
      <c r="AV29" s="1">
        <f t="shared" si="49"/>
        <v>0</v>
      </c>
      <c r="AW29" s="1">
        <f t="shared" si="50"/>
        <v>0</v>
      </c>
      <c r="AX29" s="1">
        <f t="shared" si="51"/>
        <v>0</v>
      </c>
      <c r="AY29" s="1">
        <f t="shared" si="52"/>
        <v>0</v>
      </c>
      <c r="AZ29" s="1">
        <f t="shared" si="53"/>
        <v>2</v>
      </c>
      <c r="BA29" s="1">
        <f t="shared" si="54"/>
        <v>0</v>
      </c>
      <c r="BB29" s="1">
        <f t="shared" si="55"/>
        <v>0</v>
      </c>
      <c r="BC29" s="1">
        <f t="shared" si="56"/>
        <v>0</v>
      </c>
      <c r="BD29" s="1">
        <f t="shared" si="57"/>
        <v>0</v>
      </c>
      <c r="BE29" s="1">
        <f t="shared" si="58"/>
        <v>0</v>
      </c>
      <c r="BF29" s="1">
        <f t="shared" si="59"/>
        <v>0</v>
      </c>
      <c r="BG29" s="1">
        <f t="shared" si="60"/>
        <v>0</v>
      </c>
      <c r="BH29" s="1">
        <f t="shared" si="61"/>
        <v>0</v>
      </c>
      <c r="BI29" s="1">
        <f t="shared" si="62"/>
        <v>0</v>
      </c>
      <c r="BJ29" s="1">
        <f t="shared" si="63"/>
        <v>0</v>
      </c>
      <c r="BK29" s="1">
        <f t="shared" si="64"/>
        <v>0</v>
      </c>
      <c r="BL29" s="1">
        <f t="shared" si="65"/>
        <v>0</v>
      </c>
      <c r="BM29" s="1">
        <f t="shared" si="66"/>
        <v>0</v>
      </c>
      <c r="BN29" s="1">
        <f t="shared" si="67"/>
        <v>0</v>
      </c>
      <c r="BO29" s="1">
        <f t="shared" si="68"/>
        <v>0</v>
      </c>
      <c r="BP29" s="1">
        <f t="shared" si="69"/>
        <v>0</v>
      </c>
      <c r="BQ29" s="1">
        <f t="shared" si="70"/>
        <v>0</v>
      </c>
      <c r="BR29" s="1">
        <f t="shared" si="71"/>
        <v>0</v>
      </c>
      <c r="BS29" s="1">
        <f t="shared" si="72"/>
        <v>0</v>
      </c>
      <c r="BT29" s="1">
        <f t="shared" si="73"/>
        <v>0</v>
      </c>
      <c r="BU29" s="1">
        <f t="shared" si="74"/>
        <v>0</v>
      </c>
      <c r="BV29" s="1">
        <f t="shared" si="75"/>
        <v>0</v>
      </c>
      <c r="BW29" s="1">
        <f t="shared" si="76"/>
        <v>0</v>
      </c>
      <c r="BX29" s="1">
        <f t="shared" si="77"/>
        <v>0</v>
      </c>
      <c r="BY29" s="1">
        <f t="shared" si="78"/>
        <v>0</v>
      </c>
      <c r="BZ29" s="1">
        <f t="shared" si="79"/>
        <v>0</v>
      </c>
      <c r="CA29" s="1">
        <f t="shared" si="80"/>
        <v>0</v>
      </c>
      <c r="CB29" s="1">
        <f t="shared" si="81"/>
        <v>0</v>
      </c>
      <c r="CC29" s="1">
        <f t="shared" si="82"/>
        <v>0</v>
      </c>
      <c r="CD29" s="1">
        <f t="shared" si="83"/>
        <v>0</v>
      </c>
      <c r="CE29" s="1">
        <f t="shared" si="83"/>
        <v>0</v>
      </c>
      <c r="CF29" s="1">
        <f t="shared" si="83"/>
        <v>0</v>
      </c>
      <c r="CG29" s="1">
        <f t="shared" si="84"/>
        <v>0</v>
      </c>
      <c r="CH29" s="1">
        <f t="shared" si="85"/>
        <v>0</v>
      </c>
      <c r="CI29" s="1">
        <f t="shared" si="85"/>
        <v>0</v>
      </c>
      <c r="CL29" s="1">
        <f t="shared" si="7"/>
        <v>2</v>
      </c>
      <c r="CM29" s="1">
        <f t="shared" si="8"/>
        <v>0</v>
      </c>
      <c r="CO29" s="15" t="s">
        <v>42</v>
      </c>
      <c r="CP29" s="1">
        <f>IF(AC2="x",1, 0)</f>
        <v>0</v>
      </c>
      <c r="CQ29" s="1">
        <f>IF(AD2="x",1, 0)</f>
        <v>0</v>
      </c>
      <c r="CR29" s="1">
        <f>IF(AL2="x",1, 0)</f>
        <v>0</v>
      </c>
    </row>
    <row r="30" spans="1:100" ht="15" customHeight="1" x14ac:dyDescent="0.3">
      <c r="A30" s="43" t="s">
        <v>18</v>
      </c>
      <c r="B30" s="54">
        <f>SUM(B31:B36)</f>
        <v>168</v>
      </c>
      <c r="C30" s="13">
        <f t="shared" si="47"/>
        <v>0.17573221757322174</v>
      </c>
      <c r="D30"/>
      <c r="E30"/>
      <c r="F30"/>
      <c r="G30"/>
      <c r="H30"/>
      <c r="I30"/>
      <c r="J30"/>
      <c r="K30"/>
      <c r="L30"/>
      <c r="M30"/>
      <c r="N30"/>
      <c r="O30"/>
      <c r="P30"/>
      <c r="Q30"/>
      <c r="R30"/>
      <c r="S30"/>
      <c r="T30"/>
      <c r="U30"/>
      <c r="V30"/>
      <c r="W30"/>
      <c r="X30"/>
      <c r="Y30" s="34"/>
      <c r="Z30"/>
      <c r="AA30"/>
      <c r="AB30"/>
      <c r="AC30"/>
      <c r="AD30"/>
      <c r="AE30"/>
      <c r="AF30"/>
      <c r="AG30"/>
      <c r="AH30"/>
      <c r="AI30"/>
      <c r="AJ30"/>
      <c r="AK30"/>
      <c r="AL30"/>
      <c r="CL30" s="1">
        <f t="shared" si="7"/>
        <v>0</v>
      </c>
      <c r="CM30" s="1">
        <f t="shared" si="8"/>
        <v>0</v>
      </c>
      <c r="CO30" s="15" t="s">
        <v>43</v>
      </c>
      <c r="CP30" s="1">
        <f>IF(V2="x",1, 0)</f>
        <v>1</v>
      </c>
      <c r="CQ30" s="1">
        <f>IF(W2="x",1, 0)</f>
        <v>0</v>
      </c>
      <c r="CR30" s="1">
        <f>IF(X2="x",1, 0)</f>
        <v>0</v>
      </c>
      <c r="CS30" s="1">
        <f>IF(AG2="x",1, 0)</f>
        <v>0</v>
      </c>
    </row>
    <row r="31" spans="1:100" ht="15" customHeight="1" x14ac:dyDescent="0.3">
      <c r="A31" s="42" t="s">
        <v>19</v>
      </c>
      <c r="B31" s="78">
        <f>IF('input-output'!$I$48="Y", 'Data Analysis'!CL31,'Data Analysis'!CM31)</f>
        <v>47</v>
      </c>
      <c r="C31" s="53">
        <f t="shared" si="47"/>
        <v>4.9163179916317995E-2</v>
      </c>
      <c r="D31">
        <v>0</v>
      </c>
      <c r="E31">
        <v>4</v>
      </c>
      <c r="F31">
        <v>4</v>
      </c>
      <c r="G31">
        <v>5</v>
      </c>
      <c r="H31">
        <v>0</v>
      </c>
      <c r="I31">
        <v>2</v>
      </c>
      <c r="J31">
        <v>5</v>
      </c>
      <c r="K31">
        <v>5</v>
      </c>
      <c r="L31">
        <v>5</v>
      </c>
      <c r="M31">
        <v>1</v>
      </c>
      <c r="N31">
        <v>1</v>
      </c>
      <c r="O31">
        <v>0</v>
      </c>
      <c r="P31">
        <v>3</v>
      </c>
      <c r="Q31">
        <v>0</v>
      </c>
      <c r="R31">
        <v>3</v>
      </c>
      <c r="S31">
        <v>3</v>
      </c>
      <c r="T31">
        <v>1</v>
      </c>
      <c r="U31">
        <v>3</v>
      </c>
      <c r="V31">
        <v>5</v>
      </c>
      <c r="W31">
        <v>5</v>
      </c>
      <c r="X31">
        <v>5</v>
      </c>
      <c r="Y31" s="86">
        <v>3</v>
      </c>
      <c r="Z31">
        <v>4</v>
      </c>
      <c r="AA31">
        <v>5</v>
      </c>
      <c r="AB31">
        <v>4</v>
      </c>
      <c r="AC31">
        <v>0</v>
      </c>
      <c r="AD31">
        <v>4</v>
      </c>
      <c r="AE31">
        <v>0</v>
      </c>
      <c r="AF31">
        <v>5</v>
      </c>
      <c r="AG31"/>
      <c r="AH31">
        <v>4</v>
      </c>
      <c r="AI31">
        <v>2</v>
      </c>
      <c r="AJ31">
        <v>0</v>
      </c>
      <c r="AK31">
        <v>0</v>
      </c>
      <c r="AL31">
        <v>0</v>
      </c>
      <c r="AU31" s="1">
        <f t="shared" ref="AU31:BD36" si="86">IF(D$2="x",D31,0)</f>
        <v>0</v>
      </c>
      <c r="AV31" s="1">
        <f t="shared" si="86"/>
        <v>4</v>
      </c>
      <c r="AW31" s="1">
        <f t="shared" si="86"/>
        <v>4</v>
      </c>
      <c r="AX31" s="1">
        <f t="shared" si="86"/>
        <v>5</v>
      </c>
      <c r="AY31" s="1">
        <f t="shared" si="86"/>
        <v>0</v>
      </c>
      <c r="AZ31" s="1">
        <f t="shared" si="86"/>
        <v>2</v>
      </c>
      <c r="BA31" s="1">
        <f t="shared" si="86"/>
        <v>0</v>
      </c>
      <c r="BB31" s="1">
        <f t="shared" si="86"/>
        <v>5</v>
      </c>
      <c r="BC31" s="1">
        <f t="shared" si="86"/>
        <v>5</v>
      </c>
      <c r="BD31" s="1">
        <f t="shared" si="86"/>
        <v>1</v>
      </c>
      <c r="BE31" s="1">
        <f t="shared" ref="BE31:BN36" si="87">IF(N$2="x",N31,0)</f>
        <v>0</v>
      </c>
      <c r="BF31" s="1">
        <f t="shared" si="87"/>
        <v>0</v>
      </c>
      <c r="BG31" s="1">
        <f t="shared" si="87"/>
        <v>0</v>
      </c>
      <c r="BH31" s="1">
        <f t="shared" si="87"/>
        <v>0</v>
      </c>
      <c r="BI31" s="1">
        <f t="shared" si="87"/>
        <v>3</v>
      </c>
      <c r="BJ31" s="1">
        <f t="shared" si="87"/>
        <v>3</v>
      </c>
      <c r="BK31" s="1">
        <f t="shared" si="87"/>
        <v>1</v>
      </c>
      <c r="BL31" s="1">
        <f t="shared" si="87"/>
        <v>3</v>
      </c>
      <c r="BM31" s="1">
        <f t="shared" si="87"/>
        <v>5</v>
      </c>
      <c r="BN31" s="1">
        <f t="shared" si="87"/>
        <v>0</v>
      </c>
      <c r="BO31" s="1">
        <f t="shared" ref="BO31:BX36" si="88">IF(X$2="x",X31,0)</f>
        <v>0</v>
      </c>
      <c r="BP31" s="1">
        <f t="shared" si="88"/>
        <v>0</v>
      </c>
      <c r="BQ31" s="1">
        <f t="shared" si="88"/>
        <v>0</v>
      </c>
      <c r="BR31" s="1">
        <f t="shared" si="88"/>
        <v>0</v>
      </c>
      <c r="BS31" s="1">
        <f t="shared" si="88"/>
        <v>0</v>
      </c>
      <c r="BT31" s="1">
        <f t="shared" si="88"/>
        <v>0</v>
      </c>
      <c r="BU31" s="1">
        <f t="shared" si="88"/>
        <v>0</v>
      </c>
      <c r="BV31" s="1">
        <f t="shared" si="88"/>
        <v>0</v>
      </c>
      <c r="BW31" s="1">
        <f t="shared" si="88"/>
        <v>0</v>
      </c>
      <c r="BX31" s="1">
        <f t="shared" si="88"/>
        <v>0</v>
      </c>
      <c r="BY31" s="1">
        <f t="shared" ref="BY31:CC36" si="89">IF(AH$2="x",AH31,0)</f>
        <v>4</v>
      </c>
      <c r="BZ31" s="1">
        <f t="shared" si="89"/>
        <v>2</v>
      </c>
      <c r="CA31" s="1">
        <f t="shared" si="89"/>
        <v>0</v>
      </c>
      <c r="CB31" s="1">
        <f t="shared" si="89"/>
        <v>0</v>
      </c>
      <c r="CC31" s="1">
        <f t="shared" si="89"/>
        <v>0</v>
      </c>
      <c r="CD31" s="1">
        <f t="shared" ref="CD31:CF36" si="90">IF(AM$2="x",AM31,0)</f>
        <v>0</v>
      </c>
      <c r="CE31" s="1">
        <f t="shared" si="90"/>
        <v>0</v>
      </c>
      <c r="CF31" s="1">
        <f t="shared" si="90"/>
        <v>0</v>
      </c>
      <c r="CG31" s="1">
        <f t="shared" ref="CG31:CG36" si="91">IF(AP$2="x",AP31,0)</f>
        <v>0</v>
      </c>
      <c r="CH31" s="1">
        <f t="shared" ref="CH31:CI36" si="92">IF(AQ$2="x",AQ31,0)</f>
        <v>0</v>
      </c>
      <c r="CI31" s="1">
        <f t="shared" si="92"/>
        <v>0</v>
      </c>
      <c r="CL31" s="1">
        <f t="shared" si="7"/>
        <v>47</v>
      </c>
      <c r="CM31" s="1">
        <f t="shared" si="8"/>
        <v>32</v>
      </c>
      <c r="CO31" s="15" t="s">
        <v>44</v>
      </c>
      <c r="CP31" s="1">
        <f>IF(M2="x",1, 0)</f>
        <v>1</v>
      </c>
      <c r="CQ31" s="1">
        <f>IF(N2="x",1, 0)</f>
        <v>0</v>
      </c>
      <c r="CR31" s="1">
        <f>IF(X2="x",1, 0)</f>
        <v>0</v>
      </c>
      <c r="CS31" s="1">
        <f>IF(P2="x",1, 0)</f>
        <v>0</v>
      </c>
      <c r="CT31" s="1">
        <f>IF(Q2="x",1, 0)</f>
        <v>0</v>
      </c>
      <c r="CU31" s="1"/>
    </row>
    <row r="32" spans="1:100" ht="15" customHeight="1" x14ac:dyDescent="0.25">
      <c r="A32" s="42" t="s">
        <v>20</v>
      </c>
      <c r="B32" s="78">
        <f>IF('input-output'!$I$48="Y", 'Data Analysis'!CL32,'Data Analysis'!CM32)</f>
        <v>20</v>
      </c>
      <c r="C32" s="53">
        <f t="shared" si="47"/>
        <v>2.0920502092050208E-2</v>
      </c>
      <c r="D32">
        <v>0</v>
      </c>
      <c r="E32">
        <v>0</v>
      </c>
      <c r="F32">
        <v>0</v>
      </c>
      <c r="G32">
        <v>0</v>
      </c>
      <c r="H32">
        <v>0</v>
      </c>
      <c r="I32">
        <v>0</v>
      </c>
      <c r="J32">
        <v>2</v>
      </c>
      <c r="K32">
        <v>3</v>
      </c>
      <c r="L32">
        <v>2</v>
      </c>
      <c r="M32">
        <v>5</v>
      </c>
      <c r="N32">
        <v>2</v>
      </c>
      <c r="O32">
        <v>2</v>
      </c>
      <c r="P32">
        <v>4</v>
      </c>
      <c r="Q32">
        <v>0</v>
      </c>
      <c r="R32">
        <v>0</v>
      </c>
      <c r="S32">
        <v>3</v>
      </c>
      <c r="T32">
        <v>1</v>
      </c>
      <c r="U32">
        <v>3</v>
      </c>
      <c r="V32">
        <v>0</v>
      </c>
      <c r="W32">
        <v>0</v>
      </c>
      <c r="X32">
        <v>0</v>
      </c>
      <c r="Y32" s="86">
        <v>5</v>
      </c>
      <c r="Z32">
        <v>0</v>
      </c>
      <c r="AA32">
        <v>0</v>
      </c>
      <c r="AB32">
        <v>0</v>
      </c>
      <c r="AC32">
        <v>4</v>
      </c>
      <c r="AD32">
        <v>5</v>
      </c>
      <c r="AE32">
        <v>0</v>
      </c>
      <c r="AF32">
        <v>4</v>
      </c>
      <c r="AG32"/>
      <c r="AH32">
        <v>1</v>
      </c>
      <c r="AI32">
        <v>2</v>
      </c>
      <c r="AJ32">
        <v>0</v>
      </c>
      <c r="AK32">
        <v>0</v>
      </c>
      <c r="AL32">
        <v>5</v>
      </c>
      <c r="AU32" s="1">
        <f t="shared" si="86"/>
        <v>0</v>
      </c>
      <c r="AV32" s="1">
        <f t="shared" si="86"/>
        <v>0</v>
      </c>
      <c r="AW32" s="1">
        <f t="shared" si="86"/>
        <v>0</v>
      </c>
      <c r="AX32" s="1">
        <f t="shared" si="86"/>
        <v>0</v>
      </c>
      <c r="AY32" s="1">
        <f t="shared" si="86"/>
        <v>0</v>
      </c>
      <c r="AZ32" s="1">
        <f t="shared" si="86"/>
        <v>0</v>
      </c>
      <c r="BA32" s="1">
        <f t="shared" si="86"/>
        <v>0</v>
      </c>
      <c r="BB32" s="1">
        <f t="shared" si="86"/>
        <v>3</v>
      </c>
      <c r="BC32" s="1">
        <f t="shared" si="86"/>
        <v>2</v>
      </c>
      <c r="BD32" s="1">
        <f t="shared" si="86"/>
        <v>5</v>
      </c>
      <c r="BE32" s="1">
        <f t="shared" si="87"/>
        <v>0</v>
      </c>
      <c r="BF32" s="1">
        <f t="shared" si="87"/>
        <v>0</v>
      </c>
      <c r="BG32" s="1">
        <f t="shared" si="87"/>
        <v>0</v>
      </c>
      <c r="BH32" s="1">
        <f t="shared" si="87"/>
        <v>0</v>
      </c>
      <c r="BI32" s="1">
        <f t="shared" si="87"/>
        <v>0</v>
      </c>
      <c r="BJ32" s="1">
        <f t="shared" si="87"/>
        <v>3</v>
      </c>
      <c r="BK32" s="1">
        <f t="shared" si="87"/>
        <v>1</v>
      </c>
      <c r="BL32" s="1">
        <f t="shared" si="87"/>
        <v>3</v>
      </c>
      <c r="BM32" s="1">
        <f t="shared" si="87"/>
        <v>0</v>
      </c>
      <c r="BN32" s="1">
        <f t="shared" si="87"/>
        <v>0</v>
      </c>
      <c r="BO32" s="1">
        <f t="shared" si="88"/>
        <v>0</v>
      </c>
      <c r="BP32" s="1">
        <f t="shared" si="88"/>
        <v>0</v>
      </c>
      <c r="BQ32" s="1">
        <f t="shared" si="88"/>
        <v>0</v>
      </c>
      <c r="BR32" s="1">
        <f t="shared" si="88"/>
        <v>0</v>
      </c>
      <c r="BS32" s="1">
        <f t="shared" si="88"/>
        <v>0</v>
      </c>
      <c r="BT32" s="1">
        <f t="shared" si="88"/>
        <v>0</v>
      </c>
      <c r="BU32" s="1">
        <f t="shared" si="88"/>
        <v>0</v>
      </c>
      <c r="BV32" s="1">
        <f t="shared" si="88"/>
        <v>0</v>
      </c>
      <c r="BW32" s="1">
        <f t="shared" si="88"/>
        <v>0</v>
      </c>
      <c r="BX32" s="1">
        <f t="shared" si="88"/>
        <v>0</v>
      </c>
      <c r="BY32" s="1">
        <f t="shared" si="89"/>
        <v>1</v>
      </c>
      <c r="BZ32" s="1">
        <f t="shared" si="89"/>
        <v>2</v>
      </c>
      <c r="CA32" s="1">
        <f t="shared" si="89"/>
        <v>0</v>
      </c>
      <c r="CB32" s="1">
        <f t="shared" si="89"/>
        <v>0</v>
      </c>
      <c r="CC32" s="1">
        <f t="shared" si="89"/>
        <v>0</v>
      </c>
      <c r="CD32" s="1">
        <f t="shared" si="90"/>
        <v>0</v>
      </c>
      <c r="CE32" s="1">
        <f t="shared" si="90"/>
        <v>0</v>
      </c>
      <c r="CF32" s="1">
        <f t="shared" si="90"/>
        <v>0</v>
      </c>
      <c r="CG32" s="1">
        <f t="shared" si="91"/>
        <v>0</v>
      </c>
      <c r="CH32" s="1">
        <f t="shared" si="92"/>
        <v>0</v>
      </c>
      <c r="CI32" s="1">
        <f t="shared" si="92"/>
        <v>0</v>
      </c>
      <c r="CL32" s="1">
        <f t="shared" si="7"/>
        <v>20</v>
      </c>
      <c r="CM32" s="1">
        <f t="shared" si="8"/>
        <v>5</v>
      </c>
    </row>
    <row r="33" spans="1:91" ht="15" customHeight="1" x14ac:dyDescent="0.25">
      <c r="A33" s="42" t="s">
        <v>21</v>
      </c>
      <c r="B33" s="78">
        <f>IF('input-output'!$I$48="Y", 'Data Analysis'!CL33,'Data Analysis'!CM33)</f>
        <v>27</v>
      </c>
      <c r="C33" s="53">
        <f t="shared" si="47"/>
        <v>2.8242677824267783E-2</v>
      </c>
      <c r="D33">
        <v>4</v>
      </c>
      <c r="E33">
        <v>0</v>
      </c>
      <c r="F33">
        <v>0</v>
      </c>
      <c r="G33">
        <v>0</v>
      </c>
      <c r="H33">
        <v>3</v>
      </c>
      <c r="I33">
        <v>2</v>
      </c>
      <c r="J33">
        <v>3</v>
      </c>
      <c r="K33">
        <v>3</v>
      </c>
      <c r="L33">
        <v>0</v>
      </c>
      <c r="M33">
        <v>4</v>
      </c>
      <c r="N33">
        <v>4</v>
      </c>
      <c r="O33">
        <v>2</v>
      </c>
      <c r="P33">
        <v>0</v>
      </c>
      <c r="Q33">
        <v>3</v>
      </c>
      <c r="R33">
        <v>5</v>
      </c>
      <c r="S33">
        <v>0</v>
      </c>
      <c r="T33">
        <v>0</v>
      </c>
      <c r="U33">
        <v>0</v>
      </c>
      <c r="V33">
        <v>0</v>
      </c>
      <c r="W33">
        <v>0</v>
      </c>
      <c r="X33">
        <v>5</v>
      </c>
      <c r="Y33" s="86">
        <v>2</v>
      </c>
      <c r="Z33">
        <v>0</v>
      </c>
      <c r="AA33">
        <v>2</v>
      </c>
      <c r="AB33">
        <v>4</v>
      </c>
      <c r="AC33">
        <v>0</v>
      </c>
      <c r="AD33">
        <v>0</v>
      </c>
      <c r="AE33">
        <v>0</v>
      </c>
      <c r="AF33">
        <v>3</v>
      </c>
      <c r="AG33"/>
      <c r="AH33">
        <v>3</v>
      </c>
      <c r="AI33">
        <v>3</v>
      </c>
      <c r="AJ33">
        <v>5</v>
      </c>
      <c r="AK33">
        <v>4</v>
      </c>
      <c r="AL33">
        <v>3</v>
      </c>
      <c r="AU33" s="1">
        <f t="shared" si="86"/>
        <v>4</v>
      </c>
      <c r="AV33" s="1">
        <f t="shared" si="86"/>
        <v>0</v>
      </c>
      <c r="AW33" s="1">
        <f t="shared" si="86"/>
        <v>0</v>
      </c>
      <c r="AX33" s="1">
        <f t="shared" si="86"/>
        <v>0</v>
      </c>
      <c r="AY33" s="1">
        <f t="shared" si="86"/>
        <v>3</v>
      </c>
      <c r="AZ33" s="1">
        <f t="shared" si="86"/>
        <v>2</v>
      </c>
      <c r="BA33" s="1">
        <f t="shared" si="86"/>
        <v>0</v>
      </c>
      <c r="BB33" s="1">
        <f t="shared" si="86"/>
        <v>3</v>
      </c>
      <c r="BC33" s="1">
        <f t="shared" si="86"/>
        <v>0</v>
      </c>
      <c r="BD33" s="1">
        <f t="shared" si="86"/>
        <v>4</v>
      </c>
      <c r="BE33" s="1">
        <f t="shared" si="87"/>
        <v>0</v>
      </c>
      <c r="BF33" s="1">
        <f t="shared" si="87"/>
        <v>0</v>
      </c>
      <c r="BG33" s="1">
        <f t="shared" si="87"/>
        <v>0</v>
      </c>
      <c r="BH33" s="1">
        <f t="shared" si="87"/>
        <v>0</v>
      </c>
      <c r="BI33" s="1">
        <f t="shared" si="87"/>
        <v>5</v>
      </c>
      <c r="BJ33" s="1">
        <f t="shared" si="87"/>
        <v>0</v>
      </c>
      <c r="BK33" s="1">
        <f t="shared" si="87"/>
        <v>0</v>
      </c>
      <c r="BL33" s="1">
        <f t="shared" si="87"/>
        <v>0</v>
      </c>
      <c r="BM33" s="1">
        <f t="shared" si="87"/>
        <v>0</v>
      </c>
      <c r="BN33" s="1">
        <f t="shared" si="87"/>
        <v>0</v>
      </c>
      <c r="BO33" s="1">
        <f t="shared" si="88"/>
        <v>0</v>
      </c>
      <c r="BP33" s="1">
        <f t="shared" si="88"/>
        <v>0</v>
      </c>
      <c r="BQ33" s="1">
        <f t="shared" si="88"/>
        <v>0</v>
      </c>
      <c r="BR33" s="1">
        <f t="shared" si="88"/>
        <v>0</v>
      </c>
      <c r="BS33" s="1">
        <f t="shared" si="88"/>
        <v>0</v>
      </c>
      <c r="BT33" s="1">
        <f t="shared" si="88"/>
        <v>0</v>
      </c>
      <c r="BU33" s="1">
        <f t="shared" si="88"/>
        <v>0</v>
      </c>
      <c r="BV33" s="1">
        <f t="shared" si="88"/>
        <v>0</v>
      </c>
      <c r="BW33" s="1">
        <f t="shared" si="88"/>
        <v>0</v>
      </c>
      <c r="BX33" s="1">
        <f t="shared" si="88"/>
        <v>0</v>
      </c>
      <c r="BY33" s="1">
        <f t="shared" si="89"/>
        <v>3</v>
      </c>
      <c r="BZ33" s="1">
        <f t="shared" si="89"/>
        <v>3</v>
      </c>
      <c r="CA33" s="1">
        <f t="shared" si="89"/>
        <v>0</v>
      </c>
      <c r="CB33" s="1">
        <f t="shared" si="89"/>
        <v>0</v>
      </c>
      <c r="CC33" s="1">
        <f t="shared" si="89"/>
        <v>0</v>
      </c>
      <c r="CD33" s="1">
        <f t="shared" si="90"/>
        <v>0</v>
      </c>
      <c r="CE33" s="1">
        <f t="shared" si="90"/>
        <v>0</v>
      </c>
      <c r="CF33" s="1">
        <f t="shared" si="90"/>
        <v>0</v>
      </c>
      <c r="CG33" s="1">
        <f t="shared" si="91"/>
        <v>0</v>
      </c>
      <c r="CH33" s="1">
        <f t="shared" si="92"/>
        <v>0</v>
      </c>
      <c r="CI33" s="1">
        <f t="shared" si="92"/>
        <v>0</v>
      </c>
      <c r="CL33" s="1">
        <f t="shared" si="7"/>
        <v>27</v>
      </c>
      <c r="CM33" s="1">
        <f t="shared" si="8"/>
        <v>13</v>
      </c>
    </row>
    <row r="34" spans="1:91" ht="15" customHeight="1" x14ac:dyDescent="0.25">
      <c r="A34" s="42" t="s">
        <v>22</v>
      </c>
      <c r="B34" s="78">
        <f>IF('input-output'!$I$48="Y", 'Data Analysis'!CL34,'Data Analysis'!CM34)</f>
        <v>38</v>
      </c>
      <c r="C34" s="53">
        <f t="shared" si="47"/>
        <v>3.9748953974895397E-2</v>
      </c>
      <c r="D34">
        <v>4</v>
      </c>
      <c r="E34">
        <v>0</v>
      </c>
      <c r="F34">
        <v>0</v>
      </c>
      <c r="G34">
        <v>0</v>
      </c>
      <c r="H34">
        <v>3</v>
      </c>
      <c r="I34">
        <v>2</v>
      </c>
      <c r="J34">
        <v>3</v>
      </c>
      <c r="K34">
        <v>2</v>
      </c>
      <c r="L34">
        <v>0</v>
      </c>
      <c r="M34">
        <v>4</v>
      </c>
      <c r="N34">
        <v>2</v>
      </c>
      <c r="O34">
        <v>2</v>
      </c>
      <c r="P34">
        <v>2</v>
      </c>
      <c r="Q34">
        <v>3</v>
      </c>
      <c r="R34">
        <v>5</v>
      </c>
      <c r="S34">
        <v>3</v>
      </c>
      <c r="T34">
        <v>2</v>
      </c>
      <c r="U34">
        <v>2</v>
      </c>
      <c r="V34">
        <v>2</v>
      </c>
      <c r="W34">
        <v>2</v>
      </c>
      <c r="X34">
        <v>5</v>
      </c>
      <c r="Y34" s="86">
        <v>2</v>
      </c>
      <c r="Z34">
        <v>4</v>
      </c>
      <c r="AA34">
        <v>2</v>
      </c>
      <c r="AB34">
        <v>4</v>
      </c>
      <c r="AC34">
        <v>3</v>
      </c>
      <c r="AD34">
        <v>0</v>
      </c>
      <c r="AE34">
        <v>0</v>
      </c>
      <c r="AF34">
        <v>3</v>
      </c>
      <c r="AG34"/>
      <c r="AH34">
        <v>4</v>
      </c>
      <c r="AI34">
        <v>5</v>
      </c>
      <c r="AJ34">
        <v>5</v>
      </c>
      <c r="AK34">
        <v>4</v>
      </c>
      <c r="AL34">
        <v>5</v>
      </c>
      <c r="AU34" s="1">
        <f t="shared" si="86"/>
        <v>4</v>
      </c>
      <c r="AV34" s="1">
        <f t="shared" si="86"/>
        <v>0</v>
      </c>
      <c r="AW34" s="1">
        <f t="shared" si="86"/>
        <v>0</v>
      </c>
      <c r="AX34" s="1">
        <f t="shared" si="86"/>
        <v>0</v>
      </c>
      <c r="AY34" s="1">
        <f t="shared" si="86"/>
        <v>3</v>
      </c>
      <c r="AZ34" s="1">
        <f t="shared" si="86"/>
        <v>2</v>
      </c>
      <c r="BA34" s="1">
        <f t="shared" si="86"/>
        <v>0</v>
      </c>
      <c r="BB34" s="1">
        <f t="shared" si="86"/>
        <v>2</v>
      </c>
      <c r="BC34" s="1">
        <f t="shared" si="86"/>
        <v>0</v>
      </c>
      <c r="BD34" s="1">
        <f t="shared" si="86"/>
        <v>4</v>
      </c>
      <c r="BE34" s="1">
        <f t="shared" si="87"/>
        <v>0</v>
      </c>
      <c r="BF34" s="1">
        <f t="shared" si="87"/>
        <v>0</v>
      </c>
      <c r="BG34" s="1">
        <f t="shared" si="87"/>
        <v>0</v>
      </c>
      <c r="BH34" s="1">
        <f t="shared" si="87"/>
        <v>0</v>
      </c>
      <c r="BI34" s="1">
        <f t="shared" si="87"/>
        <v>5</v>
      </c>
      <c r="BJ34" s="1">
        <f t="shared" si="87"/>
        <v>3</v>
      </c>
      <c r="BK34" s="1">
        <f t="shared" si="87"/>
        <v>2</v>
      </c>
      <c r="BL34" s="1">
        <f t="shared" si="87"/>
        <v>2</v>
      </c>
      <c r="BM34" s="1">
        <f t="shared" si="87"/>
        <v>2</v>
      </c>
      <c r="BN34" s="1">
        <f t="shared" si="87"/>
        <v>0</v>
      </c>
      <c r="BO34" s="1">
        <f t="shared" si="88"/>
        <v>0</v>
      </c>
      <c r="BP34" s="1">
        <f t="shared" si="88"/>
        <v>0</v>
      </c>
      <c r="BQ34" s="1">
        <f t="shared" si="88"/>
        <v>0</v>
      </c>
      <c r="BR34" s="1">
        <f t="shared" si="88"/>
        <v>0</v>
      </c>
      <c r="BS34" s="1">
        <f t="shared" si="88"/>
        <v>0</v>
      </c>
      <c r="BT34" s="1">
        <f t="shared" si="88"/>
        <v>0</v>
      </c>
      <c r="BU34" s="1">
        <f t="shared" si="88"/>
        <v>0</v>
      </c>
      <c r="BV34" s="1">
        <f t="shared" si="88"/>
        <v>0</v>
      </c>
      <c r="BW34" s="1">
        <f t="shared" si="88"/>
        <v>0</v>
      </c>
      <c r="BX34" s="1">
        <f t="shared" si="88"/>
        <v>0</v>
      </c>
      <c r="BY34" s="1">
        <f t="shared" si="89"/>
        <v>4</v>
      </c>
      <c r="BZ34" s="1">
        <f t="shared" si="89"/>
        <v>5</v>
      </c>
      <c r="CA34" s="1">
        <f t="shared" si="89"/>
        <v>0</v>
      </c>
      <c r="CB34" s="1">
        <f t="shared" si="89"/>
        <v>0</v>
      </c>
      <c r="CC34" s="1">
        <f t="shared" si="89"/>
        <v>0</v>
      </c>
      <c r="CD34" s="1">
        <f t="shared" si="90"/>
        <v>0</v>
      </c>
      <c r="CE34" s="1">
        <f t="shared" si="90"/>
        <v>0</v>
      </c>
      <c r="CF34" s="1">
        <f t="shared" si="90"/>
        <v>0</v>
      </c>
      <c r="CG34" s="1">
        <f t="shared" si="91"/>
        <v>0</v>
      </c>
      <c r="CH34" s="1">
        <f t="shared" si="92"/>
        <v>0</v>
      </c>
      <c r="CI34" s="1">
        <f t="shared" si="92"/>
        <v>0</v>
      </c>
      <c r="CL34" s="1">
        <f t="shared" si="7"/>
        <v>38</v>
      </c>
      <c r="CM34" s="1">
        <f t="shared" si="8"/>
        <v>22</v>
      </c>
    </row>
    <row r="35" spans="1:91" ht="15" customHeight="1" x14ac:dyDescent="0.25">
      <c r="A35" s="42" t="s">
        <v>23</v>
      </c>
      <c r="B35" s="78">
        <f>IF('input-output'!$I$48="Y", 'Data Analysis'!CL35,'Data Analysis'!CM35)</f>
        <v>26</v>
      </c>
      <c r="C35" s="53">
        <f t="shared" si="47"/>
        <v>2.7196652719665274E-2</v>
      </c>
      <c r="D35">
        <v>0</v>
      </c>
      <c r="E35">
        <v>0</v>
      </c>
      <c r="F35">
        <v>0</v>
      </c>
      <c r="G35">
        <v>0</v>
      </c>
      <c r="H35">
        <v>0</v>
      </c>
      <c r="I35">
        <v>2</v>
      </c>
      <c r="J35">
        <v>2</v>
      </c>
      <c r="K35">
        <v>2</v>
      </c>
      <c r="L35">
        <v>2</v>
      </c>
      <c r="M35">
        <v>5</v>
      </c>
      <c r="N35">
        <v>5</v>
      </c>
      <c r="O35">
        <v>2</v>
      </c>
      <c r="P35">
        <v>0</v>
      </c>
      <c r="Q35">
        <v>0</v>
      </c>
      <c r="R35">
        <v>2</v>
      </c>
      <c r="S35">
        <v>0</v>
      </c>
      <c r="T35">
        <v>0</v>
      </c>
      <c r="U35">
        <v>3</v>
      </c>
      <c r="V35">
        <v>5</v>
      </c>
      <c r="W35">
        <v>4</v>
      </c>
      <c r="X35">
        <v>5</v>
      </c>
      <c r="Y35" s="86">
        <v>0</v>
      </c>
      <c r="Z35">
        <v>0</v>
      </c>
      <c r="AA35">
        <v>1</v>
      </c>
      <c r="AB35">
        <v>0</v>
      </c>
      <c r="AC35">
        <v>0</v>
      </c>
      <c r="AD35">
        <v>0</v>
      </c>
      <c r="AE35">
        <v>0</v>
      </c>
      <c r="AF35">
        <v>4</v>
      </c>
      <c r="AG35"/>
      <c r="AH35">
        <v>3</v>
      </c>
      <c r="AI35">
        <v>2</v>
      </c>
      <c r="AJ35">
        <v>0</v>
      </c>
      <c r="AK35">
        <v>0</v>
      </c>
      <c r="AL35">
        <v>0</v>
      </c>
      <c r="AU35" s="1">
        <f t="shared" si="86"/>
        <v>0</v>
      </c>
      <c r="AV35" s="1">
        <f t="shared" si="86"/>
        <v>0</v>
      </c>
      <c r="AW35" s="1">
        <f t="shared" si="86"/>
        <v>0</v>
      </c>
      <c r="AX35" s="1">
        <f t="shared" si="86"/>
        <v>0</v>
      </c>
      <c r="AY35" s="1">
        <f t="shared" si="86"/>
        <v>0</v>
      </c>
      <c r="AZ35" s="1">
        <f t="shared" si="86"/>
        <v>2</v>
      </c>
      <c r="BA35" s="1">
        <f t="shared" si="86"/>
        <v>0</v>
      </c>
      <c r="BB35" s="1">
        <f t="shared" si="86"/>
        <v>2</v>
      </c>
      <c r="BC35" s="1">
        <f t="shared" si="86"/>
        <v>2</v>
      </c>
      <c r="BD35" s="1">
        <f t="shared" si="86"/>
        <v>5</v>
      </c>
      <c r="BE35" s="1">
        <f t="shared" si="87"/>
        <v>0</v>
      </c>
      <c r="BF35" s="1">
        <f t="shared" si="87"/>
        <v>0</v>
      </c>
      <c r="BG35" s="1">
        <f t="shared" si="87"/>
        <v>0</v>
      </c>
      <c r="BH35" s="1">
        <f t="shared" si="87"/>
        <v>0</v>
      </c>
      <c r="BI35" s="1">
        <f t="shared" si="87"/>
        <v>2</v>
      </c>
      <c r="BJ35" s="1">
        <f t="shared" si="87"/>
        <v>0</v>
      </c>
      <c r="BK35" s="1">
        <f t="shared" si="87"/>
        <v>0</v>
      </c>
      <c r="BL35" s="1">
        <f t="shared" si="87"/>
        <v>3</v>
      </c>
      <c r="BM35" s="1">
        <f t="shared" si="87"/>
        <v>5</v>
      </c>
      <c r="BN35" s="1">
        <f t="shared" si="87"/>
        <v>0</v>
      </c>
      <c r="BO35" s="1">
        <f t="shared" si="88"/>
        <v>0</v>
      </c>
      <c r="BP35" s="1">
        <f t="shared" si="88"/>
        <v>0</v>
      </c>
      <c r="BQ35" s="1">
        <f t="shared" si="88"/>
        <v>0</v>
      </c>
      <c r="BR35" s="1">
        <f t="shared" si="88"/>
        <v>0</v>
      </c>
      <c r="BS35" s="1">
        <f t="shared" si="88"/>
        <v>0</v>
      </c>
      <c r="BT35" s="1">
        <f t="shared" si="88"/>
        <v>0</v>
      </c>
      <c r="BU35" s="1">
        <f t="shared" si="88"/>
        <v>0</v>
      </c>
      <c r="BV35" s="1">
        <f t="shared" si="88"/>
        <v>0</v>
      </c>
      <c r="BW35" s="1">
        <f t="shared" si="88"/>
        <v>0</v>
      </c>
      <c r="BX35" s="1">
        <f t="shared" si="88"/>
        <v>0</v>
      </c>
      <c r="BY35" s="1">
        <f t="shared" si="89"/>
        <v>3</v>
      </c>
      <c r="BZ35" s="1">
        <f t="shared" si="89"/>
        <v>2</v>
      </c>
      <c r="CA35" s="1">
        <f t="shared" si="89"/>
        <v>0</v>
      </c>
      <c r="CB35" s="1">
        <f t="shared" si="89"/>
        <v>0</v>
      </c>
      <c r="CC35" s="1">
        <f t="shared" si="89"/>
        <v>0</v>
      </c>
      <c r="CD35" s="1">
        <f t="shared" si="90"/>
        <v>0</v>
      </c>
      <c r="CE35" s="1">
        <f t="shared" si="90"/>
        <v>0</v>
      </c>
      <c r="CF35" s="1">
        <f t="shared" si="90"/>
        <v>0</v>
      </c>
      <c r="CG35" s="1">
        <f t="shared" si="91"/>
        <v>0</v>
      </c>
      <c r="CH35" s="1">
        <f t="shared" si="92"/>
        <v>0</v>
      </c>
      <c r="CI35" s="1">
        <f t="shared" si="92"/>
        <v>0</v>
      </c>
      <c r="CL35" s="1">
        <f t="shared" si="7"/>
        <v>26</v>
      </c>
      <c r="CM35" s="1">
        <f t="shared" si="8"/>
        <v>10</v>
      </c>
    </row>
    <row r="36" spans="1:91" ht="15" customHeight="1" x14ac:dyDescent="0.25">
      <c r="A36" s="42" t="s">
        <v>24</v>
      </c>
      <c r="B36" s="78">
        <f>IF('input-output'!$I$48="Y", 'Data Analysis'!CL36,'Data Analysis'!CM36)</f>
        <v>10</v>
      </c>
      <c r="C36" s="53">
        <f t="shared" si="47"/>
        <v>1.0460251046025104E-2</v>
      </c>
      <c r="D36">
        <v>0</v>
      </c>
      <c r="E36">
        <v>0</v>
      </c>
      <c r="F36">
        <v>0</v>
      </c>
      <c r="G36">
        <v>0</v>
      </c>
      <c r="H36">
        <v>0</v>
      </c>
      <c r="I36">
        <v>2</v>
      </c>
      <c r="J36">
        <v>2</v>
      </c>
      <c r="K36">
        <v>0</v>
      </c>
      <c r="L36">
        <v>2</v>
      </c>
      <c r="M36">
        <v>5</v>
      </c>
      <c r="N36">
        <v>3</v>
      </c>
      <c r="O36">
        <v>0</v>
      </c>
      <c r="P36">
        <v>0</v>
      </c>
      <c r="Q36">
        <v>0</v>
      </c>
      <c r="R36">
        <v>0</v>
      </c>
      <c r="S36">
        <v>0</v>
      </c>
      <c r="T36">
        <v>0</v>
      </c>
      <c r="U36">
        <v>0</v>
      </c>
      <c r="V36">
        <v>0</v>
      </c>
      <c r="W36">
        <v>0</v>
      </c>
      <c r="X36">
        <v>5</v>
      </c>
      <c r="Y36" s="86">
        <v>0</v>
      </c>
      <c r="Z36">
        <v>0</v>
      </c>
      <c r="AA36">
        <v>0</v>
      </c>
      <c r="AB36">
        <v>0</v>
      </c>
      <c r="AC36">
        <v>0</v>
      </c>
      <c r="AD36">
        <v>0</v>
      </c>
      <c r="AE36">
        <v>0</v>
      </c>
      <c r="AF36">
        <v>3</v>
      </c>
      <c r="AG36"/>
      <c r="AH36">
        <v>1</v>
      </c>
      <c r="AI36">
        <v>0</v>
      </c>
      <c r="AJ36">
        <v>0</v>
      </c>
      <c r="AK36">
        <v>0</v>
      </c>
      <c r="AL36">
        <v>0</v>
      </c>
      <c r="AU36" s="1">
        <f t="shared" si="86"/>
        <v>0</v>
      </c>
      <c r="AV36" s="1">
        <f t="shared" si="86"/>
        <v>0</v>
      </c>
      <c r="AW36" s="1">
        <f t="shared" si="86"/>
        <v>0</v>
      </c>
      <c r="AX36" s="1">
        <f t="shared" si="86"/>
        <v>0</v>
      </c>
      <c r="AY36" s="1">
        <f t="shared" si="86"/>
        <v>0</v>
      </c>
      <c r="AZ36" s="1">
        <f t="shared" si="86"/>
        <v>2</v>
      </c>
      <c r="BA36" s="1">
        <f t="shared" si="86"/>
        <v>0</v>
      </c>
      <c r="BB36" s="1">
        <f t="shared" si="86"/>
        <v>0</v>
      </c>
      <c r="BC36" s="1">
        <f t="shared" si="86"/>
        <v>2</v>
      </c>
      <c r="BD36" s="1">
        <f t="shared" si="86"/>
        <v>5</v>
      </c>
      <c r="BE36" s="1">
        <f t="shared" si="87"/>
        <v>0</v>
      </c>
      <c r="BF36" s="1">
        <f t="shared" si="87"/>
        <v>0</v>
      </c>
      <c r="BG36" s="1">
        <f t="shared" si="87"/>
        <v>0</v>
      </c>
      <c r="BH36" s="1">
        <f t="shared" si="87"/>
        <v>0</v>
      </c>
      <c r="BI36" s="1">
        <f t="shared" si="87"/>
        <v>0</v>
      </c>
      <c r="BJ36" s="1">
        <f t="shared" si="87"/>
        <v>0</v>
      </c>
      <c r="BK36" s="1">
        <f t="shared" si="87"/>
        <v>0</v>
      </c>
      <c r="BL36" s="1">
        <f t="shared" si="87"/>
        <v>0</v>
      </c>
      <c r="BM36" s="1">
        <f t="shared" si="87"/>
        <v>0</v>
      </c>
      <c r="BN36" s="1">
        <f t="shared" si="87"/>
        <v>0</v>
      </c>
      <c r="BO36" s="1">
        <f t="shared" si="88"/>
        <v>0</v>
      </c>
      <c r="BP36" s="1">
        <f t="shared" si="88"/>
        <v>0</v>
      </c>
      <c r="BQ36" s="1">
        <f t="shared" si="88"/>
        <v>0</v>
      </c>
      <c r="BR36" s="1">
        <f t="shared" si="88"/>
        <v>0</v>
      </c>
      <c r="BS36" s="1">
        <f t="shared" si="88"/>
        <v>0</v>
      </c>
      <c r="BT36" s="1">
        <f t="shared" si="88"/>
        <v>0</v>
      </c>
      <c r="BU36" s="1">
        <f t="shared" si="88"/>
        <v>0</v>
      </c>
      <c r="BV36" s="1">
        <f t="shared" si="88"/>
        <v>0</v>
      </c>
      <c r="BW36" s="1">
        <f t="shared" si="88"/>
        <v>0</v>
      </c>
      <c r="BX36" s="1">
        <f t="shared" si="88"/>
        <v>0</v>
      </c>
      <c r="BY36" s="1">
        <f t="shared" si="89"/>
        <v>1</v>
      </c>
      <c r="BZ36" s="1">
        <f t="shared" si="89"/>
        <v>0</v>
      </c>
      <c r="CA36" s="1">
        <f t="shared" si="89"/>
        <v>0</v>
      </c>
      <c r="CB36" s="1">
        <f t="shared" si="89"/>
        <v>0</v>
      </c>
      <c r="CC36" s="1">
        <f t="shared" si="89"/>
        <v>0</v>
      </c>
      <c r="CD36" s="1">
        <f t="shared" si="90"/>
        <v>0</v>
      </c>
      <c r="CE36" s="1">
        <f t="shared" si="90"/>
        <v>0</v>
      </c>
      <c r="CF36" s="1">
        <f t="shared" si="90"/>
        <v>0</v>
      </c>
      <c r="CG36" s="1">
        <f t="shared" si="91"/>
        <v>0</v>
      </c>
      <c r="CH36" s="1">
        <f t="shared" si="92"/>
        <v>0</v>
      </c>
      <c r="CI36" s="1">
        <f t="shared" si="92"/>
        <v>0</v>
      </c>
      <c r="CL36" s="1">
        <f t="shared" si="7"/>
        <v>10</v>
      </c>
      <c r="CM36" s="1">
        <f t="shared" si="8"/>
        <v>5</v>
      </c>
    </row>
    <row r="37" spans="1:91" ht="15" customHeight="1" x14ac:dyDescent="0.3">
      <c r="A37" s="43" t="s">
        <v>25</v>
      </c>
      <c r="B37" s="54">
        <f>SUM(B38:B40)</f>
        <v>66</v>
      </c>
      <c r="C37" s="13">
        <f t="shared" si="47"/>
        <v>6.903765690376569E-2</v>
      </c>
      <c r="D37"/>
      <c r="E37"/>
      <c r="F37"/>
      <c r="G37"/>
      <c r="H37"/>
      <c r="I37"/>
      <c r="J37"/>
      <c r="K37"/>
      <c r="L37"/>
      <c r="M37"/>
      <c r="N37"/>
      <c r="O37"/>
      <c r="P37"/>
      <c r="Q37"/>
      <c r="R37"/>
      <c r="S37"/>
      <c r="T37"/>
      <c r="U37"/>
      <c r="V37"/>
      <c r="W37"/>
      <c r="X37"/>
      <c r="Y37" s="86"/>
      <c r="Z37"/>
      <c r="AA37"/>
      <c r="AB37"/>
      <c r="AC37"/>
      <c r="AD37"/>
      <c r="AE37"/>
      <c r="AF37"/>
      <c r="AG37"/>
      <c r="AH37"/>
      <c r="AI37"/>
      <c r="AJ37"/>
      <c r="AK37"/>
      <c r="AL37"/>
      <c r="CL37" s="1">
        <f t="shared" si="7"/>
        <v>0</v>
      </c>
      <c r="CM37" s="1">
        <f t="shared" si="8"/>
        <v>0</v>
      </c>
    </row>
    <row r="38" spans="1:91" ht="15" customHeight="1" x14ac:dyDescent="0.25">
      <c r="A38" s="42" t="s">
        <v>26</v>
      </c>
      <c r="B38" s="78">
        <f>IF('input-output'!$I$48="Y", 'Data Analysis'!CL38,'Data Analysis'!CM38)</f>
        <v>18</v>
      </c>
      <c r="C38" s="53">
        <f t="shared" si="47"/>
        <v>1.8828451882845189E-2</v>
      </c>
      <c r="D38">
        <v>3</v>
      </c>
      <c r="E38">
        <v>0</v>
      </c>
      <c r="F38">
        <v>0</v>
      </c>
      <c r="G38">
        <v>0</v>
      </c>
      <c r="H38">
        <v>0</v>
      </c>
      <c r="I38">
        <v>2</v>
      </c>
      <c r="J38">
        <v>0</v>
      </c>
      <c r="K38">
        <v>0</v>
      </c>
      <c r="L38">
        <v>0</v>
      </c>
      <c r="M38">
        <v>0</v>
      </c>
      <c r="N38">
        <v>0</v>
      </c>
      <c r="O38">
        <v>0</v>
      </c>
      <c r="P38">
        <v>0</v>
      </c>
      <c r="Q38">
        <v>0</v>
      </c>
      <c r="R38">
        <v>5</v>
      </c>
      <c r="S38">
        <v>0</v>
      </c>
      <c r="T38">
        <v>0</v>
      </c>
      <c r="U38">
        <v>0</v>
      </c>
      <c r="V38">
        <v>3</v>
      </c>
      <c r="W38">
        <v>0</v>
      </c>
      <c r="X38">
        <v>5</v>
      </c>
      <c r="Y38" s="86">
        <v>0</v>
      </c>
      <c r="Z38">
        <v>0</v>
      </c>
      <c r="AA38">
        <v>0</v>
      </c>
      <c r="AB38">
        <v>0</v>
      </c>
      <c r="AC38">
        <v>0</v>
      </c>
      <c r="AD38">
        <v>0</v>
      </c>
      <c r="AE38">
        <v>0</v>
      </c>
      <c r="AF38">
        <v>3</v>
      </c>
      <c r="AG38"/>
      <c r="AH38">
        <v>5</v>
      </c>
      <c r="AI38">
        <v>0</v>
      </c>
      <c r="AJ38">
        <v>5</v>
      </c>
      <c r="AK38">
        <v>0</v>
      </c>
      <c r="AL38">
        <v>0</v>
      </c>
      <c r="AU38" s="1">
        <f t="shared" ref="AU38:BD45" si="93">IF(D$2="x",D38,0)</f>
        <v>3</v>
      </c>
      <c r="AV38" s="1">
        <f t="shared" si="93"/>
        <v>0</v>
      </c>
      <c r="AW38" s="1">
        <f t="shared" si="93"/>
        <v>0</v>
      </c>
      <c r="AX38" s="1">
        <f t="shared" si="93"/>
        <v>0</v>
      </c>
      <c r="AY38" s="1">
        <f t="shared" si="93"/>
        <v>0</v>
      </c>
      <c r="AZ38" s="1">
        <f t="shared" si="93"/>
        <v>2</v>
      </c>
      <c r="BA38" s="1">
        <f t="shared" si="93"/>
        <v>0</v>
      </c>
      <c r="BB38" s="1">
        <f t="shared" si="93"/>
        <v>0</v>
      </c>
      <c r="BC38" s="1">
        <f t="shared" si="93"/>
        <v>0</v>
      </c>
      <c r="BD38" s="1">
        <f t="shared" si="93"/>
        <v>0</v>
      </c>
      <c r="BE38" s="1">
        <f t="shared" ref="BE38:BN45" si="94">IF(N$2="x",N38,0)</f>
        <v>0</v>
      </c>
      <c r="BF38" s="1">
        <f t="shared" si="94"/>
        <v>0</v>
      </c>
      <c r="BG38" s="1">
        <f t="shared" si="94"/>
        <v>0</v>
      </c>
      <c r="BH38" s="1">
        <f t="shared" si="94"/>
        <v>0</v>
      </c>
      <c r="BI38" s="1">
        <f t="shared" si="94"/>
        <v>5</v>
      </c>
      <c r="BJ38" s="1">
        <f t="shared" si="94"/>
        <v>0</v>
      </c>
      <c r="BK38" s="1">
        <f t="shared" si="94"/>
        <v>0</v>
      </c>
      <c r="BL38" s="1">
        <f t="shared" si="94"/>
        <v>0</v>
      </c>
      <c r="BM38" s="1">
        <f t="shared" si="94"/>
        <v>3</v>
      </c>
      <c r="BN38" s="1">
        <f t="shared" si="94"/>
        <v>0</v>
      </c>
      <c r="BO38" s="1">
        <f t="shared" ref="BO38:BX45" si="95">IF(X$2="x",X38,0)</f>
        <v>0</v>
      </c>
      <c r="BP38" s="1">
        <f t="shared" si="95"/>
        <v>0</v>
      </c>
      <c r="BQ38" s="1">
        <f t="shared" si="95"/>
        <v>0</v>
      </c>
      <c r="BR38" s="1">
        <f t="shared" si="95"/>
        <v>0</v>
      </c>
      <c r="BS38" s="1">
        <f t="shared" si="95"/>
        <v>0</v>
      </c>
      <c r="BT38" s="1">
        <f t="shared" si="95"/>
        <v>0</v>
      </c>
      <c r="BU38" s="1">
        <f t="shared" si="95"/>
        <v>0</v>
      </c>
      <c r="BV38" s="1">
        <f t="shared" si="95"/>
        <v>0</v>
      </c>
      <c r="BW38" s="1">
        <f t="shared" si="95"/>
        <v>0</v>
      </c>
      <c r="BX38" s="1">
        <f t="shared" si="95"/>
        <v>0</v>
      </c>
      <c r="BY38" s="1">
        <f t="shared" ref="BY38:CC45" si="96">IF(AH$2="x",AH38,0)</f>
        <v>5</v>
      </c>
      <c r="BZ38" s="1">
        <f t="shared" si="96"/>
        <v>0</v>
      </c>
      <c r="CA38" s="1">
        <f t="shared" si="96"/>
        <v>0</v>
      </c>
      <c r="CB38" s="1">
        <f t="shared" si="96"/>
        <v>0</v>
      </c>
      <c r="CC38" s="1">
        <f t="shared" si="96"/>
        <v>0</v>
      </c>
      <c r="CD38" s="1">
        <f t="shared" ref="CD38:CF45" si="97">IF(AM$2="x",AM38,0)</f>
        <v>0</v>
      </c>
      <c r="CE38" s="1">
        <f t="shared" si="97"/>
        <v>0</v>
      </c>
      <c r="CF38" s="1">
        <f t="shared" si="97"/>
        <v>0</v>
      </c>
      <c r="CG38" s="1">
        <f t="shared" ref="CG38:CG45" si="98">IF(AP$2="x",AP38,0)</f>
        <v>0</v>
      </c>
      <c r="CH38" s="1">
        <f t="shared" ref="CH38:CI45" si="99">IF(AQ$2="x",AQ38,0)</f>
        <v>0</v>
      </c>
      <c r="CI38" s="1">
        <f t="shared" si="99"/>
        <v>0</v>
      </c>
      <c r="CL38" s="1">
        <f t="shared" si="7"/>
        <v>18</v>
      </c>
      <c r="CM38" s="1">
        <f t="shared" si="8"/>
        <v>10</v>
      </c>
    </row>
    <row r="39" spans="1:91" ht="15" customHeight="1" x14ac:dyDescent="0.25">
      <c r="A39" s="42" t="s">
        <v>27</v>
      </c>
      <c r="B39" s="78">
        <f>IF('input-output'!$I$48="Y", 'Data Analysis'!CL39,'Data Analysis'!CM39)</f>
        <v>23</v>
      </c>
      <c r="C39" s="53">
        <f t="shared" si="47"/>
        <v>2.4058577405857741E-2</v>
      </c>
      <c r="D39">
        <v>3</v>
      </c>
      <c r="E39">
        <v>0</v>
      </c>
      <c r="F39">
        <v>0</v>
      </c>
      <c r="G39">
        <v>0</v>
      </c>
      <c r="H39">
        <v>3</v>
      </c>
      <c r="I39">
        <v>2</v>
      </c>
      <c r="J39">
        <v>0</v>
      </c>
      <c r="K39">
        <v>0</v>
      </c>
      <c r="L39">
        <v>0</v>
      </c>
      <c r="M39">
        <v>2</v>
      </c>
      <c r="N39">
        <v>3</v>
      </c>
      <c r="O39">
        <v>3</v>
      </c>
      <c r="P39">
        <v>0</v>
      </c>
      <c r="Q39">
        <v>3</v>
      </c>
      <c r="R39">
        <v>5</v>
      </c>
      <c r="S39">
        <v>0</v>
      </c>
      <c r="T39">
        <v>0</v>
      </c>
      <c r="U39">
        <v>0</v>
      </c>
      <c r="V39">
        <v>3</v>
      </c>
      <c r="W39">
        <v>0</v>
      </c>
      <c r="X39">
        <v>5</v>
      </c>
      <c r="Y39" s="86">
        <v>0</v>
      </c>
      <c r="Z39">
        <v>0</v>
      </c>
      <c r="AA39">
        <v>0</v>
      </c>
      <c r="AB39">
        <v>0</v>
      </c>
      <c r="AC39">
        <v>0</v>
      </c>
      <c r="AD39">
        <v>5</v>
      </c>
      <c r="AE39">
        <v>0</v>
      </c>
      <c r="AF39">
        <v>3</v>
      </c>
      <c r="AG39"/>
      <c r="AH39">
        <v>5</v>
      </c>
      <c r="AI39">
        <v>0</v>
      </c>
      <c r="AJ39">
        <v>5</v>
      </c>
      <c r="AK39">
        <v>4</v>
      </c>
      <c r="AL39">
        <v>0</v>
      </c>
      <c r="AU39" s="1">
        <f t="shared" si="93"/>
        <v>3</v>
      </c>
      <c r="AV39" s="1">
        <f t="shared" si="93"/>
        <v>0</v>
      </c>
      <c r="AW39" s="1">
        <f t="shared" si="93"/>
        <v>0</v>
      </c>
      <c r="AX39" s="1">
        <f t="shared" si="93"/>
        <v>0</v>
      </c>
      <c r="AY39" s="1">
        <f t="shared" si="93"/>
        <v>3</v>
      </c>
      <c r="AZ39" s="1">
        <f t="shared" si="93"/>
        <v>2</v>
      </c>
      <c r="BA39" s="1">
        <f t="shared" si="93"/>
        <v>0</v>
      </c>
      <c r="BB39" s="1">
        <f t="shared" si="93"/>
        <v>0</v>
      </c>
      <c r="BC39" s="1">
        <f t="shared" si="93"/>
        <v>0</v>
      </c>
      <c r="BD39" s="1">
        <f t="shared" si="93"/>
        <v>2</v>
      </c>
      <c r="BE39" s="1">
        <f t="shared" si="94"/>
        <v>0</v>
      </c>
      <c r="BF39" s="1">
        <f t="shared" si="94"/>
        <v>0</v>
      </c>
      <c r="BG39" s="1">
        <f t="shared" si="94"/>
        <v>0</v>
      </c>
      <c r="BH39" s="1">
        <f t="shared" si="94"/>
        <v>0</v>
      </c>
      <c r="BI39" s="1">
        <f t="shared" si="94"/>
        <v>5</v>
      </c>
      <c r="BJ39" s="1">
        <f t="shared" si="94"/>
        <v>0</v>
      </c>
      <c r="BK39" s="1">
        <f t="shared" si="94"/>
        <v>0</v>
      </c>
      <c r="BL39" s="1">
        <f t="shared" si="94"/>
        <v>0</v>
      </c>
      <c r="BM39" s="1">
        <f t="shared" si="94"/>
        <v>3</v>
      </c>
      <c r="BN39" s="1">
        <f t="shared" si="94"/>
        <v>0</v>
      </c>
      <c r="BO39" s="1">
        <f t="shared" si="95"/>
        <v>0</v>
      </c>
      <c r="BP39" s="1">
        <f t="shared" si="95"/>
        <v>0</v>
      </c>
      <c r="BQ39" s="1">
        <f t="shared" si="95"/>
        <v>0</v>
      </c>
      <c r="BR39" s="1">
        <f t="shared" si="95"/>
        <v>0</v>
      </c>
      <c r="BS39" s="1">
        <f t="shared" si="95"/>
        <v>0</v>
      </c>
      <c r="BT39" s="1">
        <f t="shared" si="95"/>
        <v>0</v>
      </c>
      <c r="BU39" s="1">
        <f t="shared" si="95"/>
        <v>0</v>
      </c>
      <c r="BV39" s="1">
        <f t="shared" si="95"/>
        <v>0</v>
      </c>
      <c r="BW39" s="1">
        <f t="shared" si="95"/>
        <v>0</v>
      </c>
      <c r="BX39" s="1">
        <f t="shared" si="95"/>
        <v>0</v>
      </c>
      <c r="BY39" s="1">
        <f t="shared" si="96"/>
        <v>5</v>
      </c>
      <c r="BZ39" s="1">
        <f t="shared" si="96"/>
        <v>0</v>
      </c>
      <c r="CA39" s="1">
        <f t="shared" si="96"/>
        <v>0</v>
      </c>
      <c r="CB39" s="1">
        <f t="shared" si="96"/>
        <v>0</v>
      </c>
      <c r="CC39" s="1">
        <f t="shared" si="96"/>
        <v>0</v>
      </c>
      <c r="CD39" s="1">
        <f t="shared" si="97"/>
        <v>0</v>
      </c>
      <c r="CE39" s="1">
        <f t="shared" si="97"/>
        <v>0</v>
      </c>
      <c r="CF39" s="1">
        <f t="shared" si="97"/>
        <v>0</v>
      </c>
      <c r="CG39" s="1">
        <f t="shared" si="98"/>
        <v>0</v>
      </c>
      <c r="CH39" s="1">
        <f t="shared" si="99"/>
        <v>0</v>
      </c>
      <c r="CI39" s="1">
        <f t="shared" si="99"/>
        <v>0</v>
      </c>
      <c r="CL39" s="1">
        <f t="shared" si="7"/>
        <v>23</v>
      </c>
      <c r="CM39" s="1">
        <f t="shared" si="8"/>
        <v>10</v>
      </c>
    </row>
    <row r="40" spans="1:91" ht="15" customHeight="1" x14ac:dyDescent="0.25">
      <c r="A40" s="42" t="s">
        <v>28</v>
      </c>
      <c r="B40" s="78">
        <f>IF('input-output'!$I$48="Y", 'Data Analysis'!CL40,'Data Analysis'!CM40)</f>
        <v>25</v>
      </c>
      <c r="C40" s="53">
        <f t="shared" si="47"/>
        <v>2.615062761506276E-2</v>
      </c>
      <c r="D40">
        <v>3</v>
      </c>
      <c r="E40">
        <v>0</v>
      </c>
      <c r="F40">
        <v>0</v>
      </c>
      <c r="G40">
        <v>0</v>
      </c>
      <c r="H40">
        <v>3</v>
      </c>
      <c r="I40">
        <v>2</v>
      </c>
      <c r="J40">
        <v>0</v>
      </c>
      <c r="K40">
        <v>0</v>
      </c>
      <c r="L40">
        <v>0</v>
      </c>
      <c r="M40">
        <v>2</v>
      </c>
      <c r="N40">
        <v>3</v>
      </c>
      <c r="O40">
        <v>0</v>
      </c>
      <c r="P40">
        <v>3</v>
      </c>
      <c r="Q40">
        <v>3</v>
      </c>
      <c r="R40">
        <v>4</v>
      </c>
      <c r="S40">
        <v>3</v>
      </c>
      <c r="T40">
        <v>0</v>
      </c>
      <c r="U40">
        <v>0</v>
      </c>
      <c r="V40">
        <v>3</v>
      </c>
      <c r="W40">
        <v>0</v>
      </c>
      <c r="X40">
        <v>5</v>
      </c>
      <c r="Y40" s="86">
        <v>1</v>
      </c>
      <c r="Z40">
        <v>0</v>
      </c>
      <c r="AA40">
        <v>2</v>
      </c>
      <c r="AB40">
        <v>0</v>
      </c>
      <c r="AC40">
        <v>4</v>
      </c>
      <c r="AD40">
        <v>5</v>
      </c>
      <c r="AE40">
        <v>0</v>
      </c>
      <c r="AF40">
        <v>3</v>
      </c>
      <c r="AG40"/>
      <c r="AH40">
        <v>5</v>
      </c>
      <c r="AI40">
        <v>0</v>
      </c>
      <c r="AJ40">
        <v>5</v>
      </c>
      <c r="AK40">
        <v>4</v>
      </c>
      <c r="AL40">
        <v>0</v>
      </c>
      <c r="AU40" s="1">
        <f t="shared" si="93"/>
        <v>3</v>
      </c>
      <c r="AV40" s="1">
        <f t="shared" si="93"/>
        <v>0</v>
      </c>
      <c r="AW40" s="1">
        <f t="shared" si="93"/>
        <v>0</v>
      </c>
      <c r="AX40" s="1">
        <f t="shared" si="93"/>
        <v>0</v>
      </c>
      <c r="AY40" s="1">
        <f t="shared" si="93"/>
        <v>3</v>
      </c>
      <c r="AZ40" s="1">
        <f t="shared" si="93"/>
        <v>2</v>
      </c>
      <c r="BA40" s="1">
        <f t="shared" si="93"/>
        <v>0</v>
      </c>
      <c r="BB40" s="1">
        <f t="shared" si="93"/>
        <v>0</v>
      </c>
      <c r="BC40" s="1">
        <f t="shared" si="93"/>
        <v>0</v>
      </c>
      <c r="BD40" s="1">
        <f t="shared" si="93"/>
        <v>2</v>
      </c>
      <c r="BE40" s="1">
        <f t="shared" si="94"/>
        <v>0</v>
      </c>
      <c r="BF40" s="1">
        <f t="shared" si="94"/>
        <v>0</v>
      </c>
      <c r="BG40" s="1">
        <f t="shared" si="94"/>
        <v>0</v>
      </c>
      <c r="BH40" s="1">
        <f t="shared" si="94"/>
        <v>0</v>
      </c>
      <c r="BI40" s="1">
        <f t="shared" si="94"/>
        <v>4</v>
      </c>
      <c r="BJ40" s="1">
        <f t="shared" si="94"/>
        <v>3</v>
      </c>
      <c r="BK40" s="1">
        <f t="shared" si="94"/>
        <v>0</v>
      </c>
      <c r="BL40" s="1">
        <f t="shared" si="94"/>
        <v>0</v>
      </c>
      <c r="BM40" s="1">
        <f t="shared" si="94"/>
        <v>3</v>
      </c>
      <c r="BN40" s="1">
        <f t="shared" si="94"/>
        <v>0</v>
      </c>
      <c r="BO40" s="1">
        <f t="shared" si="95"/>
        <v>0</v>
      </c>
      <c r="BP40" s="1">
        <f t="shared" si="95"/>
        <v>0</v>
      </c>
      <c r="BQ40" s="1">
        <f t="shared" si="95"/>
        <v>0</v>
      </c>
      <c r="BR40" s="1">
        <f t="shared" si="95"/>
        <v>0</v>
      </c>
      <c r="BS40" s="1">
        <f t="shared" si="95"/>
        <v>0</v>
      </c>
      <c r="BT40" s="1">
        <f t="shared" si="95"/>
        <v>0</v>
      </c>
      <c r="BU40" s="1">
        <f t="shared" si="95"/>
        <v>0</v>
      </c>
      <c r="BV40" s="1">
        <f t="shared" si="95"/>
        <v>0</v>
      </c>
      <c r="BW40" s="1">
        <f t="shared" si="95"/>
        <v>0</v>
      </c>
      <c r="BX40" s="1">
        <f t="shared" si="95"/>
        <v>0</v>
      </c>
      <c r="BY40" s="1">
        <f t="shared" si="96"/>
        <v>5</v>
      </c>
      <c r="BZ40" s="1">
        <f t="shared" si="96"/>
        <v>0</v>
      </c>
      <c r="CA40" s="1">
        <f t="shared" si="96"/>
        <v>0</v>
      </c>
      <c r="CB40" s="1">
        <f t="shared" si="96"/>
        <v>0</v>
      </c>
      <c r="CC40" s="1">
        <f t="shared" si="96"/>
        <v>0</v>
      </c>
      <c r="CD40" s="1">
        <f t="shared" si="97"/>
        <v>0</v>
      </c>
      <c r="CE40" s="1">
        <f t="shared" si="97"/>
        <v>0</v>
      </c>
      <c r="CF40" s="1">
        <f t="shared" si="97"/>
        <v>0</v>
      </c>
      <c r="CG40" s="1">
        <f t="shared" si="98"/>
        <v>0</v>
      </c>
      <c r="CH40" s="1">
        <f t="shared" si="99"/>
        <v>0</v>
      </c>
      <c r="CI40" s="1">
        <f t="shared" si="99"/>
        <v>0</v>
      </c>
      <c r="CL40" s="1">
        <f t="shared" si="7"/>
        <v>25</v>
      </c>
      <c r="CM40" s="1">
        <f t="shared" si="8"/>
        <v>9</v>
      </c>
    </row>
    <row r="41" spans="1:91" ht="15" customHeight="1" x14ac:dyDescent="0.3">
      <c r="A41" s="43" t="s">
        <v>29</v>
      </c>
      <c r="B41" s="54">
        <f>IF('input-output'!$I$48="Y", 'Data Analysis'!CL41,'Data Analysis'!CM41)</f>
        <v>52</v>
      </c>
      <c r="C41" s="13">
        <f t="shared" si="47"/>
        <v>5.4393305439330547E-2</v>
      </c>
      <c r="D41">
        <v>0</v>
      </c>
      <c r="E41">
        <v>0</v>
      </c>
      <c r="F41">
        <v>0</v>
      </c>
      <c r="G41">
        <v>0</v>
      </c>
      <c r="H41">
        <v>3</v>
      </c>
      <c r="I41">
        <v>4</v>
      </c>
      <c r="J41">
        <v>5</v>
      </c>
      <c r="K41">
        <v>4</v>
      </c>
      <c r="L41">
        <v>5</v>
      </c>
      <c r="M41">
        <v>3</v>
      </c>
      <c r="N41">
        <v>3</v>
      </c>
      <c r="O41">
        <v>4</v>
      </c>
      <c r="P41">
        <v>3</v>
      </c>
      <c r="Q41">
        <v>3</v>
      </c>
      <c r="R41">
        <v>5</v>
      </c>
      <c r="S41">
        <v>3</v>
      </c>
      <c r="T41">
        <v>5</v>
      </c>
      <c r="U41">
        <v>5</v>
      </c>
      <c r="V41">
        <v>5</v>
      </c>
      <c r="W41">
        <v>5</v>
      </c>
      <c r="X41">
        <v>5</v>
      </c>
      <c r="Y41" s="86">
        <v>5</v>
      </c>
      <c r="Z41">
        <v>4</v>
      </c>
      <c r="AA41">
        <v>5</v>
      </c>
      <c r="AB41">
        <v>5</v>
      </c>
      <c r="AC41">
        <v>5</v>
      </c>
      <c r="AD41">
        <v>5</v>
      </c>
      <c r="AE41">
        <v>0</v>
      </c>
      <c r="AF41">
        <v>5</v>
      </c>
      <c r="AG41"/>
      <c r="AH41">
        <v>5</v>
      </c>
      <c r="AI41">
        <v>5</v>
      </c>
      <c r="AJ41">
        <v>4</v>
      </c>
      <c r="AK41">
        <v>5</v>
      </c>
      <c r="AL41">
        <v>5</v>
      </c>
      <c r="AU41" s="1">
        <f t="shared" si="93"/>
        <v>0</v>
      </c>
      <c r="AV41" s="1">
        <f t="shared" si="93"/>
        <v>0</v>
      </c>
      <c r="AW41" s="1">
        <f t="shared" si="93"/>
        <v>0</v>
      </c>
      <c r="AX41" s="1">
        <f t="shared" si="93"/>
        <v>0</v>
      </c>
      <c r="AY41" s="1">
        <f t="shared" si="93"/>
        <v>3</v>
      </c>
      <c r="AZ41" s="1">
        <f t="shared" si="93"/>
        <v>4</v>
      </c>
      <c r="BA41" s="1">
        <f t="shared" si="93"/>
        <v>0</v>
      </c>
      <c r="BB41" s="1">
        <f t="shared" si="93"/>
        <v>4</v>
      </c>
      <c r="BC41" s="1">
        <f t="shared" si="93"/>
        <v>5</v>
      </c>
      <c r="BD41" s="1">
        <f t="shared" si="93"/>
        <v>3</v>
      </c>
      <c r="BE41" s="1">
        <f t="shared" si="94"/>
        <v>0</v>
      </c>
      <c r="BF41" s="1">
        <f t="shared" si="94"/>
        <v>0</v>
      </c>
      <c r="BG41" s="1">
        <f t="shared" si="94"/>
        <v>0</v>
      </c>
      <c r="BH41" s="1">
        <f t="shared" si="94"/>
        <v>0</v>
      </c>
      <c r="BI41" s="1">
        <f t="shared" si="94"/>
        <v>5</v>
      </c>
      <c r="BJ41" s="1">
        <f t="shared" si="94"/>
        <v>3</v>
      </c>
      <c r="BK41" s="1">
        <f t="shared" si="94"/>
        <v>5</v>
      </c>
      <c r="BL41" s="1">
        <f t="shared" si="94"/>
        <v>5</v>
      </c>
      <c r="BM41" s="1">
        <f t="shared" si="94"/>
        <v>5</v>
      </c>
      <c r="BN41" s="1">
        <f t="shared" si="94"/>
        <v>0</v>
      </c>
      <c r="BO41" s="1">
        <f t="shared" si="95"/>
        <v>0</v>
      </c>
      <c r="BP41" s="1">
        <f t="shared" si="95"/>
        <v>0</v>
      </c>
      <c r="BQ41" s="1">
        <f t="shared" si="95"/>
        <v>0</v>
      </c>
      <c r="BR41" s="1">
        <f t="shared" si="95"/>
        <v>0</v>
      </c>
      <c r="BS41" s="1">
        <f t="shared" si="95"/>
        <v>0</v>
      </c>
      <c r="BT41" s="1">
        <f t="shared" si="95"/>
        <v>0</v>
      </c>
      <c r="BU41" s="1">
        <f t="shared" si="95"/>
        <v>0</v>
      </c>
      <c r="BV41" s="1">
        <f t="shared" si="95"/>
        <v>0</v>
      </c>
      <c r="BW41" s="1">
        <f t="shared" si="95"/>
        <v>0</v>
      </c>
      <c r="BX41" s="1">
        <f t="shared" si="95"/>
        <v>0</v>
      </c>
      <c r="BY41" s="1">
        <f t="shared" si="96"/>
        <v>5</v>
      </c>
      <c r="BZ41" s="1">
        <f t="shared" si="96"/>
        <v>5</v>
      </c>
      <c r="CA41" s="1">
        <f t="shared" si="96"/>
        <v>0</v>
      </c>
      <c r="CB41" s="1">
        <f t="shared" si="96"/>
        <v>0</v>
      </c>
      <c r="CC41" s="1">
        <f t="shared" si="96"/>
        <v>0</v>
      </c>
      <c r="CD41" s="1">
        <f t="shared" si="97"/>
        <v>0</v>
      </c>
      <c r="CE41" s="1">
        <f t="shared" si="97"/>
        <v>0</v>
      </c>
      <c r="CF41" s="1">
        <f t="shared" si="97"/>
        <v>0</v>
      </c>
      <c r="CG41" s="1">
        <f t="shared" si="98"/>
        <v>0</v>
      </c>
      <c r="CH41" s="1">
        <f t="shared" si="99"/>
        <v>0</v>
      </c>
      <c r="CI41" s="1">
        <f t="shared" si="99"/>
        <v>0</v>
      </c>
      <c r="CL41" s="1">
        <f t="shared" si="7"/>
        <v>52</v>
      </c>
      <c r="CM41" s="1">
        <f t="shared" si="8"/>
        <v>43</v>
      </c>
    </row>
    <row r="42" spans="1:91" ht="15" customHeight="1" x14ac:dyDescent="0.3">
      <c r="A42" s="43" t="s">
        <v>30</v>
      </c>
      <c r="B42" s="54">
        <f>IF('input-output'!$I$48="Y", 'Data Analysis'!CL42,'Data Analysis'!CM42)</f>
        <v>29</v>
      </c>
      <c r="C42" s="13">
        <f t="shared" si="47"/>
        <v>3.0334728033472803E-2</v>
      </c>
      <c r="D42">
        <v>3</v>
      </c>
      <c r="E42">
        <v>0</v>
      </c>
      <c r="F42">
        <v>0</v>
      </c>
      <c r="G42">
        <v>0</v>
      </c>
      <c r="H42">
        <v>0</v>
      </c>
      <c r="I42">
        <v>2</v>
      </c>
      <c r="J42">
        <v>0</v>
      </c>
      <c r="K42">
        <v>3</v>
      </c>
      <c r="L42">
        <v>0</v>
      </c>
      <c r="M42">
        <v>4</v>
      </c>
      <c r="N42">
        <v>3</v>
      </c>
      <c r="O42">
        <v>3</v>
      </c>
      <c r="P42">
        <v>3</v>
      </c>
      <c r="Q42">
        <v>0</v>
      </c>
      <c r="R42">
        <v>3</v>
      </c>
      <c r="S42">
        <v>0</v>
      </c>
      <c r="T42">
        <v>3</v>
      </c>
      <c r="U42">
        <v>3</v>
      </c>
      <c r="V42">
        <v>2</v>
      </c>
      <c r="W42">
        <v>2</v>
      </c>
      <c r="X42">
        <v>5</v>
      </c>
      <c r="Y42" s="86">
        <v>3</v>
      </c>
      <c r="Z42">
        <v>0</v>
      </c>
      <c r="AA42">
        <v>2</v>
      </c>
      <c r="AB42">
        <v>0</v>
      </c>
      <c r="AC42">
        <v>4</v>
      </c>
      <c r="AD42">
        <v>4</v>
      </c>
      <c r="AE42">
        <v>0</v>
      </c>
      <c r="AF42">
        <v>5</v>
      </c>
      <c r="AG42"/>
      <c r="AH42">
        <v>3</v>
      </c>
      <c r="AI42">
        <v>3</v>
      </c>
      <c r="AJ42">
        <v>1</v>
      </c>
      <c r="AK42">
        <v>0</v>
      </c>
      <c r="AL42">
        <v>4</v>
      </c>
      <c r="AU42" s="1">
        <f t="shared" si="93"/>
        <v>3</v>
      </c>
      <c r="AV42" s="1">
        <f t="shared" si="93"/>
        <v>0</v>
      </c>
      <c r="AW42" s="1">
        <f t="shared" si="93"/>
        <v>0</v>
      </c>
      <c r="AX42" s="1">
        <f t="shared" si="93"/>
        <v>0</v>
      </c>
      <c r="AY42" s="1">
        <f t="shared" si="93"/>
        <v>0</v>
      </c>
      <c r="AZ42" s="1">
        <f t="shared" si="93"/>
        <v>2</v>
      </c>
      <c r="BA42" s="1">
        <f t="shared" si="93"/>
        <v>0</v>
      </c>
      <c r="BB42" s="1">
        <f t="shared" si="93"/>
        <v>3</v>
      </c>
      <c r="BC42" s="1">
        <f t="shared" si="93"/>
        <v>0</v>
      </c>
      <c r="BD42" s="1">
        <f t="shared" si="93"/>
        <v>4</v>
      </c>
      <c r="BE42" s="1">
        <f t="shared" si="94"/>
        <v>0</v>
      </c>
      <c r="BF42" s="1">
        <f t="shared" si="94"/>
        <v>0</v>
      </c>
      <c r="BG42" s="1">
        <f t="shared" si="94"/>
        <v>0</v>
      </c>
      <c r="BH42" s="1">
        <f t="shared" si="94"/>
        <v>0</v>
      </c>
      <c r="BI42" s="1">
        <f t="shared" si="94"/>
        <v>3</v>
      </c>
      <c r="BJ42" s="1">
        <f t="shared" si="94"/>
        <v>0</v>
      </c>
      <c r="BK42" s="1">
        <f t="shared" si="94"/>
        <v>3</v>
      </c>
      <c r="BL42" s="1">
        <f t="shared" si="94"/>
        <v>3</v>
      </c>
      <c r="BM42" s="1">
        <f t="shared" si="94"/>
        <v>2</v>
      </c>
      <c r="BN42" s="1">
        <f t="shared" si="94"/>
        <v>0</v>
      </c>
      <c r="BO42" s="1">
        <f t="shared" si="95"/>
        <v>0</v>
      </c>
      <c r="BP42" s="1">
        <f t="shared" si="95"/>
        <v>0</v>
      </c>
      <c r="BQ42" s="1">
        <f t="shared" si="95"/>
        <v>0</v>
      </c>
      <c r="BR42" s="1">
        <f t="shared" si="95"/>
        <v>0</v>
      </c>
      <c r="BS42" s="1">
        <f t="shared" si="95"/>
        <v>0</v>
      </c>
      <c r="BT42" s="1">
        <f t="shared" si="95"/>
        <v>0</v>
      </c>
      <c r="BU42" s="1">
        <f t="shared" si="95"/>
        <v>0</v>
      </c>
      <c r="BV42" s="1">
        <f t="shared" si="95"/>
        <v>0</v>
      </c>
      <c r="BW42" s="1">
        <f t="shared" si="95"/>
        <v>0</v>
      </c>
      <c r="BX42" s="1">
        <f t="shared" si="95"/>
        <v>0</v>
      </c>
      <c r="BY42" s="1">
        <f t="shared" si="96"/>
        <v>3</v>
      </c>
      <c r="BZ42" s="1">
        <f t="shared" si="96"/>
        <v>3</v>
      </c>
      <c r="CA42" s="1">
        <f t="shared" si="96"/>
        <v>0</v>
      </c>
      <c r="CB42" s="1">
        <f t="shared" si="96"/>
        <v>0</v>
      </c>
      <c r="CC42" s="1">
        <f t="shared" si="96"/>
        <v>0</v>
      </c>
      <c r="CD42" s="1">
        <f t="shared" si="97"/>
        <v>0</v>
      </c>
      <c r="CE42" s="1">
        <f t="shared" si="97"/>
        <v>0</v>
      </c>
      <c r="CF42" s="1">
        <f t="shared" si="97"/>
        <v>0</v>
      </c>
      <c r="CG42" s="1">
        <f t="shared" si="98"/>
        <v>0</v>
      </c>
      <c r="CH42" s="1">
        <f t="shared" si="99"/>
        <v>0</v>
      </c>
      <c r="CI42" s="1">
        <f t="shared" si="99"/>
        <v>0</v>
      </c>
      <c r="CL42" s="1">
        <f t="shared" si="7"/>
        <v>29</v>
      </c>
      <c r="CM42" s="1">
        <f t="shared" si="8"/>
        <v>4</v>
      </c>
    </row>
    <row r="43" spans="1:91" ht="15" customHeight="1" x14ac:dyDescent="0.3">
      <c r="A43" s="43" t="s">
        <v>33</v>
      </c>
      <c r="B43" s="54">
        <f>IF('input-output'!$I$48="Y", 'Data Analysis'!CL43,'Data Analysis'!CM43)</f>
        <v>46</v>
      </c>
      <c r="C43" s="13">
        <f t="shared" si="47"/>
        <v>4.8117154811715482E-2</v>
      </c>
      <c r="D43">
        <v>3</v>
      </c>
      <c r="E43">
        <v>4</v>
      </c>
      <c r="F43">
        <v>4</v>
      </c>
      <c r="G43">
        <v>4</v>
      </c>
      <c r="H43">
        <v>3</v>
      </c>
      <c r="I43">
        <v>2</v>
      </c>
      <c r="J43">
        <v>3</v>
      </c>
      <c r="K43">
        <v>3</v>
      </c>
      <c r="L43">
        <v>3</v>
      </c>
      <c r="M43">
        <v>4</v>
      </c>
      <c r="N43">
        <v>4</v>
      </c>
      <c r="O43">
        <v>3</v>
      </c>
      <c r="P43">
        <v>3</v>
      </c>
      <c r="Q43">
        <v>3</v>
      </c>
      <c r="R43">
        <v>5</v>
      </c>
      <c r="S43">
        <v>3</v>
      </c>
      <c r="T43">
        <v>1</v>
      </c>
      <c r="U43">
        <v>1</v>
      </c>
      <c r="V43">
        <v>0</v>
      </c>
      <c r="W43">
        <v>1</v>
      </c>
      <c r="X43">
        <v>5</v>
      </c>
      <c r="Y43" s="86">
        <v>5</v>
      </c>
      <c r="Z43">
        <v>0</v>
      </c>
      <c r="AA43">
        <v>3</v>
      </c>
      <c r="AB43">
        <v>0</v>
      </c>
      <c r="AC43">
        <v>4</v>
      </c>
      <c r="AD43">
        <v>3</v>
      </c>
      <c r="AE43">
        <v>0</v>
      </c>
      <c r="AF43">
        <v>4</v>
      </c>
      <c r="AG43"/>
      <c r="AH43">
        <v>3</v>
      </c>
      <c r="AI43">
        <v>3</v>
      </c>
      <c r="AJ43">
        <v>0</v>
      </c>
      <c r="AK43">
        <v>0</v>
      </c>
      <c r="AL43">
        <v>5</v>
      </c>
      <c r="AU43" s="1">
        <f t="shared" si="93"/>
        <v>3</v>
      </c>
      <c r="AV43" s="1">
        <f t="shared" si="93"/>
        <v>4</v>
      </c>
      <c r="AW43" s="1">
        <f t="shared" si="93"/>
        <v>4</v>
      </c>
      <c r="AX43" s="1">
        <f t="shared" si="93"/>
        <v>4</v>
      </c>
      <c r="AY43" s="1">
        <f t="shared" si="93"/>
        <v>3</v>
      </c>
      <c r="AZ43" s="1">
        <f t="shared" si="93"/>
        <v>2</v>
      </c>
      <c r="BA43" s="1">
        <f t="shared" si="93"/>
        <v>0</v>
      </c>
      <c r="BB43" s="1">
        <f t="shared" si="93"/>
        <v>3</v>
      </c>
      <c r="BC43" s="1">
        <f t="shared" si="93"/>
        <v>3</v>
      </c>
      <c r="BD43" s="1">
        <f t="shared" si="93"/>
        <v>4</v>
      </c>
      <c r="BE43" s="1">
        <f t="shared" si="94"/>
        <v>0</v>
      </c>
      <c r="BF43" s="1">
        <f t="shared" si="94"/>
        <v>0</v>
      </c>
      <c r="BG43" s="1">
        <f t="shared" si="94"/>
        <v>0</v>
      </c>
      <c r="BH43" s="1">
        <f t="shared" si="94"/>
        <v>0</v>
      </c>
      <c r="BI43" s="1">
        <f t="shared" si="94"/>
        <v>5</v>
      </c>
      <c r="BJ43" s="1">
        <f t="shared" si="94"/>
        <v>3</v>
      </c>
      <c r="BK43" s="1">
        <f t="shared" si="94"/>
        <v>1</v>
      </c>
      <c r="BL43" s="1">
        <f t="shared" si="94"/>
        <v>1</v>
      </c>
      <c r="BM43" s="1">
        <f t="shared" si="94"/>
        <v>0</v>
      </c>
      <c r="BN43" s="1">
        <f t="shared" si="94"/>
        <v>0</v>
      </c>
      <c r="BO43" s="1">
        <f t="shared" si="95"/>
        <v>0</v>
      </c>
      <c r="BP43" s="1">
        <f t="shared" si="95"/>
        <v>0</v>
      </c>
      <c r="BQ43" s="1">
        <f t="shared" si="95"/>
        <v>0</v>
      </c>
      <c r="BR43" s="1">
        <f t="shared" si="95"/>
        <v>0</v>
      </c>
      <c r="BS43" s="1">
        <f t="shared" si="95"/>
        <v>0</v>
      </c>
      <c r="BT43" s="1">
        <f t="shared" si="95"/>
        <v>0</v>
      </c>
      <c r="BU43" s="1">
        <f t="shared" si="95"/>
        <v>0</v>
      </c>
      <c r="BV43" s="1">
        <f t="shared" si="95"/>
        <v>0</v>
      </c>
      <c r="BW43" s="1">
        <f t="shared" si="95"/>
        <v>0</v>
      </c>
      <c r="BX43" s="1">
        <f t="shared" si="95"/>
        <v>0</v>
      </c>
      <c r="BY43" s="1">
        <f t="shared" si="96"/>
        <v>3</v>
      </c>
      <c r="BZ43" s="1">
        <f t="shared" si="96"/>
        <v>3</v>
      </c>
      <c r="CA43" s="1">
        <f t="shared" si="96"/>
        <v>0</v>
      </c>
      <c r="CB43" s="1">
        <f t="shared" si="96"/>
        <v>0</v>
      </c>
      <c r="CC43" s="1">
        <f t="shared" si="96"/>
        <v>0</v>
      </c>
      <c r="CD43" s="1">
        <f t="shared" si="97"/>
        <v>0</v>
      </c>
      <c r="CE43" s="1">
        <f t="shared" si="97"/>
        <v>0</v>
      </c>
      <c r="CF43" s="1">
        <f t="shared" si="97"/>
        <v>0</v>
      </c>
      <c r="CG43" s="1">
        <f t="shared" si="98"/>
        <v>0</v>
      </c>
      <c r="CH43" s="1">
        <f t="shared" si="99"/>
        <v>0</v>
      </c>
      <c r="CI43" s="1">
        <f t="shared" si="99"/>
        <v>0</v>
      </c>
      <c r="CL43" s="1">
        <f t="shared" si="7"/>
        <v>46</v>
      </c>
      <c r="CM43" s="1">
        <f t="shared" si="8"/>
        <v>21</v>
      </c>
    </row>
    <row r="44" spans="1:91" ht="15" customHeight="1" x14ac:dyDescent="0.3">
      <c r="A44" s="43" t="s">
        <v>48</v>
      </c>
      <c r="B44" s="54">
        <f>IF('input-output'!$I$48="Y", 'Data Analysis'!CL44,'Data Analysis'!CM44)</f>
        <v>25</v>
      </c>
      <c r="C44" s="13">
        <f t="shared" si="47"/>
        <v>2.615062761506276E-2</v>
      </c>
      <c r="D44">
        <v>0</v>
      </c>
      <c r="E44">
        <v>0</v>
      </c>
      <c r="F44">
        <v>0</v>
      </c>
      <c r="G44">
        <v>0</v>
      </c>
      <c r="H44">
        <v>3</v>
      </c>
      <c r="I44">
        <v>2</v>
      </c>
      <c r="J44">
        <v>0</v>
      </c>
      <c r="K44">
        <v>3</v>
      </c>
      <c r="L44">
        <v>0</v>
      </c>
      <c r="M44">
        <v>3</v>
      </c>
      <c r="N44">
        <v>3</v>
      </c>
      <c r="O44">
        <v>3</v>
      </c>
      <c r="P44">
        <v>3</v>
      </c>
      <c r="Q44">
        <v>3</v>
      </c>
      <c r="R44">
        <v>2</v>
      </c>
      <c r="S44">
        <v>0</v>
      </c>
      <c r="T44">
        <v>3</v>
      </c>
      <c r="U44">
        <v>3</v>
      </c>
      <c r="V44">
        <v>0</v>
      </c>
      <c r="W44">
        <v>2</v>
      </c>
      <c r="X44">
        <v>2</v>
      </c>
      <c r="Y44" s="34"/>
      <c r="Z44">
        <v>0</v>
      </c>
      <c r="AA44">
        <v>0</v>
      </c>
      <c r="AB44">
        <v>0</v>
      </c>
      <c r="AC44">
        <v>5</v>
      </c>
      <c r="AD44">
        <v>5</v>
      </c>
      <c r="AE44">
        <v>0</v>
      </c>
      <c r="AF44">
        <v>5</v>
      </c>
      <c r="AG44"/>
      <c r="AH44">
        <v>3</v>
      </c>
      <c r="AI44">
        <v>3</v>
      </c>
      <c r="AJ44">
        <v>0</v>
      </c>
      <c r="AK44">
        <v>0</v>
      </c>
      <c r="AL44">
        <v>5</v>
      </c>
      <c r="AU44" s="1">
        <f t="shared" si="93"/>
        <v>0</v>
      </c>
      <c r="AV44" s="1">
        <f t="shared" si="93"/>
        <v>0</v>
      </c>
      <c r="AW44" s="1">
        <f t="shared" si="93"/>
        <v>0</v>
      </c>
      <c r="AX44" s="1">
        <f t="shared" si="93"/>
        <v>0</v>
      </c>
      <c r="AY44" s="1">
        <f t="shared" si="93"/>
        <v>3</v>
      </c>
      <c r="AZ44" s="1">
        <f t="shared" si="93"/>
        <v>2</v>
      </c>
      <c r="BA44" s="1">
        <f t="shared" si="93"/>
        <v>0</v>
      </c>
      <c r="BB44" s="1">
        <f t="shared" si="93"/>
        <v>3</v>
      </c>
      <c r="BC44" s="1">
        <f t="shared" si="93"/>
        <v>0</v>
      </c>
      <c r="BD44" s="1">
        <f t="shared" si="93"/>
        <v>3</v>
      </c>
      <c r="BE44" s="1">
        <f t="shared" si="94"/>
        <v>0</v>
      </c>
      <c r="BF44" s="1">
        <f t="shared" si="94"/>
        <v>0</v>
      </c>
      <c r="BG44" s="1">
        <f t="shared" si="94"/>
        <v>0</v>
      </c>
      <c r="BH44" s="1">
        <f t="shared" si="94"/>
        <v>0</v>
      </c>
      <c r="BI44" s="1">
        <f t="shared" si="94"/>
        <v>2</v>
      </c>
      <c r="BJ44" s="1">
        <f t="shared" si="94"/>
        <v>0</v>
      </c>
      <c r="BK44" s="1">
        <f t="shared" si="94"/>
        <v>3</v>
      </c>
      <c r="BL44" s="1">
        <f t="shared" si="94"/>
        <v>3</v>
      </c>
      <c r="BM44" s="1">
        <f t="shared" si="94"/>
        <v>0</v>
      </c>
      <c r="BN44" s="1">
        <f t="shared" si="94"/>
        <v>0</v>
      </c>
      <c r="BO44" s="1">
        <f t="shared" si="95"/>
        <v>0</v>
      </c>
      <c r="BP44" s="1">
        <f t="shared" si="95"/>
        <v>0</v>
      </c>
      <c r="BQ44" s="1">
        <f t="shared" si="95"/>
        <v>0</v>
      </c>
      <c r="BR44" s="1">
        <f t="shared" si="95"/>
        <v>0</v>
      </c>
      <c r="BS44" s="1">
        <f t="shared" si="95"/>
        <v>0</v>
      </c>
      <c r="BT44" s="1">
        <f t="shared" si="95"/>
        <v>0</v>
      </c>
      <c r="BU44" s="1">
        <f t="shared" si="95"/>
        <v>0</v>
      </c>
      <c r="BV44" s="1">
        <f t="shared" si="95"/>
        <v>0</v>
      </c>
      <c r="BW44" s="1">
        <f t="shared" si="95"/>
        <v>0</v>
      </c>
      <c r="BX44" s="1">
        <f t="shared" si="95"/>
        <v>0</v>
      </c>
      <c r="BY44" s="1">
        <f t="shared" si="96"/>
        <v>3</v>
      </c>
      <c r="BZ44" s="1">
        <f t="shared" si="96"/>
        <v>3</v>
      </c>
      <c r="CA44" s="1">
        <f t="shared" si="96"/>
        <v>0</v>
      </c>
      <c r="CB44" s="1">
        <f t="shared" si="96"/>
        <v>0</v>
      </c>
      <c r="CC44" s="1">
        <f t="shared" si="96"/>
        <v>0</v>
      </c>
      <c r="CD44" s="1">
        <f t="shared" si="97"/>
        <v>0</v>
      </c>
      <c r="CE44" s="1">
        <f t="shared" si="97"/>
        <v>0</v>
      </c>
      <c r="CF44" s="1">
        <f t="shared" si="97"/>
        <v>0</v>
      </c>
      <c r="CG44" s="1">
        <f t="shared" si="98"/>
        <v>0</v>
      </c>
      <c r="CH44" s="1">
        <f t="shared" si="99"/>
        <v>0</v>
      </c>
      <c r="CI44" s="1">
        <f t="shared" si="99"/>
        <v>0</v>
      </c>
      <c r="CL44" s="1">
        <f t="shared" si="7"/>
        <v>25</v>
      </c>
      <c r="CM44" s="1">
        <f t="shared" si="8"/>
        <v>0</v>
      </c>
    </row>
    <row r="45" spans="1:91" ht="15" customHeight="1" thickBot="1" x14ac:dyDescent="0.35">
      <c r="A45" s="45" t="s">
        <v>49</v>
      </c>
      <c r="B45" s="54">
        <f>IF('input-output'!$I$48="Y", 'Data Analysis'!CL45,'Data Analysis'!CM45)</f>
        <v>26</v>
      </c>
      <c r="C45" s="12">
        <f t="shared" si="47"/>
        <v>2.7196652719665274E-2</v>
      </c>
      <c r="D45">
        <v>0</v>
      </c>
      <c r="E45">
        <v>0</v>
      </c>
      <c r="F45">
        <v>0</v>
      </c>
      <c r="G45">
        <v>0</v>
      </c>
      <c r="H45">
        <v>3</v>
      </c>
      <c r="I45" s="64">
        <v>2</v>
      </c>
      <c r="J45">
        <v>0</v>
      </c>
      <c r="K45">
        <v>3</v>
      </c>
      <c r="L45">
        <v>0</v>
      </c>
      <c r="M45">
        <v>5</v>
      </c>
      <c r="N45">
        <v>3</v>
      </c>
      <c r="O45">
        <v>5</v>
      </c>
      <c r="P45">
        <v>0</v>
      </c>
      <c r="Q45" s="64">
        <v>3</v>
      </c>
      <c r="R45">
        <v>3</v>
      </c>
      <c r="S45">
        <v>0</v>
      </c>
      <c r="T45">
        <v>2</v>
      </c>
      <c r="U45">
        <v>2</v>
      </c>
      <c r="V45">
        <v>2</v>
      </c>
      <c r="W45">
        <v>3</v>
      </c>
      <c r="X45">
        <v>2</v>
      </c>
      <c r="Y45" s="64">
        <v>3</v>
      </c>
      <c r="Z45">
        <v>2</v>
      </c>
      <c r="AA45">
        <v>3</v>
      </c>
      <c r="AB45">
        <v>0</v>
      </c>
      <c r="AC45">
        <v>5</v>
      </c>
      <c r="AD45">
        <v>5</v>
      </c>
      <c r="AE45" s="64">
        <v>0</v>
      </c>
      <c r="AF45">
        <v>5</v>
      </c>
      <c r="AG45"/>
      <c r="AH45">
        <v>1</v>
      </c>
      <c r="AI45">
        <v>3</v>
      </c>
      <c r="AJ45">
        <v>0</v>
      </c>
      <c r="AK45">
        <v>0</v>
      </c>
      <c r="AL45">
        <v>4</v>
      </c>
      <c r="AU45" s="1">
        <f t="shared" si="93"/>
        <v>0</v>
      </c>
      <c r="AV45" s="1">
        <f t="shared" si="93"/>
        <v>0</v>
      </c>
      <c r="AW45" s="1">
        <f t="shared" si="93"/>
        <v>0</v>
      </c>
      <c r="AX45" s="1">
        <f t="shared" si="93"/>
        <v>0</v>
      </c>
      <c r="AY45" s="1">
        <f t="shared" si="93"/>
        <v>3</v>
      </c>
      <c r="AZ45" s="1">
        <f t="shared" si="93"/>
        <v>2</v>
      </c>
      <c r="BA45" s="1">
        <f t="shared" si="93"/>
        <v>0</v>
      </c>
      <c r="BB45" s="1">
        <f t="shared" si="93"/>
        <v>3</v>
      </c>
      <c r="BC45" s="1">
        <f t="shared" si="93"/>
        <v>0</v>
      </c>
      <c r="BD45" s="1">
        <f t="shared" si="93"/>
        <v>5</v>
      </c>
      <c r="BE45" s="1">
        <f t="shared" si="94"/>
        <v>0</v>
      </c>
      <c r="BF45" s="1">
        <f t="shared" si="94"/>
        <v>0</v>
      </c>
      <c r="BG45" s="1">
        <f t="shared" si="94"/>
        <v>0</v>
      </c>
      <c r="BH45" s="1">
        <f t="shared" si="94"/>
        <v>0</v>
      </c>
      <c r="BI45" s="1">
        <f t="shared" si="94"/>
        <v>3</v>
      </c>
      <c r="BJ45" s="1">
        <f t="shared" si="94"/>
        <v>0</v>
      </c>
      <c r="BK45" s="1">
        <f t="shared" si="94"/>
        <v>2</v>
      </c>
      <c r="BL45" s="1">
        <f t="shared" si="94"/>
        <v>2</v>
      </c>
      <c r="BM45" s="1">
        <f t="shared" si="94"/>
        <v>2</v>
      </c>
      <c r="BN45" s="1">
        <f t="shared" si="94"/>
        <v>0</v>
      </c>
      <c r="BO45" s="1">
        <f t="shared" si="95"/>
        <v>0</v>
      </c>
      <c r="BP45" s="1">
        <f t="shared" si="95"/>
        <v>0</v>
      </c>
      <c r="BQ45" s="1">
        <f t="shared" si="95"/>
        <v>0</v>
      </c>
      <c r="BR45" s="1">
        <f t="shared" si="95"/>
        <v>0</v>
      </c>
      <c r="BS45" s="1">
        <f t="shared" si="95"/>
        <v>0</v>
      </c>
      <c r="BT45" s="1">
        <f t="shared" si="95"/>
        <v>0</v>
      </c>
      <c r="BU45" s="1">
        <f t="shared" si="95"/>
        <v>0</v>
      </c>
      <c r="BV45" s="1">
        <f t="shared" si="95"/>
        <v>0</v>
      </c>
      <c r="BW45" s="1">
        <f t="shared" si="95"/>
        <v>0</v>
      </c>
      <c r="BX45" s="1">
        <f t="shared" si="95"/>
        <v>0</v>
      </c>
      <c r="BY45" s="1">
        <f t="shared" si="96"/>
        <v>1</v>
      </c>
      <c r="BZ45" s="1">
        <f t="shared" si="96"/>
        <v>3</v>
      </c>
      <c r="CA45" s="1">
        <f t="shared" si="96"/>
        <v>0</v>
      </c>
      <c r="CB45" s="1">
        <f t="shared" si="96"/>
        <v>0</v>
      </c>
      <c r="CC45" s="1">
        <f t="shared" si="96"/>
        <v>0</v>
      </c>
      <c r="CD45" s="1">
        <f t="shared" si="97"/>
        <v>0</v>
      </c>
      <c r="CE45" s="1">
        <f t="shared" si="97"/>
        <v>0</v>
      </c>
      <c r="CF45" s="1">
        <f t="shared" si="97"/>
        <v>0</v>
      </c>
      <c r="CG45" s="1">
        <f t="shared" si="98"/>
        <v>0</v>
      </c>
      <c r="CH45" s="1">
        <f t="shared" si="99"/>
        <v>0</v>
      </c>
      <c r="CI45" s="1">
        <f t="shared" si="99"/>
        <v>0</v>
      </c>
      <c r="CL45" s="1">
        <f t="shared" si="7"/>
        <v>26</v>
      </c>
      <c r="CM45" s="1">
        <f t="shared" si="8"/>
        <v>5</v>
      </c>
    </row>
    <row r="46" spans="1:91" ht="28.05" customHeight="1" x14ac:dyDescent="0.3">
      <c r="A46" s="18"/>
      <c r="B46" s="19">
        <f>SUM(B4+B8+B9+B20+B30+B37+B41+B42+B43+B44+B45)</f>
        <v>956</v>
      </c>
      <c r="D46"/>
    </row>
    <row r="64" spans="1:2" x14ac:dyDescent="0.25">
      <c r="A64" s="58" t="s">
        <v>66</v>
      </c>
      <c r="B64" s="57">
        <f>C45</f>
        <v>2.7196652719665274E-2</v>
      </c>
    </row>
    <row r="65" spans="1:3" x14ac:dyDescent="0.25">
      <c r="A65" t="s">
        <v>55</v>
      </c>
      <c r="B65" s="57">
        <f>C44</f>
        <v>2.615062761506276E-2</v>
      </c>
    </row>
    <row r="66" spans="1:3" x14ac:dyDescent="0.25">
      <c r="A66" t="s">
        <v>67</v>
      </c>
      <c r="B66" s="57">
        <f>C43</f>
        <v>4.8117154811715482E-2</v>
      </c>
    </row>
    <row r="67" spans="1:3" x14ac:dyDescent="0.25">
      <c r="A67" t="s">
        <v>68</v>
      </c>
      <c r="B67" s="57">
        <f>C42</f>
        <v>3.0334728033472803E-2</v>
      </c>
    </row>
    <row r="68" spans="1:3" x14ac:dyDescent="0.25">
      <c r="A68" t="s">
        <v>69</v>
      </c>
      <c r="B68" s="57">
        <f>C41</f>
        <v>5.4393305439330547E-2</v>
      </c>
    </row>
    <row r="69" spans="1:3" x14ac:dyDescent="0.25">
      <c r="A69" t="s">
        <v>72</v>
      </c>
      <c r="B69" s="57">
        <f>C37</f>
        <v>6.903765690376569E-2</v>
      </c>
    </row>
    <row r="70" spans="1:3" x14ac:dyDescent="0.25">
      <c r="A70" t="s">
        <v>73</v>
      </c>
      <c r="B70" s="57">
        <f>C30</f>
        <v>0.17573221757322174</v>
      </c>
    </row>
    <row r="71" spans="1:3" x14ac:dyDescent="0.25">
      <c r="A71" t="s">
        <v>56</v>
      </c>
      <c r="B71" s="57">
        <f>C20</f>
        <v>0.12343096234309624</v>
      </c>
    </row>
    <row r="72" spans="1:3" x14ac:dyDescent="0.25">
      <c r="A72" t="s">
        <v>57</v>
      </c>
      <c r="B72" s="57">
        <f>C9</f>
        <v>0.27510460251046026</v>
      </c>
    </row>
    <row r="73" spans="1:3" x14ac:dyDescent="0.25">
      <c r="A73" t="s">
        <v>64</v>
      </c>
      <c r="B73" s="57">
        <f>C8</f>
        <v>3.0334728033472803E-2</v>
      </c>
    </row>
    <row r="74" spans="1:3" x14ac:dyDescent="0.25">
      <c r="A74" t="s">
        <v>65</v>
      </c>
      <c r="B74" s="57">
        <f>C4</f>
        <v>0.14016736401673641</v>
      </c>
    </row>
    <row r="77" spans="1:3" x14ac:dyDescent="0.25">
      <c r="A77" s="58" t="s">
        <v>66</v>
      </c>
      <c r="B77" s="82">
        <f>B45</f>
        <v>26</v>
      </c>
      <c r="C77">
        <v>5</v>
      </c>
    </row>
    <row r="78" spans="1:3" x14ac:dyDescent="0.25">
      <c r="A78" t="s">
        <v>55</v>
      </c>
      <c r="B78" s="82">
        <f>B44</f>
        <v>25</v>
      </c>
      <c r="C78">
        <v>8</v>
      </c>
    </row>
    <row r="79" spans="1:3" x14ac:dyDescent="0.25">
      <c r="A79" t="s">
        <v>67</v>
      </c>
      <c r="B79" s="82">
        <f>B43</f>
        <v>46</v>
      </c>
      <c r="C79">
        <v>27</v>
      </c>
    </row>
    <row r="80" spans="1:3" x14ac:dyDescent="0.25">
      <c r="A80" t="s">
        <v>68</v>
      </c>
      <c r="B80" s="82">
        <f>B42</f>
        <v>29</v>
      </c>
      <c r="C80">
        <v>14</v>
      </c>
    </row>
    <row r="81" spans="1:3" x14ac:dyDescent="0.25">
      <c r="A81" t="s">
        <v>69</v>
      </c>
      <c r="B81" s="82">
        <f>B41</f>
        <v>52</v>
      </c>
      <c r="C81">
        <v>14</v>
      </c>
    </row>
    <row r="82" spans="1:3" x14ac:dyDescent="0.25">
      <c r="A82" t="s">
        <v>72</v>
      </c>
      <c r="B82" s="82">
        <f>B37</f>
        <v>66</v>
      </c>
      <c r="C82">
        <v>38</v>
      </c>
    </row>
    <row r="83" spans="1:3" x14ac:dyDescent="0.25">
      <c r="A83" t="s">
        <v>73</v>
      </c>
      <c r="B83" s="82">
        <f>B30</f>
        <v>168</v>
      </c>
      <c r="C83">
        <v>118</v>
      </c>
    </row>
    <row r="84" spans="1:3" x14ac:dyDescent="0.25">
      <c r="A84" t="s">
        <v>56</v>
      </c>
      <c r="B84" s="82">
        <f>B20</f>
        <v>118</v>
      </c>
      <c r="C84">
        <v>32</v>
      </c>
    </row>
    <row r="85" spans="1:3" x14ac:dyDescent="0.25">
      <c r="A85" t="s">
        <v>57</v>
      </c>
      <c r="B85" s="82">
        <f>B9</f>
        <v>263</v>
      </c>
      <c r="C85">
        <v>124</v>
      </c>
    </row>
    <row r="86" spans="1:3" x14ac:dyDescent="0.25">
      <c r="A86" t="s">
        <v>64</v>
      </c>
      <c r="B86" s="82">
        <f>B8</f>
        <v>29</v>
      </c>
      <c r="C86">
        <v>22</v>
      </c>
    </row>
    <row r="87" spans="1:3" x14ac:dyDescent="0.25">
      <c r="A87" t="s">
        <v>65</v>
      </c>
      <c r="B87" s="82">
        <f>B4</f>
        <v>134</v>
      </c>
      <c r="C87">
        <v>106</v>
      </c>
    </row>
  </sheetData>
  <phoneticPr fontId="0" type="noConversion"/>
  <printOptions gridLines="1"/>
  <pageMargins left="0.75" right="0.75" top="1" bottom="0" header="0.5" footer="0"/>
  <pageSetup scale="66" fitToWidth="2" orientation="landscape" horizontalDpi="300" verticalDpi="300"/>
  <headerFooter alignWithMargins="0">
    <oddHeader>&amp;C&amp;"Arial,Bold"&amp;11CEE Specific Program Outcomes (Extent greater or equal than 4)
Courses Submitted To Date (3/20/01)</oddHeader>
    <oddFooter>&amp;L&amp;D&amp;CPage &amp;P</oddFooter>
  </headerFooter>
  <drawing r:id="rId1"/>
  <webPublishItems count="3">
    <webPublishItem id="17190" divId="CEEOutcomes4&amp;5_17190" sourceType="range" sourceRef="A1:AL45" destinationFile="C:\gfswork\ceedept\ABETOutcomesAssessmentReport\CEEOutcomes(4&amp;5)Todate.htm"/>
    <webPublishItem id="8010" divId="CEEOutcomes4&amp;5_8010" sourceType="range" sourceRef="A1:AL45" destinationFile="C:\gfswork\ceedept\ABETOutcomesAssessmentReport\CEEOutcomes(4&amp;5)Todate.htm"/>
    <webPublishItem id="16247" divId="CEEOutcomes4&amp;5_16247" sourceType="range" sourceRef="A1:AL46" destinationFile="C:\gfswork\ceedept\ABETOutcomesAssessmentReport\CEEOutcomes(4&amp;5)Todate.htm"/>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input-output</vt:lpstr>
      <vt:lpstr>Data Analysis</vt:lpstr>
      <vt:lpstr>'Data Analysis'!Print_Area</vt:lpstr>
      <vt:lpstr>'input-output'!Print_Area</vt:lpstr>
      <vt:lpstr>'Data Analysis'!Print_Titles</vt:lpstr>
    </vt:vector>
  </TitlesOfParts>
  <Company>WPI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WPI</dc:creator>
  <cp:lastModifiedBy>Aniket Gupta</cp:lastModifiedBy>
  <cp:lastPrinted>2003-01-16T19:27:10Z</cp:lastPrinted>
  <dcterms:created xsi:type="dcterms:W3CDTF">2001-01-15T18:18:19Z</dcterms:created>
  <dcterms:modified xsi:type="dcterms:W3CDTF">2024-02-03T22:32:04Z</dcterms:modified>
</cp:coreProperties>
</file>