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15A5099B-95AD-4941-B38C-F714A9B918A0}" xr6:coauthVersionLast="47" xr6:coauthVersionMax="47" xr10:uidLastSave="{00000000-0000-0000-0000-000000000000}"/>
  <bookViews>
    <workbookView xWindow="768" yWindow="768" windowWidth="17280" windowHeight="8880"/>
  </bookViews>
  <sheets>
    <sheet name="Paved &amp; Unpaved Roads" sheetId="1" r:id="rId1"/>
    <sheet name="Material Handling" sheetId="2" r:id="rId2"/>
    <sheet name="Wind Eros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/>
  <c r="D54" i="2"/>
  <c r="B55" i="2"/>
  <c r="D55" i="2" s="1"/>
  <c r="C55" i="2"/>
  <c r="B56" i="2"/>
  <c r="D56" i="2" s="1"/>
  <c r="E56" i="2" s="1"/>
  <c r="F56" i="2" s="1"/>
  <c r="C56" i="2"/>
  <c r="B57" i="2"/>
  <c r="C57" i="2"/>
  <c r="D57" i="2"/>
  <c r="E57" i="2" s="1"/>
  <c r="F57" i="2" s="1"/>
  <c r="B58" i="2"/>
  <c r="C58" i="2"/>
  <c r="D58" i="2"/>
  <c r="B59" i="2"/>
  <c r="D59" i="2" s="1"/>
  <c r="E59" i="2" s="1"/>
  <c r="F59" i="2" s="1"/>
  <c r="C59" i="2"/>
  <c r="B60" i="2"/>
  <c r="D60" i="2" s="1"/>
  <c r="E60" i="2" s="1"/>
  <c r="F60" i="2" s="1"/>
  <c r="C60" i="2"/>
  <c r="B61" i="2"/>
  <c r="D61" i="2" s="1"/>
  <c r="E61" i="2" s="1"/>
  <c r="F61" i="2" s="1"/>
  <c r="C61" i="2"/>
  <c r="B62" i="2"/>
  <c r="C62" i="2"/>
  <c r="D62" i="2"/>
  <c r="B63" i="2"/>
  <c r="D63" i="2" s="1"/>
  <c r="E63" i="2" s="1"/>
  <c r="F63" i="2" s="1"/>
  <c r="C63" i="2"/>
  <c r="E54" i="2"/>
  <c r="E58" i="2"/>
  <c r="F58" i="2" s="1"/>
  <c r="E62" i="2"/>
  <c r="F54" i="2"/>
  <c r="F62" i="2"/>
  <c r="B38" i="2"/>
  <c r="D38" i="2" s="1"/>
  <c r="C38" i="2"/>
  <c r="B39" i="2"/>
  <c r="C39" i="2"/>
  <c r="D39" i="2"/>
  <c r="B40" i="2"/>
  <c r="D40" i="2" s="1"/>
  <c r="C40" i="2"/>
  <c r="B41" i="2"/>
  <c r="D41" i="2" s="1"/>
  <c r="C41" i="2"/>
  <c r="B42" i="2"/>
  <c r="D42" i="2" s="1"/>
  <c r="B43" i="2"/>
  <c r="D43" i="2" s="1"/>
  <c r="C43" i="2"/>
  <c r="B44" i="2"/>
  <c r="D44" i="2" s="1"/>
  <c r="C44" i="2"/>
  <c r="B45" i="2"/>
  <c r="C45" i="2"/>
  <c r="D45" i="2"/>
  <c r="E45" i="2" s="1"/>
  <c r="B46" i="2"/>
  <c r="D46" i="2" s="1"/>
  <c r="C46" i="2"/>
  <c r="B47" i="2"/>
  <c r="D47" i="2" s="1"/>
  <c r="C47" i="2"/>
  <c r="E39" i="2"/>
  <c r="F39" i="2"/>
  <c r="F22" i="2"/>
  <c r="F21" i="2"/>
  <c r="F20" i="2"/>
  <c r="F19" i="2"/>
  <c r="F18" i="2"/>
  <c r="F17" i="2"/>
  <c r="F16" i="2"/>
  <c r="F15" i="2"/>
  <c r="F14" i="2"/>
  <c r="F13" i="2"/>
  <c r="C42" i="2"/>
  <c r="B45" i="1"/>
  <c r="D45" i="1" s="1"/>
  <c r="C45" i="1"/>
  <c r="B46" i="1"/>
  <c r="C46" i="1"/>
  <c r="D46" i="1"/>
  <c r="E46" i="1"/>
  <c r="F46" i="1" s="1"/>
  <c r="B47" i="1"/>
  <c r="D47" i="1" s="1"/>
  <c r="E47" i="1" s="1"/>
  <c r="F47" i="1" s="1"/>
  <c r="C47" i="1"/>
  <c r="C50" i="1" s="1"/>
  <c r="B48" i="1"/>
  <c r="D48" i="1" s="1"/>
  <c r="E48" i="1" s="1"/>
  <c r="F48" i="1" s="1"/>
  <c r="C48" i="1"/>
  <c r="B49" i="1"/>
  <c r="D49" i="1" s="1"/>
  <c r="E49" i="1" s="1"/>
  <c r="F49" i="1" s="1"/>
  <c r="C49" i="1"/>
  <c r="B34" i="1"/>
  <c r="C34" i="1"/>
  <c r="D34" i="1"/>
  <c r="E34" i="1" s="1"/>
  <c r="F34" i="1"/>
  <c r="F39" i="1" s="1"/>
  <c r="B35" i="1"/>
  <c r="C35" i="1"/>
  <c r="C39" i="1" s="1"/>
  <c r="D35" i="1"/>
  <c r="F35" i="1" s="1"/>
  <c r="B36" i="1"/>
  <c r="C36" i="1"/>
  <c r="D36" i="1"/>
  <c r="E36" i="1" s="1"/>
  <c r="F36" i="1"/>
  <c r="B37" i="1"/>
  <c r="C37" i="1"/>
  <c r="D37" i="1"/>
  <c r="F37" i="1" s="1"/>
  <c r="B38" i="1"/>
  <c r="C38" i="1"/>
  <c r="D38" i="1"/>
  <c r="E38" i="1" s="1"/>
  <c r="F38" i="1"/>
  <c r="E35" i="1"/>
  <c r="D39" i="1"/>
  <c r="F13" i="1"/>
  <c r="F17" i="1"/>
  <c r="F16" i="1"/>
  <c r="F15" i="1"/>
  <c r="F14" i="1"/>
  <c r="C56" i="3"/>
  <c r="C66" i="3" s="1"/>
  <c r="B56" i="3"/>
  <c r="D56" i="3" s="1"/>
  <c r="C57" i="3"/>
  <c r="B57" i="3"/>
  <c r="D57" i="3" s="1"/>
  <c r="E57" i="3" s="1"/>
  <c r="C58" i="3"/>
  <c r="B58" i="3"/>
  <c r="D58" i="3" s="1"/>
  <c r="E58" i="3" s="1"/>
  <c r="C59" i="3"/>
  <c r="B59" i="3"/>
  <c r="D59" i="3" s="1"/>
  <c r="E59" i="3" s="1"/>
  <c r="C60" i="3"/>
  <c r="B60" i="3"/>
  <c r="D60" i="3" s="1"/>
  <c r="E60" i="3" s="1"/>
  <c r="C61" i="3"/>
  <c r="B61" i="3"/>
  <c r="D61" i="3" s="1"/>
  <c r="E61" i="3" s="1"/>
  <c r="C62" i="3"/>
  <c r="B62" i="3"/>
  <c r="D62" i="3" s="1"/>
  <c r="E62" i="3" s="1"/>
  <c r="C63" i="3"/>
  <c r="B63" i="3"/>
  <c r="D63" i="3" s="1"/>
  <c r="E63" i="3" s="1"/>
  <c r="C64" i="3"/>
  <c r="B64" i="3"/>
  <c r="D64" i="3" s="1"/>
  <c r="E64" i="3" s="1"/>
  <c r="C65" i="3"/>
  <c r="B65" i="3"/>
  <c r="D65" i="3" s="1"/>
  <c r="E65" i="3" s="1"/>
  <c r="B48" i="3"/>
  <c r="B47" i="3"/>
  <c r="D47" i="3" s="1"/>
  <c r="E47" i="3" s="1"/>
  <c r="B46" i="3"/>
  <c r="B45" i="3"/>
  <c r="B44" i="3"/>
  <c r="B43" i="3"/>
  <c r="D43" i="3" s="1"/>
  <c r="E43" i="3" s="1"/>
  <c r="B42" i="3"/>
  <c r="D42" i="3" s="1"/>
  <c r="E42" i="3" s="1"/>
  <c r="B41" i="3"/>
  <c r="B40" i="3"/>
  <c r="B39" i="3"/>
  <c r="D39" i="3" s="1"/>
  <c r="C39" i="3"/>
  <c r="C40" i="3"/>
  <c r="D40" i="3"/>
  <c r="E40" i="3" s="1"/>
  <c r="C41" i="3"/>
  <c r="D41" i="3"/>
  <c r="E41" i="3" s="1"/>
  <c r="C42" i="3"/>
  <c r="C43" i="3"/>
  <c r="C49" i="3" s="1"/>
  <c r="C44" i="3"/>
  <c r="D44" i="3" s="1"/>
  <c r="E44" i="3" s="1"/>
  <c r="C45" i="3"/>
  <c r="D45" i="3"/>
  <c r="E45" i="3"/>
  <c r="C46" i="3"/>
  <c r="D46" i="3"/>
  <c r="E46" i="3"/>
  <c r="C47" i="3"/>
  <c r="C48" i="3"/>
  <c r="D48" i="3"/>
  <c r="E48" i="3" s="1"/>
  <c r="E43" i="2" l="1"/>
  <c r="F43" i="2"/>
  <c r="E46" i="2"/>
  <c r="F46" i="2"/>
  <c r="F42" i="2"/>
  <c r="E42" i="2"/>
  <c r="F41" i="2"/>
  <c r="E41" i="2"/>
  <c r="D50" i="1"/>
  <c r="E45" i="1"/>
  <c r="D48" i="2"/>
  <c r="E38" i="2"/>
  <c r="F38" i="2"/>
  <c r="E55" i="2"/>
  <c r="F55" i="2" s="1"/>
  <c r="F64" i="2" s="1"/>
  <c r="D64" i="2"/>
  <c r="E56" i="3"/>
  <c r="E66" i="3" s="1"/>
  <c r="D66" i="3"/>
  <c r="F40" i="2"/>
  <c r="E40" i="2"/>
  <c r="E39" i="3"/>
  <c r="E49" i="3" s="1"/>
  <c r="D49" i="3"/>
  <c r="F44" i="2"/>
  <c r="E44" i="2"/>
  <c r="E47" i="2"/>
  <c r="F47" i="2"/>
  <c r="F45" i="2"/>
  <c r="E37" i="1"/>
  <c r="E39" i="1" s="1"/>
  <c r="F45" i="1" l="1"/>
  <c r="F50" i="1" s="1"/>
  <c r="E50" i="1"/>
  <c r="E64" i="2"/>
  <c r="E48" i="2"/>
  <c r="F48" i="2"/>
</calcChain>
</file>

<file path=xl/sharedStrings.xml><?xml version="1.0" encoding="utf-8"?>
<sst xmlns="http://schemas.openxmlformats.org/spreadsheetml/2006/main" count="294" uniqueCount="101">
  <si>
    <t>&lt;--- enter data</t>
  </si>
  <si>
    <t>Category</t>
  </si>
  <si>
    <t>Emis. Factor</t>
  </si>
  <si>
    <t>(pounds/VMT)</t>
  </si>
  <si>
    <t>PM10 emissions</t>
  </si>
  <si>
    <t>(pounds/day)</t>
  </si>
  <si>
    <t>(tons/day)</t>
  </si>
  <si>
    <t>(grams/second)</t>
  </si>
  <si>
    <t>(pounds/year)</t>
  </si>
  <si>
    <t>(tons/year)</t>
  </si>
  <si>
    <t>Taconite tailings</t>
  </si>
  <si>
    <t>Material Handling Category</t>
  </si>
  <si>
    <t>(pounds/ton)</t>
  </si>
  <si>
    <t>Taconite pellets</t>
  </si>
  <si>
    <t>Max. Daily</t>
  </si>
  <si>
    <t>Coal (as received)</t>
  </si>
  <si>
    <t>Sand</t>
  </si>
  <si>
    <t>Clay/dirt mixture</t>
  </si>
  <si>
    <t>Clay materials</t>
  </si>
  <si>
    <t>Crushed Limestone</t>
  </si>
  <si>
    <t>Various Limestone Products</t>
  </si>
  <si>
    <t>Fly ash - landfill waste</t>
  </si>
  <si>
    <t>Average Annual</t>
  </si>
  <si>
    <t>Throughput</t>
  </si>
  <si>
    <t>Ratio: Max/Avg</t>
  </si>
  <si>
    <t>(dimensionless)</t>
  </si>
  <si>
    <t>Maximum Daily</t>
  </si>
  <si>
    <t>MPCA Calculations:</t>
  </si>
  <si>
    <t>User Input Section (shaded):</t>
  </si>
  <si>
    <t>(VMT)</t>
  </si>
  <si>
    <t>(tons)</t>
  </si>
  <si>
    <t>Traffic</t>
  </si>
  <si>
    <t>Weight</t>
  </si>
  <si>
    <t>Avg. Daily</t>
  </si>
  <si>
    <t>Avg. Vehicle</t>
  </si>
  <si>
    <t>(VMT/day)</t>
  </si>
  <si>
    <t>Public Paved Roads @ 0.4 g/m2***</t>
  </si>
  <si>
    <t>Public Paved Roads @ 0.1 g/m2****</t>
  </si>
  <si>
    <t>Industrial Paved Roads @ 100 g/m2*</t>
  </si>
  <si>
    <t>Industrial Paved Roads @  10 g/m2**</t>
  </si>
  <si>
    <t>**** Public roads &gt; 5000 vehicles/day</t>
  </si>
  <si>
    <t>***  Public roads &lt; 5000 vehicles/day</t>
  </si>
  <si>
    <t>Public Paved Roads @ 0.4 g/m2</t>
  </si>
  <si>
    <t>Public Paved Roads @ 0.1 g/m2</t>
  </si>
  <si>
    <t>Industrial Paved Roads @ 100 g/m2</t>
  </si>
  <si>
    <t>Industrial Paved Roads @  10 g/m2</t>
  </si>
  <si>
    <t>** Other industrial facilities</t>
  </si>
  <si>
    <t>Unpaved Roads - all sites&amp;conditions</t>
  </si>
  <si>
    <t>* Sand&amp;gravel and asphalt facilities</t>
  </si>
  <si>
    <t>Paved and Unpaved Roads</t>
  </si>
  <si>
    <t>Facility Name</t>
  </si>
  <si>
    <t>Facility Address</t>
  </si>
  <si>
    <t>City, County</t>
  </si>
  <si>
    <t>&lt;--- enter info.</t>
  </si>
  <si>
    <t>Material Handling</t>
  </si>
  <si>
    <t>Paved road silt loading range ~1000X.</t>
  </si>
  <si>
    <t>Notes: VMT = vehicle miles traveled.</t>
  </si>
  <si>
    <t>Unpaved road silt content range ~5X.</t>
  </si>
  <si>
    <t>Wood/Bark (tentative)</t>
  </si>
  <si>
    <t>Number of Times</t>
  </si>
  <si>
    <t>(# times handled)</t>
  </si>
  <si>
    <t>Material Handled</t>
  </si>
  <si>
    <t>Material Handling PM10 Totals:</t>
  </si>
  <si>
    <t>2) Raw material loadout from storage piles</t>
  </si>
  <si>
    <t>1) Raw material dumping to storage piles</t>
  </si>
  <si>
    <t>3) Raw materail dumping to conveyors</t>
  </si>
  <si>
    <t>5) End-product dumping to storage piles</t>
  </si>
  <si>
    <t>6) End-product loadout to trucks/rail cars</t>
  </si>
  <si>
    <t>7) By-product dumping to storage piles</t>
  </si>
  <si>
    <t>8) By-product loadout trucks/rail cars</t>
  </si>
  <si>
    <t>Examples of multiple material handling:</t>
  </si>
  <si>
    <t>Wind Erosion</t>
  </si>
  <si>
    <t>(acres)</t>
  </si>
  <si>
    <t>Material:</t>
  </si>
  <si>
    <t>(tons/acre/year)</t>
  </si>
  <si>
    <t>Uncontrolled</t>
  </si>
  <si>
    <t>Wind Erosion PM10 Totals:</t>
  </si>
  <si>
    <t>Roadway PM10 Totals:</t>
  </si>
  <si>
    <t>Storage pile size</t>
  </si>
  <si>
    <t>Exposed area</t>
  </si>
  <si>
    <t>"Inactive" storage</t>
  </si>
  <si>
    <t>"Active" area</t>
  </si>
  <si>
    <t>Activity Level</t>
  </si>
  <si>
    <t>"Inactive" area</t>
  </si>
  <si>
    <t>(see below)</t>
  </si>
  <si>
    <t>"Active" storage</t>
  </si>
  <si>
    <t>pile/area size</t>
  </si>
  <si>
    <t>1.00 for areas disturbed throughout the day</t>
  </si>
  <si>
    <t>Activity Levels (disturbance frequency):</t>
  </si>
  <si>
    <t>*********************************** "Active" Areas ********************************</t>
  </si>
  <si>
    <t>********************************** "Inactive" Areas *******************************</t>
  </si>
  <si>
    <t>0.33 for areas disturbed once a day</t>
  </si>
  <si>
    <t>0.25 for areas disturbed once a week</t>
  </si>
  <si>
    <t>0.10 for areas disturbed once a season</t>
  </si>
  <si>
    <t>0.03 for areas distrubed once a year</t>
  </si>
  <si>
    <t>9) Surge/Reclaim areas</t>
  </si>
  <si>
    <t>0.05 for areas disturbed twice a year</t>
  </si>
  <si>
    <t>0.15 for areas disturbed once a month</t>
  </si>
  <si>
    <t>0.20 for areas disturbed twice a month</t>
  </si>
  <si>
    <t>Special note for unpaved roads: user must multiply results below by (S/15) if S &lt; 15 mph [S is the vehicle speed (mph)].</t>
  </si>
  <si>
    <t>MPCA Title V Modeling - Fugitive PM10 Emission Spreadsheet (Aug. 2001):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</si>
</sst>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E+00"/>
    <numFmt numFmtId="167" formatCode="0.0000"/>
  </numFmts>
  <fonts count="2" x14ac:knownFonts="1"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2" fontId="0" fillId="2" borderId="0" xfId="0" applyNumberFormat="1" applyFill="1"/>
    <xf numFmtId="0" fontId="0" fillId="0" borderId="0" xfId="0" applyBorder="1"/>
    <xf numFmtId="165" fontId="0" fillId="0" borderId="0" xfId="0" applyNumberFormat="1" applyBorder="1"/>
    <xf numFmtId="165" fontId="0" fillId="2" borderId="0" xfId="0" applyNumberFormat="1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2" fontId="0" fillId="2" borderId="0" xfId="0" applyNumberFormat="1" applyFill="1" applyBorder="1"/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167" fontId="0" fillId="0" borderId="0" xfId="0" applyNumberFormat="1" applyBorder="1"/>
    <xf numFmtId="2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tabSelected="1" workbookViewId="0"/>
  </sheetViews>
  <sheetFormatPr defaultColWidth="9.109375" defaultRowHeight="13.2" x14ac:dyDescent="0.25"/>
  <cols>
    <col min="1" max="1" width="33.5546875" style="9" customWidth="1"/>
    <col min="2" max="2" width="13" style="9" customWidth="1"/>
    <col min="3" max="3" width="15.109375" style="9" customWidth="1"/>
    <col min="4" max="4" width="15.44140625" style="9" customWidth="1"/>
    <col min="5" max="5" width="15.5546875" style="9" customWidth="1"/>
    <col min="6" max="6" width="15" style="9" customWidth="1"/>
    <col min="7" max="7" width="12.44140625" style="9" customWidth="1"/>
    <col min="8" max="16384" width="9.109375" style="9"/>
  </cols>
  <sheetData>
    <row r="1" spans="1:6" x14ac:dyDescent="0.25">
      <c r="A1" s="9" t="s">
        <v>100</v>
      </c>
    </row>
    <row r="2" spans="1:6" x14ac:dyDescent="0.25">
      <c r="A2" s="9" t="s">
        <v>49</v>
      </c>
    </row>
    <row r="3" spans="1:6" x14ac:dyDescent="0.25">
      <c r="A3" s="10"/>
    </row>
    <row r="4" spans="1:6" x14ac:dyDescent="0.25">
      <c r="A4" s="11" t="s">
        <v>28</v>
      </c>
      <c r="B4" s="12"/>
      <c r="C4" s="12"/>
      <c r="D4" s="12"/>
      <c r="E4" s="12"/>
    </row>
    <row r="5" spans="1:6" x14ac:dyDescent="0.25">
      <c r="A5" s="11"/>
      <c r="B5" s="12"/>
      <c r="C5" s="12"/>
      <c r="D5" s="12"/>
      <c r="E5" s="12"/>
    </row>
    <row r="6" spans="1:6" x14ac:dyDescent="0.25">
      <c r="A6" s="12" t="s">
        <v>50</v>
      </c>
      <c r="B6" s="13" t="s">
        <v>53</v>
      </c>
      <c r="C6" s="13"/>
      <c r="D6" s="13"/>
      <c r="E6" s="12"/>
    </row>
    <row r="7" spans="1:6" x14ac:dyDescent="0.25">
      <c r="A7" s="12" t="s">
        <v>51</v>
      </c>
      <c r="B7" s="13" t="s">
        <v>53</v>
      </c>
      <c r="C7" s="13"/>
      <c r="D7" s="13"/>
      <c r="E7" s="12"/>
    </row>
    <row r="8" spans="1:6" x14ac:dyDescent="0.25">
      <c r="A8" s="12" t="s">
        <v>52</v>
      </c>
      <c r="B8" s="13" t="s">
        <v>53</v>
      </c>
      <c r="C8" s="12"/>
      <c r="D8" s="12"/>
      <c r="E8" s="12"/>
    </row>
    <row r="9" spans="1:6" x14ac:dyDescent="0.25">
      <c r="A9" s="12"/>
      <c r="B9" s="12"/>
      <c r="C9" s="12"/>
      <c r="D9" s="12"/>
      <c r="E9" s="12"/>
    </row>
    <row r="10" spans="1:6" x14ac:dyDescent="0.25">
      <c r="A10" s="12"/>
      <c r="B10" s="13" t="s">
        <v>14</v>
      </c>
      <c r="C10" s="13" t="s">
        <v>33</v>
      </c>
      <c r="D10" s="13" t="s">
        <v>34</v>
      </c>
      <c r="E10" s="12"/>
    </row>
    <row r="11" spans="1:6" x14ac:dyDescent="0.25">
      <c r="A11" s="12"/>
      <c r="B11" s="13" t="s">
        <v>31</v>
      </c>
      <c r="C11" s="13" t="s">
        <v>31</v>
      </c>
      <c r="D11" s="13" t="s">
        <v>32</v>
      </c>
      <c r="E11" s="12"/>
      <c r="F11" s="14" t="s">
        <v>24</v>
      </c>
    </row>
    <row r="12" spans="1:6" x14ac:dyDescent="0.25">
      <c r="A12" s="12" t="s">
        <v>1</v>
      </c>
      <c r="B12" s="13" t="s">
        <v>29</v>
      </c>
      <c r="C12" s="13" t="s">
        <v>29</v>
      </c>
      <c r="D12" s="13" t="s">
        <v>30</v>
      </c>
      <c r="E12" s="12"/>
      <c r="F12" s="14" t="s">
        <v>25</v>
      </c>
    </row>
    <row r="13" spans="1:6" x14ac:dyDescent="0.25">
      <c r="A13" s="12" t="s">
        <v>47</v>
      </c>
      <c r="B13" s="15">
        <v>1</v>
      </c>
      <c r="C13" s="15">
        <v>1</v>
      </c>
      <c r="D13" s="15">
        <v>3</v>
      </c>
      <c r="E13" s="12" t="s">
        <v>0</v>
      </c>
      <c r="F13" s="16">
        <f xml:space="preserve"> B13/C13</f>
        <v>1</v>
      </c>
    </row>
    <row r="14" spans="1:6" x14ac:dyDescent="0.25">
      <c r="A14" s="12" t="s">
        <v>38</v>
      </c>
      <c r="B14" s="15">
        <v>1</v>
      </c>
      <c r="C14" s="15">
        <v>1</v>
      </c>
      <c r="D14" s="15">
        <v>3</v>
      </c>
      <c r="E14" s="12" t="s">
        <v>0</v>
      </c>
      <c r="F14" s="16">
        <f xml:space="preserve"> B14/C14</f>
        <v>1</v>
      </c>
    </row>
    <row r="15" spans="1:6" x14ac:dyDescent="0.25">
      <c r="A15" s="12" t="s">
        <v>39</v>
      </c>
      <c r="B15" s="15">
        <v>1</v>
      </c>
      <c r="C15" s="15">
        <v>1</v>
      </c>
      <c r="D15" s="15">
        <v>3</v>
      </c>
      <c r="E15" s="12" t="s">
        <v>0</v>
      </c>
      <c r="F15" s="16">
        <f xml:space="preserve"> B15/C15</f>
        <v>1</v>
      </c>
    </row>
    <row r="16" spans="1:6" x14ac:dyDescent="0.25">
      <c r="A16" s="12" t="s">
        <v>36</v>
      </c>
      <c r="B16" s="15">
        <v>1</v>
      </c>
      <c r="C16" s="15">
        <v>1</v>
      </c>
      <c r="D16" s="15">
        <v>3</v>
      </c>
      <c r="E16" s="12" t="s">
        <v>0</v>
      </c>
      <c r="F16" s="16">
        <f xml:space="preserve"> B16/C16</f>
        <v>1</v>
      </c>
    </row>
    <row r="17" spans="1:6" x14ac:dyDescent="0.25">
      <c r="A17" s="12" t="s">
        <v>37</v>
      </c>
      <c r="B17" s="15">
        <v>1</v>
      </c>
      <c r="C17" s="15">
        <v>1</v>
      </c>
      <c r="D17" s="15">
        <v>3</v>
      </c>
      <c r="E17" s="12" t="s">
        <v>0</v>
      </c>
      <c r="F17" s="16">
        <f xml:space="preserve"> B17/C17</f>
        <v>1</v>
      </c>
    </row>
    <row r="19" spans="1:6" x14ac:dyDescent="0.25">
      <c r="A19" s="9" t="s">
        <v>56</v>
      </c>
    </row>
    <row r="20" spans="1:6" x14ac:dyDescent="0.25">
      <c r="A20" s="9" t="s">
        <v>57</v>
      </c>
    </row>
    <row r="21" spans="1:6" x14ac:dyDescent="0.25">
      <c r="A21" s="9" t="s">
        <v>55</v>
      </c>
    </row>
    <row r="22" spans="1:6" x14ac:dyDescent="0.25">
      <c r="A22" s="9" t="s">
        <v>48</v>
      </c>
    </row>
    <row r="23" spans="1:6" x14ac:dyDescent="0.25">
      <c r="A23" s="9" t="s">
        <v>46</v>
      </c>
      <c r="B23" s="16"/>
    </row>
    <row r="24" spans="1:6" x14ac:dyDescent="0.25">
      <c r="A24" s="9" t="s">
        <v>41</v>
      </c>
      <c r="B24" s="16"/>
    </row>
    <row r="25" spans="1:6" x14ac:dyDescent="0.25">
      <c r="A25" s="9" t="s">
        <v>40</v>
      </c>
      <c r="B25" s="16"/>
    </row>
    <row r="26" spans="1:6" x14ac:dyDescent="0.25">
      <c r="B26" s="16"/>
    </row>
    <row r="27" spans="1:6" x14ac:dyDescent="0.25">
      <c r="B27" s="16"/>
    </row>
    <row r="28" spans="1:6" x14ac:dyDescent="0.25">
      <c r="A28" s="9" t="s">
        <v>99</v>
      </c>
    </row>
    <row r="29" spans="1:6" x14ac:dyDescent="0.25">
      <c r="B29" s="16"/>
    </row>
    <row r="30" spans="1:6" x14ac:dyDescent="0.25">
      <c r="B30" s="16"/>
    </row>
    <row r="31" spans="1:6" x14ac:dyDescent="0.25">
      <c r="A31" s="17" t="s">
        <v>27</v>
      </c>
      <c r="B31" s="14" t="s">
        <v>75</v>
      </c>
      <c r="C31" s="14" t="s">
        <v>14</v>
      </c>
      <c r="D31" s="14" t="s">
        <v>26</v>
      </c>
      <c r="E31" s="14" t="s">
        <v>26</v>
      </c>
      <c r="F31" s="14" t="s">
        <v>26</v>
      </c>
    </row>
    <row r="32" spans="1:6" x14ac:dyDescent="0.25">
      <c r="B32" s="14" t="s">
        <v>2</v>
      </c>
      <c r="C32" s="14" t="s">
        <v>31</v>
      </c>
      <c r="D32" s="14" t="s">
        <v>4</v>
      </c>
      <c r="E32" s="14" t="s">
        <v>4</v>
      </c>
      <c r="F32" s="14" t="s">
        <v>4</v>
      </c>
    </row>
    <row r="33" spans="1:6" x14ac:dyDescent="0.25">
      <c r="A33" s="9" t="s">
        <v>1</v>
      </c>
      <c r="B33" s="14" t="s">
        <v>3</v>
      </c>
      <c r="C33" s="14" t="s">
        <v>35</v>
      </c>
      <c r="D33" s="14" t="s">
        <v>5</v>
      </c>
      <c r="E33" s="14" t="s">
        <v>6</v>
      </c>
      <c r="F33" s="14" t="s">
        <v>7</v>
      </c>
    </row>
    <row r="34" spans="1:6" x14ac:dyDescent="0.25">
      <c r="A34" s="18" t="s">
        <v>47</v>
      </c>
      <c r="B34" s="19">
        <f xml:space="preserve"> 2.6 * (10/12)^0.8 * (D13/3)^0.4 * (0.2/0.2)^-0.3</f>
        <v>2.2471307935627376</v>
      </c>
      <c r="C34" s="16">
        <f xml:space="preserve"> B13</f>
        <v>1</v>
      </c>
      <c r="D34" s="16">
        <f xml:space="preserve"> B34 * C34</f>
        <v>2.2471307935627376</v>
      </c>
      <c r="E34" s="10">
        <f xml:space="preserve"> D34 / 2000</f>
        <v>1.1235653967813688E-3</v>
      </c>
      <c r="F34" s="10">
        <f xml:space="preserve"> D34 * 0.126/24</f>
        <v>1.1797436666204373E-2</v>
      </c>
    </row>
    <row r="35" spans="1:6" x14ac:dyDescent="0.25">
      <c r="A35" s="9" t="s">
        <v>44</v>
      </c>
      <c r="B35" s="19">
        <f xml:space="preserve"> 0.016 * (100/2)^0.65 * (D14/3)^1.5</f>
        <v>0.20344662302665747</v>
      </c>
      <c r="C35" s="16">
        <f xml:space="preserve"> B14</f>
        <v>1</v>
      </c>
      <c r="D35" s="16">
        <f xml:space="preserve"> B35 * C35</f>
        <v>0.20344662302665747</v>
      </c>
      <c r="E35" s="10">
        <f xml:space="preserve"> D35 / 2000</f>
        <v>1.0172331151332874E-4</v>
      </c>
      <c r="F35" s="10">
        <f xml:space="preserve"> D35 * 0.126/24</f>
        <v>1.0680947708899518E-3</v>
      </c>
    </row>
    <row r="36" spans="1:6" x14ac:dyDescent="0.25">
      <c r="A36" s="9" t="s">
        <v>45</v>
      </c>
      <c r="B36" s="19">
        <f xml:space="preserve"> 0.016 * (10/2)^0.65 * (D15/3)^1.5</f>
        <v>4.5546025554012243E-2</v>
      </c>
      <c r="C36" s="16">
        <f xml:space="preserve"> B15</f>
        <v>1</v>
      </c>
      <c r="D36" s="16">
        <f xml:space="preserve"> B36 * C36</f>
        <v>4.5546025554012243E-2</v>
      </c>
      <c r="E36" s="10">
        <f xml:space="preserve"> D36 / 2000</f>
        <v>2.2773012777006121E-5</v>
      </c>
      <c r="F36" s="10">
        <f xml:space="preserve"> D36 * 0.126/24</f>
        <v>2.3911663415856428E-4</v>
      </c>
    </row>
    <row r="37" spans="1:6" x14ac:dyDescent="0.25">
      <c r="A37" s="9" t="s">
        <v>42</v>
      </c>
      <c r="B37" s="19">
        <f xml:space="preserve"> 0.016 * (0.4/2)^0.65 * (D16/3)^1.5</f>
        <v>5.6206880158272887E-3</v>
      </c>
      <c r="C37" s="16">
        <f xml:space="preserve"> B16</f>
        <v>1</v>
      </c>
      <c r="D37" s="16">
        <f xml:space="preserve"> B37 * C37</f>
        <v>5.6206880158272887E-3</v>
      </c>
      <c r="E37" s="10">
        <f xml:space="preserve"> D37 / 2000</f>
        <v>2.8103440079136446E-6</v>
      </c>
      <c r="F37" s="10">
        <f xml:space="preserve"> D37 * 0.126/24</f>
        <v>2.9508612083093265E-5</v>
      </c>
    </row>
    <row r="38" spans="1:6" x14ac:dyDescent="0.25">
      <c r="A38" s="9" t="s">
        <v>43</v>
      </c>
      <c r="B38" s="19">
        <f xml:space="preserve"> 0.016 * (0.1/2)^0.65 * (D17/3)^1.5</f>
        <v>2.2827086550132446E-3</v>
      </c>
      <c r="C38" s="16">
        <f xml:space="preserve"> B17</f>
        <v>1</v>
      </c>
      <c r="D38" s="16">
        <f xml:space="preserve"> B38 * C38</f>
        <v>2.2827086550132446E-3</v>
      </c>
      <c r="E38" s="10">
        <f xml:space="preserve"> D38 / 2000</f>
        <v>1.1413543275066223E-6</v>
      </c>
      <c r="F38" s="10">
        <f xml:space="preserve"> D38 * 0.126/24</f>
        <v>1.1984220438819534E-5</v>
      </c>
    </row>
    <row r="39" spans="1:6" x14ac:dyDescent="0.25">
      <c r="A39" s="9" t="s">
        <v>77</v>
      </c>
      <c r="C39" s="16">
        <f xml:space="preserve"> SUM(C34:C38)</f>
        <v>5</v>
      </c>
      <c r="D39" s="16">
        <f xml:space="preserve"> SUM(D34:D38)</f>
        <v>2.5040268388142479</v>
      </c>
      <c r="E39" s="10">
        <f xml:space="preserve"> SUM(E34:E38)</f>
        <v>1.252013419407124E-3</v>
      </c>
      <c r="F39" s="10">
        <f xml:space="preserve"> SUM(F34:F38)</f>
        <v>1.31461409037748E-2</v>
      </c>
    </row>
    <row r="40" spans="1:6" x14ac:dyDescent="0.25">
      <c r="C40" s="10"/>
    </row>
    <row r="41" spans="1:6" x14ac:dyDescent="0.25">
      <c r="C41" s="10"/>
    </row>
    <row r="42" spans="1:6" x14ac:dyDescent="0.25">
      <c r="A42" s="17" t="s">
        <v>27</v>
      </c>
      <c r="B42" s="14" t="s">
        <v>75</v>
      </c>
      <c r="C42" s="14" t="s">
        <v>33</v>
      </c>
      <c r="D42" s="14" t="s">
        <v>22</v>
      </c>
      <c r="E42" s="14" t="s">
        <v>22</v>
      </c>
      <c r="F42" s="14" t="s">
        <v>22</v>
      </c>
    </row>
    <row r="43" spans="1:6" x14ac:dyDescent="0.25">
      <c r="B43" s="14" t="s">
        <v>2</v>
      </c>
      <c r="C43" s="14" t="s">
        <v>31</v>
      </c>
      <c r="D43" s="14" t="s">
        <v>4</v>
      </c>
      <c r="E43" s="14" t="s">
        <v>4</v>
      </c>
      <c r="F43" s="14" t="s">
        <v>4</v>
      </c>
    </row>
    <row r="44" spans="1:6" x14ac:dyDescent="0.25">
      <c r="A44" s="9" t="s">
        <v>1</v>
      </c>
      <c r="B44" s="14" t="s">
        <v>3</v>
      </c>
      <c r="C44" s="14" t="s">
        <v>35</v>
      </c>
      <c r="D44" s="14" t="s">
        <v>8</v>
      </c>
      <c r="E44" s="14" t="s">
        <v>9</v>
      </c>
      <c r="F44" s="14" t="s">
        <v>7</v>
      </c>
    </row>
    <row r="45" spans="1:6" x14ac:dyDescent="0.25">
      <c r="A45" s="18" t="s">
        <v>47</v>
      </c>
      <c r="B45" s="19">
        <f xml:space="preserve"> 2.6 * (10/12)^0.8 * (D13/3)^0.4 * (0.2/0.2)^-0.3</f>
        <v>2.2471307935627376</v>
      </c>
      <c r="C45" s="16">
        <f xml:space="preserve"> C13</f>
        <v>1</v>
      </c>
      <c r="D45" s="16">
        <f xml:space="preserve"> B45 * C45 * 365</f>
        <v>820.20273965039917</v>
      </c>
      <c r="E45" s="10">
        <f xml:space="preserve"> D45 / 2000</f>
        <v>0.41010136982519957</v>
      </c>
      <c r="F45" s="10">
        <f xml:space="preserve"> E45/34.76</f>
        <v>1.1798083136513222E-2</v>
      </c>
    </row>
    <row r="46" spans="1:6" x14ac:dyDescent="0.25">
      <c r="A46" s="9" t="s">
        <v>44</v>
      </c>
      <c r="B46" s="19">
        <f xml:space="preserve"> 0.016 * (100/2)^0.65 * (D14/3)^1.5</f>
        <v>0.20344662302665747</v>
      </c>
      <c r="C46" s="16">
        <f xml:space="preserve"> C14</f>
        <v>1</v>
      </c>
      <c r="D46" s="16">
        <f xml:space="preserve"> B46 * C46 * 365</f>
        <v>74.258017404729983</v>
      </c>
      <c r="E46" s="10">
        <f xml:space="preserve"> D46 / 2000</f>
        <v>3.7129008702364991E-2</v>
      </c>
      <c r="F46" s="10">
        <f xml:space="preserve"> E46/34.76</f>
        <v>1.0681532998378881E-3</v>
      </c>
    </row>
    <row r="47" spans="1:6" x14ac:dyDescent="0.25">
      <c r="A47" s="9" t="s">
        <v>45</v>
      </c>
      <c r="B47" s="19">
        <f xml:space="preserve"> 0.016 * (10/2)^0.65 * (D15/3)^1.5</f>
        <v>4.5546025554012243E-2</v>
      </c>
      <c r="C47" s="16">
        <f xml:space="preserve"> C15</f>
        <v>1</v>
      </c>
      <c r="D47" s="16">
        <f xml:space="preserve"> B47 * C47 * 365</f>
        <v>16.624299327214469</v>
      </c>
      <c r="E47" s="10">
        <f xml:space="preserve"> D47 / 2000</f>
        <v>8.3121496636072347E-3</v>
      </c>
      <c r="F47" s="10">
        <f xml:space="preserve"> E47/34.76</f>
        <v>2.3912973715786061E-4</v>
      </c>
    </row>
    <row r="48" spans="1:6" x14ac:dyDescent="0.25">
      <c r="A48" s="9" t="s">
        <v>42</v>
      </c>
      <c r="B48" s="19">
        <f xml:space="preserve"> 0.016 * (0.4/2)^0.65 * (D16/3)^1.5</f>
        <v>5.6206880158272887E-3</v>
      </c>
      <c r="C48" s="16">
        <f xml:space="preserve"> C16</f>
        <v>1</v>
      </c>
      <c r="D48" s="16">
        <f xml:space="preserve"> B48 * C48 * 365</f>
        <v>2.0515511257769603</v>
      </c>
      <c r="E48" s="10">
        <f xml:space="preserve"> D48 / 2000</f>
        <v>1.0257755628884802E-3</v>
      </c>
      <c r="F48" s="10">
        <f xml:space="preserve"> E48/34.76</f>
        <v>2.9510229081947073E-5</v>
      </c>
    </row>
    <row r="49" spans="1:6" x14ac:dyDescent="0.25">
      <c r="A49" s="9" t="s">
        <v>43</v>
      </c>
      <c r="B49" s="19">
        <f xml:space="preserve"> 0.016 * (0.1/2)^0.65 * (D17/3)^1.5</f>
        <v>2.2827086550132446E-3</v>
      </c>
      <c r="C49" s="16">
        <f xml:space="preserve"> C17</f>
        <v>1</v>
      </c>
      <c r="D49" s="16">
        <f xml:space="preserve"> B49 * C49 * 365</f>
        <v>0.8331886590798343</v>
      </c>
      <c r="E49" s="10">
        <f xml:space="preserve"> D49 / 2000</f>
        <v>4.1659432953991717E-4</v>
      </c>
      <c r="F49" s="10">
        <f xml:space="preserve"> E49/34.76</f>
        <v>1.198487714441649E-5</v>
      </c>
    </row>
    <row r="50" spans="1:6" x14ac:dyDescent="0.25">
      <c r="A50" s="9" t="s">
        <v>77</v>
      </c>
      <c r="C50" s="16">
        <f xml:space="preserve"> SUM(C45:C49)</f>
        <v>5</v>
      </c>
      <c r="D50" s="16">
        <f xml:space="preserve"> SUM(D45:D49)</f>
        <v>913.96979616720046</v>
      </c>
      <c r="E50" s="10">
        <f xml:space="preserve"> SUM(E45:E49)</f>
        <v>0.45698489808360016</v>
      </c>
      <c r="F50" s="10">
        <f xml:space="preserve"> SUM(F45:F49)</f>
        <v>1.3146861279735333E-2</v>
      </c>
    </row>
  </sheetData>
  <phoneticPr fontId="1" type="noConversion"/>
  <pageMargins left="0.75" right="0.75" top="1" bottom="1" header="0.5" footer="0.5"/>
  <pageSetup scale="84" orientation="portrait" horizontalDpi="0" r:id="rId1"/>
  <headerFooter alignWithMargins="0"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/>
  </sheetViews>
  <sheetFormatPr defaultRowHeight="13.2" x14ac:dyDescent="0.25"/>
  <cols>
    <col min="1" max="1" width="26.6640625" customWidth="1"/>
    <col min="2" max="2" width="12.109375" customWidth="1"/>
    <col min="3" max="3" width="14.5546875" customWidth="1"/>
    <col min="4" max="4" width="17.88671875" customWidth="1"/>
    <col min="5" max="5" width="16.88671875" customWidth="1"/>
    <col min="6" max="6" width="16.6640625" customWidth="1"/>
  </cols>
  <sheetData>
    <row r="1" spans="1:6" x14ac:dyDescent="0.25">
      <c r="A1" t="s">
        <v>100</v>
      </c>
    </row>
    <row r="2" spans="1:6" x14ac:dyDescent="0.25">
      <c r="A2" t="s">
        <v>54</v>
      </c>
    </row>
    <row r="4" spans="1:6" x14ac:dyDescent="0.25">
      <c r="A4" s="6" t="s">
        <v>28</v>
      </c>
      <c r="B4" s="6"/>
      <c r="C4" s="6"/>
      <c r="D4" s="6"/>
      <c r="E4" s="6"/>
    </row>
    <row r="5" spans="1:6" x14ac:dyDescent="0.25">
      <c r="A5" s="6"/>
      <c r="B5" s="6"/>
      <c r="C5" s="6"/>
      <c r="D5" s="6"/>
      <c r="E5" s="6"/>
    </row>
    <row r="6" spans="1:6" x14ac:dyDescent="0.25">
      <c r="A6" s="6" t="s">
        <v>50</v>
      </c>
      <c r="B6" s="6" t="s">
        <v>53</v>
      </c>
      <c r="C6" s="6"/>
      <c r="D6" s="6"/>
      <c r="E6" s="6"/>
    </row>
    <row r="7" spans="1:6" x14ac:dyDescent="0.25">
      <c r="A7" s="6" t="s">
        <v>51</v>
      </c>
      <c r="B7" s="6" t="s">
        <v>53</v>
      </c>
      <c r="C7" s="6"/>
      <c r="D7" s="6"/>
      <c r="E7" s="6"/>
    </row>
    <row r="8" spans="1:6" x14ac:dyDescent="0.25">
      <c r="A8" s="6" t="s">
        <v>52</v>
      </c>
      <c r="B8" s="6" t="s">
        <v>53</v>
      </c>
      <c r="C8" s="6"/>
      <c r="D8" s="6"/>
      <c r="E8" s="6"/>
    </row>
    <row r="9" spans="1:6" x14ac:dyDescent="0.25">
      <c r="A9" s="6"/>
      <c r="B9" s="6"/>
      <c r="C9" s="6"/>
      <c r="D9" s="6"/>
      <c r="E9" s="6"/>
    </row>
    <row r="10" spans="1:6" x14ac:dyDescent="0.25">
      <c r="A10" s="6"/>
      <c r="B10" s="7" t="s">
        <v>14</v>
      </c>
      <c r="C10" s="7" t="s">
        <v>33</v>
      </c>
      <c r="D10" s="7" t="s">
        <v>59</v>
      </c>
      <c r="E10" s="6"/>
    </row>
    <row r="11" spans="1:6" x14ac:dyDescent="0.25">
      <c r="A11" s="6"/>
      <c r="B11" s="7" t="s">
        <v>23</v>
      </c>
      <c r="C11" s="7" t="s">
        <v>23</v>
      </c>
      <c r="D11" s="7" t="s">
        <v>61</v>
      </c>
      <c r="E11" s="7"/>
      <c r="F11" s="2" t="s">
        <v>24</v>
      </c>
    </row>
    <row r="12" spans="1:6" x14ac:dyDescent="0.25">
      <c r="A12" s="6" t="s">
        <v>1</v>
      </c>
      <c r="B12" s="7" t="s">
        <v>6</v>
      </c>
      <c r="C12" s="7" t="s">
        <v>6</v>
      </c>
      <c r="D12" s="7" t="s">
        <v>60</v>
      </c>
      <c r="E12" s="7"/>
      <c r="F12" s="2" t="s">
        <v>25</v>
      </c>
    </row>
    <row r="13" spans="1:6" x14ac:dyDescent="0.25">
      <c r="A13" s="6" t="s">
        <v>19</v>
      </c>
      <c r="B13" s="8">
        <v>1</v>
      </c>
      <c r="C13" s="8">
        <v>1</v>
      </c>
      <c r="D13" s="8">
        <v>1</v>
      </c>
      <c r="E13" s="6" t="s">
        <v>0</v>
      </c>
      <c r="F13" s="1">
        <f>B13/C13</f>
        <v>1</v>
      </c>
    </row>
    <row r="14" spans="1:6" x14ac:dyDescent="0.25">
      <c r="A14" s="6" t="s">
        <v>20</v>
      </c>
      <c r="B14" s="8">
        <v>1</v>
      </c>
      <c r="C14" s="8">
        <v>1</v>
      </c>
      <c r="D14" s="8">
        <v>1</v>
      </c>
      <c r="E14" s="6" t="s">
        <v>0</v>
      </c>
      <c r="F14" s="1">
        <f t="shared" ref="F14:F22" si="0">B14/C14</f>
        <v>1</v>
      </c>
    </row>
    <row r="15" spans="1:6" x14ac:dyDescent="0.25">
      <c r="A15" s="6" t="s">
        <v>13</v>
      </c>
      <c r="B15" s="8">
        <v>1</v>
      </c>
      <c r="C15" s="8">
        <v>1</v>
      </c>
      <c r="D15" s="8">
        <v>1</v>
      </c>
      <c r="E15" s="6" t="s">
        <v>0</v>
      </c>
      <c r="F15" s="1">
        <f t="shared" si="0"/>
        <v>1</v>
      </c>
    </row>
    <row r="16" spans="1:6" x14ac:dyDescent="0.25">
      <c r="A16" s="6" t="s">
        <v>10</v>
      </c>
      <c r="B16" s="8">
        <v>1</v>
      </c>
      <c r="C16" s="8">
        <v>1</v>
      </c>
      <c r="D16" s="8">
        <v>1</v>
      </c>
      <c r="E16" s="6" t="s">
        <v>0</v>
      </c>
      <c r="F16" s="1">
        <f t="shared" si="0"/>
        <v>1</v>
      </c>
    </row>
    <row r="17" spans="1:6" x14ac:dyDescent="0.25">
      <c r="A17" s="6" t="s">
        <v>15</v>
      </c>
      <c r="B17" s="8">
        <v>1</v>
      </c>
      <c r="C17" s="8">
        <v>1</v>
      </c>
      <c r="D17" s="8">
        <v>1</v>
      </c>
      <c r="E17" s="6" t="s">
        <v>0</v>
      </c>
      <c r="F17" s="1">
        <f t="shared" si="0"/>
        <v>1</v>
      </c>
    </row>
    <row r="18" spans="1:6" x14ac:dyDescent="0.25">
      <c r="A18" s="6" t="s">
        <v>16</v>
      </c>
      <c r="B18" s="8">
        <v>1</v>
      </c>
      <c r="C18" s="8">
        <v>1</v>
      </c>
      <c r="D18" s="8">
        <v>1</v>
      </c>
      <c r="E18" s="6" t="s">
        <v>0</v>
      </c>
      <c r="F18" s="1">
        <f t="shared" si="0"/>
        <v>1</v>
      </c>
    </row>
    <row r="19" spans="1:6" x14ac:dyDescent="0.25">
      <c r="A19" s="6" t="s">
        <v>17</v>
      </c>
      <c r="B19" s="8">
        <v>1</v>
      </c>
      <c r="C19" s="8">
        <v>1</v>
      </c>
      <c r="D19" s="8">
        <v>1</v>
      </c>
      <c r="E19" s="6" t="s">
        <v>0</v>
      </c>
      <c r="F19" s="1">
        <f t="shared" si="0"/>
        <v>1</v>
      </c>
    </row>
    <row r="20" spans="1:6" x14ac:dyDescent="0.25">
      <c r="A20" s="6" t="s">
        <v>18</v>
      </c>
      <c r="B20" s="8">
        <v>1</v>
      </c>
      <c r="C20" s="8">
        <v>1</v>
      </c>
      <c r="D20" s="8">
        <v>1</v>
      </c>
      <c r="E20" s="6" t="s">
        <v>0</v>
      </c>
      <c r="F20" s="1">
        <f t="shared" si="0"/>
        <v>1</v>
      </c>
    </row>
    <row r="21" spans="1:6" x14ac:dyDescent="0.25">
      <c r="A21" s="6" t="s">
        <v>21</v>
      </c>
      <c r="B21" s="8">
        <v>1</v>
      </c>
      <c r="C21" s="8">
        <v>1</v>
      </c>
      <c r="D21" s="8">
        <v>1</v>
      </c>
      <c r="E21" s="6" t="s">
        <v>0</v>
      </c>
      <c r="F21" s="1">
        <f t="shared" si="0"/>
        <v>1</v>
      </c>
    </row>
    <row r="22" spans="1:6" x14ac:dyDescent="0.25">
      <c r="A22" s="6" t="s">
        <v>58</v>
      </c>
      <c r="B22" s="8">
        <v>1</v>
      </c>
      <c r="C22" s="8">
        <v>1</v>
      </c>
      <c r="D22" s="8">
        <v>1</v>
      </c>
      <c r="E22" s="6" t="s">
        <v>0</v>
      </c>
      <c r="F22" s="1">
        <f t="shared" si="0"/>
        <v>1</v>
      </c>
    </row>
    <row r="23" spans="1:6" x14ac:dyDescent="0.25">
      <c r="B23" s="1"/>
      <c r="C23" s="1"/>
    </row>
    <row r="24" spans="1:6" x14ac:dyDescent="0.25">
      <c r="A24" t="s">
        <v>70</v>
      </c>
      <c r="B24" s="1"/>
      <c r="C24" s="1"/>
    </row>
    <row r="25" spans="1:6" x14ac:dyDescent="0.25">
      <c r="A25" t="s">
        <v>64</v>
      </c>
      <c r="B25" s="1"/>
      <c r="C25" s="1"/>
    </row>
    <row r="26" spans="1:6" x14ac:dyDescent="0.25">
      <c r="A26" t="s">
        <v>63</v>
      </c>
      <c r="B26" s="1"/>
      <c r="C26" s="1"/>
    </row>
    <row r="27" spans="1:6" x14ac:dyDescent="0.25">
      <c r="A27" t="s">
        <v>65</v>
      </c>
      <c r="B27" s="1"/>
      <c r="C27" s="1"/>
    </row>
    <row r="28" spans="1:6" x14ac:dyDescent="0.25">
      <c r="A28" t="s">
        <v>66</v>
      </c>
      <c r="B28" s="1"/>
      <c r="C28" s="1"/>
    </row>
    <row r="29" spans="1:6" x14ac:dyDescent="0.25">
      <c r="A29" t="s">
        <v>67</v>
      </c>
      <c r="B29" s="1"/>
      <c r="C29" s="1"/>
    </row>
    <row r="30" spans="1:6" x14ac:dyDescent="0.25">
      <c r="A30" t="s">
        <v>68</v>
      </c>
      <c r="B30" s="1"/>
      <c r="C30" s="1"/>
    </row>
    <row r="31" spans="1:6" x14ac:dyDescent="0.25">
      <c r="A31" t="s">
        <v>69</v>
      </c>
      <c r="B31" s="1"/>
      <c r="C31" s="1"/>
    </row>
    <row r="32" spans="1:6" x14ac:dyDescent="0.25">
      <c r="A32" t="s">
        <v>95</v>
      </c>
      <c r="C32" s="5"/>
    </row>
    <row r="33" spans="1:6" x14ac:dyDescent="0.25">
      <c r="C33" s="5"/>
    </row>
    <row r="34" spans="1:6" x14ac:dyDescent="0.25">
      <c r="C34" s="5"/>
    </row>
    <row r="35" spans="1:6" x14ac:dyDescent="0.25">
      <c r="A35" t="s">
        <v>27</v>
      </c>
      <c r="B35" s="2" t="s">
        <v>75</v>
      </c>
      <c r="C35" s="2" t="s">
        <v>14</v>
      </c>
      <c r="D35" s="2" t="s">
        <v>26</v>
      </c>
      <c r="E35" s="2" t="s">
        <v>26</v>
      </c>
      <c r="F35" s="2" t="s">
        <v>26</v>
      </c>
    </row>
    <row r="36" spans="1:6" x14ac:dyDescent="0.25">
      <c r="B36" s="2" t="s">
        <v>2</v>
      </c>
      <c r="C36" s="2" t="s">
        <v>23</v>
      </c>
      <c r="D36" s="2" t="s">
        <v>4</v>
      </c>
      <c r="E36" s="2" t="s">
        <v>4</v>
      </c>
      <c r="F36" s="2" t="s">
        <v>4</v>
      </c>
    </row>
    <row r="37" spans="1:6" x14ac:dyDescent="0.25">
      <c r="A37" t="s">
        <v>11</v>
      </c>
      <c r="B37" s="2" t="s">
        <v>12</v>
      </c>
      <c r="C37" s="2" t="s">
        <v>6</v>
      </c>
      <c r="D37" s="2" t="s">
        <v>5</v>
      </c>
      <c r="E37" s="2" t="s">
        <v>6</v>
      </c>
      <c r="F37" s="2" t="s">
        <v>7</v>
      </c>
    </row>
    <row r="38" spans="1:6" x14ac:dyDescent="0.25">
      <c r="A38" t="s">
        <v>19</v>
      </c>
      <c r="B38" s="21">
        <f xml:space="preserve"> D13 * 0.35*0.0032 * (20/5)^1.3 / (0.7/2)^1.4</f>
        <v>2.9525737159215443E-2</v>
      </c>
      <c r="C38" s="1">
        <f t="shared" ref="C38:C47" si="1" xml:space="preserve"> B13</f>
        <v>1</v>
      </c>
      <c r="D38" s="4">
        <f t="shared" ref="D38:D47" si="2" xml:space="preserve"> B38*C38</f>
        <v>2.9525737159215443E-2</v>
      </c>
      <c r="E38" s="4">
        <f t="shared" ref="E38:E47" si="3" xml:space="preserve"> D38/2000</f>
        <v>1.4762868579607722E-5</v>
      </c>
      <c r="F38" s="4">
        <f t="shared" ref="F38:F47" si="4" xml:space="preserve"> D38*0.126/24</f>
        <v>1.5501012008588107E-4</v>
      </c>
    </row>
    <row r="39" spans="1:6" x14ac:dyDescent="0.25">
      <c r="A39" t="s">
        <v>20</v>
      </c>
      <c r="B39" s="21">
        <f xml:space="preserve"> D14 * 0.35*0.0032 * (20/5)^1.3 / (2.1/2)^1.4</f>
        <v>6.3420694377299804E-3</v>
      </c>
      <c r="C39" s="1">
        <f t="shared" si="1"/>
        <v>1</v>
      </c>
      <c r="D39" s="4">
        <f t="shared" si="2"/>
        <v>6.3420694377299804E-3</v>
      </c>
      <c r="E39" s="4">
        <f t="shared" si="3"/>
        <v>3.1710347188649902E-6</v>
      </c>
      <c r="F39" s="4">
        <f t="shared" si="4"/>
        <v>3.3295864548082395E-5</v>
      </c>
    </row>
    <row r="40" spans="1:6" x14ac:dyDescent="0.25">
      <c r="A40" t="s">
        <v>13</v>
      </c>
      <c r="B40" s="21">
        <f xml:space="preserve"> D15 * 0.35*0.0032 * (20/5)^1.3 / (0.9/2)^1.4</f>
        <v>2.0768182529633927E-2</v>
      </c>
      <c r="C40" s="1">
        <f t="shared" si="1"/>
        <v>1</v>
      </c>
      <c r="D40" s="4">
        <f t="shared" si="2"/>
        <v>2.0768182529633927E-2</v>
      </c>
      <c r="E40" s="4">
        <f t="shared" si="3"/>
        <v>1.0384091264816963E-5</v>
      </c>
      <c r="F40" s="4">
        <f t="shared" si="4"/>
        <v>1.0903295828057811E-4</v>
      </c>
    </row>
    <row r="41" spans="1:6" x14ac:dyDescent="0.25">
      <c r="A41" t="s">
        <v>10</v>
      </c>
      <c r="B41" s="21">
        <f xml:space="preserve"> D16 * 0.35*0.0032 * (20/5)^1.3 / (0.4/2)^1.4</f>
        <v>6.4632955784643148E-2</v>
      </c>
      <c r="C41" s="1">
        <f t="shared" si="1"/>
        <v>1</v>
      </c>
      <c r="D41" s="4">
        <f t="shared" si="2"/>
        <v>6.4632955784643148E-2</v>
      </c>
      <c r="E41" s="4">
        <f t="shared" si="3"/>
        <v>3.2316477892321575E-5</v>
      </c>
      <c r="F41" s="4">
        <f t="shared" si="4"/>
        <v>3.3932301786937649E-4</v>
      </c>
    </row>
    <row r="42" spans="1:6" x14ac:dyDescent="0.25">
      <c r="A42" t="s">
        <v>15</v>
      </c>
      <c r="B42" s="21">
        <f xml:space="preserve"> D17 * 0.35*0.0032 * (20/5)^1.3 / (4.5/2)^1.4</f>
        <v>2.1819283544406436E-3</v>
      </c>
      <c r="C42" s="1">
        <f t="shared" si="1"/>
        <v>1</v>
      </c>
      <c r="D42" s="4">
        <f t="shared" si="2"/>
        <v>2.1819283544406436E-3</v>
      </c>
      <c r="E42" s="4">
        <f t="shared" si="3"/>
        <v>1.0909641772203217E-6</v>
      </c>
      <c r="F42" s="4">
        <f t="shared" si="4"/>
        <v>1.145512386081338E-5</v>
      </c>
    </row>
    <row r="43" spans="1:6" x14ac:dyDescent="0.25">
      <c r="A43" t="s">
        <v>16</v>
      </c>
      <c r="B43" s="21">
        <f xml:space="preserve"> D18 * 0.35*0.0032 * (20/5)^1.3 / (7.4/2)^1.4</f>
        <v>1.087460767265899E-3</v>
      </c>
      <c r="C43" s="1">
        <f t="shared" si="1"/>
        <v>1</v>
      </c>
      <c r="D43" s="4">
        <f t="shared" si="2"/>
        <v>1.087460767265899E-3</v>
      </c>
      <c r="E43" s="4">
        <f t="shared" si="3"/>
        <v>5.4373038363294947E-7</v>
      </c>
      <c r="F43" s="4">
        <f t="shared" si="4"/>
        <v>5.7091690281459702E-6</v>
      </c>
    </row>
    <row r="44" spans="1:6" x14ac:dyDescent="0.25">
      <c r="A44" t="s">
        <v>17</v>
      </c>
      <c r="B44" s="21">
        <f xml:space="preserve"> D19 * 0.35*0.0032 * (20/5)^1.3 / (14/2)^1.4</f>
        <v>4.4540876121297514E-4</v>
      </c>
      <c r="C44" s="1">
        <f t="shared" si="1"/>
        <v>1</v>
      </c>
      <c r="D44" s="4">
        <f t="shared" si="2"/>
        <v>4.4540876121297514E-4</v>
      </c>
      <c r="E44" s="4">
        <f t="shared" si="3"/>
        <v>2.2270438060648756E-7</v>
      </c>
      <c r="F44" s="4">
        <f t="shared" si="4"/>
        <v>2.3383959963681195E-6</v>
      </c>
    </row>
    <row r="45" spans="1:6" x14ac:dyDescent="0.25">
      <c r="A45" t="s">
        <v>18</v>
      </c>
      <c r="B45" s="21">
        <f xml:space="preserve"> D20 * 0.35*0.0032 * (20/5)^1.3 / (10/2)^1.4</f>
        <v>7.1340804963186709E-4</v>
      </c>
      <c r="C45" s="1">
        <f t="shared" si="1"/>
        <v>1</v>
      </c>
      <c r="D45" s="4">
        <f t="shared" si="2"/>
        <v>7.1340804963186709E-4</v>
      </c>
      <c r="E45" s="4">
        <f t="shared" si="3"/>
        <v>3.5670402481593355E-7</v>
      </c>
      <c r="F45" s="4">
        <f t="shared" si="4"/>
        <v>3.7453922605673021E-6</v>
      </c>
    </row>
    <row r="46" spans="1:6" x14ac:dyDescent="0.25">
      <c r="A46" t="s">
        <v>21</v>
      </c>
      <c r="B46" s="21">
        <f xml:space="preserve"> D21 * 0.35*0.0032 * (20/5)^1.3 / (27/2)^1.4</f>
        <v>1.7759418255238691E-4</v>
      </c>
      <c r="C46" s="1">
        <f t="shared" si="1"/>
        <v>1</v>
      </c>
      <c r="D46" s="4">
        <f t="shared" si="2"/>
        <v>1.7759418255238691E-4</v>
      </c>
      <c r="E46" s="4">
        <f t="shared" si="3"/>
        <v>8.8797091276193459E-8</v>
      </c>
      <c r="F46" s="4">
        <f t="shared" si="4"/>
        <v>9.3236945840003134E-7</v>
      </c>
    </row>
    <row r="47" spans="1:6" x14ac:dyDescent="0.25">
      <c r="A47" t="s">
        <v>58</v>
      </c>
      <c r="B47" s="21">
        <f xml:space="preserve"> D22 * 0.35*0.0032 * (20/5)^1.3 / (45/2)^1.4</f>
        <v>8.6864132353681346E-5</v>
      </c>
      <c r="C47" s="1">
        <f t="shared" si="1"/>
        <v>1</v>
      </c>
      <c r="D47" s="4">
        <f t="shared" si="2"/>
        <v>8.6864132353681346E-5</v>
      </c>
      <c r="E47" s="4">
        <f t="shared" si="3"/>
        <v>4.3432066176840676E-8</v>
      </c>
      <c r="F47" s="4">
        <f t="shared" si="4"/>
        <v>4.5603669485682705E-7</v>
      </c>
    </row>
    <row r="48" spans="1:6" x14ac:dyDescent="0.25">
      <c r="A48" t="s">
        <v>62</v>
      </c>
      <c r="D48" s="4">
        <f xml:space="preserve"> SUM(D38:D47)</f>
        <v>0.12596160915867996</v>
      </c>
      <c r="E48" s="4">
        <f xml:space="preserve"> SUM(E38:E47)</f>
        <v>6.2980804579339985E-5</v>
      </c>
      <c r="F48" s="4">
        <f xml:space="preserve"> SUM(F38:F47)</f>
        <v>6.6129844808306972E-4</v>
      </c>
    </row>
    <row r="51" spans="1:6" x14ac:dyDescent="0.25">
      <c r="A51" t="s">
        <v>27</v>
      </c>
      <c r="B51" s="2" t="s">
        <v>75</v>
      </c>
      <c r="C51" s="2" t="s">
        <v>33</v>
      </c>
      <c r="D51" s="2" t="s">
        <v>22</v>
      </c>
      <c r="E51" s="2" t="s">
        <v>22</v>
      </c>
      <c r="F51" s="2" t="s">
        <v>22</v>
      </c>
    </row>
    <row r="52" spans="1:6" x14ac:dyDescent="0.25">
      <c r="B52" s="2" t="s">
        <v>2</v>
      </c>
      <c r="C52" s="2" t="s">
        <v>23</v>
      </c>
      <c r="D52" s="2" t="s">
        <v>4</v>
      </c>
      <c r="E52" s="2" t="s">
        <v>4</v>
      </c>
      <c r="F52" s="2" t="s">
        <v>4</v>
      </c>
    </row>
    <row r="53" spans="1:6" x14ac:dyDescent="0.25">
      <c r="A53" t="s">
        <v>11</v>
      </c>
      <c r="B53" s="2" t="s">
        <v>12</v>
      </c>
      <c r="C53" s="2" t="s">
        <v>6</v>
      </c>
      <c r="D53" s="2" t="s">
        <v>8</v>
      </c>
      <c r="E53" s="2" t="s">
        <v>9</v>
      </c>
      <c r="F53" s="2" t="s">
        <v>7</v>
      </c>
    </row>
    <row r="54" spans="1:6" x14ac:dyDescent="0.25">
      <c r="A54" t="s">
        <v>19</v>
      </c>
      <c r="B54" s="3">
        <f xml:space="preserve"> D13 * 0.35*0.0032 * (10/5)^1.3 / (0.7/2)^1.4</f>
        <v>1.1991175380878547E-2</v>
      </c>
      <c r="C54" s="1">
        <f t="shared" ref="C54:C63" si="5" xml:space="preserve"> C13</f>
        <v>1</v>
      </c>
      <c r="D54" s="4">
        <f xml:space="preserve"> B54*C54*365</f>
        <v>4.3767790140206699</v>
      </c>
      <c r="E54" s="4">
        <f t="shared" ref="E54:E63" si="6" xml:space="preserve"> D54/2000</f>
        <v>2.188389507010335E-3</v>
      </c>
      <c r="F54" s="4">
        <f xml:space="preserve"> E54/34.76</f>
        <v>6.2957120454842783E-5</v>
      </c>
    </row>
    <row r="55" spans="1:6" x14ac:dyDescent="0.25">
      <c r="A55" t="s">
        <v>20</v>
      </c>
      <c r="B55" s="3">
        <f xml:space="preserve"> D14 * 0.35*0.0032 * (10/5)^1.3 / (2.1/2)^1.4</f>
        <v>2.5756805493269102E-3</v>
      </c>
      <c r="C55" s="1">
        <f t="shared" si="5"/>
        <v>1</v>
      </c>
      <c r="D55" s="4">
        <f t="shared" ref="D55:D63" si="7" xml:space="preserve"> B55*C55*365</f>
        <v>0.94012340050432219</v>
      </c>
      <c r="E55" s="4">
        <f t="shared" si="6"/>
        <v>4.7006170025216108E-4</v>
      </c>
      <c r="F55" s="4">
        <f t="shared" ref="F55:F63" si="8" xml:space="preserve"> E55/34.76</f>
        <v>1.352306387376758E-5</v>
      </c>
    </row>
    <row r="56" spans="1:6" x14ac:dyDescent="0.25">
      <c r="A56" t="s">
        <v>13</v>
      </c>
      <c r="B56" s="3">
        <f xml:space="preserve"> D15 * 0.35*0.0032 * (10/5)^1.3 / (0.9/2)^1.4</f>
        <v>8.4345030138294336E-3</v>
      </c>
      <c r="C56" s="1">
        <f t="shared" si="5"/>
        <v>1</v>
      </c>
      <c r="D56" s="4">
        <f t="shared" si="7"/>
        <v>3.0785936000477432</v>
      </c>
      <c r="E56" s="4">
        <f t="shared" si="6"/>
        <v>1.5392968000238717E-3</v>
      </c>
      <c r="F56" s="4">
        <f t="shared" si="8"/>
        <v>4.4283567319443955E-5</v>
      </c>
    </row>
    <row r="57" spans="1:6" x14ac:dyDescent="0.25">
      <c r="A57" t="s">
        <v>10</v>
      </c>
      <c r="B57" s="3">
        <f xml:space="preserve"> D16 * 0.35*0.0032 * (10/5)^1.3 / (0.4/2)^1.4</f>
        <v>2.6249136609831511E-2</v>
      </c>
      <c r="C57" s="1">
        <f t="shared" si="5"/>
        <v>1</v>
      </c>
      <c r="D57" s="4">
        <f t="shared" si="7"/>
        <v>9.5809348625885011</v>
      </c>
      <c r="E57" s="4">
        <f t="shared" si="6"/>
        <v>4.7904674312942508E-3</v>
      </c>
      <c r="F57" s="4">
        <f t="shared" si="8"/>
        <v>1.3781551873688868E-4</v>
      </c>
    </row>
    <row r="58" spans="1:6" x14ac:dyDescent="0.25">
      <c r="A58" t="s">
        <v>15</v>
      </c>
      <c r="B58" s="3">
        <f xml:space="preserve"> D17 * 0.35*0.0032 * (10/5)^1.3 / (4.5/2)^1.4</f>
        <v>8.8613826728601523E-4</v>
      </c>
      <c r="C58" s="1">
        <f t="shared" si="5"/>
        <v>1</v>
      </c>
      <c r="D58" s="4">
        <f t="shared" si="7"/>
        <v>0.32344046755939554</v>
      </c>
      <c r="E58" s="4">
        <f t="shared" si="6"/>
        <v>1.6172023377969777E-4</v>
      </c>
      <c r="F58" s="4">
        <f t="shared" si="8"/>
        <v>4.6524808337082214E-6</v>
      </c>
    </row>
    <row r="59" spans="1:6" x14ac:dyDescent="0.25">
      <c r="A59" t="s">
        <v>16</v>
      </c>
      <c r="B59" s="3">
        <f xml:space="preserve"> D18 * 0.35*0.0032 * (10/5)^1.3 / (7.4/2)^1.4</f>
        <v>4.416463070775585E-4</v>
      </c>
      <c r="C59" s="1">
        <f t="shared" si="5"/>
        <v>1</v>
      </c>
      <c r="D59" s="4">
        <f t="shared" si="7"/>
        <v>0.16120090208330884</v>
      </c>
      <c r="E59" s="4">
        <f t="shared" si="6"/>
        <v>8.0600451041654418E-5</v>
      </c>
      <c r="F59" s="4">
        <f t="shared" si="8"/>
        <v>2.3187701680568015E-6</v>
      </c>
    </row>
    <row r="60" spans="1:6" x14ac:dyDescent="0.25">
      <c r="A60" t="s">
        <v>17</v>
      </c>
      <c r="B60" s="3">
        <f xml:space="preserve"> D19 * 0.35*0.0032 * (10/5)^1.3 / (14/2)^1.4</f>
        <v>1.8089216682665068E-4</v>
      </c>
      <c r="C60" s="1">
        <f t="shared" si="5"/>
        <v>1</v>
      </c>
      <c r="D60" s="4">
        <f t="shared" si="7"/>
        <v>6.6025640891727494E-2</v>
      </c>
      <c r="E60" s="4">
        <f t="shared" si="6"/>
        <v>3.3012820445863749E-5</v>
      </c>
      <c r="F60" s="4">
        <f t="shared" si="8"/>
        <v>9.4973591616408949E-7</v>
      </c>
    </row>
    <row r="61" spans="1:6" x14ac:dyDescent="0.25">
      <c r="A61" t="s">
        <v>18</v>
      </c>
      <c r="B61" s="3">
        <f xml:space="preserve"> D20 * 0.35*0.0032 * (10/5)^1.3 / (10/2)^1.4</f>
        <v>2.8973369894665617E-4</v>
      </c>
      <c r="C61" s="1">
        <f t="shared" si="5"/>
        <v>1</v>
      </c>
      <c r="D61" s="4">
        <f t="shared" si="7"/>
        <v>0.1057528001155295</v>
      </c>
      <c r="E61" s="4">
        <f t="shared" si="6"/>
        <v>5.2876400057764748E-5</v>
      </c>
      <c r="F61" s="4">
        <f t="shared" si="8"/>
        <v>1.5211852720875935E-6</v>
      </c>
    </row>
    <row r="62" spans="1:6" x14ac:dyDescent="0.25">
      <c r="A62" t="s">
        <v>21</v>
      </c>
      <c r="B62" s="3">
        <f xml:space="preserve"> D21 * 0.35*0.0032 * (10/5)^1.3 / (27/2)^1.4</f>
        <v>7.2125650178551519E-5</v>
      </c>
      <c r="C62" s="1">
        <f t="shared" si="5"/>
        <v>1</v>
      </c>
      <c r="D62" s="4">
        <f t="shared" si="7"/>
        <v>2.6325862315171304E-2</v>
      </c>
      <c r="E62" s="4">
        <f t="shared" si="6"/>
        <v>1.3162931157585652E-5</v>
      </c>
      <c r="F62" s="4">
        <f t="shared" si="8"/>
        <v>3.7868041304906943E-7</v>
      </c>
    </row>
    <row r="63" spans="1:6" x14ac:dyDescent="0.25">
      <c r="A63" t="s">
        <v>58</v>
      </c>
      <c r="B63" s="3">
        <f xml:space="preserve"> D22 * 0.35*0.0032 * (10/5)^1.3 / (45/2)^1.4</f>
        <v>3.5277799830841445E-5</v>
      </c>
      <c r="C63" s="1">
        <f t="shared" si="5"/>
        <v>1</v>
      </c>
      <c r="D63" s="4">
        <f t="shared" si="7"/>
        <v>1.2876396938257128E-2</v>
      </c>
      <c r="E63" s="4">
        <f t="shared" si="6"/>
        <v>6.4381984691285642E-6</v>
      </c>
      <c r="F63" s="4">
        <f t="shared" si="8"/>
        <v>1.8521859807619576E-7</v>
      </c>
    </row>
    <row r="64" spans="1:6" x14ac:dyDescent="0.25">
      <c r="A64" t="s">
        <v>62</v>
      </c>
      <c r="D64" s="4">
        <f xml:space="preserve"> SUM(D54:D63)</f>
        <v>18.672052947064625</v>
      </c>
      <c r="E64" s="4">
        <f xml:space="preserve"> SUM(E54:E63)</f>
        <v>9.3360264735323131E-3</v>
      </c>
      <c r="F64" s="4">
        <f xml:space="preserve"> SUM(F54:F63)</f>
        <v>2.6858534158608494E-4</v>
      </c>
    </row>
  </sheetData>
  <phoneticPr fontId="1" type="noConversion"/>
  <pageMargins left="0.75" right="0.75" top="1" bottom="1" header="0.5" footer="0.5"/>
  <pageSetup scale="77" orientation="portrait" horizontalDpi="0" r:id="rId1"/>
  <headerFooter alignWithMargins="0"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workbookViewId="0"/>
  </sheetViews>
  <sheetFormatPr defaultRowHeight="13.2" x14ac:dyDescent="0.25"/>
  <cols>
    <col min="1" max="1" width="31.44140625" customWidth="1"/>
    <col min="2" max="2" width="15" customWidth="1"/>
    <col min="3" max="3" width="16.109375" customWidth="1"/>
    <col min="4" max="4" width="15.5546875" customWidth="1"/>
    <col min="5" max="5" width="14.6640625" customWidth="1"/>
    <col min="6" max="6" width="14.44140625" customWidth="1"/>
  </cols>
  <sheetData>
    <row r="1" spans="1:6" x14ac:dyDescent="0.25">
      <c r="A1" t="s">
        <v>100</v>
      </c>
    </row>
    <row r="2" spans="1:6" x14ac:dyDescent="0.25">
      <c r="A2" t="s">
        <v>71</v>
      </c>
    </row>
    <row r="4" spans="1:6" x14ac:dyDescent="0.25">
      <c r="A4" s="6" t="s">
        <v>28</v>
      </c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 t="s">
        <v>50</v>
      </c>
      <c r="B6" s="6" t="s">
        <v>53</v>
      </c>
      <c r="C6" s="6"/>
      <c r="D6" s="6"/>
      <c r="E6" s="6"/>
      <c r="F6" s="6"/>
    </row>
    <row r="7" spans="1:6" x14ac:dyDescent="0.25">
      <c r="A7" s="6" t="s">
        <v>51</v>
      </c>
      <c r="B7" s="6" t="s">
        <v>53</v>
      </c>
      <c r="C7" s="6"/>
      <c r="D7" s="6"/>
      <c r="E7" s="6"/>
      <c r="F7" s="6"/>
    </row>
    <row r="8" spans="1:6" x14ac:dyDescent="0.25">
      <c r="A8" s="6" t="s">
        <v>52</v>
      </c>
      <c r="B8" s="6" t="s">
        <v>53</v>
      </c>
      <c r="C8" s="6"/>
      <c r="D8" s="6"/>
      <c r="E8" s="6"/>
      <c r="F8" s="6"/>
    </row>
    <row r="9" spans="1:6" x14ac:dyDescent="0.25">
      <c r="A9" s="6"/>
      <c r="B9" s="6"/>
      <c r="C9" s="6"/>
      <c r="D9" s="6"/>
      <c r="E9" s="6"/>
      <c r="F9" s="6"/>
    </row>
    <row r="10" spans="1:6" x14ac:dyDescent="0.25">
      <c r="A10" s="6"/>
      <c r="B10" s="7" t="s">
        <v>85</v>
      </c>
      <c r="C10" s="7" t="s">
        <v>80</v>
      </c>
      <c r="D10" s="7" t="s">
        <v>81</v>
      </c>
      <c r="E10" s="7" t="s">
        <v>83</v>
      </c>
      <c r="F10" s="6"/>
    </row>
    <row r="11" spans="1:6" x14ac:dyDescent="0.25">
      <c r="A11" s="6"/>
      <c r="B11" s="7" t="s">
        <v>86</v>
      </c>
      <c r="C11" s="7" t="s">
        <v>86</v>
      </c>
      <c r="D11" s="7" t="s">
        <v>82</v>
      </c>
      <c r="E11" s="7" t="s">
        <v>82</v>
      </c>
      <c r="F11" s="6"/>
    </row>
    <row r="12" spans="1:6" x14ac:dyDescent="0.25">
      <c r="A12" s="6" t="s">
        <v>1</v>
      </c>
      <c r="B12" s="7" t="s">
        <v>72</v>
      </c>
      <c r="C12" s="7" t="s">
        <v>72</v>
      </c>
      <c r="D12" s="7" t="s">
        <v>84</v>
      </c>
      <c r="E12" s="7" t="s">
        <v>84</v>
      </c>
      <c r="F12" s="6"/>
    </row>
    <row r="13" spans="1:6" x14ac:dyDescent="0.25">
      <c r="A13" s="6" t="s">
        <v>19</v>
      </c>
      <c r="B13" s="8">
        <v>1</v>
      </c>
      <c r="C13" s="8">
        <v>1</v>
      </c>
      <c r="D13" s="8">
        <v>1</v>
      </c>
      <c r="E13" s="8">
        <v>0.03</v>
      </c>
      <c r="F13" s="6" t="s">
        <v>0</v>
      </c>
    </row>
    <row r="14" spans="1:6" x14ac:dyDescent="0.25">
      <c r="A14" s="6" t="s">
        <v>20</v>
      </c>
      <c r="B14" s="8">
        <v>1</v>
      </c>
      <c r="C14" s="8">
        <v>1</v>
      </c>
      <c r="D14" s="8">
        <v>1</v>
      </c>
      <c r="E14" s="8">
        <v>0.03</v>
      </c>
      <c r="F14" s="6" t="s">
        <v>0</v>
      </c>
    </row>
    <row r="15" spans="1:6" x14ac:dyDescent="0.25">
      <c r="A15" s="6" t="s">
        <v>13</v>
      </c>
      <c r="B15" s="8">
        <v>1</v>
      </c>
      <c r="C15" s="8">
        <v>1</v>
      </c>
      <c r="D15" s="8">
        <v>1</v>
      </c>
      <c r="E15" s="8">
        <v>0.03</v>
      </c>
      <c r="F15" s="6" t="s">
        <v>0</v>
      </c>
    </row>
    <row r="16" spans="1:6" x14ac:dyDescent="0.25">
      <c r="A16" s="6" t="s">
        <v>10</v>
      </c>
      <c r="B16" s="8">
        <v>1</v>
      </c>
      <c r="C16" s="8">
        <v>1</v>
      </c>
      <c r="D16" s="8">
        <v>1</v>
      </c>
      <c r="E16" s="8">
        <v>0.03</v>
      </c>
      <c r="F16" s="6" t="s">
        <v>0</v>
      </c>
    </row>
    <row r="17" spans="1:6" x14ac:dyDescent="0.25">
      <c r="A17" s="6" t="s">
        <v>15</v>
      </c>
      <c r="B17" s="8">
        <v>1</v>
      </c>
      <c r="C17" s="8">
        <v>1</v>
      </c>
      <c r="D17" s="8">
        <v>1</v>
      </c>
      <c r="E17" s="8">
        <v>0.03</v>
      </c>
      <c r="F17" s="6" t="s">
        <v>0</v>
      </c>
    </row>
    <row r="18" spans="1:6" x14ac:dyDescent="0.25">
      <c r="A18" s="6" t="s">
        <v>16</v>
      </c>
      <c r="B18" s="8">
        <v>1</v>
      </c>
      <c r="C18" s="8">
        <v>1</v>
      </c>
      <c r="D18" s="8">
        <v>1</v>
      </c>
      <c r="E18" s="8">
        <v>0.03</v>
      </c>
      <c r="F18" s="6" t="s">
        <v>0</v>
      </c>
    </row>
    <row r="19" spans="1:6" x14ac:dyDescent="0.25">
      <c r="A19" s="6" t="s">
        <v>17</v>
      </c>
      <c r="B19" s="8">
        <v>1</v>
      </c>
      <c r="C19" s="8">
        <v>1</v>
      </c>
      <c r="D19" s="8">
        <v>1</v>
      </c>
      <c r="E19" s="8">
        <v>0.03</v>
      </c>
      <c r="F19" s="6" t="s">
        <v>0</v>
      </c>
    </row>
    <row r="20" spans="1:6" x14ac:dyDescent="0.25">
      <c r="A20" s="6" t="s">
        <v>18</v>
      </c>
      <c r="B20" s="8">
        <v>1</v>
      </c>
      <c r="C20" s="8">
        <v>1</v>
      </c>
      <c r="D20" s="8">
        <v>1</v>
      </c>
      <c r="E20" s="8">
        <v>0.03</v>
      </c>
      <c r="F20" s="6" t="s">
        <v>0</v>
      </c>
    </row>
    <row r="21" spans="1:6" x14ac:dyDescent="0.25">
      <c r="A21" s="6" t="s">
        <v>21</v>
      </c>
      <c r="B21" s="8">
        <v>1</v>
      </c>
      <c r="C21" s="8">
        <v>1</v>
      </c>
      <c r="D21" s="8">
        <v>1</v>
      </c>
      <c r="E21" s="8">
        <v>0.03</v>
      </c>
      <c r="F21" s="6" t="s">
        <v>0</v>
      </c>
    </row>
    <row r="22" spans="1:6" x14ac:dyDescent="0.25">
      <c r="A22" s="6" t="s">
        <v>58</v>
      </c>
      <c r="B22" s="8">
        <v>1</v>
      </c>
      <c r="C22" s="8">
        <v>1</v>
      </c>
      <c r="D22" s="8">
        <v>1</v>
      </c>
      <c r="E22" s="8">
        <v>0.03</v>
      </c>
      <c r="F22" s="6" t="s">
        <v>0</v>
      </c>
    </row>
    <row r="23" spans="1:6" x14ac:dyDescent="0.25">
      <c r="C23" s="5"/>
    </row>
    <row r="24" spans="1:6" x14ac:dyDescent="0.25">
      <c r="A24" t="s">
        <v>88</v>
      </c>
      <c r="C24" s="5"/>
    </row>
    <row r="25" spans="1:6" x14ac:dyDescent="0.25">
      <c r="A25" t="s">
        <v>87</v>
      </c>
      <c r="C25" s="5"/>
    </row>
    <row r="26" spans="1:6" x14ac:dyDescent="0.25">
      <c r="A26" t="s">
        <v>91</v>
      </c>
      <c r="C26" s="5"/>
    </row>
    <row r="27" spans="1:6" x14ac:dyDescent="0.25">
      <c r="A27" t="s">
        <v>92</v>
      </c>
      <c r="C27" s="5"/>
    </row>
    <row r="28" spans="1:6" x14ac:dyDescent="0.25">
      <c r="A28" t="s">
        <v>98</v>
      </c>
      <c r="C28" s="5"/>
    </row>
    <row r="29" spans="1:6" x14ac:dyDescent="0.25">
      <c r="A29" t="s">
        <v>97</v>
      </c>
      <c r="C29" s="5"/>
    </row>
    <row r="30" spans="1:6" x14ac:dyDescent="0.25">
      <c r="A30" t="s">
        <v>93</v>
      </c>
      <c r="C30" s="5"/>
    </row>
    <row r="31" spans="1:6" x14ac:dyDescent="0.25">
      <c r="A31" t="s">
        <v>96</v>
      </c>
      <c r="C31" s="5"/>
    </row>
    <row r="32" spans="1:6" x14ac:dyDescent="0.25">
      <c r="A32" t="s">
        <v>94</v>
      </c>
      <c r="C32" s="5"/>
    </row>
    <row r="33" spans="1:5" x14ac:dyDescent="0.25">
      <c r="C33" s="5"/>
    </row>
    <row r="34" spans="1:5" x14ac:dyDescent="0.25">
      <c r="C34" s="5"/>
    </row>
    <row r="35" spans="1:5" x14ac:dyDescent="0.25">
      <c r="A35" t="s">
        <v>27</v>
      </c>
      <c r="B35" t="s">
        <v>89</v>
      </c>
    </row>
    <row r="36" spans="1:5" x14ac:dyDescent="0.25">
      <c r="B36" s="2" t="s">
        <v>75</v>
      </c>
      <c r="C36" s="2" t="s">
        <v>79</v>
      </c>
      <c r="D36" s="2" t="s">
        <v>22</v>
      </c>
      <c r="E36" s="2" t="s">
        <v>22</v>
      </c>
    </row>
    <row r="37" spans="1:5" x14ac:dyDescent="0.25">
      <c r="B37" s="2" t="s">
        <v>2</v>
      </c>
      <c r="C37" s="2" t="s">
        <v>78</v>
      </c>
      <c r="D37" s="2" t="s">
        <v>4</v>
      </c>
      <c r="E37" s="2" t="s">
        <v>4</v>
      </c>
    </row>
    <row r="38" spans="1:5" x14ac:dyDescent="0.25">
      <c r="A38" t="s">
        <v>73</v>
      </c>
      <c r="B38" s="2" t="s">
        <v>74</v>
      </c>
      <c r="C38" s="2" t="s">
        <v>72</v>
      </c>
      <c r="D38" s="2" t="s">
        <v>9</v>
      </c>
      <c r="E38" s="2" t="s">
        <v>7</v>
      </c>
    </row>
    <row r="39" spans="1:5" x14ac:dyDescent="0.25">
      <c r="A39" t="s">
        <v>19</v>
      </c>
      <c r="B39" s="20">
        <f xml:space="preserve"> D13</f>
        <v>1</v>
      </c>
      <c r="C39" s="1">
        <f t="shared" ref="C39:C48" si="0" xml:space="preserve"> B13</f>
        <v>1</v>
      </c>
      <c r="D39" s="1">
        <f xml:space="preserve"> B39 * C39</f>
        <v>1</v>
      </c>
      <c r="E39" s="4">
        <f xml:space="preserve"> D39/34.76</f>
        <v>2.8768699654775607E-2</v>
      </c>
    </row>
    <row r="40" spans="1:5" x14ac:dyDescent="0.25">
      <c r="A40" t="s">
        <v>20</v>
      </c>
      <c r="B40" s="20">
        <f t="shared" ref="B40:B48" si="1" xml:space="preserve"> D14</f>
        <v>1</v>
      </c>
      <c r="C40" s="1">
        <f t="shared" si="0"/>
        <v>1</v>
      </c>
      <c r="D40" s="1">
        <f t="shared" ref="D40:D48" si="2" xml:space="preserve"> B40 * C40</f>
        <v>1</v>
      </c>
      <c r="E40" s="4">
        <f t="shared" ref="E40:E48" si="3" xml:space="preserve"> D40/34.76</f>
        <v>2.8768699654775607E-2</v>
      </c>
    </row>
    <row r="41" spans="1:5" x14ac:dyDescent="0.25">
      <c r="A41" t="s">
        <v>13</v>
      </c>
      <c r="B41" s="20">
        <f t="shared" si="1"/>
        <v>1</v>
      </c>
      <c r="C41" s="1">
        <f t="shared" si="0"/>
        <v>1</v>
      </c>
      <c r="D41" s="1">
        <f t="shared" si="2"/>
        <v>1</v>
      </c>
      <c r="E41" s="4">
        <f t="shared" si="3"/>
        <v>2.8768699654775607E-2</v>
      </c>
    </row>
    <row r="42" spans="1:5" x14ac:dyDescent="0.25">
      <c r="A42" t="s">
        <v>10</v>
      </c>
      <c r="B42" s="20">
        <f t="shared" si="1"/>
        <v>1</v>
      </c>
      <c r="C42" s="1">
        <f t="shared" si="0"/>
        <v>1</v>
      </c>
      <c r="D42" s="1">
        <f t="shared" si="2"/>
        <v>1</v>
      </c>
      <c r="E42" s="4">
        <f t="shared" si="3"/>
        <v>2.8768699654775607E-2</v>
      </c>
    </row>
    <row r="43" spans="1:5" x14ac:dyDescent="0.25">
      <c r="A43" t="s">
        <v>15</v>
      </c>
      <c r="B43" s="20">
        <f t="shared" si="1"/>
        <v>1</v>
      </c>
      <c r="C43" s="1">
        <f t="shared" si="0"/>
        <v>1</v>
      </c>
      <c r="D43" s="1">
        <f t="shared" si="2"/>
        <v>1</v>
      </c>
      <c r="E43" s="4">
        <f t="shared" si="3"/>
        <v>2.8768699654775607E-2</v>
      </c>
    </row>
    <row r="44" spans="1:5" x14ac:dyDescent="0.25">
      <c r="A44" t="s">
        <v>16</v>
      </c>
      <c r="B44" s="20">
        <f t="shared" si="1"/>
        <v>1</v>
      </c>
      <c r="C44" s="1">
        <f t="shared" si="0"/>
        <v>1</v>
      </c>
      <c r="D44" s="1">
        <f t="shared" si="2"/>
        <v>1</v>
      </c>
      <c r="E44" s="4">
        <f t="shared" si="3"/>
        <v>2.8768699654775607E-2</v>
      </c>
    </row>
    <row r="45" spans="1:5" x14ac:dyDescent="0.25">
      <c r="A45" t="s">
        <v>17</v>
      </c>
      <c r="B45" s="20">
        <f t="shared" si="1"/>
        <v>1</v>
      </c>
      <c r="C45" s="1">
        <f t="shared" si="0"/>
        <v>1</v>
      </c>
      <c r="D45" s="1">
        <f t="shared" si="2"/>
        <v>1</v>
      </c>
      <c r="E45" s="4">
        <f t="shared" si="3"/>
        <v>2.8768699654775607E-2</v>
      </c>
    </row>
    <row r="46" spans="1:5" x14ac:dyDescent="0.25">
      <c r="A46" t="s">
        <v>18</v>
      </c>
      <c r="B46" s="20">
        <f t="shared" si="1"/>
        <v>1</v>
      </c>
      <c r="C46" s="1">
        <f t="shared" si="0"/>
        <v>1</v>
      </c>
      <c r="D46" s="1">
        <f t="shared" si="2"/>
        <v>1</v>
      </c>
      <c r="E46" s="4">
        <f t="shared" si="3"/>
        <v>2.8768699654775607E-2</v>
      </c>
    </row>
    <row r="47" spans="1:5" x14ac:dyDescent="0.25">
      <c r="A47" t="s">
        <v>21</v>
      </c>
      <c r="B47" s="20">
        <f t="shared" si="1"/>
        <v>1</v>
      </c>
      <c r="C47" s="1">
        <f t="shared" si="0"/>
        <v>1</v>
      </c>
      <c r="D47" s="1">
        <f t="shared" si="2"/>
        <v>1</v>
      </c>
      <c r="E47" s="4">
        <f t="shared" si="3"/>
        <v>2.8768699654775607E-2</v>
      </c>
    </row>
    <row r="48" spans="1:5" x14ac:dyDescent="0.25">
      <c r="A48" t="s">
        <v>58</v>
      </c>
      <c r="B48" s="20">
        <f t="shared" si="1"/>
        <v>1</v>
      </c>
      <c r="C48" s="1">
        <f t="shared" si="0"/>
        <v>1</v>
      </c>
      <c r="D48" s="1">
        <f t="shared" si="2"/>
        <v>1</v>
      </c>
      <c r="E48" s="4">
        <f t="shared" si="3"/>
        <v>2.8768699654775607E-2</v>
      </c>
    </row>
    <row r="49" spans="1:5" x14ac:dyDescent="0.25">
      <c r="A49" t="s">
        <v>76</v>
      </c>
      <c r="C49" s="1">
        <f xml:space="preserve"> SUM(C39:C48)</f>
        <v>10</v>
      </c>
      <c r="D49" s="1">
        <f xml:space="preserve"> SUM(D39:D48)</f>
        <v>10</v>
      </c>
      <c r="E49" s="4">
        <f xml:space="preserve"> SUM(E39:E48)</f>
        <v>0.28768699654775609</v>
      </c>
    </row>
    <row r="52" spans="1:5" x14ac:dyDescent="0.25">
      <c r="A52" t="s">
        <v>27</v>
      </c>
      <c r="B52" t="s">
        <v>90</v>
      </c>
    </row>
    <row r="53" spans="1:5" x14ac:dyDescent="0.25">
      <c r="B53" s="2" t="s">
        <v>75</v>
      </c>
      <c r="C53" s="2" t="s">
        <v>79</v>
      </c>
      <c r="D53" s="2" t="s">
        <v>22</v>
      </c>
      <c r="E53" s="2" t="s">
        <v>22</v>
      </c>
    </row>
    <row r="54" spans="1:5" x14ac:dyDescent="0.25">
      <c r="B54" s="2" t="s">
        <v>2</v>
      </c>
      <c r="C54" s="2" t="s">
        <v>78</v>
      </c>
      <c r="D54" s="2" t="s">
        <v>4</v>
      </c>
      <c r="E54" s="2" t="s">
        <v>4</v>
      </c>
    </row>
    <row r="55" spans="1:5" x14ac:dyDescent="0.25">
      <c r="A55" t="s">
        <v>73</v>
      </c>
      <c r="B55" s="2" t="s">
        <v>74</v>
      </c>
      <c r="C55" s="2" t="s">
        <v>72</v>
      </c>
      <c r="D55" s="2" t="s">
        <v>9</v>
      </c>
      <c r="E55" s="2" t="s">
        <v>7</v>
      </c>
    </row>
    <row r="56" spans="1:5" x14ac:dyDescent="0.25">
      <c r="A56" t="s">
        <v>19</v>
      </c>
      <c r="B56" s="1">
        <f xml:space="preserve"> E13</f>
        <v>0.03</v>
      </c>
      <c r="C56" s="1">
        <f xml:space="preserve"> C13</f>
        <v>1</v>
      </c>
      <c r="D56" s="1">
        <f xml:space="preserve"> B56 * C56</f>
        <v>0.03</v>
      </c>
      <c r="E56" s="4">
        <f xml:space="preserve"> D56/34.76</f>
        <v>8.6306098964326818E-4</v>
      </c>
    </row>
    <row r="57" spans="1:5" x14ac:dyDescent="0.25">
      <c r="A57" t="s">
        <v>20</v>
      </c>
      <c r="B57" s="1">
        <f t="shared" ref="B57:B65" si="4" xml:space="preserve"> E14</f>
        <v>0.03</v>
      </c>
      <c r="C57" s="1">
        <f t="shared" ref="C57:C65" si="5" xml:space="preserve"> C14</f>
        <v>1</v>
      </c>
      <c r="D57" s="1">
        <f t="shared" ref="D57:D65" si="6" xml:space="preserve"> B57 * C57</f>
        <v>0.03</v>
      </c>
      <c r="E57" s="4">
        <f t="shared" ref="E57:E65" si="7" xml:space="preserve"> D57/34.76</f>
        <v>8.6306098964326818E-4</v>
      </c>
    </row>
    <row r="58" spans="1:5" x14ac:dyDescent="0.25">
      <c r="A58" t="s">
        <v>13</v>
      </c>
      <c r="B58" s="1">
        <f t="shared" si="4"/>
        <v>0.03</v>
      </c>
      <c r="C58" s="1">
        <f t="shared" si="5"/>
        <v>1</v>
      </c>
      <c r="D58" s="1">
        <f t="shared" si="6"/>
        <v>0.03</v>
      </c>
      <c r="E58" s="4">
        <f t="shared" si="7"/>
        <v>8.6306098964326818E-4</v>
      </c>
    </row>
    <row r="59" spans="1:5" x14ac:dyDescent="0.25">
      <c r="A59" t="s">
        <v>10</v>
      </c>
      <c r="B59" s="1">
        <f t="shared" si="4"/>
        <v>0.03</v>
      </c>
      <c r="C59" s="1">
        <f t="shared" si="5"/>
        <v>1</v>
      </c>
      <c r="D59" s="1">
        <f t="shared" si="6"/>
        <v>0.03</v>
      </c>
      <c r="E59" s="4">
        <f t="shared" si="7"/>
        <v>8.6306098964326818E-4</v>
      </c>
    </row>
    <row r="60" spans="1:5" x14ac:dyDescent="0.25">
      <c r="A60" t="s">
        <v>15</v>
      </c>
      <c r="B60" s="1">
        <f t="shared" si="4"/>
        <v>0.03</v>
      </c>
      <c r="C60" s="1">
        <f t="shared" si="5"/>
        <v>1</v>
      </c>
      <c r="D60" s="1">
        <f t="shared" si="6"/>
        <v>0.03</v>
      </c>
      <c r="E60" s="4">
        <f t="shared" si="7"/>
        <v>8.6306098964326818E-4</v>
      </c>
    </row>
    <row r="61" spans="1:5" x14ac:dyDescent="0.25">
      <c r="A61" t="s">
        <v>16</v>
      </c>
      <c r="B61" s="1">
        <f t="shared" si="4"/>
        <v>0.03</v>
      </c>
      <c r="C61" s="1">
        <f t="shared" si="5"/>
        <v>1</v>
      </c>
      <c r="D61" s="1">
        <f t="shared" si="6"/>
        <v>0.03</v>
      </c>
      <c r="E61" s="4">
        <f t="shared" si="7"/>
        <v>8.6306098964326818E-4</v>
      </c>
    </row>
    <row r="62" spans="1:5" x14ac:dyDescent="0.25">
      <c r="A62" t="s">
        <v>17</v>
      </c>
      <c r="B62" s="1">
        <f t="shared" si="4"/>
        <v>0.03</v>
      </c>
      <c r="C62" s="1">
        <f t="shared" si="5"/>
        <v>1</v>
      </c>
      <c r="D62" s="1">
        <f t="shared" si="6"/>
        <v>0.03</v>
      </c>
      <c r="E62" s="4">
        <f t="shared" si="7"/>
        <v>8.6306098964326818E-4</v>
      </c>
    </row>
    <row r="63" spans="1:5" x14ac:dyDescent="0.25">
      <c r="A63" t="s">
        <v>18</v>
      </c>
      <c r="B63" s="1">
        <f t="shared" si="4"/>
        <v>0.03</v>
      </c>
      <c r="C63" s="1">
        <f t="shared" si="5"/>
        <v>1</v>
      </c>
      <c r="D63" s="1">
        <f t="shared" si="6"/>
        <v>0.03</v>
      </c>
      <c r="E63" s="4">
        <f t="shared" si="7"/>
        <v>8.6306098964326818E-4</v>
      </c>
    </row>
    <row r="64" spans="1:5" x14ac:dyDescent="0.25">
      <c r="A64" t="s">
        <v>21</v>
      </c>
      <c r="B64" s="1">
        <f t="shared" si="4"/>
        <v>0.03</v>
      </c>
      <c r="C64" s="1">
        <f t="shared" si="5"/>
        <v>1</v>
      </c>
      <c r="D64" s="1">
        <f t="shared" si="6"/>
        <v>0.03</v>
      </c>
      <c r="E64" s="4">
        <f t="shared" si="7"/>
        <v>8.6306098964326818E-4</v>
      </c>
    </row>
    <row r="65" spans="1:5" x14ac:dyDescent="0.25">
      <c r="A65" t="s">
        <v>58</v>
      </c>
      <c r="B65" s="1">
        <f t="shared" si="4"/>
        <v>0.03</v>
      </c>
      <c r="C65" s="1">
        <f t="shared" si="5"/>
        <v>1</v>
      </c>
      <c r="D65" s="1">
        <f t="shared" si="6"/>
        <v>0.03</v>
      </c>
      <c r="E65" s="4">
        <f t="shared" si="7"/>
        <v>8.6306098964326818E-4</v>
      </c>
    </row>
    <row r="66" spans="1:5" x14ac:dyDescent="0.25">
      <c r="A66" t="s">
        <v>76</v>
      </c>
      <c r="C66" s="1">
        <f xml:space="preserve"> SUM(C56:C65)</f>
        <v>10</v>
      </c>
      <c r="D66" s="1">
        <f xml:space="preserve"> SUM(D56:D65)</f>
        <v>0.30000000000000004</v>
      </c>
      <c r="E66" s="4">
        <f xml:space="preserve"> SUM(E56:E65)</f>
        <v>8.6306098964326824E-3</v>
      </c>
    </row>
  </sheetData>
  <phoneticPr fontId="1" type="noConversion"/>
  <pageMargins left="0.75" right="0.75" top="1" bottom="1" header="0.5" footer="0.5"/>
  <pageSetup scale="74" orientation="portrait" horizontalDpi="0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Paved &amp; Unpaved Roads</vt:lpstr>
      <vt:lpstr>Material Handling</vt:lpstr>
      <vt:lpstr>Wind Erosion</vt:lpstr>
    </vt:vector>
  </TitlesOfParts>
  <Company>PCA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dbecker</dc:creator>
  <cp:lastModifiedBy>Aniket Gupta</cp:lastModifiedBy>
  <cp:lastPrinted>2001-07-31T19:28:24Z</cp:lastPrinted>
  <dcterms:created xsi:type="dcterms:W3CDTF">2001-06-29T19:08:49Z</dcterms:created>
  <dcterms:modified xsi:type="dcterms:W3CDTF">2024-02-03T22:32:26Z</dcterms:modified>
</cp:coreProperties>
</file>