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<sst xmlns="http://schemas.openxmlformats.org/spreadsheetml/2006/main" count="32" uniqueCount="25">
  <si>
    <t xml:space="preserve">Arrhenius analysis for diazonium salts</t>
  </si>
  <si>
    <t xml:space="preserve">Substance</t>
  </si>
  <si>
    <t xml:space="preserve">T1</t>
  </si>
  <si>
    <t xml:space="preserve">T2</t>
  </si>
  <si>
    <t xml:space="preserve">T3</t>
  </si>
  <si>
    <t xml:space="preserve">1/(T1+273)</t>
  </si>
  <si>
    <t xml:space="preserve">1/(T2+273)</t>
  </si>
  <si>
    <t xml:space="preserve">1/(T3+273)</t>
  </si>
  <si>
    <t xml:space="preserve">-lnK25</t>
  </si>
  <si>
    <t xml:space="preserve">K25</t>
  </si>
  <si>
    <t xml:space="preserve">tg a</t>
  </si>
  <si>
    <t xml:space="preserve">Ea</t>
  </si>
  <si>
    <t xml:space="preserve">4-NO2C6H4N2+ BF4-</t>
  </si>
  <si>
    <t xml:space="preserve">p-NO2-Ph-N2+ BF4-</t>
  </si>
  <si>
    <t xml:space="preserve">4-NO2C6H4N2+ TsO-</t>
  </si>
  <si>
    <t xml:space="preserve">p-NO2-Ph-N2+ TsO-</t>
  </si>
  <si>
    <t xml:space="preserve">4-NO2C6H4N2+ TfO-</t>
  </si>
  <si>
    <t xml:space="preserve">p-NO2-Ph-N2+ TfO-</t>
  </si>
  <si>
    <t xml:space="preserve">4-CH3OC6H4N2+ TfO-</t>
  </si>
  <si>
    <t xml:space="preserve">p-CH3O-Ph-N2+ TfO-</t>
  </si>
  <si>
    <t xml:space="preserve">3-NO2C6H4N2+ TfO-</t>
  </si>
  <si>
    <t xml:space="preserve">m-NO2-Ph-N2+ TfO-</t>
  </si>
  <si>
    <t xml:space="preserve">2-NO2C6H4N2+ TfO-</t>
  </si>
  <si>
    <t xml:space="preserve">o-NO2-Ph-N2+ TfO-</t>
  </si>
  <si>
    <r>
      <rPr>
        <sz val="10"/>
        <rFont val="Arial"/>
        <family val="2"/>
        <charset val="1"/>
      </rPr>
      <t xml:space="preserve">-ln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p</t>
    </r>
    <r>
      <rPr>
        <b val="true"/>
        <sz val="10"/>
        <rFont val="Arial"/>
        <family val="2"/>
        <charset val="1"/>
      </rPr>
      <t xml:space="preserve">)</t>
    </r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</si>
</sst>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00"/>
    <numFmt numFmtId="167" formatCode="0.00E+00"/>
    <numFmt numFmtId="168" formatCode="0.0000"/>
    <numFmt numFmtId="169" formatCode="0.000"/>
    <numFmt numFmtId="170" formatCode="0.0"/>
    <numFmt numFmtId="171" formatCode="0.00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Loma"/>
      <family val="0"/>
      <charset val="1"/>
    </font>
    <font>
      <b val="true"/>
      <sz val="12"/>
      <name val="Loma"/>
      <family val="0"/>
      <charset val="1"/>
    </font>
    <font>
      <sz val="10"/>
      <name val="Loma"/>
      <family val="0"/>
      <charset val="1"/>
    </font>
    <font>
      <b val="true"/>
      <sz val="10"/>
      <color rgb="FF009900"/>
      <name val="Loma"/>
      <family val="0"/>
      <charset val="1"/>
    </font>
    <font>
      <b val="true"/>
      <sz val="10"/>
      <color rgb="FFCC0000"/>
      <name val="Loma"/>
      <family val="0"/>
      <charset val="1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7E0021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40261153427639"/>
          <c:y val="0.027832326283988"/>
          <c:w val="0.740841494377947"/>
          <c:h val="0.88058912386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4-NO2C6H4N2+ BF4-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004586"/>
                </a:solidFill>
              </a:ln>
            </c:spPr>
            <c:trendlineType val="linear"/>
            <c:forward val="3"/>
            <c:backward val="3"/>
            <c:dispRSqr val="0"/>
            <c:dispEq val="1"/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Лист1!$I$4:$K$4</c:f>
              <c:numCache>
                <c:formatCode>General</c:formatCode>
                <c:ptCount val="3"/>
                <c:pt idx="0">
                  <c:v>9.45231876216896</c:v>
                </c:pt>
                <c:pt idx="1">
                  <c:v>8.83742377850876</c:v>
                </c:pt>
                <c:pt idx="2">
                  <c:v>8.09742629859721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4-NO2C6H4N2+ TsO-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420e"/>
                </a:solidFill>
              </a:ln>
            </c:spPr>
            <c:trendlineType val="linear"/>
            <c:forward val="3"/>
            <c:backward val="3"/>
            <c:dispRSqr val="0"/>
            <c:dispEq val="1"/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Лист1!$I$5:$K$5</c:f>
              <c:numCache>
                <c:formatCode>General</c:formatCode>
                <c:ptCount val="3"/>
                <c:pt idx="0">
                  <c:v>9.31631073624062</c:v>
                </c:pt>
                <c:pt idx="1">
                  <c:v>8.69302185344405</c:v>
                </c:pt>
                <c:pt idx="2">
                  <c:v>8.04542334312937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Лист1!$A$6</c:f>
              <c:strCache>
                <c:ptCount val="1"/>
                <c:pt idx="0">
                  <c:v>4-NO2C6H4N2+ TfO-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ffd320"/>
                </a:solidFill>
              </a:ln>
            </c:spPr>
            <c:trendlineType val="linear"/>
            <c:forward val="1"/>
            <c:backward val="1"/>
            <c:dispRSqr val="0"/>
            <c:dispEq val="1"/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Лист1!$I$6:$K$6</c:f>
              <c:numCache>
                <c:formatCode>General</c:formatCode>
                <c:ptCount val="3"/>
                <c:pt idx="0">
                  <c:v>9.15564422582925</c:v>
                </c:pt>
                <c:pt idx="1">
                  <c:v>8.46566662003058</c:v>
                </c:pt>
                <c:pt idx="2">
                  <c:v>7.48483736701885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Лист1!$A$7</c:f>
              <c:strCache>
                <c:ptCount val="1"/>
                <c:pt idx="0">
                  <c:v>4-CH3OC6H4N2+ TfO-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579d1c"/>
                </a:solidFill>
              </a:ln>
            </c:spPr>
            <c:trendlineType val="linear"/>
            <c:forward val="3"/>
            <c:backward val="3"/>
            <c:dispRSqr val="0"/>
            <c:dispEq val="1"/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Лист1!$I$7:$K$7</c:f>
              <c:numCache>
                <c:formatCode>General</c:formatCode>
                <c:ptCount val="3"/>
                <c:pt idx="0">
                  <c:v>11.8155285209611</c:v>
                </c:pt>
                <c:pt idx="1">
                  <c:v>11.0758613247663</c:v>
                </c:pt>
                <c:pt idx="2">
                  <c:v>10.0080206947649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Лист1!$A$8</c:f>
              <c:strCache>
                <c:ptCount val="1"/>
                <c:pt idx="0">
                  <c:v>3-NO2C6H4N2+ TfO-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7e0021"/>
                </a:solidFill>
              </a:ln>
            </c:spPr>
            <c:trendlineType val="linear"/>
            <c:forward val="3"/>
            <c:backward val="3"/>
            <c:dispRSqr val="0"/>
            <c:dispEq val="1"/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Лист1!$I$8:$K$8</c:f>
              <c:numCache>
                <c:formatCode>General</c:formatCode>
                <c:ptCount val="3"/>
                <c:pt idx="0">
                  <c:v>10.3983315423359</c:v>
                </c:pt>
                <c:pt idx="1">
                  <c:v>9.63429270931975</c:v>
                </c:pt>
                <c:pt idx="2">
                  <c:v>8.85694709314679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Лист1!$A$9</c:f>
              <c:strCache>
                <c:ptCount val="1"/>
                <c:pt idx="0">
                  <c:v>2-NO2C6H4N2+ TfO-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 </c:name>
            <c:spPr>
              <a:ln>
                <a:solidFill>
                  <a:srgbClr val="83caff"/>
                </a:solidFill>
              </a:ln>
            </c:spPr>
            <c:trendlineType val="linear"/>
            <c:forward val="3"/>
            <c:backward val="3"/>
            <c:dispRSqr val="0"/>
            <c:dispEq val="1"/>
          </c:trendline>
          <c:xVal>
            <c:numRef>
              <c:f>Лист1!$I$3:$K$3</c:f>
              <c:numCache>
                <c:formatCode>General</c:formatCode>
                <c:ptCount val="3"/>
                <c:pt idx="0">
                  <c:v>0.00287232514720666</c:v>
                </c:pt>
                <c:pt idx="1">
                  <c:v>0.00283165793572137</c:v>
                </c:pt>
                <c:pt idx="2">
                  <c:v>0.00279212620410443</c:v>
                </c:pt>
              </c:numCache>
            </c:numRef>
          </c:xVal>
          <c:yVal>
            <c:numRef>
              <c:f>Лист1!$I$9:$K$9</c:f>
              <c:numCache>
                <c:formatCode>General</c:formatCode>
                <c:ptCount val="3"/>
                <c:pt idx="0">
                  <c:v>14.0031278792393</c:v>
                </c:pt>
                <c:pt idx="1">
                  <c:v>13.2399131360626</c:v>
                </c:pt>
                <c:pt idx="2">
                  <c:v>12.92969555308</c:v>
                </c:pt>
              </c:numCache>
            </c:numRef>
          </c:yVal>
          <c:smooth val="0"/>
        </c:ser>
        <c:axId val="70479135"/>
        <c:axId val="28678269"/>
      </c:scatterChart>
      <c:valAx>
        <c:axId val="704791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1/T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8678269"/>
        <c:crosses val="autoZero"/>
        <c:crossBetween val="midCat"/>
      </c:valAx>
      <c:valAx>
        <c:axId val="28678269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-ln(K)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47913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4163342278958"/>
          <c:y val="0.055127624225947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64800</xdr:rowOff>
    </xdr:from>
    <xdr:to>
      <xdr:col>12</xdr:col>
      <xdr:colOff>555480</xdr:colOff>
      <xdr:row>39</xdr:row>
      <xdr:rowOff>117000</xdr:rowOff>
    </xdr:to>
    <xdr:graphicFrame>
      <xdr:nvGraphicFramePr>
        <xdr:cNvPr id="0" name=""/>
        <xdr:cNvGraphicFramePr/>
      </xdr:nvGraphicFramePr>
      <xdr:xfrm>
        <a:off x="0" y="1976040"/>
        <a:ext cx="9925200" cy="47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" activeCellId="0" sqref="K4:K9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6" min="2" style="0" width="9.86"/>
    <col collapsed="false" customWidth="true" hidden="false" outlineLevel="0" max="7" min="7" style="0" width="10"/>
    <col collapsed="false" customWidth="true" hidden="true" outlineLevel="0" max="8" min="8" style="0" width="20.14"/>
    <col collapsed="false" customWidth="true" hidden="false" outlineLevel="0" max="9" min="9" style="0" width="13.47"/>
    <col collapsed="false" customWidth="true" hidden="false" outlineLevel="0" max="10" min="10" style="0" width="13.75"/>
    <col collapsed="false" customWidth="true" hidden="false" outlineLevel="0" max="11" min="11" style="0" width="13.35"/>
    <col collapsed="false" customWidth="true" hidden="false" outlineLevel="0" max="12" min="12" style="0" width="9.03"/>
    <col collapsed="false" customWidth="true" hidden="false" outlineLevel="0" max="13" min="13" style="0" width="14.16"/>
    <col collapsed="false" customWidth="true" hidden="false" outlineLevel="0" max="14" min="14" style="1" width="9.44"/>
    <col collapsed="false" customWidth="false" hidden="false" outlineLevel="0" max="1025" min="15" style="0" width="11.52"/>
  </cols>
  <sheetData>
    <row r="1" customFormat="false" ht="20.95" hidden="false" customHeight="true" outlineLevel="0" collapsed="false">
      <c r="A1" s="2"/>
      <c r="B1" s="2"/>
      <c r="C1" s="2"/>
      <c r="D1" s="2"/>
      <c r="E1" s="3"/>
      <c r="F1" s="4"/>
      <c r="G1" s="5" t="s">
        <v>0</v>
      </c>
      <c r="H1" s="5"/>
      <c r="I1" s="5"/>
      <c r="J1" s="5"/>
      <c r="K1" s="5"/>
      <c r="L1" s="5"/>
      <c r="M1" s="2"/>
      <c r="N1" s="6"/>
      <c r="O1" s="2"/>
    </row>
    <row r="2" customFormat="false" ht="12.8" hidden="false" customHeight="false" outlineLevel="0" collapsed="false">
      <c r="A2" s="7" t="s">
        <v>1</v>
      </c>
      <c r="B2" s="8" t="s">
        <v>2</v>
      </c>
      <c r="C2" s="8" t="s">
        <v>3</v>
      </c>
      <c r="D2" s="8" t="s">
        <v>4</v>
      </c>
      <c r="E2" s="8" t="s">
        <v>2</v>
      </c>
      <c r="F2" s="8" t="s">
        <v>3</v>
      </c>
      <c r="G2" s="8" t="s">
        <v>4</v>
      </c>
      <c r="H2" s="8"/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9" t="s">
        <v>10</v>
      </c>
      <c r="O2" s="7" t="s">
        <v>11</v>
      </c>
    </row>
    <row r="3" customFormat="false" ht="12.8" hidden="false" customHeight="false" outlineLevel="0" collapsed="false">
      <c r="A3" s="7"/>
      <c r="B3" s="10" t="n">
        <v>75</v>
      </c>
      <c r="C3" s="10" t="n">
        <v>80</v>
      </c>
      <c r="D3" s="10" t="n">
        <v>85</v>
      </c>
      <c r="E3" s="10" t="n">
        <v>75</v>
      </c>
      <c r="F3" s="10" t="n">
        <v>80</v>
      </c>
      <c r="G3" s="10" t="n">
        <v>85</v>
      </c>
      <c r="H3" s="11"/>
      <c r="I3" s="12" t="n">
        <f aca="false">1/(E3+273.15)</f>
        <v>0.00287232514720666</v>
      </c>
      <c r="J3" s="12" t="n">
        <f aca="false">1/(F3+273.15)</f>
        <v>0.00283165793572137</v>
      </c>
      <c r="K3" s="12" t="n">
        <f aca="false">1/(G3+273.15)</f>
        <v>0.00279212620410443</v>
      </c>
      <c r="L3" s="7"/>
      <c r="M3" s="7"/>
      <c r="N3" s="9"/>
      <c r="O3" s="7"/>
    </row>
    <row r="4" customFormat="false" ht="20.2" hidden="false" customHeight="true" outlineLevel="0" collapsed="false">
      <c r="A4" s="13" t="s">
        <v>12</v>
      </c>
      <c r="B4" s="14" t="n">
        <v>0.0186</v>
      </c>
      <c r="C4" s="14" t="n">
        <v>0.0344</v>
      </c>
      <c r="D4" s="14" t="n">
        <v>0.0721</v>
      </c>
      <c r="E4" s="14" t="n">
        <f aca="false">B4/236.9206</f>
        <v>7.8507314264779E-005</v>
      </c>
      <c r="F4" s="14" t="n">
        <f aca="false">C4/236.9206</f>
        <v>0.000145196323156365</v>
      </c>
      <c r="G4" s="14" t="n">
        <f aca="false">D4/236.9206</f>
        <v>0.000304321363359708</v>
      </c>
      <c r="H4" s="15" t="s">
        <v>13</v>
      </c>
      <c r="I4" s="16" t="n">
        <f aca="false">-LN(E4)</f>
        <v>9.45231876216896</v>
      </c>
      <c r="J4" s="16" t="n">
        <f aca="false">-LN(F4)</f>
        <v>8.83742377850876</v>
      </c>
      <c r="K4" s="16" t="n">
        <f aca="false">-LN(G4)</f>
        <v>8.09742629859721</v>
      </c>
      <c r="L4" s="17" t="n">
        <v>12.1417</v>
      </c>
      <c r="M4" s="18" t="n">
        <f aca="false">EXP(-L4)</f>
        <v>5.33244873679574E-006</v>
      </c>
      <c r="N4" s="19" t="n">
        <v>16885.66</v>
      </c>
      <c r="O4" s="20" t="n">
        <f aca="false">N4*8.31/1000</f>
        <v>140.3198346</v>
      </c>
    </row>
    <row r="5" customFormat="false" ht="17.2" hidden="false" customHeight="true" outlineLevel="0" collapsed="false">
      <c r="A5" s="13" t="s">
        <v>14</v>
      </c>
      <c r="B5" s="14" t="n">
        <v>0.0289</v>
      </c>
      <c r="C5" s="14" t="n">
        <v>0.0539</v>
      </c>
      <c r="D5" s="14" t="n">
        <v>0.103</v>
      </c>
      <c r="E5" s="14" t="n">
        <f aca="false">B5/321.307</f>
        <v>8.99451303581932E-005</v>
      </c>
      <c r="F5" s="14" t="n">
        <f aca="false">C5/321.307</f>
        <v>0.000167752336550402</v>
      </c>
      <c r="G5" s="14" t="n">
        <f aca="false">D5/321.307</f>
        <v>0.0003205656895119</v>
      </c>
      <c r="H5" s="15" t="s">
        <v>15</v>
      </c>
      <c r="I5" s="16" t="n">
        <f aca="false">-LN(E5)</f>
        <v>9.31631073624062</v>
      </c>
      <c r="J5" s="16" t="n">
        <f aca="false">-LN(F5)</f>
        <v>8.69302185344405</v>
      </c>
      <c r="K5" s="16" t="n">
        <f aca="false">-LN(G5)</f>
        <v>8.04542334312937</v>
      </c>
      <c r="L5" s="17" t="n">
        <v>11.1826</v>
      </c>
      <c r="M5" s="18" t="n">
        <f aca="false">EXP(-L5)</f>
        <v>1.39142091354314E-005</v>
      </c>
      <c r="N5" s="19" t="n">
        <v>15844.1958</v>
      </c>
      <c r="O5" s="20" t="n">
        <f aca="false">N5*8.31/1000</f>
        <v>131.665267098</v>
      </c>
    </row>
    <row r="6" customFormat="false" ht="17.95" hidden="false" customHeight="true" outlineLevel="0" collapsed="false">
      <c r="A6" s="13" t="s">
        <v>16</v>
      </c>
      <c r="B6" s="14" t="n">
        <v>0.0316</v>
      </c>
      <c r="C6" s="14" t="n">
        <v>0.063</v>
      </c>
      <c r="D6" s="14" t="n">
        <v>0.168</v>
      </c>
      <c r="E6" s="14" t="n">
        <f aca="false">B6/299.1802</f>
        <v>0.000105621962950757</v>
      </c>
      <c r="F6" s="14" t="n">
        <f aca="false">C6/299.1802</f>
        <v>0.000210575432465116</v>
      </c>
      <c r="G6" s="14" t="n">
        <f aca="false">D6/299.1802</f>
        <v>0.000561534486573644</v>
      </c>
      <c r="H6" s="15" t="s">
        <v>17</v>
      </c>
      <c r="I6" s="16" t="n">
        <f aca="false">-LN(E6)</f>
        <v>9.15564422582925</v>
      </c>
      <c r="J6" s="16" t="n">
        <f aca="false">-LN(F6)</f>
        <v>8.46566662003058</v>
      </c>
      <c r="K6" s="16" t="n">
        <f aca="false">-LN(G6)</f>
        <v>7.48483736701885</v>
      </c>
      <c r="L6" s="17" t="n">
        <v>13.5322</v>
      </c>
      <c r="M6" s="18" t="n">
        <f aca="false">EXP(-L6)</f>
        <v>1.32751736889837E-006</v>
      </c>
      <c r="N6" s="19" t="n">
        <v>20814.7713</v>
      </c>
      <c r="O6" s="20" t="n">
        <f aca="false">N6*8.31/1000</f>
        <v>172.970749503</v>
      </c>
    </row>
    <row r="7" customFormat="false" ht="16.45" hidden="false" customHeight="true" outlineLevel="0" collapsed="false">
      <c r="A7" s="13" t="s">
        <v>18</v>
      </c>
      <c r="B7" s="14" t="n">
        <v>0.0021</v>
      </c>
      <c r="C7" s="14" t="n">
        <v>0.0044</v>
      </c>
      <c r="D7" s="14" t="n">
        <v>0.0128</v>
      </c>
      <c r="E7" s="14" t="n">
        <f aca="false">B7/284.2092</f>
        <v>7.38892337053129E-006</v>
      </c>
      <c r="F7" s="14" t="n">
        <f aca="false">C7/284.2092</f>
        <v>1.54815537287322E-005</v>
      </c>
      <c r="G7" s="14" t="n">
        <f aca="false">D7/284.2092</f>
        <v>4.50372472108574E-005</v>
      </c>
      <c r="H7" s="15" t="s">
        <v>19</v>
      </c>
      <c r="I7" s="16" t="n">
        <f aca="false">-LN(E7)</f>
        <v>11.8155285209611</v>
      </c>
      <c r="J7" s="16" t="n">
        <f aca="false">-LN(F7)</f>
        <v>11.0758613247663</v>
      </c>
      <c r="K7" s="16" t="n">
        <f aca="false">-LN(G7)</f>
        <v>10.0080206947649</v>
      </c>
      <c r="L7" s="17" t="n">
        <v>17.0698</v>
      </c>
      <c r="M7" s="18" t="n">
        <f aca="false">EXP(-L7)</f>
        <v>3.86082443146577E-008</v>
      </c>
      <c r="N7" s="19" t="n">
        <v>22516.99</v>
      </c>
      <c r="O7" s="20" t="n">
        <f aca="false">N7*8.31/1000</f>
        <v>187.1161869</v>
      </c>
    </row>
    <row r="8" customFormat="false" ht="16.45" hidden="false" customHeight="true" outlineLevel="0" collapsed="false">
      <c r="A8" s="13" t="s">
        <v>20</v>
      </c>
      <c r="B8" s="21" t="n">
        <v>0.00912</v>
      </c>
      <c r="C8" s="21" t="n">
        <v>0.01958</v>
      </c>
      <c r="D8" s="21" t="n">
        <v>0.0426</v>
      </c>
      <c r="E8" s="14" t="n">
        <f aca="false">B8/299.1802</f>
        <v>3.04833006997121E-005</v>
      </c>
      <c r="F8" s="14" t="n">
        <f aca="false">C8/299.1802</f>
        <v>6.54455074232854E-005</v>
      </c>
      <c r="G8" s="14" t="n">
        <f aca="false">D8/299.1802</f>
        <v>0.000142389101952602</v>
      </c>
      <c r="H8" s="15" t="s">
        <v>21</v>
      </c>
      <c r="I8" s="16" t="n">
        <f aca="false">-LN(E8)</f>
        <v>10.3983315423359</v>
      </c>
      <c r="J8" s="16" t="n">
        <f aca="false">-LN(F8)</f>
        <v>9.63429270931975</v>
      </c>
      <c r="K8" s="16" t="n">
        <f aca="false">-LN(G8)</f>
        <v>8.85694709314679</v>
      </c>
      <c r="L8" s="17" t="n">
        <v>13.959932</v>
      </c>
      <c r="M8" s="18" t="n">
        <f aca="false">EXP(-L8)</f>
        <v>8.6552290344978E-007</v>
      </c>
      <c r="N8" s="19" t="n">
        <v>19217.4436</v>
      </c>
      <c r="O8" s="20" t="n">
        <f aca="false">N8*8.31/1000</f>
        <v>159.696956316</v>
      </c>
    </row>
    <row r="9" customFormat="false" ht="15.7" hidden="false" customHeight="true" outlineLevel="0" collapsed="false">
      <c r="A9" s="13" t="s">
        <v>22</v>
      </c>
      <c r="B9" s="21" t="n">
        <v>0.000248</v>
      </c>
      <c r="C9" s="21" t="n">
        <v>0.000532</v>
      </c>
      <c r="D9" s="21" t="n">
        <v>0.0007255</v>
      </c>
      <c r="E9" s="14" t="n">
        <f aca="false">B9/299.1802</f>
        <v>8.28931861132521E-007</v>
      </c>
      <c r="F9" s="14" t="n">
        <f aca="false">C9/299.1802</f>
        <v>1.77819254081654E-006</v>
      </c>
      <c r="G9" s="14" t="n">
        <f aca="false">D9/299.1802</f>
        <v>2.42495994053082E-006</v>
      </c>
      <c r="H9" s="15" t="s">
        <v>23</v>
      </c>
      <c r="I9" s="16" t="n">
        <f aca="false">-LN(E9)</f>
        <v>14.0031278792393</v>
      </c>
      <c r="J9" s="16" t="n">
        <f aca="false">-LN(F9)</f>
        <v>13.2399131360626</v>
      </c>
      <c r="K9" s="16" t="n">
        <f aca="false">-LN(G9)</f>
        <v>12.92969555308</v>
      </c>
      <c r="L9" s="22" t="n">
        <f aca="false">(13410.3806/298.15)-30.2888</f>
        <v>14.689836927721</v>
      </c>
      <c r="M9" s="18" t="n">
        <f aca="false">EXP(-L9)</f>
        <v>4.17142925144843E-007</v>
      </c>
      <c r="N9" s="19" t="n">
        <v>13410.3806</v>
      </c>
      <c r="O9" s="20" t="n">
        <f aca="false">N9*8.31/1000</f>
        <v>111.440262786</v>
      </c>
    </row>
    <row r="10" customFormat="false" ht="12.8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4"/>
      <c r="O10" s="23"/>
    </row>
    <row r="12" customFormat="false" ht="12.8" hidden="true" customHeight="false" outlineLevel="0" collapsed="false">
      <c r="E12" s="0" t="n">
        <f aca="false">(13410.3806/298.15)-30.2888</f>
        <v>14.689836927721</v>
      </c>
      <c r="F12" s="0" t="n">
        <f aca="false">(7847.03570339262/(273.15+75))-14.6820184004207</f>
        <v>7.85721958146245</v>
      </c>
    </row>
  </sheetData>
  <mergeCells count="6">
    <mergeCell ref="G1:L1"/>
    <mergeCell ref="A2:A3"/>
    <mergeCell ref="L2:L3"/>
    <mergeCell ref="M2:M3"/>
    <mergeCell ref="N2:N3"/>
    <mergeCell ref="O2:O3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9 A1"/>
    </sheetView>
  </sheetViews>
  <sheetFormatPr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21.95"/>
    <col collapsed="false" customWidth="true" hidden="false" outlineLevel="0" max="3" min="3" style="0" width="23.48"/>
    <col collapsed="false" customWidth="true" hidden="false" outlineLevel="0" max="4" min="4" style="0" width="19.17"/>
    <col collapsed="false" customWidth="true" hidden="false" outlineLevel="0" max="5" min="5" style="0" width="20.7"/>
    <col collapsed="false" customWidth="false" hidden="false" outlineLevel="0" max="1025" min="6" style="0" width="11.52"/>
  </cols>
  <sheetData>
    <row r="2" customFormat="false" ht="12.8" hidden="false" customHeight="false" outlineLevel="0" collapsed="false">
      <c r="A2" s="0" t="s">
        <v>24</v>
      </c>
      <c r="B2" s="0" t="s">
        <v>13</v>
      </c>
      <c r="C2" s="0" t="s">
        <v>15</v>
      </c>
      <c r="D2" s="0" t="s">
        <v>17</v>
      </c>
      <c r="E2" s="0" t="s">
        <v>19</v>
      </c>
    </row>
    <row r="3" customFormat="false" ht="12.8" hidden="false" customHeight="false" outlineLevel="0" collapsed="false">
      <c r="A3" s="0" t="n">
        <v>0.00287232514720666</v>
      </c>
      <c r="B3" s="0" t="n">
        <v>3.98459369826298</v>
      </c>
      <c r="C3" s="0" t="n">
        <v>3.54391368386375</v>
      </c>
      <c r="D3" s="0" t="n">
        <v>3.45459815838927</v>
      </c>
      <c r="E3" s="0" t="n">
        <v>6.16581793425276</v>
      </c>
    </row>
    <row r="4" customFormat="false" ht="12.8" hidden="false" customHeight="false" outlineLevel="0" collapsed="false">
      <c r="A4" s="0" t="n">
        <v>0.00283165793572137</v>
      </c>
      <c r="B4" s="0" t="n">
        <v>3.36969871460278</v>
      </c>
      <c r="C4" s="0" t="n">
        <v>2.92062480106719</v>
      </c>
      <c r="D4" s="0" t="n">
        <v>2.7646205525906</v>
      </c>
      <c r="E4" s="0" t="n">
        <v>5.42615073805792</v>
      </c>
    </row>
    <row r="5" customFormat="false" ht="12.8" hidden="false" customHeight="false" outlineLevel="0" collapsed="false">
      <c r="A5" s="0" t="n">
        <v>0.00279212620410443</v>
      </c>
      <c r="B5" s="0" t="n">
        <v>2.62970123469123</v>
      </c>
      <c r="C5" s="0" t="n">
        <v>2.2730262907525</v>
      </c>
      <c r="D5" s="0" t="n">
        <v>1.78379129957888</v>
      </c>
      <c r="E5" s="0" t="n">
        <v>4.35831010805657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2016-09-18T15:40:28Z</dcterms:created>
  <dc:creator/>
  <dc:description/>
  <dc:language>ru-RU</dc:language>
  <cp:lastModifiedBy/>
  <cp:lastPrinted>2017-01-24T01:56:16Z</cp:lastPrinted>
  <dcterms:modified xsi:type="dcterms:W3CDTF">2019-08-31T02:53:19Z</dcterms:modified>
  <cp:revision>23</cp:revision>
  <dc:subject/>
  <dc:title/>
</cp:coreProperties>
</file>