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evelopment\ABot\결과분석\"/>
    </mc:Choice>
  </mc:AlternateContent>
  <bookViews>
    <workbookView xWindow="0" yWindow="0" windowWidth="20880" windowHeight="10791"/>
  </bookViews>
  <sheets>
    <sheet name="10월" sheetId="1" r:id="rId1"/>
  </sheets>
  <calcPr calcId="152511"/>
</workbook>
</file>

<file path=xl/calcChain.xml><?xml version="1.0" encoding="utf-8"?>
<calcChain xmlns="http://schemas.openxmlformats.org/spreadsheetml/2006/main">
  <c r="U32" i="1" l="1"/>
  <c r="T32" i="1"/>
  <c r="U14" i="1"/>
  <c r="T14" i="1"/>
  <c r="N19" i="1"/>
  <c r="V19" i="1" s="1"/>
  <c r="W19" i="1" s="1"/>
  <c r="O19" i="1"/>
  <c r="N20" i="1"/>
  <c r="O20" i="1"/>
  <c r="V20" i="1" s="1"/>
  <c r="W20" i="1" s="1"/>
  <c r="N21" i="1"/>
  <c r="V21" i="1" s="1"/>
  <c r="W21" i="1" s="1"/>
  <c r="O21" i="1"/>
  <c r="N22" i="1"/>
  <c r="O22" i="1"/>
  <c r="V22" i="1" s="1"/>
  <c r="W22" i="1" s="1"/>
  <c r="N23" i="1"/>
  <c r="V23" i="1" s="1"/>
  <c r="W23" i="1" s="1"/>
  <c r="O23" i="1"/>
  <c r="N24" i="1"/>
  <c r="V24" i="1" s="1"/>
  <c r="W24" i="1" s="1"/>
  <c r="O24" i="1"/>
  <c r="N25" i="1"/>
  <c r="V25" i="1" s="1"/>
  <c r="W25" i="1" s="1"/>
  <c r="O25" i="1"/>
  <c r="N26" i="1"/>
  <c r="V26" i="1" s="1"/>
  <c r="O26" i="1"/>
  <c r="N27" i="1"/>
  <c r="O27" i="1"/>
  <c r="V27" i="1" s="1"/>
  <c r="W27" i="1" s="1"/>
  <c r="N28" i="1"/>
  <c r="O28" i="1"/>
  <c r="N29" i="1"/>
  <c r="V29" i="1" s="1"/>
  <c r="O29" i="1"/>
  <c r="N30" i="1"/>
  <c r="V30" i="1" s="1"/>
  <c r="O30" i="1"/>
  <c r="N31" i="1"/>
  <c r="V31" i="1" s="1"/>
  <c r="W31" i="1" s="1"/>
  <c r="O31" i="1"/>
  <c r="O18" i="1"/>
  <c r="N18" i="1"/>
  <c r="V18" i="1" s="1"/>
  <c r="Q27" i="1"/>
  <c r="S27" i="1"/>
  <c r="Q28" i="1"/>
  <c r="S28" i="1"/>
  <c r="Q29" i="1"/>
  <c r="S29" i="1"/>
  <c r="Q30" i="1"/>
  <c r="S30" i="1"/>
  <c r="Q31" i="1"/>
  <c r="S31" i="1"/>
  <c r="H31" i="1"/>
  <c r="E31" i="1"/>
  <c r="H30" i="1"/>
  <c r="E30" i="1"/>
  <c r="H29" i="1"/>
  <c r="E29" i="1"/>
  <c r="H28" i="1"/>
  <c r="E28" i="1"/>
  <c r="H27" i="1"/>
  <c r="E27" i="1"/>
  <c r="L32" i="1"/>
  <c r="K32" i="1"/>
  <c r="S26" i="1"/>
  <c r="Q26" i="1"/>
  <c r="H26" i="1"/>
  <c r="E26" i="1"/>
  <c r="S25" i="1"/>
  <c r="Q25" i="1"/>
  <c r="H25" i="1"/>
  <c r="E25" i="1"/>
  <c r="S24" i="1"/>
  <c r="Q24" i="1"/>
  <c r="H24" i="1"/>
  <c r="E24" i="1"/>
  <c r="S23" i="1"/>
  <c r="Q23" i="1"/>
  <c r="H23" i="1"/>
  <c r="E23" i="1"/>
  <c r="S22" i="1"/>
  <c r="Q22" i="1"/>
  <c r="H22" i="1"/>
  <c r="E22" i="1"/>
  <c r="S21" i="1"/>
  <c r="Q21" i="1"/>
  <c r="H21" i="1"/>
  <c r="E21" i="1"/>
  <c r="S20" i="1"/>
  <c r="Q20" i="1"/>
  <c r="H20" i="1"/>
  <c r="E20" i="1"/>
  <c r="S19" i="1"/>
  <c r="Q19" i="1"/>
  <c r="H19" i="1"/>
  <c r="E19" i="1"/>
  <c r="S18" i="1"/>
  <c r="Q18" i="1"/>
  <c r="H18" i="1"/>
  <c r="E18" i="1"/>
  <c r="V28" i="1" l="1"/>
  <c r="W28" i="1" s="1"/>
  <c r="W29" i="1"/>
  <c r="W18" i="1"/>
  <c r="W30" i="1"/>
  <c r="W26" i="1"/>
  <c r="Q32" i="1"/>
  <c r="S32" i="1"/>
  <c r="N4" i="1"/>
  <c r="V4" i="1" s="1"/>
  <c r="N5" i="1"/>
  <c r="O5" i="1"/>
  <c r="N6" i="1"/>
  <c r="V6" i="1" s="1"/>
  <c r="O6" i="1"/>
  <c r="N7" i="1"/>
  <c r="V7" i="1" s="1"/>
  <c r="O7" i="1"/>
  <c r="N8" i="1"/>
  <c r="V8" i="1" s="1"/>
  <c r="O8" i="1"/>
  <c r="N9" i="1"/>
  <c r="O9" i="1"/>
  <c r="V9" i="1" s="1"/>
  <c r="N10" i="1"/>
  <c r="V10" i="1" s="1"/>
  <c r="O10" i="1"/>
  <c r="N11" i="1"/>
  <c r="O11" i="1"/>
  <c r="N12" i="1"/>
  <c r="V12" i="1" s="1"/>
  <c r="O12" i="1"/>
  <c r="N13" i="1"/>
  <c r="V13" i="1" s="1"/>
  <c r="O13" i="1"/>
  <c r="O4" i="1"/>
  <c r="V11" i="1" l="1"/>
  <c r="V5" i="1"/>
  <c r="V32" i="1"/>
  <c r="W32" i="1"/>
  <c r="K14" i="1"/>
  <c r="L14" i="1"/>
  <c r="S5" i="1"/>
  <c r="S6" i="1"/>
  <c r="S7" i="1"/>
  <c r="S8" i="1"/>
  <c r="S9" i="1"/>
  <c r="S10" i="1"/>
  <c r="S11" i="1"/>
  <c r="S12" i="1"/>
  <c r="S13" i="1"/>
  <c r="Q5" i="1"/>
  <c r="Q6" i="1"/>
  <c r="Q7" i="1"/>
  <c r="Q8" i="1"/>
  <c r="Q9" i="1"/>
  <c r="Q10" i="1"/>
  <c r="Q11" i="1"/>
  <c r="Q12" i="1"/>
  <c r="Q13" i="1"/>
  <c r="S4" i="1"/>
  <c r="Q4" i="1"/>
  <c r="W6" i="1"/>
  <c r="W12" i="1"/>
  <c r="W8" i="1"/>
  <c r="H5" i="1"/>
  <c r="H6" i="1"/>
  <c r="H7" i="1"/>
  <c r="H8" i="1"/>
  <c r="H9" i="1"/>
  <c r="H10" i="1"/>
  <c r="H11" i="1"/>
  <c r="H12" i="1"/>
  <c r="H13" i="1"/>
  <c r="E5" i="1"/>
  <c r="E6" i="1"/>
  <c r="E7" i="1"/>
  <c r="E8" i="1"/>
  <c r="E9" i="1"/>
  <c r="E10" i="1"/>
  <c r="E11" i="1"/>
  <c r="E12" i="1"/>
  <c r="E13" i="1"/>
  <c r="H4" i="1"/>
  <c r="E4" i="1"/>
  <c r="Q14" i="1" l="1"/>
  <c r="S14" i="1"/>
  <c r="W7" i="1"/>
  <c r="W11" i="1"/>
  <c r="W5" i="1"/>
  <c r="W9" i="1"/>
  <c r="W13" i="1"/>
  <c r="W10" i="1"/>
  <c r="W4" i="1"/>
  <c r="W14" i="1" l="1"/>
  <c r="V14" i="1"/>
</calcChain>
</file>

<file path=xl/sharedStrings.xml><?xml version="1.0" encoding="utf-8"?>
<sst xmlns="http://schemas.openxmlformats.org/spreadsheetml/2006/main" count="135" uniqueCount="58">
  <si>
    <t>파인디엔씨</t>
  </si>
  <si>
    <t>케이씨티</t>
  </si>
  <si>
    <t>이상네트웍스</t>
  </si>
  <si>
    <t>빅텍</t>
  </si>
  <si>
    <t>한국컴퓨터</t>
  </si>
  <si>
    <t>삼원테크</t>
  </si>
  <si>
    <t>케이프</t>
  </si>
  <si>
    <t>아리온</t>
  </si>
  <si>
    <t>한네트</t>
  </si>
  <si>
    <t>이미지스</t>
  </si>
  <si>
    <t>수익률</t>
    <phoneticPr fontId="18" type="noConversion"/>
  </si>
  <si>
    <t>수익금</t>
    <phoneticPr fontId="18" type="noConversion"/>
  </si>
  <si>
    <t>시도시간</t>
    <phoneticPr fontId="18" type="noConversion"/>
  </si>
  <si>
    <t>체결시간</t>
    <phoneticPr fontId="18" type="noConversion"/>
  </si>
  <si>
    <t>시도시간</t>
    <phoneticPr fontId="18" type="noConversion"/>
  </si>
  <si>
    <t>매수</t>
    <phoneticPr fontId="18" type="noConversion"/>
  </si>
  <si>
    <t>매도</t>
    <phoneticPr fontId="18" type="noConversion"/>
  </si>
  <si>
    <t>차</t>
    <phoneticPr fontId="18" type="noConversion"/>
  </si>
  <si>
    <t>차</t>
    <phoneticPr fontId="18" type="noConversion"/>
  </si>
  <si>
    <t>매수시점이후</t>
    <phoneticPr fontId="18" type="noConversion"/>
  </si>
  <si>
    <t>고가</t>
    <phoneticPr fontId="18" type="noConversion"/>
  </si>
  <si>
    <t>저가</t>
    <phoneticPr fontId="18" type="noConversion"/>
  </si>
  <si>
    <t>하강률</t>
    <phoneticPr fontId="18" type="noConversion"/>
  </si>
  <si>
    <t>상승률</t>
    <phoneticPr fontId="18" type="noConversion"/>
  </si>
  <si>
    <t>결산</t>
    <phoneticPr fontId="18" type="noConversion"/>
  </si>
  <si>
    <t>상승률</t>
    <phoneticPr fontId="18" type="noConversion"/>
  </si>
  <si>
    <t>하강률</t>
    <phoneticPr fontId="18" type="noConversion"/>
  </si>
  <si>
    <t>종목명</t>
    <phoneticPr fontId="18" type="noConversion"/>
  </si>
  <si>
    <t>-</t>
    <phoneticPr fontId="18" type="noConversion"/>
  </si>
  <si>
    <t>평균</t>
    <phoneticPr fontId="18" type="noConversion"/>
  </si>
  <si>
    <t>평균</t>
    <phoneticPr fontId="18" type="noConversion"/>
  </si>
  <si>
    <t>Abot 10월 결산</t>
    <phoneticPr fontId="18" type="noConversion"/>
  </si>
  <si>
    <t>금액</t>
    <phoneticPr fontId="18" type="noConversion"/>
  </si>
  <si>
    <t>매수</t>
    <phoneticPr fontId="18" type="noConversion"/>
  </si>
  <si>
    <t>매도</t>
    <phoneticPr fontId="18" type="noConversion"/>
  </si>
  <si>
    <t>※ 종목당 할당 금액 : 30만원 / 매수매도범위 : 상승 1%, 하락 2.5%</t>
    <phoneticPr fontId="18" type="noConversion"/>
  </si>
  <si>
    <t>최종
수익률</t>
    <phoneticPr fontId="18" type="noConversion"/>
  </si>
  <si>
    <t>승패
승률</t>
    <phoneticPr fontId="18" type="noConversion"/>
  </si>
  <si>
    <t>한솔PNS</t>
    <phoneticPr fontId="18" type="noConversion"/>
  </si>
  <si>
    <t>바른손이앤에이</t>
    <phoneticPr fontId="18" type="noConversion"/>
  </si>
  <si>
    <t>와이제이엠게임즈</t>
  </si>
  <si>
    <t>아이이</t>
  </si>
  <si>
    <t>동양물산</t>
  </si>
  <si>
    <t>SDN</t>
  </si>
  <si>
    <t>에스티아이</t>
  </si>
  <si>
    <t>제이엠아이</t>
  </si>
  <si>
    <t>파라텍</t>
  </si>
  <si>
    <t>코리아에스이</t>
  </si>
  <si>
    <t>한국팩키지</t>
  </si>
  <si>
    <t>위노바</t>
  </si>
  <si>
    <t>▲</t>
    <phoneticPr fontId="18" type="noConversion"/>
  </si>
  <si>
    <t>▽</t>
    <phoneticPr fontId="18" type="noConversion"/>
  </si>
  <si>
    <t>매수시점
으로부터</t>
    <phoneticPr fontId="18" type="noConversion"/>
  </si>
  <si>
    <t>먼저만난
상승하강</t>
    <phoneticPr fontId="18" type="noConversion"/>
  </si>
  <si>
    <t>먼저
만난 것</t>
    <phoneticPr fontId="18" type="noConversion"/>
  </si>
  <si>
    <t>▲</t>
    <phoneticPr fontId="18" type="noConversion"/>
  </si>
  <si>
    <t>▲</t>
    <phoneticPr fontId="18" type="noConversion"/>
  </si>
  <si>
    <t>※ 종목당 할당 금액 : 30만원 / 매수매도범위 : 상승 1%, 하락 2.5%
검색식 수정 : 검색범위 10%부터 -&gt; 9%부터, 코스닥에서 코스피, 코스닥으로 변경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</si>
</sst>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hh:mm:ss.000"/>
    <numFmt numFmtId="177" formatCode="&quot;₩&quot;#,##0_);[Red]\(&quot;₩&quot;#,##0\)"/>
    <numFmt numFmtId="178" formatCode="0_);[Red]\(0\)"/>
    <numFmt numFmtId="179" formatCode="0.00_ ;[Red]\-0.00\ "/>
    <numFmt numFmtId="180" formatCode="mm&quot;월&quot;\ dd&quot;일&quot;"/>
  </numFmts>
  <fonts count="3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color theme="4" tint="-0.249977111117893"/>
      <name val="맑은 고딕"/>
      <family val="2"/>
      <charset val="129"/>
      <scheme val="minor"/>
    </font>
    <font>
      <sz val="11"/>
      <color theme="4" tint="-0.249977111117893"/>
      <name val="맑은 고딕"/>
      <family val="3"/>
      <charset val="129"/>
      <scheme val="minor"/>
    </font>
    <font>
      <sz val="15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5"/>
      <color rgb="FFFF0000"/>
      <name val="맑은 고딕"/>
      <family val="2"/>
      <charset val="129"/>
      <scheme val="minor"/>
    </font>
    <font>
      <b/>
      <sz val="11"/>
      <color rgb="FFFF0000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11"/>
      <color theme="1"/>
      <name val="맑은 고딕"/>
      <family val="3"/>
      <charset val="129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4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64">
    <xf numFmtId="0" fontId="0" fillId="0" borderId="0" xfId="0">
      <alignment vertical="center"/>
    </xf>
    <xf numFmtId="0" fontId="22" fillId="0" borderId="0" xfId="0" applyFont="1">
      <alignment vertical="center"/>
    </xf>
    <xf numFmtId="0" fontId="0" fillId="0" borderId="0" xfId="0" applyAlignment="1">
      <alignment horizontal="center" vertical="center"/>
    </xf>
    <xf numFmtId="0" fontId="23" fillId="0" borderId="10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4" fillId="0" borderId="10" xfId="0" applyFont="1" applyBorder="1">
      <alignment vertical="center"/>
    </xf>
    <xf numFmtId="176" fontId="19" fillId="0" borderId="10" xfId="0" applyNumberFormat="1" applyFont="1" applyBorder="1">
      <alignment vertical="center"/>
    </xf>
    <xf numFmtId="0" fontId="19" fillId="0" borderId="10" xfId="0" applyNumberFormat="1" applyFont="1" applyBorder="1">
      <alignment vertical="center"/>
    </xf>
    <xf numFmtId="0" fontId="21" fillId="0" borderId="10" xfId="0" applyFont="1" applyBorder="1">
      <alignment vertical="center"/>
    </xf>
    <xf numFmtId="176" fontId="22" fillId="0" borderId="10" xfId="0" applyNumberFormat="1" applyFont="1" applyBorder="1">
      <alignment vertical="center"/>
    </xf>
    <xf numFmtId="0" fontId="22" fillId="0" borderId="10" xfId="0" applyFont="1" applyBorder="1">
      <alignment vertical="center"/>
    </xf>
    <xf numFmtId="0" fontId="22" fillId="0" borderId="10" xfId="0" applyNumberFormat="1" applyFont="1" applyBorder="1">
      <alignment vertical="center"/>
    </xf>
    <xf numFmtId="178" fontId="20" fillId="0" borderId="10" xfId="0" applyNumberFormat="1" applyFont="1" applyBorder="1">
      <alignment vertical="center"/>
    </xf>
    <xf numFmtId="0" fontId="20" fillId="0" borderId="10" xfId="0" applyFont="1" applyBorder="1">
      <alignment vertical="center"/>
    </xf>
    <xf numFmtId="0" fontId="24" fillId="33" borderId="10" xfId="0" applyFont="1" applyFill="1" applyBorder="1" applyAlignment="1">
      <alignment horizontal="center" vertical="center"/>
    </xf>
    <xf numFmtId="0" fontId="24" fillId="0" borderId="10" xfId="0" applyFont="1" applyBorder="1" applyAlignment="1">
      <alignment horizontal="center" vertical="center"/>
    </xf>
    <xf numFmtId="179" fontId="20" fillId="0" borderId="10" xfId="0" applyNumberFormat="1" applyFont="1" applyBorder="1">
      <alignment vertical="center"/>
    </xf>
    <xf numFmtId="0" fontId="20" fillId="0" borderId="10" xfId="0" quotePrefix="1" applyFont="1" applyBorder="1" applyAlignment="1">
      <alignment horizontal="center" vertical="center"/>
    </xf>
    <xf numFmtId="0" fontId="20" fillId="33" borderId="10" xfId="0" applyFont="1" applyFill="1" applyBorder="1" applyAlignment="1">
      <alignment horizontal="center" vertical="center"/>
    </xf>
    <xf numFmtId="0" fontId="24" fillId="0" borderId="10" xfId="0" applyFont="1" applyBorder="1" applyAlignment="1">
      <alignment horizontal="center" vertical="center"/>
    </xf>
    <xf numFmtId="2" fontId="14" fillId="0" borderId="10" xfId="0" applyNumberFormat="1" applyFont="1" applyBorder="1">
      <alignment vertical="center"/>
    </xf>
    <xf numFmtId="2" fontId="19" fillId="0" borderId="10" xfId="0" applyNumberFormat="1" applyFont="1" applyBorder="1">
      <alignment vertical="center"/>
    </xf>
    <xf numFmtId="2" fontId="22" fillId="0" borderId="10" xfId="0" applyNumberFormat="1" applyFont="1" applyBorder="1">
      <alignment vertical="center"/>
    </xf>
    <xf numFmtId="0" fontId="24" fillId="0" borderId="10" xfId="0" applyFont="1" applyBorder="1" applyAlignment="1">
      <alignment horizontal="center" vertical="center"/>
    </xf>
    <xf numFmtId="179" fontId="20" fillId="33" borderId="10" xfId="0" applyNumberFormat="1" applyFont="1" applyFill="1" applyBorder="1" applyAlignment="1">
      <alignment horizontal="center" vertical="center"/>
    </xf>
    <xf numFmtId="0" fontId="24" fillId="0" borderId="10" xfId="0" applyFont="1" applyFill="1" applyBorder="1" applyAlignment="1">
      <alignment horizontal="center" vertical="center" wrapText="1"/>
    </xf>
    <xf numFmtId="9" fontId="0" fillId="0" borderId="10" xfId="1" applyFont="1" applyBorder="1" applyAlignment="1">
      <alignment horizontal="center" vertical="center"/>
    </xf>
    <xf numFmtId="0" fontId="27" fillId="34" borderId="16" xfId="0" applyFont="1" applyFill="1" applyBorder="1" applyAlignment="1">
      <alignment horizontal="center" vertical="center"/>
    </xf>
    <xf numFmtId="0" fontId="14" fillId="34" borderId="11" xfId="0" applyFont="1" applyFill="1" applyBorder="1" applyAlignment="1">
      <alignment horizontal="center" vertical="center" wrapText="1"/>
    </xf>
    <xf numFmtId="0" fontId="14" fillId="34" borderId="15" xfId="0" applyFont="1" applyFill="1" applyBorder="1" applyAlignment="1">
      <alignment horizontal="center" vertical="center"/>
    </xf>
    <xf numFmtId="0" fontId="26" fillId="34" borderId="12" xfId="0" applyFont="1" applyFill="1" applyBorder="1" applyAlignment="1">
      <alignment horizontal="center" vertical="center"/>
    </xf>
    <xf numFmtId="10" fontId="26" fillId="34" borderId="13" xfId="1" applyNumberFormat="1" applyFont="1" applyFill="1" applyBorder="1">
      <alignment vertical="center"/>
    </xf>
    <xf numFmtId="177" fontId="26" fillId="34" borderId="13" xfId="0" applyNumberFormat="1" applyFont="1" applyFill="1" applyBorder="1">
      <alignment vertical="center"/>
    </xf>
    <xf numFmtId="0" fontId="14" fillId="34" borderId="10" xfId="0" quotePrefix="1" applyFont="1" applyFill="1" applyBorder="1" applyAlignment="1">
      <alignment horizontal="center" vertical="center"/>
    </xf>
    <xf numFmtId="0" fontId="14" fillId="34" borderId="11" xfId="0" applyFont="1" applyFill="1" applyBorder="1" applyAlignment="1">
      <alignment horizontal="center" vertical="center"/>
    </xf>
    <xf numFmtId="179" fontId="14" fillId="34" borderId="15" xfId="0" applyNumberFormat="1" applyFont="1" applyFill="1" applyBorder="1" applyAlignment="1">
      <alignment horizontal="center" vertical="center"/>
    </xf>
    <xf numFmtId="9" fontId="14" fillId="34" borderId="15" xfId="1" applyFont="1" applyFill="1" applyBorder="1" applyAlignment="1">
      <alignment horizontal="center" vertical="center"/>
    </xf>
    <xf numFmtId="0" fontId="14" fillId="34" borderId="10" xfId="0" applyFont="1" applyFill="1" applyBorder="1" applyAlignment="1">
      <alignment horizontal="center" vertical="center"/>
    </xf>
    <xf numFmtId="177" fontId="23" fillId="0" borderId="10" xfId="0" applyNumberFormat="1" applyFont="1" applyBorder="1" applyAlignment="1">
      <alignment horizontal="center" vertical="center"/>
    </xf>
    <xf numFmtId="10" fontId="23" fillId="0" borderId="10" xfId="1" applyNumberFormat="1" applyFont="1" applyBorder="1" applyAlignment="1">
      <alignment horizontal="center" vertical="center"/>
    </xf>
    <xf numFmtId="0" fontId="28" fillId="0" borderId="10" xfId="0" applyFont="1" applyBorder="1">
      <alignment vertical="center"/>
    </xf>
    <xf numFmtId="176" fontId="20" fillId="0" borderId="10" xfId="0" applyNumberFormat="1" applyFont="1" applyBorder="1">
      <alignment vertical="center"/>
    </xf>
    <xf numFmtId="2" fontId="20" fillId="0" borderId="10" xfId="0" applyNumberFormat="1" applyFont="1" applyBorder="1">
      <alignment vertical="center"/>
    </xf>
    <xf numFmtId="0" fontId="20" fillId="0" borderId="10" xfId="0" applyNumberFormat="1" applyFont="1" applyBorder="1">
      <alignment vertical="center"/>
    </xf>
    <xf numFmtId="0" fontId="29" fillId="0" borderId="10" xfId="0" applyFont="1" applyBorder="1" applyAlignment="1">
      <alignment horizontal="center" vertical="center"/>
    </xf>
    <xf numFmtId="0" fontId="29" fillId="0" borderId="10" xfId="0" applyFont="1" applyFill="1" applyBorder="1" applyAlignment="1">
      <alignment horizontal="center" vertical="center"/>
    </xf>
    <xf numFmtId="0" fontId="24" fillId="0" borderId="10" xfId="0" applyFont="1" applyBorder="1" applyAlignment="1">
      <alignment horizontal="center" vertical="center" wrapText="1"/>
    </xf>
    <xf numFmtId="2" fontId="0" fillId="0" borderId="10" xfId="0" applyNumberFormat="1" applyBorder="1" applyAlignment="1">
      <alignment horizontal="center" vertical="center"/>
    </xf>
    <xf numFmtId="9" fontId="20" fillId="33" borderId="10" xfId="1" applyFont="1" applyFill="1" applyBorder="1" applyAlignment="1">
      <alignment horizontal="center" vertical="center"/>
    </xf>
    <xf numFmtId="0" fontId="0" fillId="0" borderId="11" xfId="0" applyFont="1" applyBorder="1" applyAlignment="1">
      <alignment horizontal="center" vertical="center" wrapText="1"/>
    </xf>
    <xf numFmtId="0" fontId="25" fillId="0" borderId="15" xfId="0" applyFont="1" applyBorder="1" applyAlignment="1">
      <alignment horizontal="center" vertical="center"/>
    </xf>
    <xf numFmtId="0" fontId="25" fillId="0" borderId="12" xfId="0" applyFont="1" applyBorder="1" applyAlignment="1">
      <alignment horizontal="center" vertical="center"/>
    </xf>
    <xf numFmtId="0" fontId="24" fillId="0" borderId="11" xfId="0" applyFont="1" applyBorder="1" applyAlignment="1">
      <alignment horizontal="center" vertical="center"/>
    </xf>
    <xf numFmtId="0" fontId="24" fillId="0" borderId="15" xfId="0" applyFont="1" applyBorder="1" applyAlignment="1">
      <alignment horizontal="center" vertical="center"/>
    </xf>
    <xf numFmtId="0" fontId="24" fillId="0" borderId="12" xfId="0" applyFont="1" applyBorder="1" applyAlignment="1">
      <alignment horizontal="center" vertical="center"/>
    </xf>
    <xf numFmtId="0" fontId="24" fillId="0" borderId="13" xfId="0" applyFont="1" applyBorder="1" applyAlignment="1">
      <alignment horizontal="center" vertical="center"/>
    </xf>
    <xf numFmtId="0" fontId="24" fillId="0" borderId="14" xfId="0" applyFont="1" applyBorder="1" applyAlignment="1">
      <alignment horizontal="center" vertical="center"/>
    </xf>
    <xf numFmtId="0" fontId="24" fillId="34" borderId="13" xfId="0" applyFont="1" applyFill="1" applyBorder="1" applyAlignment="1">
      <alignment horizontal="center" vertical="center"/>
    </xf>
    <xf numFmtId="0" fontId="24" fillId="34" borderId="16" xfId="0" applyFont="1" applyFill="1" applyBorder="1" applyAlignment="1">
      <alignment horizontal="center" vertical="center"/>
    </xf>
    <xf numFmtId="0" fontId="24" fillId="34" borderId="14" xfId="0" applyFont="1" applyFill="1" applyBorder="1" applyAlignment="1">
      <alignment horizontal="center" vertical="center"/>
    </xf>
    <xf numFmtId="180" fontId="24" fillId="0" borderId="10" xfId="0" applyNumberFormat="1" applyFont="1" applyBorder="1" applyAlignment="1">
      <alignment horizontal="center" vertical="center"/>
    </xf>
    <xf numFmtId="0" fontId="24" fillId="0" borderId="10" xfId="0" applyFont="1" applyBorder="1" applyAlignment="1">
      <alignment horizontal="center" vertical="center"/>
    </xf>
    <xf numFmtId="0" fontId="23" fillId="0" borderId="17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</cellXfs>
  <cellStyles count="43">
    <cellStyle name="20% - 강조색1" xfId="20" builtinId="30" customBuiltin="1"/>
    <cellStyle name="20% - 강조색2" xfId="24" builtinId="34" customBuiltin="1"/>
    <cellStyle name="20% - 강조색3" xfId="28" builtinId="38" customBuiltin="1"/>
    <cellStyle name="20% - 강조색4" xfId="32" builtinId="42" customBuiltin="1"/>
    <cellStyle name="20% - 강조색5" xfId="36" builtinId="46" customBuiltin="1"/>
    <cellStyle name="20% - 강조색6" xfId="40" builtinId="50" customBuiltin="1"/>
    <cellStyle name="40% - 강조색1" xfId="21" builtinId="31" customBuiltin="1"/>
    <cellStyle name="40% - 강조색2" xfId="25" builtinId="35" customBuiltin="1"/>
    <cellStyle name="40% - 강조색3" xfId="29" builtinId="39" customBuiltin="1"/>
    <cellStyle name="40% - 강조색4" xfId="33" builtinId="43" customBuiltin="1"/>
    <cellStyle name="40% - 강조색5" xfId="37" builtinId="47" customBuiltin="1"/>
    <cellStyle name="40% - 강조색6" xfId="41" builtinId="51" customBuiltin="1"/>
    <cellStyle name="60% - 강조색1" xfId="22" builtinId="32" customBuiltin="1"/>
    <cellStyle name="60% - 강조색2" xfId="26" builtinId="36" customBuiltin="1"/>
    <cellStyle name="60% - 강조색3" xfId="30" builtinId="40" customBuiltin="1"/>
    <cellStyle name="60% - 강조색4" xfId="34" builtinId="44" customBuiltin="1"/>
    <cellStyle name="60% - 강조색5" xfId="38" builtinId="48" customBuiltin="1"/>
    <cellStyle name="60% - 강조색6" xfId="42" builtinId="52" customBuiltin="1"/>
    <cellStyle name="강조색1" xfId="19" builtinId="29" customBuiltin="1"/>
    <cellStyle name="강조색2" xfId="23" builtinId="33" customBuiltin="1"/>
    <cellStyle name="강조색3" xfId="27" builtinId="37" customBuiltin="1"/>
    <cellStyle name="강조색4" xfId="31" builtinId="41" customBuiltin="1"/>
    <cellStyle name="강조색5" xfId="35" builtinId="45" customBuiltin="1"/>
    <cellStyle name="강조색6" xfId="39" builtinId="49" customBuiltin="1"/>
    <cellStyle name="경고문" xfId="15" builtinId="11" customBuiltin="1"/>
    <cellStyle name="계산" xfId="12" builtinId="22" customBuiltin="1"/>
    <cellStyle name="나쁨" xfId="8" builtinId="27" customBuiltin="1"/>
    <cellStyle name="메모" xfId="16" builtinId="10" customBuiltin="1"/>
    <cellStyle name="백분율" xfId="1" builtinId="5"/>
    <cellStyle name="보통" xfId="9" builtinId="28" customBuiltin="1"/>
    <cellStyle name="설명 텍스트" xfId="17" builtinId="53" customBuiltin="1"/>
    <cellStyle name="셀 확인" xfId="14" builtinId="23" customBuiltin="1"/>
    <cellStyle name="연결된 셀" xfId="13" builtinId="24" customBuiltin="1"/>
    <cellStyle name="요약" xfId="18" builtinId="25" customBuiltin="1"/>
    <cellStyle name="입력" xfId="10" builtinId="20" customBuiltin="1"/>
    <cellStyle name="제목" xfId="2" builtinId="15" customBuiltin="1"/>
    <cellStyle name="제목 1" xfId="3" builtinId="16" customBuiltin="1"/>
    <cellStyle name="제목 2" xfId="4" builtinId="17" customBuiltin="1"/>
    <cellStyle name="제목 3" xfId="5" builtinId="18" customBuiltin="1"/>
    <cellStyle name="제목 4" xfId="6" builtinId="19" customBuiltin="1"/>
    <cellStyle name="좋음" xfId="7" builtinId="26" customBuiltin="1"/>
    <cellStyle name="출력" xfId="11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5"/>
  <sheetViews>
    <sheetView tabSelected="1" zoomScale="75" zoomScaleNormal="75" workbookViewId="0">
      <selection activeCell="A32" sqref="A32:I32"/>
    </sheetView>
  </sheetViews>
  <sheetFormatPr defaultRowHeight="17.600000000000001" x14ac:dyDescent="0.55000000000000004"/>
  <cols>
    <col min="1" max="1" width="10.2109375" customWidth="1"/>
    <col min="2" max="2" width="16.42578125" bestFit="1" customWidth="1"/>
    <col min="3" max="3" width="11.640625" bestFit="1" customWidth="1"/>
    <col min="4" max="4" width="11.5703125" bestFit="1" customWidth="1"/>
    <col min="5" max="5" width="11.5703125" customWidth="1"/>
    <col min="6" max="7" width="11.5703125" bestFit="1" customWidth="1"/>
    <col min="8" max="8" width="11.5703125" customWidth="1"/>
    <col min="9" max="10" width="8.5703125" bestFit="1" customWidth="1"/>
    <col min="11" max="12" width="8.5" bestFit="1" customWidth="1"/>
    <col min="13" max="13" width="0.7109375" customWidth="1"/>
    <col min="14" max="21" width="8.35546875" customWidth="1"/>
    <col min="22" max="23" width="8.35546875" style="2" customWidth="1"/>
  </cols>
  <sheetData>
    <row r="1" spans="1:23" ht="40.299999999999997" customHeight="1" x14ac:dyDescent="0.55000000000000004">
      <c r="A1" s="62" t="s">
        <v>31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</row>
    <row r="2" spans="1:23" ht="17.600000000000001" customHeight="1" x14ac:dyDescent="0.55000000000000004">
      <c r="A2" s="60">
        <v>42650</v>
      </c>
      <c r="B2" s="61" t="s">
        <v>27</v>
      </c>
      <c r="C2" s="61" t="s">
        <v>15</v>
      </c>
      <c r="D2" s="61"/>
      <c r="E2" s="61"/>
      <c r="F2" s="61" t="s">
        <v>16</v>
      </c>
      <c r="G2" s="61"/>
      <c r="H2" s="61"/>
      <c r="I2" s="52" t="s">
        <v>32</v>
      </c>
      <c r="J2" s="54"/>
      <c r="K2" s="55" t="s">
        <v>10</v>
      </c>
      <c r="L2" s="55" t="s">
        <v>11</v>
      </c>
      <c r="M2" s="57"/>
      <c r="N2" s="14" t="s">
        <v>23</v>
      </c>
      <c r="O2" s="14" t="s">
        <v>22</v>
      </c>
      <c r="P2" s="52" t="s">
        <v>19</v>
      </c>
      <c r="Q2" s="53"/>
      <c r="R2" s="53"/>
      <c r="S2" s="53"/>
      <c r="T2" s="53"/>
      <c r="U2" s="53"/>
      <c r="V2" s="54"/>
      <c r="W2" s="19">
        <v>0.33</v>
      </c>
    </row>
    <row r="3" spans="1:23" ht="35.15" customHeight="1" x14ac:dyDescent="0.55000000000000004">
      <c r="A3" s="61"/>
      <c r="B3" s="61"/>
      <c r="C3" s="15" t="s">
        <v>12</v>
      </c>
      <c r="D3" s="15" t="s">
        <v>13</v>
      </c>
      <c r="E3" s="15" t="s">
        <v>17</v>
      </c>
      <c r="F3" s="15" t="s">
        <v>14</v>
      </c>
      <c r="G3" s="15" t="s">
        <v>13</v>
      </c>
      <c r="H3" s="15" t="s">
        <v>18</v>
      </c>
      <c r="I3" s="15" t="s">
        <v>33</v>
      </c>
      <c r="J3" s="15" t="s">
        <v>34</v>
      </c>
      <c r="K3" s="56"/>
      <c r="L3" s="56"/>
      <c r="M3" s="58"/>
      <c r="N3" s="14">
        <v>2.5</v>
      </c>
      <c r="O3" s="14">
        <v>1</v>
      </c>
      <c r="P3" s="19" t="s">
        <v>20</v>
      </c>
      <c r="Q3" s="19" t="s">
        <v>25</v>
      </c>
      <c r="R3" s="19" t="s">
        <v>21</v>
      </c>
      <c r="S3" s="19" t="s">
        <v>26</v>
      </c>
      <c r="T3" s="46" t="s">
        <v>52</v>
      </c>
      <c r="U3" s="46" t="s">
        <v>53</v>
      </c>
      <c r="V3" s="25" t="s">
        <v>37</v>
      </c>
      <c r="W3" s="25" t="s">
        <v>36</v>
      </c>
    </row>
    <row r="4" spans="1:23" x14ac:dyDescent="0.55000000000000004">
      <c r="A4" s="61"/>
      <c r="B4" s="5" t="s">
        <v>0</v>
      </c>
      <c r="C4" s="6">
        <v>0.37617184027777778</v>
      </c>
      <c r="D4" s="6">
        <v>0.37617817129629633</v>
      </c>
      <c r="E4" s="6">
        <f>D4-C4</f>
        <v>6.3310185185461165E-6</v>
      </c>
      <c r="F4" s="6">
        <v>0.37617907407407408</v>
      </c>
      <c r="G4" s="6">
        <v>0.37620431712962965</v>
      </c>
      <c r="H4" s="6">
        <f>G4-F4</f>
        <v>2.5243055555568272E-5</v>
      </c>
      <c r="I4" s="5">
        <v>4990</v>
      </c>
      <c r="J4" s="5">
        <v>5040</v>
      </c>
      <c r="K4" s="20">
        <v>0.67</v>
      </c>
      <c r="L4" s="5">
        <v>2013</v>
      </c>
      <c r="M4" s="58"/>
      <c r="N4" s="12">
        <f t="shared" ref="N4:N13" si="0">I4+((I4/100)*N$3)</f>
        <v>5114.75</v>
      </c>
      <c r="O4" s="12">
        <f t="shared" ref="O4:O13" si="1">I4-((I4/100)*O$3)</f>
        <v>4940.1000000000004</v>
      </c>
      <c r="P4" s="12">
        <v>5830</v>
      </c>
      <c r="Q4" s="16">
        <f>((P4-$I4)*100/$I4)</f>
        <v>16.83366733466934</v>
      </c>
      <c r="R4" s="13">
        <v>5350</v>
      </c>
      <c r="S4" s="16">
        <f>((R4-$I4)*100/$I4)</f>
        <v>7.214428857715431</v>
      </c>
      <c r="T4" s="44" t="s">
        <v>50</v>
      </c>
      <c r="U4" s="44" t="s">
        <v>50</v>
      </c>
      <c r="V4" s="4" t="str">
        <f>IF(U4="▲",IF(N4&lt;=P4,"승리","패배"),IF(O4&gt;=R4,"패배",IF(N4&lt;=P4,"승리","패배")))</f>
        <v>승리</v>
      </c>
      <c r="W4" s="4">
        <f>IF(V4="승리", $N$3-$W$2, -($O$3+$W$2))</f>
        <v>2.17</v>
      </c>
    </row>
    <row r="5" spans="1:23" x14ac:dyDescent="0.55000000000000004">
      <c r="A5" s="61"/>
      <c r="B5" s="5" t="s">
        <v>1</v>
      </c>
      <c r="C5" s="6">
        <v>0.39078499999999999</v>
      </c>
      <c r="D5" s="6">
        <v>0.3907902430555556</v>
      </c>
      <c r="E5" s="6">
        <f t="shared" ref="E5:E13" si="2">D5-C5</f>
        <v>5.2430555556037817E-6</v>
      </c>
      <c r="F5" s="6">
        <v>0.3907993402777778</v>
      </c>
      <c r="G5" s="6">
        <v>0.39111098379629627</v>
      </c>
      <c r="H5" s="6">
        <f t="shared" ref="H5:H13" si="3">G5-F5</f>
        <v>3.1164351851847849E-4</v>
      </c>
      <c r="I5" s="5">
        <v>4120</v>
      </c>
      <c r="J5" s="5">
        <v>4165</v>
      </c>
      <c r="K5" s="20">
        <v>0.76</v>
      </c>
      <c r="L5" s="5">
        <v>2266</v>
      </c>
      <c r="M5" s="58"/>
      <c r="N5" s="12">
        <f t="shared" si="0"/>
        <v>4223</v>
      </c>
      <c r="O5" s="12">
        <f t="shared" si="1"/>
        <v>4078.8</v>
      </c>
      <c r="P5" s="12">
        <v>4400</v>
      </c>
      <c r="Q5" s="16">
        <f t="shared" ref="Q5:Q13" si="4">((P5-$I5)*100/$I5)</f>
        <v>6.7961165048543686</v>
      </c>
      <c r="R5" s="13">
        <v>4050</v>
      </c>
      <c r="S5" s="16">
        <f t="shared" ref="S5:S13" si="5">((R5-$I5)*100/$I5)</f>
        <v>-1.6990291262135921</v>
      </c>
      <c r="T5" s="44" t="s">
        <v>50</v>
      </c>
      <c r="U5" s="45" t="s">
        <v>51</v>
      </c>
      <c r="V5" s="4" t="str">
        <f t="shared" ref="V5:V13" si="6">IF(U5="▲",IF(N5&lt;=P5,"승리","패배"),IF(O5&gt;=R5,"패배",IF(N5&lt;=P5,"승리","패배")))</f>
        <v>패배</v>
      </c>
      <c r="W5" s="4">
        <f t="shared" ref="W5:W13" si="7">IF(V5="승리", $N$3-$W$2, -($O$3+$W$2))</f>
        <v>-1.33</v>
      </c>
    </row>
    <row r="6" spans="1:23" x14ac:dyDescent="0.55000000000000004">
      <c r="A6" s="61"/>
      <c r="B6" s="5" t="s">
        <v>2</v>
      </c>
      <c r="C6" s="6">
        <v>0.39433062499999999</v>
      </c>
      <c r="D6" s="6">
        <v>0.39433207175925927</v>
      </c>
      <c r="E6" s="6">
        <f t="shared" si="2"/>
        <v>1.4467592592826151E-6</v>
      </c>
      <c r="F6" s="6">
        <v>0.39433568287037035</v>
      </c>
      <c r="G6" s="6">
        <v>0.39474612268518516</v>
      </c>
      <c r="H6" s="6">
        <f t="shared" si="3"/>
        <v>4.104398148148114E-4</v>
      </c>
      <c r="I6" s="5">
        <v>11300</v>
      </c>
      <c r="J6" s="5">
        <v>11450</v>
      </c>
      <c r="K6" s="20">
        <v>1</v>
      </c>
      <c r="L6" s="5">
        <v>2927</v>
      </c>
      <c r="M6" s="58"/>
      <c r="N6" s="12">
        <f t="shared" si="0"/>
        <v>11582.5</v>
      </c>
      <c r="O6" s="12">
        <f t="shared" si="1"/>
        <v>11187</v>
      </c>
      <c r="P6" s="12">
        <v>11900</v>
      </c>
      <c r="Q6" s="16">
        <f t="shared" si="4"/>
        <v>5.3097345132743365</v>
      </c>
      <c r="R6" s="13">
        <v>9960</v>
      </c>
      <c r="S6" s="16">
        <f t="shared" si="5"/>
        <v>-11.858407079646017</v>
      </c>
      <c r="T6" s="44" t="s">
        <v>50</v>
      </c>
      <c r="U6" s="44" t="s">
        <v>50</v>
      </c>
      <c r="V6" s="4" t="str">
        <f t="shared" si="6"/>
        <v>승리</v>
      </c>
      <c r="W6" s="4">
        <f t="shared" si="7"/>
        <v>2.17</v>
      </c>
    </row>
    <row r="7" spans="1:23" x14ac:dyDescent="0.55000000000000004">
      <c r="A7" s="61"/>
      <c r="B7" s="5" t="s">
        <v>3</v>
      </c>
      <c r="C7" s="6">
        <v>0.41149203703703702</v>
      </c>
      <c r="D7" s="6">
        <v>0.41149332175925929</v>
      </c>
      <c r="E7" s="6">
        <f t="shared" si="2"/>
        <v>1.2847222222722721E-6</v>
      </c>
      <c r="F7" s="6">
        <v>0.41150709490740739</v>
      </c>
      <c r="G7" s="6">
        <v>0.41153013888888884</v>
      </c>
      <c r="H7" s="6">
        <f t="shared" si="3"/>
        <v>2.3043981481452036E-5</v>
      </c>
      <c r="I7" s="5">
        <v>3540</v>
      </c>
      <c r="J7" s="5">
        <v>3580</v>
      </c>
      <c r="K7" s="20">
        <v>0.8</v>
      </c>
      <c r="L7" s="5">
        <v>2378</v>
      </c>
      <c r="M7" s="58"/>
      <c r="N7" s="12">
        <f t="shared" si="0"/>
        <v>3628.5</v>
      </c>
      <c r="O7" s="12">
        <f t="shared" si="1"/>
        <v>3504.6</v>
      </c>
      <c r="P7" s="12">
        <v>3765</v>
      </c>
      <c r="Q7" s="16">
        <f t="shared" si="4"/>
        <v>6.3559322033898304</v>
      </c>
      <c r="R7" s="13">
        <v>3340</v>
      </c>
      <c r="S7" s="16">
        <f t="shared" si="5"/>
        <v>-5.6497175141242941</v>
      </c>
      <c r="T7" s="44" t="s">
        <v>50</v>
      </c>
      <c r="U7" s="44" t="s">
        <v>50</v>
      </c>
      <c r="V7" s="4" t="str">
        <f t="shared" si="6"/>
        <v>승리</v>
      </c>
      <c r="W7" s="4">
        <f t="shared" si="7"/>
        <v>2.17</v>
      </c>
    </row>
    <row r="8" spans="1:23" x14ac:dyDescent="0.55000000000000004">
      <c r="A8" s="61"/>
      <c r="B8" s="5" t="s">
        <v>4</v>
      </c>
      <c r="C8" s="6">
        <v>0.42578164351851849</v>
      </c>
      <c r="D8" s="6">
        <v>0.42578309027777778</v>
      </c>
      <c r="E8" s="6">
        <f t="shared" si="2"/>
        <v>1.4467592592826151E-6</v>
      </c>
      <c r="F8" s="6">
        <v>0.42578648148148152</v>
      </c>
      <c r="G8" s="6">
        <v>0.44397582175925926</v>
      </c>
      <c r="H8" s="6">
        <f t="shared" si="3"/>
        <v>1.8189340277777744E-2</v>
      </c>
      <c r="I8" s="5">
        <v>4330</v>
      </c>
      <c r="J8" s="7">
        <v>4375</v>
      </c>
      <c r="K8" s="21">
        <v>0.71</v>
      </c>
      <c r="L8" s="7">
        <v>2120</v>
      </c>
      <c r="M8" s="58"/>
      <c r="N8" s="12">
        <f t="shared" si="0"/>
        <v>4438.25</v>
      </c>
      <c r="O8" s="12">
        <f t="shared" si="1"/>
        <v>4286.7</v>
      </c>
      <c r="P8" s="12">
        <v>4735</v>
      </c>
      <c r="Q8" s="16">
        <f t="shared" si="4"/>
        <v>9.3533487297921472</v>
      </c>
      <c r="R8" s="13">
        <v>4030</v>
      </c>
      <c r="S8" s="16">
        <f t="shared" si="5"/>
        <v>-6.9284064665127021</v>
      </c>
      <c r="T8" s="44" t="s">
        <v>50</v>
      </c>
      <c r="U8" s="44" t="s">
        <v>50</v>
      </c>
      <c r="V8" s="4" t="str">
        <f t="shared" si="6"/>
        <v>승리</v>
      </c>
      <c r="W8" s="4">
        <f t="shared" si="7"/>
        <v>2.17</v>
      </c>
    </row>
    <row r="9" spans="1:23" s="1" customFormat="1" x14ac:dyDescent="0.55000000000000004">
      <c r="A9" s="61"/>
      <c r="B9" s="8" t="s">
        <v>5</v>
      </c>
      <c r="C9" s="9">
        <v>0.46740060185185189</v>
      </c>
      <c r="D9" s="9">
        <v>0.46740186342592588</v>
      </c>
      <c r="E9" s="9">
        <f t="shared" si="2"/>
        <v>1.2615740739851944E-6</v>
      </c>
      <c r="F9" s="9">
        <v>0.46740486111111107</v>
      </c>
      <c r="G9" s="9">
        <v>0.46787874999999995</v>
      </c>
      <c r="H9" s="9">
        <f t="shared" si="3"/>
        <v>4.7388888888888481E-4</v>
      </c>
      <c r="I9" s="10">
        <v>1555</v>
      </c>
      <c r="J9" s="11">
        <v>1515</v>
      </c>
      <c r="K9" s="22">
        <v>-2.89</v>
      </c>
      <c r="L9" s="11">
        <v>-8632</v>
      </c>
      <c r="M9" s="58"/>
      <c r="N9" s="12">
        <f t="shared" si="0"/>
        <v>1593.875</v>
      </c>
      <c r="O9" s="12">
        <f t="shared" si="1"/>
        <v>1539.45</v>
      </c>
      <c r="P9" s="12">
        <v>1715</v>
      </c>
      <c r="Q9" s="16">
        <f t="shared" si="4"/>
        <v>10.289389067524116</v>
      </c>
      <c r="R9" s="13">
        <v>1500</v>
      </c>
      <c r="S9" s="16">
        <f t="shared" si="5"/>
        <v>-3.536977491961415</v>
      </c>
      <c r="T9" s="44" t="s">
        <v>50</v>
      </c>
      <c r="U9" s="45" t="s">
        <v>51</v>
      </c>
      <c r="V9" s="4" t="str">
        <f t="shared" si="6"/>
        <v>패배</v>
      </c>
      <c r="W9" s="4">
        <f t="shared" si="7"/>
        <v>-1.33</v>
      </c>
    </row>
    <row r="10" spans="1:23" x14ac:dyDescent="0.55000000000000004">
      <c r="A10" s="61"/>
      <c r="B10" s="5" t="s">
        <v>6</v>
      </c>
      <c r="C10" s="6">
        <v>0.48487979166666667</v>
      </c>
      <c r="D10" s="6">
        <v>0.48526768518518515</v>
      </c>
      <c r="E10" s="6">
        <f t="shared" si="2"/>
        <v>3.8789351851847842E-4</v>
      </c>
      <c r="F10" s="6">
        <v>0.48527094907407409</v>
      </c>
      <c r="G10" s="6">
        <v>0.48622261574074077</v>
      </c>
      <c r="H10" s="6">
        <f t="shared" si="3"/>
        <v>9.5166666666668398E-4</v>
      </c>
      <c r="I10" s="5">
        <v>3625</v>
      </c>
      <c r="J10" s="7">
        <v>3665</v>
      </c>
      <c r="K10" s="21">
        <v>0.77</v>
      </c>
      <c r="L10" s="7">
        <v>2299</v>
      </c>
      <c r="M10" s="58"/>
      <c r="N10" s="12">
        <f t="shared" si="0"/>
        <v>3715.625</v>
      </c>
      <c r="O10" s="12">
        <f t="shared" si="1"/>
        <v>3588.75</v>
      </c>
      <c r="P10" s="12">
        <v>3950</v>
      </c>
      <c r="Q10" s="16">
        <f t="shared" si="4"/>
        <v>8.9655172413793096</v>
      </c>
      <c r="R10" s="13">
        <v>3464</v>
      </c>
      <c r="S10" s="16">
        <f t="shared" si="5"/>
        <v>-4.4413793103448276</v>
      </c>
      <c r="T10" s="44" t="s">
        <v>50</v>
      </c>
      <c r="U10" s="44" t="s">
        <v>50</v>
      </c>
      <c r="V10" s="4" t="str">
        <f t="shared" si="6"/>
        <v>승리</v>
      </c>
      <c r="W10" s="4">
        <f t="shared" si="7"/>
        <v>2.17</v>
      </c>
    </row>
    <row r="11" spans="1:23" x14ac:dyDescent="0.55000000000000004">
      <c r="A11" s="61"/>
      <c r="B11" s="5" t="s">
        <v>7</v>
      </c>
      <c r="C11" s="6">
        <v>0.49759053240740742</v>
      </c>
      <c r="D11" s="6">
        <v>0.49759269675925927</v>
      </c>
      <c r="E11" s="6">
        <f t="shared" si="2"/>
        <v>2.1643518518521532E-6</v>
      </c>
      <c r="F11" s="6">
        <v>0.49759613425925925</v>
      </c>
      <c r="G11" s="6">
        <v>0.49778790509259258</v>
      </c>
      <c r="H11" s="6">
        <f t="shared" si="3"/>
        <v>1.9177083333332678E-4</v>
      </c>
      <c r="I11" s="5">
        <v>8870</v>
      </c>
      <c r="J11" s="7">
        <v>8960</v>
      </c>
      <c r="K11" s="21">
        <v>0.68</v>
      </c>
      <c r="L11" s="7">
        <v>2003</v>
      </c>
      <c r="M11" s="58"/>
      <c r="N11" s="12">
        <f t="shared" si="0"/>
        <v>9091.75</v>
      </c>
      <c r="O11" s="12">
        <f t="shared" si="1"/>
        <v>8781.2999999999993</v>
      </c>
      <c r="P11" s="12">
        <v>9750</v>
      </c>
      <c r="Q11" s="16">
        <f t="shared" si="4"/>
        <v>9.9210822998872601</v>
      </c>
      <c r="R11" s="13">
        <v>8800</v>
      </c>
      <c r="S11" s="16">
        <f t="shared" si="5"/>
        <v>-0.78917700112739575</v>
      </c>
      <c r="T11" s="44" t="s">
        <v>50</v>
      </c>
      <c r="U11" s="45" t="s">
        <v>51</v>
      </c>
      <c r="V11" s="4" t="str">
        <f t="shared" si="6"/>
        <v>승리</v>
      </c>
      <c r="W11" s="4">
        <f t="shared" si="7"/>
        <v>2.17</v>
      </c>
    </row>
    <row r="12" spans="1:23" x14ac:dyDescent="0.55000000000000004">
      <c r="A12" s="61"/>
      <c r="B12" s="5" t="s">
        <v>8</v>
      </c>
      <c r="C12" s="6">
        <v>0.56084158564814812</v>
      </c>
      <c r="D12" s="6">
        <v>0.56084409722222228</v>
      </c>
      <c r="E12" s="6">
        <f t="shared" si="2"/>
        <v>2.5115740741599168E-6</v>
      </c>
      <c r="F12" s="6">
        <v>0.56084912037037038</v>
      </c>
      <c r="G12" s="6">
        <v>0.56275040509259255</v>
      </c>
      <c r="H12" s="6">
        <f t="shared" si="3"/>
        <v>1.901284722222174E-3</v>
      </c>
      <c r="I12" s="5">
        <v>5080</v>
      </c>
      <c r="J12" s="7">
        <v>5130</v>
      </c>
      <c r="K12" s="21">
        <v>0.65</v>
      </c>
      <c r="L12" s="7">
        <v>1962</v>
      </c>
      <c r="M12" s="58"/>
      <c r="N12" s="12">
        <f t="shared" si="0"/>
        <v>5207</v>
      </c>
      <c r="O12" s="12">
        <f t="shared" si="1"/>
        <v>5029.2</v>
      </c>
      <c r="P12" s="12">
        <v>5190</v>
      </c>
      <c r="Q12" s="16">
        <f t="shared" si="4"/>
        <v>2.1653543307086616</v>
      </c>
      <c r="R12" s="13">
        <v>4309</v>
      </c>
      <c r="S12" s="16">
        <f t="shared" si="5"/>
        <v>-15.177165354330709</v>
      </c>
      <c r="T12" s="45" t="s">
        <v>51</v>
      </c>
      <c r="U12" s="44" t="s">
        <v>50</v>
      </c>
      <c r="V12" s="4" t="str">
        <f t="shared" si="6"/>
        <v>패배</v>
      </c>
      <c r="W12" s="4">
        <f t="shared" si="7"/>
        <v>-1.33</v>
      </c>
    </row>
    <row r="13" spans="1:23" s="1" customFormat="1" x14ac:dyDescent="0.55000000000000004">
      <c r="A13" s="61"/>
      <c r="B13" s="10" t="s">
        <v>9</v>
      </c>
      <c r="C13" s="9">
        <v>0.5911277430555556</v>
      </c>
      <c r="D13" s="9">
        <v>0.59112884259259257</v>
      </c>
      <c r="E13" s="9">
        <f t="shared" si="2"/>
        <v>1.0995370369748514E-6</v>
      </c>
      <c r="F13" s="9">
        <v>0.5911320717592593</v>
      </c>
      <c r="G13" s="9">
        <v>0.59262534722222215</v>
      </c>
      <c r="H13" s="9">
        <f t="shared" si="3"/>
        <v>1.4932754629628509E-3</v>
      </c>
      <c r="I13" s="10">
        <v>7750</v>
      </c>
      <c r="J13" s="11">
        <v>7550</v>
      </c>
      <c r="K13" s="22">
        <v>-2.9</v>
      </c>
      <c r="L13" s="11">
        <v>-8540</v>
      </c>
      <c r="M13" s="58"/>
      <c r="N13" s="12">
        <f t="shared" si="0"/>
        <v>7943.75</v>
      </c>
      <c r="O13" s="12">
        <f t="shared" si="1"/>
        <v>7672.5</v>
      </c>
      <c r="P13" s="12">
        <v>8100</v>
      </c>
      <c r="Q13" s="16">
        <f t="shared" si="4"/>
        <v>4.5161290322580649</v>
      </c>
      <c r="R13" s="13">
        <v>7360</v>
      </c>
      <c r="S13" s="16">
        <f t="shared" si="5"/>
        <v>-5.032258064516129</v>
      </c>
      <c r="T13" s="44" t="s">
        <v>56</v>
      </c>
      <c r="U13" s="44" t="s">
        <v>50</v>
      </c>
      <c r="V13" s="4" t="str">
        <f t="shared" si="6"/>
        <v>승리</v>
      </c>
      <c r="W13" s="4">
        <f t="shared" si="7"/>
        <v>2.17</v>
      </c>
    </row>
    <row r="14" spans="1:23" ht="33.9" customHeight="1" x14ac:dyDescent="0.55000000000000004">
      <c r="A14" s="49" t="s">
        <v>35</v>
      </c>
      <c r="B14" s="50"/>
      <c r="C14" s="50"/>
      <c r="D14" s="50"/>
      <c r="E14" s="50"/>
      <c r="F14" s="50"/>
      <c r="G14" s="50"/>
      <c r="H14" s="50"/>
      <c r="I14" s="51"/>
      <c r="J14" s="3" t="s">
        <v>24</v>
      </c>
      <c r="K14" s="39">
        <f>SUM(K4:K13)/100</f>
        <v>2.5000000000000044E-3</v>
      </c>
      <c r="L14" s="38">
        <f>SUM(L4:L13)</f>
        <v>796</v>
      </c>
      <c r="M14" s="59"/>
      <c r="N14" s="17" t="s">
        <v>28</v>
      </c>
      <c r="O14" s="17" t="s">
        <v>28</v>
      </c>
      <c r="P14" s="18" t="s">
        <v>29</v>
      </c>
      <c r="Q14" s="24">
        <f>AVERAGE(Q4:Q13)</f>
        <v>8.0506271257737438</v>
      </c>
      <c r="R14" s="18" t="s">
        <v>30</v>
      </c>
      <c r="S14" s="24">
        <f>AVERAGE(S4:S13)</f>
        <v>-4.7898088551061653</v>
      </c>
      <c r="T14" s="48">
        <f>COUNTIF(T4:T13, "▲")/COUNTA(T4:T13)</f>
        <v>0.9</v>
      </c>
      <c r="U14" s="48">
        <f>COUNTIF(U4:U13, "▲")/COUNTA(U4:U13)</f>
        <v>0.7</v>
      </c>
      <c r="V14" s="26">
        <f>COUNTIF(V4:V13, "승리")/COUNTA(V4:V13)</f>
        <v>0.7</v>
      </c>
      <c r="W14" s="4">
        <f>AVERAGE(W4:W13)</f>
        <v>1.1199999999999999</v>
      </c>
    </row>
    <row r="15" spans="1:23" ht="4.8499999999999996" customHeight="1" x14ac:dyDescent="0.55000000000000004">
      <c r="A15" s="28"/>
      <c r="B15" s="29"/>
      <c r="C15" s="29"/>
      <c r="D15" s="29"/>
      <c r="E15" s="29"/>
      <c r="F15" s="29"/>
      <c r="G15" s="29"/>
      <c r="H15" s="29"/>
      <c r="I15" s="29"/>
      <c r="J15" s="30"/>
      <c r="K15" s="31"/>
      <c r="L15" s="32"/>
      <c r="M15" s="27"/>
      <c r="N15" s="33"/>
      <c r="O15" s="33"/>
      <c r="P15" s="34"/>
      <c r="Q15" s="35"/>
      <c r="R15" s="29"/>
      <c r="S15" s="35"/>
      <c r="T15" s="35"/>
      <c r="U15" s="35"/>
      <c r="V15" s="36"/>
      <c r="W15" s="37"/>
    </row>
    <row r="16" spans="1:23" ht="17.600000000000001" customHeight="1" x14ac:dyDescent="0.55000000000000004">
      <c r="A16" s="60">
        <v>42653</v>
      </c>
      <c r="B16" s="61" t="s">
        <v>27</v>
      </c>
      <c r="C16" s="61" t="s">
        <v>15</v>
      </c>
      <c r="D16" s="61"/>
      <c r="E16" s="61"/>
      <c r="F16" s="61" t="s">
        <v>16</v>
      </c>
      <c r="G16" s="61"/>
      <c r="H16" s="61"/>
      <c r="I16" s="52" t="s">
        <v>32</v>
      </c>
      <c r="J16" s="54"/>
      <c r="K16" s="55" t="s">
        <v>10</v>
      </c>
      <c r="L16" s="55" t="s">
        <v>11</v>
      </c>
      <c r="M16" s="57"/>
      <c r="N16" s="14" t="s">
        <v>23</v>
      </c>
      <c r="O16" s="14" t="s">
        <v>22</v>
      </c>
      <c r="P16" s="52" t="s">
        <v>19</v>
      </c>
      <c r="Q16" s="53"/>
      <c r="R16" s="53"/>
      <c r="S16" s="53"/>
      <c r="T16" s="53"/>
      <c r="U16" s="53"/>
      <c r="V16" s="54"/>
      <c r="W16" s="23">
        <v>0.33</v>
      </c>
    </row>
    <row r="17" spans="1:23" ht="35.15" customHeight="1" x14ac:dyDescent="0.55000000000000004">
      <c r="A17" s="61"/>
      <c r="B17" s="61"/>
      <c r="C17" s="23" t="s">
        <v>12</v>
      </c>
      <c r="D17" s="23" t="s">
        <v>13</v>
      </c>
      <c r="E17" s="23" t="s">
        <v>17</v>
      </c>
      <c r="F17" s="23" t="s">
        <v>12</v>
      </c>
      <c r="G17" s="23" t="s">
        <v>13</v>
      </c>
      <c r="H17" s="23" t="s">
        <v>17</v>
      </c>
      <c r="I17" s="23" t="s">
        <v>15</v>
      </c>
      <c r="J17" s="23" t="s">
        <v>16</v>
      </c>
      <c r="K17" s="56"/>
      <c r="L17" s="56"/>
      <c r="M17" s="58"/>
      <c r="N17" s="14">
        <v>2.5</v>
      </c>
      <c r="O17" s="14">
        <v>1</v>
      </c>
      <c r="P17" s="23" t="s">
        <v>20</v>
      </c>
      <c r="Q17" s="23" t="s">
        <v>23</v>
      </c>
      <c r="R17" s="23" t="s">
        <v>21</v>
      </c>
      <c r="S17" s="23" t="s">
        <v>22</v>
      </c>
      <c r="T17" s="46" t="s">
        <v>52</v>
      </c>
      <c r="U17" s="46" t="s">
        <v>54</v>
      </c>
      <c r="V17" s="25" t="s">
        <v>37</v>
      </c>
      <c r="W17" s="25" t="s">
        <v>36</v>
      </c>
    </row>
    <row r="18" spans="1:23" x14ac:dyDescent="0.55000000000000004">
      <c r="A18" s="61"/>
      <c r="B18" s="40" t="s">
        <v>0</v>
      </c>
      <c r="C18" s="41">
        <v>0.37656221064814815</v>
      </c>
      <c r="D18" s="41">
        <v>0.37656221064814815</v>
      </c>
      <c r="E18" s="41">
        <f>D18-C18</f>
        <v>0</v>
      </c>
      <c r="F18" s="41">
        <v>0.37656221064814815</v>
      </c>
      <c r="G18" s="41">
        <v>0.37656221064814815</v>
      </c>
      <c r="H18" s="41">
        <f>G18-F18</f>
        <v>0</v>
      </c>
      <c r="I18" s="40">
        <v>5600</v>
      </c>
      <c r="J18" s="40">
        <v>0</v>
      </c>
      <c r="K18" s="42">
        <v>0</v>
      </c>
      <c r="L18" s="40">
        <v>0</v>
      </c>
      <c r="M18" s="58"/>
      <c r="N18" s="12">
        <f>I18+((I18/100)*N$17)</f>
        <v>5740</v>
      </c>
      <c r="O18" s="12">
        <f>I18-((I18/100)*O$17)</f>
        <v>5544</v>
      </c>
      <c r="P18" s="12">
        <v>5740</v>
      </c>
      <c r="Q18" s="16">
        <f>((P18-$I18)*100/$I18)</f>
        <v>2.5</v>
      </c>
      <c r="R18" s="13">
        <v>4280</v>
      </c>
      <c r="S18" s="16">
        <f>((R18-$I18)*100/$I18)</f>
        <v>-23.571428571428573</v>
      </c>
      <c r="T18" s="44" t="s">
        <v>50</v>
      </c>
      <c r="U18" s="44" t="s">
        <v>55</v>
      </c>
      <c r="V18" s="4" t="str">
        <f t="shared" ref="V18:V31" si="8">IF(U18="▲",IF(N18&lt;=P18,"승리","패배"),IF(O18&gt;=R18,"패배",IF(N18&lt;=P18,"승리","패배")))</f>
        <v>승리</v>
      </c>
      <c r="W18" s="4">
        <f>IF(V18="승리", $N$17-$W$2, -($O$17+$W$2))</f>
        <v>2.17</v>
      </c>
    </row>
    <row r="19" spans="1:23" x14ac:dyDescent="0.55000000000000004">
      <c r="A19" s="61"/>
      <c r="B19" s="40" t="s">
        <v>38</v>
      </c>
      <c r="C19" s="41">
        <v>0.3771644097222222</v>
      </c>
      <c r="D19" s="41">
        <v>0.3771644097222222</v>
      </c>
      <c r="E19" s="41">
        <f t="shared" ref="E19:E27" si="9">D19-C19</f>
        <v>0</v>
      </c>
      <c r="F19" s="41">
        <v>0.3771644097222222</v>
      </c>
      <c r="G19" s="41">
        <v>0.3771644097222222</v>
      </c>
      <c r="H19" s="41">
        <f t="shared" ref="H19:H27" si="10">G19-F19</f>
        <v>0</v>
      </c>
      <c r="I19" s="40">
        <v>2930</v>
      </c>
      <c r="J19" s="40">
        <v>0</v>
      </c>
      <c r="K19" s="42">
        <v>0</v>
      </c>
      <c r="L19" s="40">
        <v>0</v>
      </c>
      <c r="M19" s="58"/>
      <c r="N19" s="12">
        <f t="shared" ref="N19:N31" si="11">I19+((I19/100)*N$17)</f>
        <v>3003.25</v>
      </c>
      <c r="O19" s="12">
        <f t="shared" ref="O19:O31" si="12">I19-((I19/100)*O$17)</f>
        <v>2900.7</v>
      </c>
      <c r="P19" s="12">
        <v>2975</v>
      </c>
      <c r="Q19" s="16">
        <f t="shared" ref="Q19:Q26" si="13">((P19-$I19)*100/$I19)</f>
        <v>1.5358361774744027</v>
      </c>
      <c r="R19" s="13">
        <v>2650</v>
      </c>
      <c r="S19" s="16">
        <f t="shared" ref="S19:S26" si="14">((R19-$I19)*100/$I19)</f>
        <v>-9.5563139931740615</v>
      </c>
      <c r="T19" s="44" t="s">
        <v>50</v>
      </c>
      <c r="U19" s="44" t="s">
        <v>50</v>
      </c>
      <c r="V19" s="4" t="str">
        <f t="shared" si="8"/>
        <v>패배</v>
      </c>
      <c r="W19" s="4">
        <f t="shared" ref="W19:W31" si="15">IF(V19="승리", $N$17-$W$2, -($O$17+$W$2))</f>
        <v>-1.33</v>
      </c>
    </row>
    <row r="20" spans="1:23" x14ac:dyDescent="0.55000000000000004">
      <c r="A20" s="61"/>
      <c r="B20" s="40" t="s">
        <v>39</v>
      </c>
      <c r="C20" s="41">
        <v>0.38334341435185187</v>
      </c>
      <c r="D20" s="41">
        <v>0.38334341435185187</v>
      </c>
      <c r="E20" s="41">
        <f t="shared" si="9"/>
        <v>0</v>
      </c>
      <c r="F20" s="41">
        <v>0.38334341435185187</v>
      </c>
      <c r="G20" s="41">
        <v>0.38334341435185187</v>
      </c>
      <c r="H20" s="41">
        <f t="shared" si="10"/>
        <v>0</v>
      </c>
      <c r="I20" s="40">
        <v>3810</v>
      </c>
      <c r="J20" s="40">
        <v>0</v>
      </c>
      <c r="K20" s="42">
        <v>0</v>
      </c>
      <c r="L20" s="40">
        <v>0</v>
      </c>
      <c r="M20" s="58"/>
      <c r="N20" s="12">
        <f t="shared" si="11"/>
        <v>3905.25</v>
      </c>
      <c r="O20" s="12">
        <f t="shared" si="12"/>
        <v>3771.9</v>
      </c>
      <c r="P20" s="12">
        <v>4235</v>
      </c>
      <c r="Q20" s="16">
        <f t="shared" si="13"/>
        <v>11.15485564304462</v>
      </c>
      <c r="R20" s="13">
        <v>3735</v>
      </c>
      <c r="S20" s="16">
        <f t="shared" si="14"/>
        <v>-1.9685039370078741</v>
      </c>
      <c r="T20" s="44" t="s">
        <v>50</v>
      </c>
      <c r="U20" s="45" t="s">
        <v>51</v>
      </c>
      <c r="V20" s="4" t="str">
        <f t="shared" si="8"/>
        <v>패배</v>
      </c>
      <c r="W20" s="4">
        <f t="shared" si="15"/>
        <v>-1.33</v>
      </c>
    </row>
    <row r="21" spans="1:23" x14ac:dyDescent="0.55000000000000004">
      <c r="A21" s="61"/>
      <c r="B21" s="40" t="s">
        <v>40</v>
      </c>
      <c r="C21" s="41">
        <v>0.40115490740740739</v>
      </c>
      <c r="D21" s="41">
        <v>0.40115490740740739</v>
      </c>
      <c r="E21" s="41">
        <f t="shared" si="9"/>
        <v>0</v>
      </c>
      <c r="F21" s="41">
        <v>0.40115490740740739</v>
      </c>
      <c r="G21" s="41">
        <v>0.40115490740740739</v>
      </c>
      <c r="H21" s="41">
        <f t="shared" si="10"/>
        <v>0</v>
      </c>
      <c r="I21" s="40">
        <v>5570</v>
      </c>
      <c r="J21" s="40">
        <v>0</v>
      </c>
      <c r="K21" s="42">
        <v>0</v>
      </c>
      <c r="L21" s="40">
        <v>0</v>
      </c>
      <c r="M21" s="58"/>
      <c r="N21" s="12">
        <f t="shared" si="11"/>
        <v>5709.25</v>
      </c>
      <c r="O21" s="12">
        <f t="shared" si="12"/>
        <v>5514.3</v>
      </c>
      <c r="P21" s="12">
        <v>5900</v>
      </c>
      <c r="Q21" s="16">
        <f t="shared" si="13"/>
        <v>5.9245960502693</v>
      </c>
      <c r="R21" s="13">
        <v>5399</v>
      </c>
      <c r="S21" s="16">
        <f t="shared" si="14"/>
        <v>-3.0700179533213645</v>
      </c>
      <c r="T21" s="44" t="s">
        <v>50</v>
      </c>
      <c r="U21" s="44" t="s">
        <v>50</v>
      </c>
      <c r="V21" s="4" t="str">
        <f t="shared" si="8"/>
        <v>승리</v>
      </c>
      <c r="W21" s="4">
        <f t="shared" si="15"/>
        <v>2.17</v>
      </c>
    </row>
    <row r="22" spans="1:23" x14ac:dyDescent="0.55000000000000004">
      <c r="A22" s="61"/>
      <c r="B22" s="40" t="s">
        <v>5</v>
      </c>
      <c r="C22" s="41">
        <v>0.43719008101851853</v>
      </c>
      <c r="D22" s="41">
        <v>0.43719008101851853</v>
      </c>
      <c r="E22" s="41">
        <f t="shared" si="9"/>
        <v>0</v>
      </c>
      <c r="F22" s="41">
        <v>0.43719008101851853</v>
      </c>
      <c r="G22" s="41">
        <v>0.43719008101851853</v>
      </c>
      <c r="H22" s="41">
        <f t="shared" si="10"/>
        <v>0</v>
      </c>
      <c r="I22" s="40">
        <v>1745</v>
      </c>
      <c r="J22" s="43">
        <v>0</v>
      </c>
      <c r="K22" s="42">
        <v>0</v>
      </c>
      <c r="L22" s="43">
        <v>0</v>
      </c>
      <c r="M22" s="58"/>
      <c r="N22" s="12">
        <f t="shared" si="11"/>
        <v>1788.625</v>
      </c>
      <c r="O22" s="12">
        <f t="shared" si="12"/>
        <v>1727.55</v>
      </c>
      <c r="P22" s="12">
        <v>1725</v>
      </c>
      <c r="Q22" s="16">
        <f t="shared" si="13"/>
        <v>-1.1461318051575931</v>
      </c>
      <c r="R22" s="13">
        <v>1625</v>
      </c>
      <c r="S22" s="16">
        <f t="shared" si="14"/>
        <v>-6.8767908309455583</v>
      </c>
      <c r="T22" s="45" t="s">
        <v>51</v>
      </c>
      <c r="U22" s="45" t="s">
        <v>51</v>
      </c>
      <c r="V22" s="4" t="str">
        <f t="shared" si="8"/>
        <v>패배</v>
      </c>
      <c r="W22" s="4">
        <f t="shared" si="15"/>
        <v>-1.33</v>
      </c>
    </row>
    <row r="23" spans="1:23" s="1" customFormat="1" x14ac:dyDescent="0.55000000000000004">
      <c r="A23" s="61"/>
      <c r="B23" s="13" t="s">
        <v>41</v>
      </c>
      <c r="C23" s="41">
        <v>0.44663356481481481</v>
      </c>
      <c r="D23" s="41">
        <v>0.44663356481481481</v>
      </c>
      <c r="E23" s="41">
        <f t="shared" si="9"/>
        <v>0</v>
      </c>
      <c r="F23" s="41">
        <v>0.44663356481481481</v>
      </c>
      <c r="G23" s="41">
        <v>0.44663356481481481</v>
      </c>
      <c r="H23" s="41">
        <f t="shared" si="10"/>
        <v>0</v>
      </c>
      <c r="I23" s="13">
        <v>1020</v>
      </c>
      <c r="J23" s="43">
        <v>0</v>
      </c>
      <c r="K23" s="42">
        <v>0</v>
      </c>
      <c r="L23" s="43">
        <v>0</v>
      </c>
      <c r="M23" s="58"/>
      <c r="N23" s="12">
        <f t="shared" si="11"/>
        <v>1045.5</v>
      </c>
      <c r="O23" s="12">
        <f t="shared" si="12"/>
        <v>1009.8</v>
      </c>
      <c r="P23" s="12">
        <v>1045</v>
      </c>
      <c r="Q23" s="16">
        <f t="shared" si="13"/>
        <v>2.4509803921568629</v>
      </c>
      <c r="R23" s="13">
        <v>937</v>
      </c>
      <c r="S23" s="16">
        <f t="shared" si="14"/>
        <v>-8.1372549019607838</v>
      </c>
      <c r="T23" s="44" t="s">
        <v>50</v>
      </c>
      <c r="U23" s="44" t="s">
        <v>50</v>
      </c>
      <c r="V23" s="4" t="str">
        <f t="shared" si="8"/>
        <v>패배</v>
      </c>
      <c r="W23" s="4">
        <f t="shared" si="15"/>
        <v>-1.33</v>
      </c>
    </row>
    <row r="24" spans="1:23" x14ac:dyDescent="0.55000000000000004">
      <c r="A24" s="61"/>
      <c r="B24" s="40" t="s">
        <v>42</v>
      </c>
      <c r="C24" s="41">
        <v>0.46312246527777773</v>
      </c>
      <c r="D24" s="41">
        <v>0.46312246527777773</v>
      </c>
      <c r="E24" s="41">
        <f t="shared" si="9"/>
        <v>0</v>
      </c>
      <c r="F24" s="41">
        <v>0.46312246527777773</v>
      </c>
      <c r="G24" s="41">
        <v>0.46312246527777773</v>
      </c>
      <c r="H24" s="41">
        <f t="shared" si="10"/>
        <v>0</v>
      </c>
      <c r="I24" s="40">
        <v>3365</v>
      </c>
      <c r="J24" s="43">
        <v>0</v>
      </c>
      <c r="K24" s="42">
        <v>0</v>
      </c>
      <c r="L24" s="43">
        <v>0</v>
      </c>
      <c r="M24" s="58"/>
      <c r="N24" s="12">
        <f t="shared" si="11"/>
        <v>3449.125</v>
      </c>
      <c r="O24" s="12">
        <f t="shared" si="12"/>
        <v>3331.35</v>
      </c>
      <c r="P24" s="12">
        <v>3485</v>
      </c>
      <c r="Q24" s="16">
        <f t="shared" si="13"/>
        <v>3.5661218424962855</v>
      </c>
      <c r="R24" s="13">
        <v>3120</v>
      </c>
      <c r="S24" s="16">
        <f t="shared" si="14"/>
        <v>-7.2808320950965824</v>
      </c>
      <c r="T24" s="44" t="s">
        <v>50</v>
      </c>
      <c r="U24" s="44" t="s">
        <v>50</v>
      </c>
      <c r="V24" s="4" t="str">
        <f t="shared" si="8"/>
        <v>승리</v>
      </c>
      <c r="W24" s="4">
        <f t="shared" si="15"/>
        <v>2.17</v>
      </c>
    </row>
    <row r="25" spans="1:23" x14ac:dyDescent="0.55000000000000004">
      <c r="A25" s="61"/>
      <c r="B25" s="40" t="s">
        <v>43</v>
      </c>
      <c r="C25" s="41">
        <v>0.51390546296296302</v>
      </c>
      <c r="D25" s="41">
        <v>0.51390546296296302</v>
      </c>
      <c r="E25" s="41">
        <f t="shared" si="9"/>
        <v>0</v>
      </c>
      <c r="F25" s="41">
        <v>0.51390546296296302</v>
      </c>
      <c r="G25" s="41">
        <v>0.51390546296296302</v>
      </c>
      <c r="H25" s="41">
        <f t="shared" si="10"/>
        <v>0</v>
      </c>
      <c r="I25" s="40">
        <v>2145</v>
      </c>
      <c r="J25" s="43">
        <v>0</v>
      </c>
      <c r="K25" s="42">
        <v>0</v>
      </c>
      <c r="L25" s="43">
        <v>0</v>
      </c>
      <c r="M25" s="58"/>
      <c r="N25" s="12">
        <f t="shared" si="11"/>
        <v>2198.625</v>
      </c>
      <c r="O25" s="12">
        <f t="shared" si="12"/>
        <v>2123.5500000000002</v>
      </c>
      <c r="P25" s="12">
        <v>2175</v>
      </c>
      <c r="Q25" s="16">
        <f t="shared" si="13"/>
        <v>1.3986013986013985</v>
      </c>
      <c r="R25" s="13">
        <v>2025</v>
      </c>
      <c r="S25" s="16">
        <f t="shared" si="14"/>
        <v>-5.5944055944055942</v>
      </c>
      <c r="T25" s="44" t="s">
        <v>50</v>
      </c>
      <c r="U25" s="44" t="s">
        <v>50</v>
      </c>
      <c r="V25" s="4" t="str">
        <f t="shared" si="8"/>
        <v>패배</v>
      </c>
      <c r="W25" s="4">
        <f t="shared" si="15"/>
        <v>-1.33</v>
      </c>
    </row>
    <row r="26" spans="1:23" x14ac:dyDescent="0.55000000000000004">
      <c r="A26" s="61"/>
      <c r="B26" s="40" t="s">
        <v>44</v>
      </c>
      <c r="C26" s="41">
        <v>0.52166662037037037</v>
      </c>
      <c r="D26" s="41">
        <v>0.52166662037037037</v>
      </c>
      <c r="E26" s="41">
        <f t="shared" si="9"/>
        <v>0</v>
      </c>
      <c r="F26" s="41">
        <v>0.52166662037037037</v>
      </c>
      <c r="G26" s="41">
        <v>0.52166662037037037</v>
      </c>
      <c r="H26" s="41">
        <f t="shared" si="10"/>
        <v>0</v>
      </c>
      <c r="I26" s="40">
        <v>10800</v>
      </c>
      <c r="J26" s="43">
        <v>0</v>
      </c>
      <c r="K26" s="42">
        <v>0</v>
      </c>
      <c r="L26" s="43">
        <v>0</v>
      </c>
      <c r="M26" s="58"/>
      <c r="N26" s="12">
        <f t="shared" si="11"/>
        <v>11070</v>
      </c>
      <c r="O26" s="12">
        <f t="shared" si="12"/>
        <v>10692</v>
      </c>
      <c r="P26" s="12">
        <v>11400</v>
      </c>
      <c r="Q26" s="16">
        <f t="shared" si="13"/>
        <v>5.5555555555555554</v>
      </c>
      <c r="R26" s="13">
        <v>10050</v>
      </c>
      <c r="S26" s="16">
        <f t="shared" si="14"/>
        <v>-6.9444444444444446</v>
      </c>
      <c r="T26" s="44" t="s">
        <v>50</v>
      </c>
      <c r="U26" s="44" t="s">
        <v>50</v>
      </c>
      <c r="V26" s="4" t="str">
        <f t="shared" si="8"/>
        <v>승리</v>
      </c>
      <c r="W26" s="4">
        <f t="shared" si="15"/>
        <v>2.17</v>
      </c>
    </row>
    <row r="27" spans="1:23" x14ac:dyDescent="0.55000000000000004">
      <c r="A27" s="61"/>
      <c r="B27" s="13" t="s">
        <v>45</v>
      </c>
      <c r="C27" s="41">
        <v>0.56307472222222221</v>
      </c>
      <c r="D27" s="41">
        <v>0.56307472222222221</v>
      </c>
      <c r="E27" s="41">
        <f t="shared" si="9"/>
        <v>0</v>
      </c>
      <c r="F27" s="41">
        <v>0.56307472222222221</v>
      </c>
      <c r="G27" s="41">
        <v>0.56307472222222221</v>
      </c>
      <c r="H27" s="41">
        <f t="shared" si="10"/>
        <v>0</v>
      </c>
      <c r="I27" s="40">
        <v>1675</v>
      </c>
      <c r="J27" s="43">
        <v>0</v>
      </c>
      <c r="K27" s="42">
        <v>0</v>
      </c>
      <c r="L27" s="43">
        <v>0</v>
      </c>
      <c r="M27" s="58"/>
      <c r="N27" s="12">
        <f t="shared" si="11"/>
        <v>1716.875</v>
      </c>
      <c r="O27" s="12">
        <f t="shared" si="12"/>
        <v>1658.25</v>
      </c>
      <c r="P27" s="12">
        <v>1700</v>
      </c>
      <c r="Q27" s="16">
        <f t="shared" ref="Q27:Q31" si="16">((P27-$I27)*100/$I27)</f>
        <v>1.4925373134328359</v>
      </c>
      <c r="R27" s="13">
        <v>1595</v>
      </c>
      <c r="S27" s="16">
        <f t="shared" ref="S27:S31" si="17">((R27-$I27)*100/$I27)</f>
        <v>-4.7761194029850742</v>
      </c>
      <c r="T27" s="44" t="s">
        <v>50</v>
      </c>
      <c r="U27" s="45" t="s">
        <v>51</v>
      </c>
      <c r="V27" s="4" t="str">
        <f t="shared" si="8"/>
        <v>패배</v>
      </c>
      <c r="W27" s="4">
        <f t="shared" si="15"/>
        <v>-1.33</v>
      </c>
    </row>
    <row r="28" spans="1:23" x14ac:dyDescent="0.55000000000000004">
      <c r="A28" s="61"/>
      <c r="B28" s="40" t="s">
        <v>46</v>
      </c>
      <c r="C28" s="41">
        <v>0.57979715277777777</v>
      </c>
      <c r="D28" s="41">
        <v>0.57979715277777777</v>
      </c>
      <c r="E28" s="41">
        <f t="shared" ref="E28:E31" si="18">D28-C28</f>
        <v>0</v>
      </c>
      <c r="F28" s="41">
        <v>0.57979715277777777</v>
      </c>
      <c r="G28" s="41">
        <v>0.57979715277777777</v>
      </c>
      <c r="H28" s="41">
        <f t="shared" ref="H28:H31" si="19">G28-F28</f>
        <v>0</v>
      </c>
      <c r="I28" s="40">
        <v>7500</v>
      </c>
      <c r="J28" s="43">
        <v>0</v>
      </c>
      <c r="K28" s="42">
        <v>0</v>
      </c>
      <c r="L28" s="43">
        <v>0</v>
      </c>
      <c r="M28" s="58"/>
      <c r="N28" s="12">
        <f t="shared" si="11"/>
        <v>7687.5</v>
      </c>
      <c r="O28" s="12">
        <f t="shared" si="12"/>
        <v>7425</v>
      </c>
      <c r="P28" s="12">
        <v>7700</v>
      </c>
      <c r="Q28" s="16">
        <f t="shared" si="16"/>
        <v>2.6666666666666665</v>
      </c>
      <c r="R28" s="13">
        <v>6760</v>
      </c>
      <c r="S28" s="16">
        <f t="shared" si="17"/>
        <v>-9.8666666666666671</v>
      </c>
      <c r="T28" s="44" t="s">
        <v>50</v>
      </c>
      <c r="U28" s="44" t="s">
        <v>50</v>
      </c>
      <c r="V28" s="4" t="str">
        <f t="shared" si="8"/>
        <v>승리</v>
      </c>
      <c r="W28" s="4">
        <f t="shared" si="15"/>
        <v>2.17</v>
      </c>
    </row>
    <row r="29" spans="1:23" x14ac:dyDescent="0.55000000000000004">
      <c r="A29" s="61"/>
      <c r="B29" s="40" t="s">
        <v>47</v>
      </c>
      <c r="C29" s="41">
        <v>0.58587526620370367</v>
      </c>
      <c r="D29" s="41">
        <v>0.58587526620370367</v>
      </c>
      <c r="E29" s="41">
        <f t="shared" si="18"/>
        <v>0</v>
      </c>
      <c r="F29" s="41">
        <v>0.58587526620370367</v>
      </c>
      <c r="G29" s="41">
        <v>0.58587526620370367</v>
      </c>
      <c r="H29" s="41">
        <f t="shared" si="19"/>
        <v>0</v>
      </c>
      <c r="I29" s="40">
        <v>2520</v>
      </c>
      <c r="J29" s="43">
        <v>0</v>
      </c>
      <c r="K29" s="42">
        <v>0</v>
      </c>
      <c r="L29" s="43">
        <v>0</v>
      </c>
      <c r="M29" s="58"/>
      <c r="N29" s="12">
        <f t="shared" si="11"/>
        <v>2583</v>
      </c>
      <c r="O29" s="12">
        <f t="shared" si="12"/>
        <v>2494.8000000000002</v>
      </c>
      <c r="P29" s="12">
        <v>2670</v>
      </c>
      <c r="Q29" s="16">
        <f t="shared" si="16"/>
        <v>5.9523809523809526</v>
      </c>
      <c r="R29" s="13">
        <v>2380</v>
      </c>
      <c r="S29" s="16">
        <f t="shared" si="17"/>
        <v>-5.5555555555555554</v>
      </c>
      <c r="T29" s="44" t="s">
        <v>50</v>
      </c>
      <c r="U29" s="44" t="s">
        <v>50</v>
      </c>
      <c r="V29" s="4" t="str">
        <f t="shared" si="8"/>
        <v>승리</v>
      </c>
      <c r="W29" s="4">
        <f t="shared" si="15"/>
        <v>2.17</v>
      </c>
    </row>
    <row r="30" spans="1:23" x14ac:dyDescent="0.55000000000000004">
      <c r="A30" s="61"/>
      <c r="B30" s="40" t="s">
        <v>48</v>
      </c>
      <c r="C30" s="41">
        <v>0.60253489583333331</v>
      </c>
      <c r="D30" s="41">
        <v>0.60253489583333331</v>
      </c>
      <c r="E30" s="41">
        <f t="shared" si="18"/>
        <v>0</v>
      </c>
      <c r="F30" s="41">
        <v>0.60253489583333331</v>
      </c>
      <c r="G30" s="41">
        <v>0.60253489583333331</v>
      </c>
      <c r="H30" s="41">
        <f t="shared" si="19"/>
        <v>0</v>
      </c>
      <c r="I30" s="40">
        <v>2340</v>
      </c>
      <c r="J30" s="43">
        <v>0</v>
      </c>
      <c r="K30" s="42">
        <v>0</v>
      </c>
      <c r="L30" s="43">
        <v>0</v>
      </c>
      <c r="M30" s="58"/>
      <c r="N30" s="12">
        <f t="shared" si="11"/>
        <v>2398.5</v>
      </c>
      <c r="O30" s="12">
        <f t="shared" si="12"/>
        <v>2316.6</v>
      </c>
      <c r="P30" s="12">
        <v>2775</v>
      </c>
      <c r="Q30" s="16">
        <f t="shared" si="16"/>
        <v>18.589743589743591</v>
      </c>
      <c r="R30" s="13">
        <v>2400</v>
      </c>
      <c r="S30" s="16">
        <f t="shared" si="17"/>
        <v>2.5641025641025643</v>
      </c>
      <c r="T30" s="44" t="s">
        <v>50</v>
      </c>
      <c r="U30" s="44" t="s">
        <v>50</v>
      </c>
      <c r="V30" s="4" t="str">
        <f t="shared" si="8"/>
        <v>승리</v>
      </c>
      <c r="W30" s="4">
        <f t="shared" si="15"/>
        <v>2.17</v>
      </c>
    </row>
    <row r="31" spans="1:23" x14ac:dyDescent="0.55000000000000004">
      <c r="A31" s="61"/>
      <c r="B31" s="40" t="s">
        <v>49</v>
      </c>
      <c r="C31" s="41">
        <v>0.61712174768518524</v>
      </c>
      <c r="D31" s="41">
        <v>0.61712174768518524</v>
      </c>
      <c r="E31" s="41">
        <f t="shared" si="18"/>
        <v>0</v>
      </c>
      <c r="F31" s="41">
        <v>0.61712174768518524</v>
      </c>
      <c r="G31" s="41">
        <v>0.61712174768518524</v>
      </c>
      <c r="H31" s="41">
        <f t="shared" si="19"/>
        <v>0</v>
      </c>
      <c r="I31" s="40">
        <v>2160</v>
      </c>
      <c r="J31" s="43">
        <v>0</v>
      </c>
      <c r="K31" s="42">
        <v>0</v>
      </c>
      <c r="L31" s="43">
        <v>0</v>
      </c>
      <c r="M31" s="58"/>
      <c r="N31" s="12">
        <f t="shared" si="11"/>
        <v>2214</v>
      </c>
      <c r="O31" s="12">
        <f t="shared" si="12"/>
        <v>2138.4</v>
      </c>
      <c r="P31" s="12">
        <v>2245</v>
      </c>
      <c r="Q31" s="16">
        <f t="shared" si="16"/>
        <v>3.9351851851851851</v>
      </c>
      <c r="R31" s="13">
        <v>2100</v>
      </c>
      <c r="S31" s="16">
        <f t="shared" si="17"/>
        <v>-2.7777777777777777</v>
      </c>
      <c r="T31" s="44" t="s">
        <v>50</v>
      </c>
      <c r="U31" s="44" t="s">
        <v>50</v>
      </c>
      <c r="V31" s="4" t="str">
        <f t="shared" si="8"/>
        <v>승리</v>
      </c>
      <c r="W31" s="4">
        <f t="shared" si="15"/>
        <v>2.17</v>
      </c>
    </row>
    <row r="32" spans="1:23" ht="33.9" customHeight="1" x14ac:dyDescent="0.55000000000000004">
      <c r="A32" s="49" t="s">
        <v>57</v>
      </c>
      <c r="B32" s="50"/>
      <c r="C32" s="50"/>
      <c r="D32" s="50"/>
      <c r="E32" s="50"/>
      <c r="F32" s="50"/>
      <c r="G32" s="50"/>
      <c r="H32" s="50"/>
      <c r="I32" s="51"/>
      <c r="J32" s="3" t="s">
        <v>24</v>
      </c>
      <c r="K32" s="39">
        <f>SUM(K18:K31)/100</f>
        <v>0</v>
      </c>
      <c r="L32" s="38">
        <f>SUM(L18:L31)</f>
        <v>0</v>
      </c>
      <c r="M32" s="59"/>
      <c r="N32" s="17" t="s">
        <v>28</v>
      </c>
      <c r="O32" s="17" t="s">
        <v>28</v>
      </c>
      <c r="P32" s="18" t="s">
        <v>29</v>
      </c>
      <c r="Q32" s="24">
        <f>AVERAGE(Q18:Q31)</f>
        <v>4.6840663544178627</v>
      </c>
      <c r="R32" s="18" t="s">
        <v>29</v>
      </c>
      <c r="S32" s="24">
        <f>AVERAGE(S18:S31)</f>
        <v>-6.6722863686190967</v>
      </c>
      <c r="T32" s="48">
        <f>COUNTIF(T22:T31, "▲")/COUNTA(T22:T31)</f>
        <v>0.9</v>
      </c>
      <c r="U32" s="48">
        <f>COUNTIF(U22:U31, "▲")/COUNTA(U22:U31)</f>
        <v>0.8</v>
      </c>
      <c r="V32" s="26">
        <f>COUNTIF(V18:V31, "승리")/COUNTA(V18:V31)</f>
        <v>0.5714285714285714</v>
      </c>
      <c r="W32" s="47">
        <f>AVERAGE(W18:W31)</f>
        <v>0.66999999999999993</v>
      </c>
    </row>
    <row r="35" ht="18" customHeight="1" x14ac:dyDescent="0.55000000000000004"/>
  </sheetData>
  <mergeCells count="21">
    <mergeCell ref="A1:W1"/>
    <mergeCell ref="A14:I14"/>
    <mergeCell ref="M2:M14"/>
    <mergeCell ref="A2:A13"/>
    <mergeCell ref="B2:B3"/>
    <mergeCell ref="I2:J2"/>
    <mergeCell ref="K2:K3"/>
    <mergeCell ref="L2:L3"/>
    <mergeCell ref="A32:I32"/>
    <mergeCell ref="P2:V2"/>
    <mergeCell ref="P16:V16"/>
    <mergeCell ref="K16:K17"/>
    <mergeCell ref="L16:L17"/>
    <mergeCell ref="M16:M32"/>
    <mergeCell ref="A16:A31"/>
    <mergeCell ref="B16:B17"/>
    <mergeCell ref="C16:E16"/>
    <mergeCell ref="F16:H16"/>
    <mergeCell ref="I16:J16"/>
    <mergeCell ref="C2:E2"/>
    <mergeCell ref="F2:H2"/>
  </mergeCells>
  <phoneticPr fontId="18" type="noConversion"/>
  <pageMargins left="0.7" right="0.7" top="0.75" bottom="0.75" header="0.3" footer="0.3"/>
  <pageSetup paperSize="9" orientation="portrait" r:id="rId1"/>
  <ignoredErrors>
    <ignoredError sqref="V1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10월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kihoon</dc:creator>
  <cp:lastModifiedBy>Windows 사용자</cp:lastModifiedBy>
  <dcterms:created xsi:type="dcterms:W3CDTF">2016-10-07T08:20:09Z</dcterms:created>
  <dcterms:modified xsi:type="dcterms:W3CDTF">2016-10-10T16:05:00Z</dcterms:modified>
</cp:coreProperties>
</file>