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10월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B59" i="1" l="1"/>
  <c r="AB60" i="1"/>
  <c r="AB51" i="1"/>
  <c r="AB52" i="1"/>
  <c r="AB53" i="1"/>
  <c r="AB54" i="1"/>
  <c r="AB55" i="1"/>
  <c r="AB56" i="1"/>
  <c r="AB57" i="1"/>
  <c r="AB58" i="1"/>
  <c r="M61" i="1"/>
  <c r="O61" i="1"/>
  <c r="P61" i="1"/>
  <c r="Q61" i="1"/>
  <c r="U51" i="1"/>
  <c r="V51" i="1"/>
  <c r="U52" i="1"/>
  <c r="V52" i="1"/>
  <c r="U53" i="1"/>
  <c r="V53" i="1"/>
  <c r="U54" i="1"/>
  <c r="V54" i="1"/>
  <c r="U55" i="1"/>
  <c r="AA55" i="1" s="1"/>
  <c r="V55" i="1"/>
  <c r="U56" i="1"/>
  <c r="V56" i="1"/>
  <c r="U57" i="1"/>
  <c r="V57" i="1"/>
  <c r="U58" i="1"/>
  <c r="V58" i="1"/>
  <c r="U59" i="1"/>
  <c r="V59" i="1"/>
  <c r="U60" i="1"/>
  <c r="V60" i="1"/>
  <c r="V50" i="1"/>
  <c r="U50" i="1"/>
  <c r="J51" i="1"/>
  <c r="K51" i="1"/>
  <c r="J52" i="1"/>
  <c r="K52" i="1"/>
  <c r="J53" i="1"/>
  <c r="K53" i="1"/>
  <c r="J54" i="1"/>
  <c r="R54" i="1" s="1"/>
  <c r="S54" i="1" s="1"/>
  <c r="K54" i="1"/>
  <c r="J55" i="1"/>
  <c r="K55" i="1"/>
  <c r="J56" i="1"/>
  <c r="R56" i="1" s="1"/>
  <c r="S56" i="1" s="1"/>
  <c r="K56" i="1"/>
  <c r="J57" i="1"/>
  <c r="K57" i="1"/>
  <c r="J58" i="1"/>
  <c r="K58" i="1"/>
  <c r="J59" i="1"/>
  <c r="K59" i="1"/>
  <c r="J60" i="1"/>
  <c r="R60" i="1" s="1"/>
  <c r="S60" i="1" s="1"/>
  <c r="K60" i="1"/>
  <c r="K50" i="1"/>
  <c r="J50" i="1"/>
  <c r="R50" i="1" s="1"/>
  <c r="S50" i="1" s="1"/>
  <c r="Z60" i="1"/>
  <c r="X60" i="1"/>
  <c r="AA60" i="1"/>
  <c r="O60" i="1"/>
  <c r="M60" i="1"/>
  <c r="Z59" i="1"/>
  <c r="X59" i="1"/>
  <c r="AA59" i="1"/>
  <c r="R59" i="1"/>
  <c r="S59" i="1" s="1"/>
  <c r="O59" i="1"/>
  <c r="M59" i="1"/>
  <c r="H61" i="1"/>
  <c r="G61" i="1"/>
  <c r="G14" i="1"/>
  <c r="G46" i="1"/>
  <c r="Z58" i="1"/>
  <c r="X58" i="1"/>
  <c r="AA58" i="1"/>
  <c r="O58" i="1"/>
  <c r="M58" i="1"/>
  <c r="Z57" i="1"/>
  <c r="X57" i="1"/>
  <c r="AA57" i="1"/>
  <c r="O57" i="1"/>
  <c r="M57" i="1"/>
  <c r="Z56" i="1"/>
  <c r="X56" i="1"/>
  <c r="AA56" i="1"/>
  <c r="O56" i="1"/>
  <c r="M56" i="1"/>
  <c r="Z55" i="1"/>
  <c r="X55" i="1"/>
  <c r="O55" i="1"/>
  <c r="M55" i="1"/>
  <c r="Z54" i="1"/>
  <c r="X54" i="1"/>
  <c r="AA54" i="1"/>
  <c r="O54" i="1"/>
  <c r="M54" i="1"/>
  <c r="Z53" i="1"/>
  <c r="X53" i="1"/>
  <c r="AA53" i="1"/>
  <c r="O53" i="1"/>
  <c r="M53" i="1"/>
  <c r="Z52" i="1"/>
  <c r="X52" i="1"/>
  <c r="AA52" i="1"/>
  <c r="O52" i="1"/>
  <c r="M52" i="1"/>
  <c r="R52" i="1"/>
  <c r="S52" i="1" s="1"/>
  <c r="Z51" i="1"/>
  <c r="X51" i="1"/>
  <c r="AA51" i="1"/>
  <c r="O51" i="1"/>
  <c r="M51" i="1"/>
  <c r="Z50" i="1"/>
  <c r="X50" i="1"/>
  <c r="AA50" i="1"/>
  <c r="O50" i="1"/>
  <c r="M50" i="1"/>
  <c r="AA61" i="1" l="1"/>
  <c r="R55" i="1"/>
  <c r="S55" i="1" s="1"/>
  <c r="R58" i="1"/>
  <c r="S58" i="1" s="1"/>
  <c r="R57" i="1"/>
  <c r="S57" i="1" s="1"/>
  <c r="R53" i="1"/>
  <c r="S53" i="1" s="1"/>
  <c r="X61" i="1"/>
  <c r="R51" i="1"/>
  <c r="Z61" i="1"/>
  <c r="AB50" i="1"/>
  <c r="AB61" i="1" s="1"/>
  <c r="U19" i="1"/>
  <c r="AA19" i="1" s="1"/>
  <c r="AB19" i="1" s="1"/>
  <c r="V19" i="1"/>
  <c r="U20" i="1"/>
  <c r="AA20" i="1" s="1"/>
  <c r="AB20" i="1" s="1"/>
  <c r="V20" i="1"/>
  <c r="U21" i="1"/>
  <c r="AA21" i="1" s="1"/>
  <c r="AB21" i="1" s="1"/>
  <c r="V21" i="1"/>
  <c r="U22" i="1"/>
  <c r="AA22" i="1" s="1"/>
  <c r="AB22" i="1" s="1"/>
  <c r="V22" i="1"/>
  <c r="U23" i="1"/>
  <c r="AA23" i="1" s="1"/>
  <c r="AB23" i="1" s="1"/>
  <c r="V23" i="1"/>
  <c r="U24" i="1"/>
  <c r="AA24" i="1" s="1"/>
  <c r="AB24" i="1" s="1"/>
  <c r="V24" i="1"/>
  <c r="U25" i="1"/>
  <c r="AA25" i="1" s="1"/>
  <c r="V25" i="1"/>
  <c r="U26" i="1"/>
  <c r="AA26" i="1" s="1"/>
  <c r="AB26" i="1" s="1"/>
  <c r="V26" i="1"/>
  <c r="U27" i="1"/>
  <c r="AA27" i="1" s="1"/>
  <c r="AB27" i="1" s="1"/>
  <c r="V27" i="1"/>
  <c r="U28" i="1"/>
  <c r="V28" i="1"/>
  <c r="U29" i="1"/>
  <c r="AA29" i="1" s="1"/>
  <c r="AB29" i="1" s="1"/>
  <c r="V29" i="1"/>
  <c r="U30" i="1"/>
  <c r="AA30" i="1" s="1"/>
  <c r="AB30" i="1" s="1"/>
  <c r="V30" i="1"/>
  <c r="U31" i="1"/>
  <c r="AA31" i="1" s="1"/>
  <c r="AB31" i="1" s="1"/>
  <c r="V31" i="1"/>
  <c r="V18" i="1"/>
  <c r="U18" i="1"/>
  <c r="AA18" i="1" s="1"/>
  <c r="X28" i="1"/>
  <c r="Z28" i="1"/>
  <c r="AA28" i="1"/>
  <c r="AB28" i="1" s="1"/>
  <c r="X29" i="1"/>
  <c r="Z29" i="1"/>
  <c r="X30" i="1"/>
  <c r="Z30" i="1"/>
  <c r="X31" i="1"/>
  <c r="Z31" i="1"/>
  <c r="Z27" i="1"/>
  <c r="X27" i="1"/>
  <c r="Z26" i="1"/>
  <c r="X26" i="1"/>
  <c r="Z25" i="1"/>
  <c r="X25" i="1"/>
  <c r="Z24" i="1"/>
  <c r="X24" i="1"/>
  <c r="Z23" i="1"/>
  <c r="X23" i="1"/>
  <c r="Z22" i="1"/>
  <c r="X22" i="1"/>
  <c r="Z21" i="1"/>
  <c r="X21" i="1"/>
  <c r="Z20" i="1"/>
  <c r="X20" i="1"/>
  <c r="Z19" i="1"/>
  <c r="X19" i="1"/>
  <c r="Z18" i="1"/>
  <c r="X18" i="1"/>
  <c r="U37" i="1"/>
  <c r="AA37" i="1" s="1"/>
  <c r="AB37" i="1" s="1"/>
  <c r="V37" i="1"/>
  <c r="U38" i="1"/>
  <c r="AA38" i="1" s="1"/>
  <c r="AB38" i="1" s="1"/>
  <c r="V38" i="1"/>
  <c r="U39" i="1"/>
  <c r="AA39" i="1" s="1"/>
  <c r="AB39" i="1" s="1"/>
  <c r="V39" i="1"/>
  <c r="U40" i="1"/>
  <c r="AA40" i="1" s="1"/>
  <c r="AB40" i="1" s="1"/>
  <c r="V40" i="1"/>
  <c r="U41" i="1"/>
  <c r="AA41" i="1" s="1"/>
  <c r="AB41" i="1" s="1"/>
  <c r="V41" i="1"/>
  <c r="U42" i="1"/>
  <c r="AA42" i="1" s="1"/>
  <c r="AB42" i="1" s="1"/>
  <c r="V42" i="1"/>
  <c r="U43" i="1"/>
  <c r="V43" i="1"/>
  <c r="U44" i="1"/>
  <c r="AA44" i="1" s="1"/>
  <c r="AB44" i="1" s="1"/>
  <c r="V44" i="1"/>
  <c r="U45" i="1"/>
  <c r="AA45" i="1" s="1"/>
  <c r="AB45" i="1" s="1"/>
  <c r="V45" i="1"/>
  <c r="V36" i="1"/>
  <c r="U36" i="1"/>
  <c r="AA36" i="1" s="1"/>
  <c r="AB36" i="1" s="1"/>
  <c r="J37" i="1"/>
  <c r="K37" i="1"/>
  <c r="J38" i="1"/>
  <c r="R38" i="1" s="1"/>
  <c r="S38" i="1" s="1"/>
  <c r="K38" i="1"/>
  <c r="J39" i="1"/>
  <c r="K39" i="1"/>
  <c r="R39" i="1" s="1"/>
  <c r="S39" i="1" s="1"/>
  <c r="J40" i="1"/>
  <c r="R40" i="1" s="1"/>
  <c r="S40" i="1" s="1"/>
  <c r="K40" i="1"/>
  <c r="J41" i="1"/>
  <c r="K41" i="1"/>
  <c r="J42" i="1"/>
  <c r="K42" i="1"/>
  <c r="J43" i="1"/>
  <c r="K43" i="1"/>
  <c r="R43" i="1" s="1"/>
  <c r="J44" i="1"/>
  <c r="K44" i="1"/>
  <c r="J45" i="1"/>
  <c r="K45" i="1"/>
  <c r="K36" i="1"/>
  <c r="J36" i="1"/>
  <c r="X45" i="1"/>
  <c r="Z45" i="1"/>
  <c r="Z44" i="1"/>
  <c r="X44" i="1"/>
  <c r="Z43" i="1"/>
  <c r="X43" i="1"/>
  <c r="Z42" i="1"/>
  <c r="X42" i="1"/>
  <c r="Z41" i="1"/>
  <c r="X41" i="1"/>
  <c r="Z40" i="1"/>
  <c r="X40" i="1"/>
  <c r="Z39" i="1"/>
  <c r="X39" i="1"/>
  <c r="Z38" i="1"/>
  <c r="X38" i="1"/>
  <c r="Z37" i="1"/>
  <c r="X37" i="1"/>
  <c r="Z36" i="1"/>
  <c r="X36" i="1"/>
  <c r="Q46" i="1"/>
  <c r="P46" i="1"/>
  <c r="H46" i="1"/>
  <c r="O45" i="1"/>
  <c r="M45" i="1"/>
  <c r="R45" i="1"/>
  <c r="S45" i="1" s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S51" i="1" l="1"/>
  <c r="S61" i="1" s="1"/>
  <c r="R61" i="1"/>
  <c r="Z32" i="1"/>
  <c r="X32" i="1"/>
  <c r="R44" i="1"/>
  <c r="S44" i="1" s="1"/>
  <c r="R37" i="1"/>
  <c r="S37" i="1" s="1"/>
  <c r="R36" i="1"/>
  <c r="S36" i="1" s="1"/>
  <c r="R42" i="1"/>
  <c r="S42" i="1" s="1"/>
  <c r="AA43" i="1"/>
  <c r="AB43" i="1" s="1"/>
  <c r="AB46" i="1" s="1"/>
  <c r="AB18" i="1"/>
  <c r="AA32" i="1"/>
  <c r="AB25" i="1"/>
  <c r="AA46" i="1"/>
  <c r="X46" i="1"/>
  <c r="Z46" i="1"/>
  <c r="M46" i="1"/>
  <c r="O46" i="1"/>
  <c r="R41" i="1"/>
  <c r="S41" i="1" s="1"/>
  <c r="S43" i="1"/>
  <c r="Q32" i="1"/>
  <c r="P32" i="1"/>
  <c r="Q14" i="1"/>
  <c r="P14" i="1"/>
  <c r="J19" i="1"/>
  <c r="R19" i="1" s="1"/>
  <c r="S19" i="1" s="1"/>
  <c r="K19" i="1"/>
  <c r="J20" i="1"/>
  <c r="K20" i="1"/>
  <c r="J21" i="1"/>
  <c r="R21" i="1" s="1"/>
  <c r="S21" i="1" s="1"/>
  <c r="K21" i="1"/>
  <c r="J22" i="1"/>
  <c r="K22" i="1"/>
  <c r="R22" i="1" s="1"/>
  <c r="S22" i="1" s="1"/>
  <c r="J23" i="1"/>
  <c r="K23" i="1"/>
  <c r="J24" i="1"/>
  <c r="R24" i="1" s="1"/>
  <c r="S24" i="1" s="1"/>
  <c r="K24" i="1"/>
  <c r="J25" i="1"/>
  <c r="K25" i="1"/>
  <c r="J26" i="1"/>
  <c r="R26" i="1" s="1"/>
  <c r="K26" i="1"/>
  <c r="J27" i="1"/>
  <c r="K27" i="1"/>
  <c r="R27" i="1" s="1"/>
  <c r="S27" i="1" s="1"/>
  <c r="J28" i="1"/>
  <c r="K28" i="1"/>
  <c r="J29" i="1"/>
  <c r="K29" i="1"/>
  <c r="J30" i="1"/>
  <c r="K30" i="1"/>
  <c r="J31" i="1"/>
  <c r="K31" i="1"/>
  <c r="K18" i="1"/>
  <c r="J18" i="1"/>
  <c r="R18" i="1" s="1"/>
  <c r="M27" i="1"/>
  <c r="O27" i="1"/>
  <c r="M28" i="1"/>
  <c r="O28" i="1"/>
  <c r="M29" i="1"/>
  <c r="O29" i="1"/>
  <c r="M30" i="1"/>
  <c r="O30" i="1"/>
  <c r="M31" i="1"/>
  <c r="O31" i="1"/>
  <c r="H32" i="1"/>
  <c r="G32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AB32" i="1" l="1"/>
  <c r="R46" i="1"/>
  <c r="S46" i="1"/>
  <c r="R20" i="1"/>
  <c r="S20" i="1" s="1"/>
  <c r="R31" i="1"/>
  <c r="S31" i="1" s="1"/>
  <c r="R29" i="1"/>
  <c r="S29" i="1" s="1"/>
  <c r="R25" i="1"/>
  <c r="S25" i="1" s="1"/>
  <c r="R23" i="1"/>
  <c r="S23" i="1" s="1"/>
  <c r="R30" i="1"/>
  <c r="S30" i="1" s="1"/>
  <c r="R28" i="1"/>
  <c r="S28" i="1" s="1"/>
  <c r="S18" i="1"/>
  <c r="S26" i="1"/>
  <c r="M32" i="1"/>
  <c r="O32" i="1"/>
  <c r="J4" i="1"/>
  <c r="R4" i="1" s="1"/>
  <c r="J5" i="1"/>
  <c r="K5" i="1"/>
  <c r="J6" i="1"/>
  <c r="R6" i="1" s="1"/>
  <c r="K6" i="1"/>
  <c r="J7" i="1"/>
  <c r="R7" i="1" s="1"/>
  <c r="K7" i="1"/>
  <c r="J8" i="1"/>
  <c r="R8" i="1" s="1"/>
  <c r="K8" i="1"/>
  <c r="J9" i="1"/>
  <c r="K9" i="1"/>
  <c r="R9" i="1" s="1"/>
  <c r="J10" i="1"/>
  <c r="R10" i="1" s="1"/>
  <c r="K10" i="1"/>
  <c r="J11" i="1"/>
  <c r="K11" i="1"/>
  <c r="J12" i="1"/>
  <c r="R12" i="1" s="1"/>
  <c r="K12" i="1"/>
  <c r="J13" i="1"/>
  <c r="K13" i="1"/>
  <c r="K4" i="1"/>
  <c r="R13" i="1" l="1"/>
  <c r="R11" i="1"/>
  <c r="R5" i="1"/>
  <c r="R32" i="1"/>
  <c r="S32" i="1"/>
  <c r="H14" i="1"/>
  <c r="O5" i="1"/>
  <c r="O6" i="1"/>
  <c r="O7" i="1"/>
  <c r="O8" i="1"/>
  <c r="O9" i="1"/>
  <c r="O10" i="1"/>
  <c r="O11" i="1"/>
  <c r="O12" i="1"/>
  <c r="O13" i="1"/>
  <c r="M5" i="1"/>
  <c r="M6" i="1"/>
  <c r="M7" i="1"/>
  <c r="M8" i="1"/>
  <c r="M9" i="1"/>
  <c r="M10" i="1"/>
  <c r="M11" i="1"/>
  <c r="M12" i="1"/>
  <c r="M13" i="1"/>
  <c r="O4" i="1"/>
  <c r="M4" i="1"/>
  <c r="S6" i="1"/>
  <c r="S12" i="1"/>
  <c r="S8" i="1"/>
  <c r="M14" i="1" l="1"/>
  <c r="O14" i="1"/>
  <c r="S7" i="1"/>
  <c r="S11" i="1"/>
  <c r="S5" i="1"/>
  <c r="S9" i="1"/>
  <c r="S13" i="1"/>
  <c r="S10" i="1"/>
  <c r="S4" i="1"/>
  <c r="S14" i="1" l="1"/>
  <c r="R14" i="1"/>
</calcChain>
</file>

<file path=xl/sharedStrings.xml><?xml version="1.0" encoding="utf-8"?>
<sst xmlns="http://schemas.openxmlformats.org/spreadsheetml/2006/main" count="548" uniqueCount="212">
  <si>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</si>
  <si>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</si>
  <si>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</si>
  <si>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</si>
  <si>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</si>
  <si>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</si>
  <si>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</si>
  <si>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</si>
  <si>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</si>
  <si>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</si>
  <si>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</si>
  <si>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</si>
  <si>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매수</t>
    <phoneticPr fontId="18" type="noConversion"/>
  </si>
  <si>
    <t>매도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</si>
  <si>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</si>
  <si>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</si>
  <si>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</si>
  <si>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</si>
  <si>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</si>
  <si>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</si>
  <si>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</si>
  <si>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</si>
  <si>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</si>
  <si>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</si>
  <si>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</si>
  <si>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</si>
  <si>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</si>
  <si>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</si>
  <si>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매수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</si>
  <si>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</si>
  <si>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</si>
  <si>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</si>
  <si>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</si>
  <si>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</si>
  <si>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</si>
  <si>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</si>
  <si>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</si>
  <si>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</si>
  <si>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</si>
  <si>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</si>
  <si>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</si>
  <si>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</si>
  <si>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</si>
  <si>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</si>
  <si>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</si>
  <si>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</si>
  <si>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</si>
  <si>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</si>
  <si>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</si>
  <si>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</si>
  <si>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</si>
  <si>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</si>
  <si>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</si>
  <si>
    <t>고려산업</t>
  </si>
  <si>
    <t>모두 찾기 "매수 완료 되었습니다.", 하위 폴더, 찾기 결과 1, "C:\ABot\161011", ""</t>
  </si>
  <si>
    <t xml:space="preserve">  일치하는 줄 수: 10    일치하는 파일 수: 4    검색된 총 파일 수: 4</t>
  </si>
  <si>
    <t xml:space="preserve">  C:\ABot\161011\ABotLog_201610110729</t>
  </si>
  <si>
    <t>2016/10/11]</t>
  </si>
  <si>
    <t>고려산업]</t>
  </si>
  <si>
    <t>에이테크솔루션]</t>
  </si>
  <si>
    <t xml:space="preserve">  C:\ABot\161011\ABotLog_201610111010</t>
  </si>
  <si>
    <t>한국컴퓨터]</t>
  </si>
  <si>
    <t>뉴로스]</t>
  </si>
  <si>
    <t xml:space="preserve">  C:\ABot\161011\ABotLog_201610111126</t>
  </si>
  <si>
    <t>보락]</t>
  </si>
  <si>
    <t>파인디앤씨]</t>
  </si>
  <si>
    <t>한솔PNS]</t>
  </si>
  <si>
    <t xml:space="preserve">  C:\ABot\161011\ABotLog_201610111235</t>
  </si>
  <si>
    <t>KJ프리텍]</t>
  </si>
  <si>
    <t>와이비엠넷]</t>
  </si>
  <si>
    <t>옵트론텍]</t>
  </si>
  <si>
    <t>에이테크솔루션</t>
  </si>
  <si>
    <t>뉴로스</t>
  </si>
  <si>
    <t>한솔PNS</t>
  </si>
  <si>
    <t>KJ프리텍</t>
  </si>
  <si>
    <t>와이비엠넷</t>
  </si>
  <si>
    <t>옵트론텍</t>
  </si>
  <si>
    <t>모두 찾기 "매도 되었습니다", 하위 폴더, 찾기 결과 1, "C:\ABot\161011", ""</t>
  </si>
  <si>
    <t>0].log(4472):</t>
  </si>
  <si>
    <t>WAITSELLMARKETVALUE],단가</t>
  </si>
  <si>
    <t>3590],수량</t>
  </si>
  <si>
    <t>81],잔량</t>
  </si>
  <si>
    <t>0], 매도 되었습니다.</t>
  </si>
  <si>
    <t>1].log(1484):</t>
  </si>
  <si>
    <t>WAITSELL],단가</t>
  </si>
  <si>
    <t>10350],수량</t>
  </si>
  <si>
    <t>29],잔량</t>
  </si>
  <si>
    <t>1].log(3729):</t>
  </si>
  <si>
    <t>4515],수량</t>
  </si>
  <si>
    <t>65],잔량</t>
  </si>
  <si>
    <t>2].log(106):</t>
  </si>
  <si>
    <t>5540],수량</t>
  </si>
  <si>
    <t>53],잔량</t>
  </si>
  <si>
    <t>2].log(2866):</t>
  </si>
  <si>
    <t>4865],수량</t>
  </si>
  <si>
    <t>63],잔량</t>
  </si>
  <si>
    <t>2].log(4023):</t>
  </si>
  <si>
    <t>6430],수량</t>
  </si>
  <si>
    <t>45],잔량</t>
  </si>
  <si>
    <t>3].log(367):</t>
  </si>
  <si>
    <t>2915],수량</t>
  </si>
  <si>
    <t>100],잔량</t>
  </si>
  <si>
    <t>3].log(1230):</t>
  </si>
  <si>
    <t>7540],수량</t>
  </si>
  <si>
    <t>38],잔량</t>
  </si>
  <si>
    <t>3].log(2383):</t>
  </si>
  <si>
    <t>6280],수량</t>
  </si>
  <si>
    <t>46],잔량</t>
  </si>
  <si>
    <t>3].log(3302):</t>
  </si>
  <si>
    <t>6740],수량</t>
  </si>
  <si>
    <t>43],잔량</t>
  </si>
  <si>
    <t xml:space="preserve"> : ___________________::</t>
  </si>
  <si>
    <t xml:space="preserve">  C:\ABot\161011\ABotLog_201610110729[0</t>
  </si>
  <si>
    <t>.log(266):[2016/10/11</t>
  </si>
  <si>
    <t>[10:00:54.844</t>
  </si>
  <si>
    <t xml:space="preserve"> : ___________________::[002140</t>
  </si>
  <si>
    <t>[고려산업</t>
  </si>
  <si>
    <t>[HOLDING</t>
  </si>
  <si>
    <t>,수량[81</t>
  </si>
  <si>
    <t>,재시도회수[0</t>
  </si>
  <si>
    <t>, 매수 완료 되었습니다.</t>
  </si>
  <si>
    <t>.log(688):[2016/10/11</t>
  </si>
  <si>
    <t>[10:01:32.312</t>
  </si>
  <si>
    <t xml:space="preserve"> : ___________________::[071670</t>
  </si>
  <si>
    <t>[에이테크솔루션</t>
  </si>
  <si>
    <t>,수량[29</t>
  </si>
  <si>
    <t xml:space="preserve">  C:\ABot\161011\ABotLog_201610111010[1</t>
  </si>
  <si>
    <t>.log(1651):[2016/10/11</t>
  </si>
  <si>
    <t>[10:28:05.491</t>
  </si>
  <si>
    <t xml:space="preserve"> : ___________________::[054040</t>
  </si>
  <si>
    <t>[한국컴퓨터</t>
  </si>
  <si>
    <t>,수량[65</t>
  </si>
  <si>
    <t>.log(3899):[2016/10/11</t>
  </si>
  <si>
    <t>[11:19:47.386</t>
  </si>
  <si>
    <t xml:space="preserve"> : ___________________::[126870</t>
  </si>
  <si>
    <t>[뉴로스</t>
  </si>
  <si>
    <t>,수량[53</t>
  </si>
  <si>
    <t xml:space="preserve">  C:\ABot\161011\ABotLog_201610111126[2</t>
  </si>
  <si>
    <t>.log(321):[2016/10/11</t>
  </si>
  <si>
    <t xml:space="preserve"> : ___________________::[002760</t>
  </si>
  <si>
    <t>[보락</t>
  </si>
  <si>
    <t>,수량[45</t>
  </si>
  <si>
    <t>.log(847):[2016/10/11</t>
  </si>
  <si>
    <t>[11:51:42.520</t>
  </si>
  <si>
    <t xml:space="preserve"> : ___________________::[049120</t>
  </si>
  <si>
    <t>[파인디앤씨</t>
  </si>
  <si>
    <t>,수량[63</t>
  </si>
  <si>
    <t>.log(4246):[2016/10/11</t>
  </si>
  <si>
    <t>[12:32:14.226</t>
  </si>
  <si>
    <t xml:space="preserve"> : ___________________::[010420</t>
  </si>
  <si>
    <t>[한솔PNS</t>
  </si>
  <si>
    <t>,수량[100</t>
  </si>
  <si>
    <t xml:space="preserve">  C:\ABot\161011\ABotLog_201610111235[3</t>
  </si>
  <si>
    <t>.log(496):[2016/10/11</t>
  </si>
  <si>
    <t>[12:37:20.120</t>
  </si>
  <si>
    <t xml:space="preserve"> : ___________________::[083470</t>
  </si>
  <si>
    <t>[KJ프리텍</t>
  </si>
  <si>
    <t>,수량[38</t>
  </si>
  <si>
    <t>.log(1621):[2016/10/11</t>
  </si>
  <si>
    <t>[13:36:03.793</t>
  </si>
  <si>
    <t xml:space="preserve"> : ___________________::[057030</t>
  </si>
  <si>
    <t>[와이비엠넷</t>
  </si>
  <si>
    <t>,수량[46</t>
  </si>
  <si>
    <t>.log(2546):[2016/10/11</t>
  </si>
  <si>
    <t>[14:02:33.970</t>
  </si>
  <si>
    <t xml:space="preserve"> : ___________________::[082210</t>
  </si>
  <si>
    <t>[옵트론텍</t>
  </si>
  <si>
    <t>,수량[43</t>
  </si>
  <si>
    <t>.log(4472):[2016/10/11</t>
  </si>
  <si>
    <t>[10:09:01.221</t>
  </si>
  <si>
    <t>[WAITSELLMARKETVALUE</t>
  </si>
  <si>
    <t>,잔량[0</t>
  </si>
  <si>
    <t>, 매도 되었습니다.</t>
  </si>
  <si>
    <t>.log(1484):[2016/10/11</t>
  </si>
  <si>
    <t>[10:27:11.722</t>
  </si>
  <si>
    <t>[WAITSELL</t>
  </si>
  <si>
    <t>.log(3729):[2016/10/11</t>
  </si>
  <si>
    <t>[10:34:33.902</t>
  </si>
  <si>
    <t>.log(106):[2016/10/11</t>
  </si>
  <si>
    <t>[11:26:17.433</t>
  </si>
  <si>
    <t>.log(2866):[2016/10/11</t>
  </si>
  <si>
    <t>[11:55:20.556</t>
  </si>
  <si>
    <t>.log(4023):[2016/10/11</t>
  </si>
  <si>
    <t>[12:01:28.289</t>
  </si>
  <si>
    <t>.log(367):[2016/10/11</t>
  </si>
  <si>
    <t>[12:36:39.631</t>
  </si>
  <si>
    <t>.log(1230):[2016/10/11</t>
  </si>
  <si>
    <t>[12:41:07.432</t>
  </si>
  <si>
    <t>.log(2383):[2016/10/11</t>
  </si>
  <si>
    <t>[13:37:45.895</t>
  </si>
  <si>
    <t>.log(3302):[2016/10/11</t>
  </si>
  <si>
    <t>[14:02:57.013</t>
  </si>
  <si>
    <t>[11:50:12.384</t>
    <phoneticPr fontId="18" type="noConversion"/>
  </si>
  <si>
    <t>보락</t>
    <phoneticPr fontId="18" type="noConversion"/>
  </si>
  <si>
    <t>파인디엔씨</t>
    <phoneticPr fontId="18" type="noConversion"/>
  </si>
  <si>
    <t>최고가</t>
    <phoneticPr fontId="18" type="noConversion"/>
  </si>
  <si>
    <t>최저가</t>
    <phoneticPr fontId="18" type="noConversion"/>
  </si>
  <si>
    <t>※ 종목당 할당 금액 : 30만원 / 매수매도범위 : 상승 3%, 하락 2%
검색식 수정 : 검색범위 10%부터, 코스닥에서 코스피, 코스닥으로 변경</t>
    <phoneticPr fontId="18" type="noConversion"/>
  </si>
  <si>
    <t>엘아이지이에스스팩</t>
  </si>
  <si>
    <t>웨이포트</t>
  </si>
  <si>
    <t>한일네트웍스</t>
  </si>
  <si>
    <t>영인프런티어</t>
  </si>
  <si>
    <t>바른손이앤에이</t>
  </si>
  <si>
    <t>파인디앤씨</t>
  </si>
  <si>
    <t>오픈베이스</t>
  </si>
  <si>
    <t>판타지오</t>
  </si>
  <si>
    <t>버추얼텍</t>
  </si>
  <si>
    <t>에스폴리텍</t>
  </si>
  <si>
    <t>매수
체결시간</t>
    <phoneticPr fontId="18" type="noConversion"/>
  </si>
  <si>
    <t>매도
체결시간</t>
    <phoneticPr fontId="18" type="noConversion"/>
  </si>
  <si>
    <t>평균</t>
    <phoneticPr fontId="18" type="noConversion"/>
  </si>
  <si>
    <t>※ 종목당 할당 금액 : 20만원 / 매수매도범위 : 상승 4%, 하락 3%
검색식 수정 : 검색범위 10%부터, 코스닥으로 한정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</si>
</sst>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₩&quot;#,##0;[Red]\-&quot;₩&quot;#,##0"/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</numFmts>
  <fonts count="3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5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0" fontId="24" fillId="0" borderId="10" xfId="0" applyFont="1" applyBorder="1" applyAlignment="1">
      <alignment horizontal="center"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7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10" fontId="26" fillId="34" borderId="13" xfId="1" applyNumberFormat="1" applyFont="1" applyFill="1" applyBorder="1">
      <alignment vertical="center"/>
    </xf>
    <xf numFmtId="177" fontId="26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8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47" fontId="0" fillId="0" borderId="0" xfId="0" applyNumberFormat="1">
      <alignment vertical="center"/>
    </xf>
    <xf numFmtId="6" fontId="23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0" fillId="0" borderId="10" xfId="0" applyFont="1" applyBorder="1">
      <alignment vertical="center"/>
    </xf>
    <xf numFmtId="176" fontId="31" fillId="0" borderId="10" xfId="0" applyNumberFormat="1" applyFont="1" applyBorder="1">
      <alignment vertical="center"/>
    </xf>
    <xf numFmtId="0" fontId="31" fillId="0" borderId="10" xfId="0" applyFont="1" applyBorder="1">
      <alignment vertical="center"/>
    </xf>
    <xf numFmtId="2" fontId="31" fillId="0" borderId="10" xfId="0" applyNumberFormat="1" applyFont="1" applyBorder="1">
      <alignment vertical="center"/>
    </xf>
    <xf numFmtId="0" fontId="31" fillId="0" borderId="10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0" fillId="0" borderId="1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80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10" fontId="34" fillId="0" borderId="10" xfId="1" applyNumberFormat="1" applyFont="1" applyBorder="1" applyAlignment="1">
      <alignment horizontal="center" vertical="center"/>
    </xf>
    <xf numFmtId="6" fontId="34" fillId="0" borderId="10" xfId="0" applyNumberFormat="1" applyFont="1" applyBorder="1" applyAlignment="1">
      <alignment horizontal="center" vertical="center"/>
    </xf>
    <xf numFmtId="9" fontId="20" fillId="0" borderId="10" xfId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3" fontId="22" fillId="0" borderId="10" xfId="0" applyNumberFormat="1" applyFont="1" applyBorder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3" fontId="19" fillId="0" borderId="10" xfId="0" applyNumberFormat="1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34" borderId="13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C43" zoomScale="70" zoomScaleNormal="70" workbookViewId="0">
      <selection activeCell="AC58" sqref="AC58"/>
    </sheetView>
  </sheetViews>
  <sheetFormatPr defaultRowHeight="17.600000000000001" x14ac:dyDescent="0.55000000000000004"/>
  <cols>
    <col min="1" max="1" width="10.2109375" customWidth="1"/>
    <col min="2" max="2" width="18.640625" bestFit="1" customWidth="1"/>
    <col min="3" max="4" width="11.5703125" bestFit="1" customWidth="1"/>
    <col min="5" max="6" width="8.5703125" bestFit="1" customWidth="1"/>
    <col min="7" max="7" width="11.5703125" bestFit="1" customWidth="1"/>
    <col min="8" max="8" width="12.35546875" bestFit="1" customWidth="1"/>
    <col min="9" max="9" width="0.85546875" customWidth="1"/>
    <col min="10" max="17" width="8.35546875" customWidth="1"/>
    <col min="18" max="19" width="8.35546875" style="2" customWidth="1"/>
    <col min="20" max="20" width="0.85546875" style="2" customWidth="1"/>
    <col min="21" max="22" width="8.35546875" style="2" customWidth="1"/>
  </cols>
  <sheetData>
    <row r="1" spans="1:28" ht="40.299999999999997" customHeight="1" x14ac:dyDescent="0.55000000000000004">
      <c r="A1" s="78" t="s">
        <v>26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58"/>
      <c r="U1" s="49"/>
      <c r="V1" s="49"/>
    </row>
    <row r="2" spans="1:28" ht="17.600000000000001" customHeight="1" x14ac:dyDescent="0.55000000000000004">
      <c r="A2" s="76">
        <v>42650</v>
      </c>
      <c r="B2" s="77" t="s">
        <v>22</v>
      </c>
      <c r="C2" s="95" t="s">
        <v>208</v>
      </c>
      <c r="D2" s="95" t="s">
        <v>209</v>
      </c>
      <c r="E2" s="68" t="s">
        <v>27</v>
      </c>
      <c r="F2" s="70"/>
      <c r="G2" s="71" t="s">
        <v>10</v>
      </c>
      <c r="H2" s="71" t="s">
        <v>11</v>
      </c>
      <c r="I2" s="73"/>
      <c r="J2" s="14" t="s">
        <v>18</v>
      </c>
      <c r="K2" s="14" t="s">
        <v>17</v>
      </c>
      <c r="L2" s="68" t="s">
        <v>14</v>
      </c>
      <c r="M2" s="69"/>
      <c r="N2" s="69"/>
      <c r="O2" s="69"/>
      <c r="P2" s="69"/>
      <c r="Q2" s="69"/>
      <c r="R2" s="70"/>
      <c r="S2" s="19">
        <v>0.33</v>
      </c>
      <c r="T2" s="108"/>
      <c r="U2"/>
      <c r="V2"/>
    </row>
    <row r="3" spans="1:28" ht="35.15" customHeight="1" x14ac:dyDescent="0.55000000000000004">
      <c r="A3" s="77"/>
      <c r="B3" s="77"/>
      <c r="C3" s="96"/>
      <c r="D3" s="96"/>
      <c r="E3" s="15" t="s">
        <v>28</v>
      </c>
      <c r="F3" s="15" t="s">
        <v>29</v>
      </c>
      <c r="G3" s="72"/>
      <c r="H3" s="72"/>
      <c r="I3" s="74"/>
      <c r="J3" s="14">
        <v>3</v>
      </c>
      <c r="K3" s="14">
        <v>2</v>
      </c>
      <c r="L3" s="19" t="s">
        <v>15</v>
      </c>
      <c r="M3" s="19" t="s">
        <v>20</v>
      </c>
      <c r="N3" s="19" t="s">
        <v>16</v>
      </c>
      <c r="O3" s="19" t="s">
        <v>21</v>
      </c>
      <c r="P3" s="46" t="s">
        <v>47</v>
      </c>
      <c r="Q3" s="46" t="s">
        <v>48</v>
      </c>
      <c r="R3" s="25" t="s">
        <v>32</v>
      </c>
      <c r="S3" s="25" t="s">
        <v>31</v>
      </c>
      <c r="T3" s="109"/>
      <c r="U3"/>
      <c r="V3"/>
    </row>
    <row r="4" spans="1:28" x14ac:dyDescent="0.55000000000000004">
      <c r="A4" s="77"/>
      <c r="B4" s="5" t="s">
        <v>0</v>
      </c>
      <c r="C4" s="6">
        <v>0.37617817129629633</v>
      </c>
      <c r="D4" s="6">
        <v>0.37620431712962965</v>
      </c>
      <c r="E4" s="5">
        <v>4990</v>
      </c>
      <c r="F4" s="5">
        <v>5040</v>
      </c>
      <c r="G4" s="20">
        <v>0.67</v>
      </c>
      <c r="H4" s="5">
        <v>2013</v>
      </c>
      <c r="I4" s="74"/>
      <c r="J4" s="12">
        <f t="shared" ref="J4:J13" si="0">E4+((E4/100)*J$3)</f>
        <v>5139.7</v>
      </c>
      <c r="K4" s="12">
        <f t="shared" ref="K4:K13" si="1">E4-((E4/100)*K$3)</f>
        <v>4890.2</v>
      </c>
      <c r="L4" s="12">
        <v>5830</v>
      </c>
      <c r="M4" s="16">
        <f>((L4-$E4)*100/$E4)</f>
        <v>16.83366733466934</v>
      </c>
      <c r="N4" s="13">
        <v>5350</v>
      </c>
      <c r="O4" s="16">
        <f>((N4-$E4)*100/$E4)</f>
        <v>7.214428857715431</v>
      </c>
      <c r="P4" s="44" t="s">
        <v>45</v>
      </c>
      <c r="Q4" s="44" t="s">
        <v>45</v>
      </c>
      <c r="R4" s="4" t="str">
        <f>IF(Q4="▲",IF(J4&lt;=L4,"승리","패배"),IF(K4&gt;=N4,"패배",IF(J4&lt;=L4,"승리","패배")))</f>
        <v>승리</v>
      </c>
      <c r="S4" s="4">
        <f>IF(R4="승리", $J$3-$S$2, -($K$3+$S$2))</f>
        <v>2.67</v>
      </c>
      <c r="T4" s="110"/>
      <c r="U4"/>
      <c r="V4"/>
    </row>
    <row r="5" spans="1:28" x14ac:dyDescent="0.55000000000000004">
      <c r="A5" s="77"/>
      <c r="B5" s="5" t="s">
        <v>1</v>
      </c>
      <c r="C5" s="6">
        <v>0.3907902430555556</v>
      </c>
      <c r="D5" s="6">
        <v>0.39111098379629627</v>
      </c>
      <c r="E5" s="5">
        <v>4120</v>
      </c>
      <c r="F5" s="5">
        <v>4165</v>
      </c>
      <c r="G5" s="20">
        <v>0.76</v>
      </c>
      <c r="H5" s="5">
        <v>2266</v>
      </c>
      <c r="I5" s="74"/>
      <c r="J5" s="12">
        <f t="shared" si="0"/>
        <v>4243.6000000000004</v>
      </c>
      <c r="K5" s="12">
        <f t="shared" si="1"/>
        <v>4037.6</v>
      </c>
      <c r="L5" s="12">
        <v>4400</v>
      </c>
      <c r="M5" s="16">
        <f t="shared" ref="M5:M13" si="2">((L5-$E5)*100/$E5)</f>
        <v>6.7961165048543686</v>
      </c>
      <c r="N5" s="13">
        <v>4050</v>
      </c>
      <c r="O5" s="16">
        <f t="shared" ref="O5:O13" si="3">((N5-$E5)*100/$E5)</f>
        <v>-1.6990291262135921</v>
      </c>
      <c r="P5" s="44" t="s">
        <v>45</v>
      </c>
      <c r="Q5" s="45" t="s">
        <v>46</v>
      </c>
      <c r="R5" s="4" t="str">
        <f t="shared" ref="R5:R13" si="4">IF(Q5="▲",IF(J5&lt;=L5,"승리","패배"),IF(K5&gt;=N5,"패배",IF(J5&lt;=L5,"승리","패배")))</f>
        <v>승리</v>
      </c>
      <c r="S5" s="4">
        <f t="shared" ref="S5:S13" si="5">IF(R5="승리", $J$3-$S$2, -($K$3+$S$2))</f>
        <v>2.67</v>
      </c>
      <c r="T5" s="110"/>
      <c r="U5"/>
      <c r="V5"/>
    </row>
    <row r="6" spans="1:28" x14ac:dyDescent="0.55000000000000004">
      <c r="A6" s="77"/>
      <c r="B6" s="5" t="s">
        <v>2</v>
      </c>
      <c r="C6" s="6">
        <v>0.39433207175925927</v>
      </c>
      <c r="D6" s="6">
        <v>0.39474612268518516</v>
      </c>
      <c r="E6" s="5">
        <v>11300</v>
      </c>
      <c r="F6" s="5">
        <v>11450</v>
      </c>
      <c r="G6" s="20">
        <v>1</v>
      </c>
      <c r="H6" s="5">
        <v>2927</v>
      </c>
      <c r="I6" s="74"/>
      <c r="J6" s="12">
        <f t="shared" si="0"/>
        <v>11639</v>
      </c>
      <c r="K6" s="12">
        <f t="shared" si="1"/>
        <v>11074</v>
      </c>
      <c r="L6" s="12">
        <v>11900</v>
      </c>
      <c r="M6" s="16">
        <f t="shared" si="2"/>
        <v>5.3097345132743365</v>
      </c>
      <c r="N6" s="13">
        <v>9960</v>
      </c>
      <c r="O6" s="16">
        <f t="shared" si="3"/>
        <v>-11.858407079646017</v>
      </c>
      <c r="P6" s="44" t="s">
        <v>45</v>
      </c>
      <c r="Q6" s="44" t="s">
        <v>45</v>
      </c>
      <c r="R6" s="4" t="str">
        <f t="shared" si="4"/>
        <v>승리</v>
      </c>
      <c r="S6" s="4">
        <f t="shared" si="5"/>
        <v>2.67</v>
      </c>
      <c r="T6" s="110"/>
      <c r="U6"/>
      <c r="V6"/>
    </row>
    <row r="7" spans="1:28" x14ac:dyDescent="0.55000000000000004">
      <c r="A7" s="77"/>
      <c r="B7" s="5" t="s">
        <v>3</v>
      </c>
      <c r="C7" s="6">
        <v>0.41149332175925929</v>
      </c>
      <c r="D7" s="6">
        <v>0.41153013888888884</v>
      </c>
      <c r="E7" s="5">
        <v>3540</v>
      </c>
      <c r="F7" s="5">
        <v>3580</v>
      </c>
      <c r="G7" s="20">
        <v>0.8</v>
      </c>
      <c r="H7" s="5">
        <v>2378</v>
      </c>
      <c r="I7" s="74"/>
      <c r="J7" s="12">
        <f t="shared" si="0"/>
        <v>3646.2</v>
      </c>
      <c r="K7" s="12">
        <f t="shared" si="1"/>
        <v>3469.2</v>
      </c>
      <c r="L7" s="12">
        <v>3765</v>
      </c>
      <c r="M7" s="16">
        <f t="shared" si="2"/>
        <v>6.3559322033898304</v>
      </c>
      <c r="N7" s="13">
        <v>3340</v>
      </c>
      <c r="O7" s="16">
        <f t="shared" si="3"/>
        <v>-5.6497175141242941</v>
      </c>
      <c r="P7" s="44" t="s">
        <v>45</v>
      </c>
      <c r="Q7" s="44" t="s">
        <v>45</v>
      </c>
      <c r="R7" s="4" t="str">
        <f t="shared" si="4"/>
        <v>승리</v>
      </c>
      <c r="S7" s="4">
        <f t="shared" si="5"/>
        <v>2.67</v>
      </c>
      <c r="T7" s="110"/>
      <c r="U7"/>
      <c r="V7"/>
    </row>
    <row r="8" spans="1:28" x14ac:dyDescent="0.55000000000000004">
      <c r="A8" s="77"/>
      <c r="B8" s="5" t="s">
        <v>4</v>
      </c>
      <c r="C8" s="6">
        <v>0.42578309027777778</v>
      </c>
      <c r="D8" s="6">
        <v>0.44397582175925926</v>
      </c>
      <c r="E8" s="5">
        <v>4330</v>
      </c>
      <c r="F8" s="7">
        <v>4375</v>
      </c>
      <c r="G8" s="21">
        <v>0.71</v>
      </c>
      <c r="H8" s="7">
        <v>2120</v>
      </c>
      <c r="I8" s="74"/>
      <c r="J8" s="12">
        <f t="shared" si="0"/>
        <v>4459.8999999999996</v>
      </c>
      <c r="K8" s="12">
        <f t="shared" si="1"/>
        <v>4243.3999999999996</v>
      </c>
      <c r="L8" s="12">
        <v>4735</v>
      </c>
      <c r="M8" s="16">
        <f t="shared" si="2"/>
        <v>9.3533487297921472</v>
      </c>
      <c r="N8" s="13">
        <v>4030</v>
      </c>
      <c r="O8" s="16">
        <f t="shared" si="3"/>
        <v>-6.9284064665127021</v>
      </c>
      <c r="P8" s="44" t="s">
        <v>45</v>
      </c>
      <c r="Q8" s="44" t="s">
        <v>45</v>
      </c>
      <c r="R8" s="4" t="str">
        <f t="shared" si="4"/>
        <v>승리</v>
      </c>
      <c r="S8" s="4">
        <f t="shared" si="5"/>
        <v>2.67</v>
      </c>
      <c r="T8" s="110"/>
      <c r="U8"/>
      <c r="V8"/>
    </row>
    <row r="9" spans="1:28" s="1" customFormat="1" x14ac:dyDescent="0.55000000000000004">
      <c r="A9" s="77"/>
      <c r="B9" s="8" t="s">
        <v>5</v>
      </c>
      <c r="C9" s="9">
        <v>0.46740186342592588</v>
      </c>
      <c r="D9" s="9">
        <v>0.46787874999999995</v>
      </c>
      <c r="E9" s="10">
        <v>1555</v>
      </c>
      <c r="F9" s="11">
        <v>1515</v>
      </c>
      <c r="G9" s="22">
        <v>-2.89</v>
      </c>
      <c r="H9" s="11">
        <v>-8632</v>
      </c>
      <c r="I9" s="74"/>
      <c r="J9" s="12">
        <f t="shared" si="0"/>
        <v>1601.65</v>
      </c>
      <c r="K9" s="12">
        <f t="shared" si="1"/>
        <v>1523.9</v>
      </c>
      <c r="L9" s="12">
        <v>1715</v>
      </c>
      <c r="M9" s="16">
        <f t="shared" si="2"/>
        <v>10.289389067524116</v>
      </c>
      <c r="N9" s="13">
        <v>1500</v>
      </c>
      <c r="O9" s="16">
        <f t="shared" si="3"/>
        <v>-3.536977491961415</v>
      </c>
      <c r="P9" s="44" t="s">
        <v>45</v>
      </c>
      <c r="Q9" s="45" t="s">
        <v>46</v>
      </c>
      <c r="R9" s="4" t="str">
        <f t="shared" si="4"/>
        <v>패배</v>
      </c>
      <c r="S9" s="4">
        <f t="shared" si="5"/>
        <v>-2.33</v>
      </c>
      <c r="T9" s="110"/>
    </row>
    <row r="10" spans="1:28" x14ac:dyDescent="0.55000000000000004">
      <c r="A10" s="77"/>
      <c r="B10" s="5" t="s">
        <v>6</v>
      </c>
      <c r="C10" s="6">
        <v>0.48526768518518515</v>
      </c>
      <c r="D10" s="6">
        <v>0.48622261574074077</v>
      </c>
      <c r="E10" s="5">
        <v>3625</v>
      </c>
      <c r="F10" s="7">
        <v>3665</v>
      </c>
      <c r="G10" s="21">
        <v>0.77</v>
      </c>
      <c r="H10" s="7">
        <v>2299</v>
      </c>
      <c r="I10" s="74"/>
      <c r="J10" s="12">
        <f t="shared" si="0"/>
        <v>3733.75</v>
      </c>
      <c r="K10" s="12">
        <f t="shared" si="1"/>
        <v>3552.5</v>
      </c>
      <c r="L10" s="12">
        <v>3950</v>
      </c>
      <c r="M10" s="16">
        <f t="shared" si="2"/>
        <v>8.9655172413793096</v>
      </c>
      <c r="N10" s="13">
        <v>3464</v>
      </c>
      <c r="O10" s="16">
        <f t="shared" si="3"/>
        <v>-4.4413793103448276</v>
      </c>
      <c r="P10" s="44" t="s">
        <v>45</v>
      </c>
      <c r="Q10" s="44" t="s">
        <v>45</v>
      </c>
      <c r="R10" s="4" t="str">
        <f t="shared" si="4"/>
        <v>승리</v>
      </c>
      <c r="S10" s="4">
        <f t="shared" si="5"/>
        <v>2.67</v>
      </c>
      <c r="T10" s="110"/>
      <c r="U10"/>
      <c r="V10"/>
    </row>
    <row r="11" spans="1:28" x14ac:dyDescent="0.55000000000000004">
      <c r="A11" s="77"/>
      <c r="B11" s="5" t="s">
        <v>7</v>
      </c>
      <c r="C11" s="6">
        <v>0.49759269675925927</v>
      </c>
      <c r="D11" s="6">
        <v>0.49778790509259258</v>
      </c>
      <c r="E11" s="5">
        <v>8870</v>
      </c>
      <c r="F11" s="7">
        <v>8960</v>
      </c>
      <c r="G11" s="21">
        <v>0.68</v>
      </c>
      <c r="H11" s="7">
        <v>2003</v>
      </c>
      <c r="I11" s="74"/>
      <c r="J11" s="12">
        <f t="shared" si="0"/>
        <v>9136.1</v>
      </c>
      <c r="K11" s="12">
        <f t="shared" si="1"/>
        <v>8692.6</v>
      </c>
      <c r="L11" s="12">
        <v>9750</v>
      </c>
      <c r="M11" s="16">
        <f t="shared" si="2"/>
        <v>9.9210822998872601</v>
      </c>
      <c r="N11" s="13">
        <v>8800</v>
      </c>
      <c r="O11" s="16">
        <f t="shared" si="3"/>
        <v>-0.78917700112739575</v>
      </c>
      <c r="P11" s="44" t="s">
        <v>45</v>
      </c>
      <c r="Q11" s="45" t="s">
        <v>46</v>
      </c>
      <c r="R11" s="4" t="str">
        <f t="shared" si="4"/>
        <v>승리</v>
      </c>
      <c r="S11" s="4">
        <f t="shared" si="5"/>
        <v>2.67</v>
      </c>
      <c r="T11" s="110"/>
      <c r="U11"/>
      <c r="V11"/>
    </row>
    <row r="12" spans="1:28" x14ac:dyDescent="0.55000000000000004">
      <c r="A12" s="77"/>
      <c r="B12" s="5" t="s">
        <v>8</v>
      </c>
      <c r="C12" s="6">
        <v>0.56084409722222228</v>
      </c>
      <c r="D12" s="6">
        <v>0.56275040509259255</v>
      </c>
      <c r="E12" s="5">
        <v>5080</v>
      </c>
      <c r="F12" s="7">
        <v>5130</v>
      </c>
      <c r="G12" s="21">
        <v>0.65</v>
      </c>
      <c r="H12" s="7">
        <v>1962</v>
      </c>
      <c r="I12" s="74"/>
      <c r="J12" s="12">
        <f t="shared" si="0"/>
        <v>5232.3999999999996</v>
      </c>
      <c r="K12" s="12">
        <f t="shared" si="1"/>
        <v>4978.3999999999996</v>
      </c>
      <c r="L12" s="12">
        <v>5190</v>
      </c>
      <c r="M12" s="16">
        <f t="shared" si="2"/>
        <v>2.1653543307086616</v>
      </c>
      <c r="N12" s="13">
        <v>4309</v>
      </c>
      <c r="O12" s="16">
        <f t="shared" si="3"/>
        <v>-15.177165354330709</v>
      </c>
      <c r="P12" s="45" t="s">
        <v>46</v>
      </c>
      <c r="Q12" s="44" t="s">
        <v>45</v>
      </c>
      <c r="R12" s="4" t="str">
        <f t="shared" si="4"/>
        <v>패배</v>
      </c>
      <c r="S12" s="4">
        <f t="shared" si="5"/>
        <v>-2.33</v>
      </c>
      <c r="T12" s="110"/>
      <c r="U12"/>
      <c r="V12"/>
    </row>
    <row r="13" spans="1:28" s="1" customFormat="1" x14ac:dyDescent="0.55000000000000004">
      <c r="A13" s="77"/>
      <c r="B13" s="10" t="s">
        <v>9</v>
      </c>
      <c r="C13" s="9">
        <v>0.59112884259259257</v>
      </c>
      <c r="D13" s="9">
        <v>0.59262534722222215</v>
      </c>
      <c r="E13" s="10">
        <v>7750</v>
      </c>
      <c r="F13" s="11">
        <v>7550</v>
      </c>
      <c r="G13" s="22">
        <v>-2.9</v>
      </c>
      <c r="H13" s="11">
        <v>-8540</v>
      </c>
      <c r="I13" s="74"/>
      <c r="J13" s="12">
        <f t="shared" si="0"/>
        <v>7982.5</v>
      </c>
      <c r="K13" s="12">
        <f t="shared" si="1"/>
        <v>7595</v>
      </c>
      <c r="L13" s="12">
        <v>8100</v>
      </c>
      <c r="M13" s="16">
        <f t="shared" si="2"/>
        <v>4.5161290322580649</v>
      </c>
      <c r="N13" s="13">
        <v>7500</v>
      </c>
      <c r="O13" s="16">
        <f t="shared" si="3"/>
        <v>-3.225806451612903</v>
      </c>
      <c r="P13" s="44" t="s">
        <v>51</v>
      </c>
      <c r="Q13" s="45" t="s">
        <v>46</v>
      </c>
      <c r="R13" s="4" t="str">
        <f t="shared" si="4"/>
        <v>패배</v>
      </c>
      <c r="S13" s="4">
        <f t="shared" si="5"/>
        <v>-2.33</v>
      </c>
      <c r="T13" s="110"/>
    </row>
    <row r="14" spans="1:28" ht="33.9" customHeight="1" x14ac:dyDescent="0.55000000000000004">
      <c r="A14" s="65" t="s">
        <v>30</v>
      </c>
      <c r="B14" s="66"/>
      <c r="C14" s="66"/>
      <c r="D14" s="66"/>
      <c r="E14" s="67"/>
      <c r="F14" s="3" t="s">
        <v>19</v>
      </c>
      <c r="G14" s="39">
        <f>AVERAGE(G4:G13)/100</f>
        <v>2.5000000000000044E-4</v>
      </c>
      <c r="H14" s="38">
        <f>SUM(H4:H13)</f>
        <v>796</v>
      </c>
      <c r="I14" s="75"/>
      <c r="J14" s="17" t="s">
        <v>23</v>
      </c>
      <c r="K14" s="17" t="s">
        <v>23</v>
      </c>
      <c r="L14" s="18" t="s">
        <v>24</v>
      </c>
      <c r="M14" s="24">
        <f>AVERAGE(M4:M13)</f>
        <v>8.0506271257737438</v>
      </c>
      <c r="N14" s="18" t="s">
        <v>25</v>
      </c>
      <c r="O14" s="24">
        <f>AVERAGE(O4:O13)</f>
        <v>-4.6091636938158427</v>
      </c>
      <c r="P14" s="48">
        <f>COUNTIF(P4:P13, "▲")/COUNTA(P4:P13)</f>
        <v>0.9</v>
      </c>
      <c r="Q14" s="48">
        <f>COUNTIF(Q4:Q13, "▲")/COUNTA(Q4:Q13)</f>
        <v>0.6</v>
      </c>
      <c r="R14" s="26">
        <f>COUNTIF(R4:R13, "승리")/COUNTA(R4:R13)</f>
        <v>0.7</v>
      </c>
      <c r="S14" s="4">
        <f>AVERAGE(S4:S13)</f>
        <v>1.17</v>
      </c>
      <c r="T14" s="110"/>
      <c r="U14"/>
      <c r="V14"/>
    </row>
    <row r="15" spans="1:28" ht="4.8499999999999996" customHeight="1" x14ac:dyDescent="0.55000000000000004">
      <c r="A15" s="28"/>
      <c r="B15" s="29"/>
      <c r="C15" s="29"/>
      <c r="D15" s="29"/>
      <c r="E15" s="29"/>
      <c r="F15" s="30"/>
      <c r="G15" s="31"/>
      <c r="H15" s="32"/>
      <c r="I15" s="27"/>
      <c r="J15" s="33"/>
      <c r="K15" s="33"/>
      <c r="L15" s="34"/>
      <c r="M15" s="35"/>
      <c r="N15" s="29"/>
      <c r="O15" s="35"/>
      <c r="P15" s="35"/>
      <c r="Q15" s="35"/>
      <c r="R15" s="36"/>
      <c r="S15" s="37"/>
      <c r="T15" s="37"/>
      <c r="U15" s="37"/>
      <c r="V15" s="37"/>
      <c r="W15" s="55"/>
      <c r="X15" s="55"/>
      <c r="Y15" s="55"/>
      <c r="Z15" s="55"/>
      <c r="AA15" s="55"/>
      <c r="AB15" s="55"/>
    </row>
    <row r="16" spans="1:28" ht="17.600000000000001" customHeight="1" x14ac:dyDescent="0.55000000000000004">
      <c r="A16" s="76">
        <v>42653</v>
      </c>
      <c r="B16" s="77" t="s">
        <v>22</v>
      </c>
      <c r="C16" s="95" t="s">
        <v>208</v>
      </c>
      <c r="D16" s="95" t="s">
        <v>209</v>
      </c>
      <c r="E16" s="68" t="s">
        <v>27</v>
      </c>
      <c r="F16" s="70"/>
      <c r="G16" s="71" t="s">
        <v>10</v>
      </c>
      <c r="H16" s="71" t="s">
        <v>11</v>
      </c>
      <c r="I16" s="73"/>
      <c r="J16" s="14" t="s">
        <v>18</v>
      </c>
      <c r="K16" s="14" t="s">
        <v>17</v>
      </c>
      <c r="L16" s="68" t="s">
        <v>14</v>
      </c>
      <c r="M16" s="69"/>
      <c r="N16" s="69"/>
      <c r="O16" s="69"/>
      <c r="P16" s="69"/>
      <c r="Q16" s="69"/>
      <c r="R16" s="70"/>
      <c r="S16" s="23">
        <v>0.33</v>
      </c>
      <c r="T16" s="56"/>
      <c r="U16" s="104" t="s">
        <v>18</v>
      </c>
      <c r="V16" s="104" t="s">
        <v>17</v>
      </c>
    </row>
    <row r="17" spans="1:28" ht="35.15" customHeight="1" x14ac:dyDescent="0.55000000000000004">
      <c r="A17" s="77"/>
      <c r="B17" s="77"/>
      <c r="C17" s="96"/>
      <c r="D17" s="96"/>
      <c r="E17" s="23" t="s">
        <v>12</v>
      </c>
      <c r="F17" s="23" t="s">
        <v>13</v>
      </c>
      <c r="G17" s="72"/>
      <c r="H17" s="72"/>
      <c r="I17" s="74"/>
      <c r="J17" s="14">
        <v>4</v>
      </c>
      <c r="K17" s="14">
        <v>3</v>
      </c>
      <c r="L17" s="23" t="s">
        <v>15</v>
      </c>
      <c r="M17" s="23" t="s">
        <v>18</v>
      </c>
      <c r="N17" s="23" t="s">
        <v>16</v>
      </c>
      <c r="O17" s="23" t="s">
        <v>17</v>
      </c>
      <c r="P17" s="46" t="s">
        <v>47</v>
      </c>
      <c r="Q17" s="46" t="s">
        <v>49</v>
      </c>
      <c r="R17" s="25" t="s">
        <v>32</v>
      </c>
      <c r="S17" s="25" t="s">
        <v>31</v>
      </c>
      <c r="T17" s="111"/>
      <c r="U17" s="14">
        <v>4</v>
      </c>
      <c r="V17" s="14">
        <v>3</v>
      </c>
      <c r="W17" s="50" t="s">
        <v>195</v>
      </c>
      <c r="X17" s="50" t="s">
        <v>18</v>
      </c>
      <c r="Y17" s="50" t="s">
        <v>196</v>
      </c>
      <c r="Z17" s="50" t="s">
        <v>17</v>
      </c>
      <c r="AA17" s="25" t="s">
        <v>32</v>
      </c>
      <c r="AB17" s="25" t="s">
        <v>31</v>
      </c>
    </row>
    <row r="18" spans="1:28" x14ac:dyDescent="0.55000000000000004">
      <c r="A18" s="77"/>
      <c r="B18" s="40" t="s">
        <v>0</v>
      </c>
      <c r="C18" s="41">
        <v>0.37656221064814815</v>
      </c>
      <c r="D18" s="41">
        <v>0.37656221064814815</v>
      </c>
      <c r="E18" s="40">
        <v>5600</v>
      </c>
      <c r="F18" s="40">
        <v>0</v>
      </c>
      <c r="G18" s="42">
        <v>0</v>
      </c>
      <c r="H18" s="40">
        <v>0</v>
      </c>
      <c r="I18" s="74"/>
      <c r="J18" s="12">
        <f>E18+((E18/100)*J$17)</f>
        <v>5824</v>
      </c>
      <c r="K18" s="12">
        <f>E18-((E18/100)*K$17)</f>
        <v>5432</v>
      </c>
      <c r="L18" s="12">
        <v>5740</v>
      </c>
      <c r="M18" s="16">
        <f>((L18-$E18)*100/$E18)</f>
        <v>2.5</v>
      </c>
      <c r="N18" s="13">
        <v>4280</v>
      </c>
      <c r="O18" s="16">
        <f>((N18-$E18)*100/$E18)</f>
        <v>-23.571428571428573</v>
      </c>
      <c r="P18" s="44" t="s">
        <v>45</v>
      </c>
      <c r="Q18" s="44" t="s">
        <v>50</v>
      </c>
      <c r="R18" s="4" t="str">
        <f t="shared" ref="R18:R31" si="6">IF(Q18="▲",IF(J18&lt;=L18,"승리","패배"),IF(K18&gt;=N18,"패배",IF(J18&lt;=L18,"승리","패배")))</f>
        <v>패배</v>
      </c>
      <c r="S18" s="4">
        <f>IF(R18="승리", $J$17-$S$2, -($K$17+$S$2))</f>
        <v>-3.33</v>
      </c>
      <c r="T18" s="112"/>
      <c r="U18" s="12">
        <f>E18+((E18/100)*U$17)</f>
        <v>5824</v>
      </c>
      <c r="V18" s="12">
        <f>E18-((E18/100)*V$17)</f>
        <v>5432</v>
      </c>
      <c r="W18" s="12">
        <v>5740</v>
      </c>
      <c r="X18" s="16">
        <f>((W18-$E18)*100/$E18)</f>
        <v>2.5</v>
      </c>
      <c r="Y18" s="13">
        <v>4280</v>
      </c>
      <c r="Z18" s="16">
        <f>((Y18-$E18)*100/$E18)</f>
        <v>-23.571428571428573</v>
      </c>
      <c r="AA18" s="4" t="str">
        <f>IF(W18&gt;=U18,"승리","패배")</f>
        <v>패배</v>
      </c>
      <c r="AB18" s="4">
        <f>IF(AA18="승리", $U$17-$S$2, -($V$17+$S$2))</f>
        <v>-3.33</v>
      </c>
    </row>
    <row r="19" spans="1:28" x14ac:dyDescent="0.55000000000000004">
      <c r="A19" s="77"/>
      <c r="B19" s="40" t="s">
        <v>33</v>
      </c>
      <c r="C19" s="41">
        <v>0.3771644097222222</v>
      </c>
      <c r="D19" s="41">
        <v>0.3771644097222222</v>
      </c>
      <c r="E19" s="40">
        <v>2930</v>
      </c>
      <c r="F19" s="40">
        <v>0</v>
      </c>
      <c r="G19" s="42">
        <v>0</v>
      </c>
      <c r="H19" s="40">
        <v>0</v>
      </c>
      <c r="I19" s="74"/>
      <c r="J19" s="12">
        <f t="shared" ref="J19:J31" si="7">E19+((E19/100)*J$17)</f>
        <v>3047.2</v>
      </c>
      <c r="K19" s="12">
        <f t="shared" ref="K19:K31" si="8">E19-((E19/100)*K$17)</f>
        <v>2842.1</v>
      </c>
      <c r="L19" s="12">
        <v>2975</v>
      </c>
      <c r="M19" s="16">
        <f t="shared" ref="M19:M26" si="9">((L19-$E19)*100/$E19)</f>
        <v>1.5358361774744027</v>
      </c>
      <c r="N19" s="13">
        <v>2650</v>
      </c>
      <c r="O19" s="16">
        <f t="shared" ref="O19:O26" si="10">((N19-$E19)*100/$E19)</f>
        <v>-9.5563139931740615</v>
      </c>
      <c r="P19" s="44" t="s">
        <v>45</v>
      </c>
      <c r="Q19" s="44" t="s">
        <v>45</v>
      </c>
      <c r="R19" s="4" t="str">
        <f t="shared" si="6"/>
        <v>패배</v>
      </c>
      <c r="S19" s="4">
        <f t="shared" ref="S19:S31" si="11">IF(R19="승리", $J$17-$S$2, -($K$17+$S$2))</f>
        <v>-3.33</v>
      </c>
      <c r="T19" s="112"/>
      <c r="U19" s="12">
        <f t="shared" ref="U19:U31" si="12">E19+((E19/100)*U$17)</f>
        <v>3047.2</v>
      </c>
      <c r="V19" s="12">
        <f t="shared" ref="V19:V31" si="13">E19-((E19/100)*V$17)</f>
        <v>2842.1</v>
      </c>
      <c r="W19" s="12">
        <v>2975</v>
      </c>
      <c r="X19" s="16">
        <f t="shared" ref="X19:X27" si="14">((W19-$E19)*100/$E19)</f>
        <v>1.5358361774744027</v>
      </c>
      <c r="Y19" s="13">
        <v>2650</v>
      </c>
      <c r="Z19" s="16">
        <f t="shared" ref="Z19:Z27" si="15">((Y19-$E19)*100/$E19)</f>
        <v>-9.5563139931740615</v>
      </c>
      <c r="AA19" s="4" t="str">
        <f t="shared" ref="AA19:AA27" si="16">IF(W19&gt;=U19,"승리","패배")</f>
        <v>패배</v>
      </c>
      <c r="AB19" s="4">
        <f t="shared" ref="AB19:AB31" si="17">IF(AA19="승리", $U$17-$S$2, -($V$17+$S$2))</f>
        <v>-3.33</v>
      </c>
    </row>
    <row r="20" spans="1:28" x14ac:dyDescent="0.55000000000000004">
      <c r="A20" s="77"/>
      <c r="B20" s="40" t="s">
        <v>34</v>
      </c>
      <c r="C20" s="41">
        <v>0.38334341435185187</v>
      </c>
      <c r="D20" s="41">
        <v>0.38334341435185187</v>
      </c>
      <c r="E20" s="40">
        <v>3810</v>
      </c>
      <c r="F20" s="40">
        <v>0</v>
      </c>
      <c r="G20" s="42">
        <v>0</v>
      </c>
      <c r="H20" s="40">
        <v>0</v>
      </c>
      <c r="I20" s="74"/>
      <c r="J20" s="12">
        <f t="shared" si="7"/>
        <v>3962.4</v>
      </c>
      <c r="K20" s="12">
        <f t="shared" si="8"/>
        <v>3695.7</v>
      </c>
      <c r="L20" s="12">
        <v>4235</v>
      </c>
      <c r="M20" s="16">
        <f t="shared" si="9"/>
        <v>11.15485564304462</v>
      </c>
      <c r="N20" s="13">
        <v>3735</v>
      </c>
      <c r="O20" s="16">
        <f t="shared" si="10"/>
        <v>-1.9685039370078741</v>
      </c>
      <c r="P20" s="44" t="s">
        <v>45</v>
      </c>
      <c r="Q20" s="45" t="s">
        <v>46</v>
      </c>
      <c r="R20" s="4" t="str">
        <f t="shared" si="6"/>
        <v>승리</v>
      </c>
      <c r="S20" s="4">
        <f t="shared" si="11"/>
        <v>3.67</v>
      </c>
      <c r="T20" s="112"/>
      <c r="U20" s="12">
        <f t="shared" si="12"/>
        <v>3962.4</v>
      </c>
      <c r="V20" s="12">
        <f t="shared" si="13"/>
        <v>3695.7</v>
      </c>
      <c r="W20" s="12">
        <v>4235</v>
      </c>
      <c r="X20" s="16">
        <f t="shared" si="14"/>
        <v>11.15485564304462</v>
      </c>
      <c r="Y20" s="13">
        <v>3660</v>
      </c>
      <c r="Z20" s="16">
        <f t="shared" si="15"/>
        <v>-3.9370078740157481</v>
      </c>
      <c r="AA20" s="4" t="str">
        <f t="shared" si="16"/>
        <v>승리</v>
      </c>
      <c r="AB20" s="4">
        <f t="shared" si="17"/>
        <v>3.67</v>
      </c>
    </row>
    <row r="21" spans="1:28" x14ac:dyDescent="0.55000000000000004">
      <c r="A21" s="77"/>
      <c r="B21" s="40" t="s">
        <v>35</v>
      </c>
      <c r="C21" s="41">
        <v>0.40115490740740739</v>
      </c>
      <c r="D21" s="41">
        <v>0.40115490740740739</v>
      </c>
      <c r="E21" s="40">
        <v>5570</v>
      </c>
      <c r="F21" s="40">
        <v>0</v>
      </c>
      <c r="G21" s="42">
        <v>0</v>
      </c>
      <c r="H21" s="40">
        <v>0</v>
      </c>
      <c r="I21" s="74"/>
      <c r="J21" s="12">
        <f t="shared" si="7"/>
        <v>5792.8</v>
      </c>
      <c r="K21" s="12">
        <f t="shared" si="8"/>
        <v>5402.9</v>
      </c>
      <c r="L21" s="12">
        <v>5900</v>
      </c>
      <c r="M21" s="16">
        <f t="shared" si="9"/>
        <v>5.9245960502693</v>
      </c>
      <c r="N21" s="13">
        <v>5399</v>
      </c>
      <c r="O21" s="16">
        <f t="shared" si="10"/>
        <v>-3.0700179533213645</v>
      </c>
      <c r="P21" s="44" t="s">
        <v>45</v>
      </c>
      <c r="Q21" s="44" t="s">
        <v>45</v>
      </c>
      <c r="R21" s="4" t="str">
        <f t="shared" si="6"/>
        <v>승리</v>
      </c>
      <c r="S21" s="4">
        <f t="shared" si="11"/>
        <v>3.67</v>
      </c>
      <c r="T21" s="112"/>
      <c r="U21" s="12">
        <f t="shared" si="12"/>
        <v>5792.8</v>
      </c>
      <c r="V21" s="12">
        <f t="shared" si="13"/>
        <v>5402.9</v>
      </c>
      <c r="W21" s="12">
        <v>5900</v>
      </c>
      <c r="X21" s="16">
        <f t="shared" si="14"/>
        <v>5.9245960502693</v>
      </c>
      <c r="Y21" s="13">
        <v>5399</v>
      </c>
      <c r="Z21" s="16">
        <f t="shared" si="15"/>
        <v>-3.0700179533213645</v>
      </c>
      <c r="AA21" s="4" t="str">
        <f t="shared" si="16"/>
        <v>승리</v>
      </c>
      <c r="AB21" s="4">
        <f t="shared" si="17"/>
        <v>3.67</v>
      </c>
    </row>
    <row r="22" spans="1:28" x14ac:dyDescent="0.55000000000000004">
      <c r="A22" s="77"/>
      <c r="B22" s="40" t="s">
        <v>5</v>
      </c>
      <c r="C22" s="41">
        <v>0.43719008101851853</v>
      </c>
      <c r="D22" s="41">
        <v>0.43719008101851853</v>
      </c>
      <c r="E22" s="40">
        <v>1745</v>
      </c>
      <c r="F22" s="43">
        <v>0</v>
      </c>
      <c r="G22" s="42">
        <v>0</v>
      </c>
      <c r="H22" s="43">
        <v>0</v>
      </c>
      <c r="I22" s="74"/>
      <c r="J22" s="12">
        <f t="shared" si="7"/>
        <v>1814.8</v>
      </c>
      <c r="K22" s="12">
        <f t="shared" si="8"/>
        <v>1692.65</v>
      </c>
      <c r="L22" s="12">
        <v>1725</v>
      </c>
      <c r="M22" s="16">
        <f t="shared" si="9"/>
        <v>-1.1461318051575931</v>
      </c>
      <c r="N22" s="13">
        <v>1625</v>
      </c>
      <c r="O22" s="16">
        <f t="shared" si="10"/>
        <v>-6.8767908309455583</v>
      </c>
      <c r="P22" s="45" t="s">
        <v>46</v>
      </c>
      <c r="Q22" s="45" t="s">
        <v>46</v>
      </c>
      <c r="R22" s="4" t="str">
        <f t="shared" si="6"/>
        <v>패배</v>
      </c>
      <c r="S22" s="4">
        <f t="shared" si="11"/>
        <v>-3.33</v>
      </c>
      <c r="T22" s="112"/>
      <c r="U22" s="12">
        <f t="shared" si="12"/>
        <v>1814.8</v>
      </c>
      <c r="V22" s="12">
        <f t="shared" si="13"/>
        <v>1692.65</v>
      </c>
      <c r="W22" s="12">
        <v>1755</v>
      </c>
      <c r="X22" s="16">
        <f t="shared" si="14"/>
        <v>0.57306590257879653</v>
      </c>
      <c r="Y22" s="13">
        <v>1625</v>
      </c>
      <c r="Z22" s="16">
        <f t="shared" si="15"/>
        <v>-6.8767908309455583</v>
      </c>
      <c r="AA22" s="4" t="str">
        <f t="shared" si="16"/>
        <v>패배</v>
      </c>
      <c r="AB22" s="4">
        <f t="shared" si="17"/>
        <v>-3.33</v>
      </c>
    </row>
    <row r="23" spans="1:28" s="1" customFormat="1" x14ac:dyDescent="0.55000000000000004">
      <c r="A23" s="77"/>
      <c r="B23" s="13" t="s">
        <v>36</v>
      </c>
      <c r="C23" s="41">
        <v>0.44663356481481481</v>
      </c>
      <c r="D23" s="41">
        <v>0.44663356481481481</v>
      </c>
      <c r="E23" s="13">
        <v>1020</v>
      </c>
      <c r="F23" s="43">
        <v>0</v>
      </c>
      <c r="G23" s="42">
        <v>0</v>
      </c>
      <c r="H23" s="43">
        <v>0</v>
      </c>
      <c r="I23" s="74"/>
      <c r="J23" s="12">
        <f t="shared" si="7"/>
        <v>1060.8</v>
      </c>
      <c r="K23" s="12">
        <f t="shared" si="8"/>
        <v>989.4</v>
      </c>
      <c r="L23" s="12">
        <v>1045</v>
      </c>
      <c r="M23" s="16">
        <f t="shared" si="9"/>
        <v>2.4509803921568629</v>
      </c>
      <c r="N23" s="13">
        <v>1000</v>
      </c>
      <c r="O23" s="16">
        <f t="shared" si="10"/>
        <v>-1.9607843137254901</v>
      </c>
      <c r="P23" s="44" t="s">
        <v>45</v>
      </c>
      <c r="Q23" s="45" t="s">
        <v>46</v>
      </c>
      <c r="R23" s="4" t="str">
        <f t="shared" si="6"/>
        <v>패배</v>
      </c>
      <c r="S23" s="4">
        <f t="shared" si="11"/>
        <v>-3.33</v>
      </c>
      <c r="T23" s="112"/>
      <c r="U23" s="12">
        <f t="shared" si="12"/>
        <v>1060.8</v>
      </c>
      <c r="V23" s="12">
        <f t="shared" si="13"/>
        <v>989.4</v>
      </c>
      <c r="W23" s="12">
        <v>1045</v>
      </c>
      <c r="X23" s="16">
        <f t="shared" si="14"/>
        <v>2.4509803921568629</v>
      </c>
      <c r="Y23" s="13">
        <v>936</v>
      </c>
      <c r="Z23" s="16">
        <f t="shared" si="15"/>
        <v>-8.235294117647058</v>
      </c>
      <c r="AA23" s="4" t="str">
        <f t="shared" si="16"/>
        <v>패배</v>
      </c>
      <c r="AB23" s="4">
        <f t="shared" si="17"/>
        <v>-3.33</v>
      </c>
    </row>
    <row r="24" spans="1:28" x14ac:dyDescent="0.55000000000000004">
      <c r="A24" s="77"/>
      <c r="B24" s="40" t="s">
        <v>37</v>
      </c>
      <c r="C24" s="41">
        <v>0.46312246527777773</v>
      </c>
      <c r="D24" s="41">
        <v>0.46312246527777773</v>
      </c>
      <c r="E24" s="40">
        <v>3365</v>
      </c>
      <c r="F24" s="43">
        <v>0</v>
      </c>
      <c r="G24" s="42">
        <v>0</v>
      </c>
      <c r="H24" s="43">
        <v>0</v>
      </c>
      <c r="I24" s="74"/>
      <c r="J24" s="12">
        <f t="shared" si="7"/>
        <v>3499.6</v>
      </c>
      <c r="K24" s="12">
        <f t="shared" si="8"/>
        <v>3264.05</v>
      </c>
      <c r="L24" s="12">
        <v>3485</v>
      </c>
      <c r="M24" s="16">
        <f t="shared" si="9"/>
        <v>3.5661218424962855</v>
      </c>
      <c r="N24" s="13">
        <v>3120</v>
      </c>
      <c r="O24" s="16">
        <f t="shared" si="10"/>
        <v>-7.2808320950965824</v>
      </c>
      <c r="P24" s="44" t="s">
        <v>45</v>
      </c>
      <c r="Q24" s="44" t="s">
        <v>45</v>
      </c>
      <c r="R24" s="4" t="str">
        <f t="shared" si="6"/>
        <v>패배</v>
      </c>
      <c r="S24" s="4">
        <f t="shared" si="11"/>
        <v>-3.33</v>
      </c>
      <c r="T24" s="112"/>
      <c r="U24" s="12">
        <f t="shared" si="12"/>
        <v>3499.6</v>
      </c>
      <c r="V24" s="12">
        <f t="shared" si="13"/>
        <v>3264.05</v>
      </c>
      <c r="W24" s="12">
        <v>3485</v>
      </c>
      <c r="X24" s="16">
        <f t="shared" si="14"/>
        <v>3.5661218424962855</v>
      </c>
      <c r="Y24" s="13">
        <v>3120</v>
      </c>
      <c r="Z24" s="16">
        <f t="shared" si="15"/>
        <v>-7.2808320950965824</v>
      </c>
      <c r="AA24" s="4" t="str">
        <f t="shared" si="16"/>
        <v>패배</v>
      </c>
      <c r="AB24" s="4">
        <f t="shared" si="17"/>
        <v>-3.33</v>
      </c>
    </row>
    <row r="25" spans="1:28" x14ac:dyDescent="0.55000000000000004">
      <c r="A25" s="77"/>
      <c r="B25" s="40" t="s">
        <v>38</v>
      </c>
      <c r="C25" s="41">
        <v>0.51390546296296302</v>
      </c>
      <c r="D25" s="41">
        <v>0.51390546296296302</v>
      </c>
      <c r="E25" s="40">
        <v>2145</v>
      </c>
      <c r="F25" s="43">
        <v>0</v>
      </c>
      <c r="G25" s="42">
        <v>0</v>
      </c>
      <c r="H25" s="43">
        <v>0</v>
      </c>
      <c r="I25" s="74"/>
      <c r="J25" s="12">
        <f t="shared" si="7"/>
        <v>2230.8000000000002</v>
      </c>
      <c r="K25" s="12">
        <f t="shared" si="8"/>
        <v>2080.65</v>
      </c>
      <c r="L25" s="12">
        <v>2175</v>
      </c>
      <c r="M25" s="16">
        <f t="shared" si="9"/>
        <v>1.3986013986013985</v>
      </c>
      <c r="N25" s="13">
        <v>2120</v>
      </c>
      <c r="O25" s="16">
        <f t="shared" si="10"/>
        <v>-1.1655011655011656</v>
      </c>
      <c r="P25" s="44" t="s">
        <v>45</v>
      </c>
      <c r="Q25" s="45" t="s">
        <v>46</v>
      </c>
      <c r="R25" s="4" t="str">
        <f t="shared" si="6"/>
        <v>패배</v>
      </c>
      <c r="S25" s="4">
        <f t="shared" si="11"/>
        <v>-3.33</v>
      </c>
      <c r="T25" s="112"/>
      <c r="U25" s="12">
        <f t="shared" si="12"/>
        <v>2230.8000000000002</v>
      </c>
      <c r="V25" s="12">
        <f t="shared" si="13"/>
        <v>2080.65</v>
      </c>
      <c r="W25" s="12">
        <v>2175</v>
      </c>
      <c r="X25" s="16">
        <f t="shared" si="14"/>
        <v>1.3986013986013985</v>
      </c>
      <c r="Y25" s="13">
        <v>2025</v>
      </c>
      <c r="Z25" s="16">
        <f t="shared" si="15"/>
        <v>-5.5944055944055942</v>
      </c>
      <c r="AA25" s="4" t="str">
        <f t="shared" si="16"/>
        <v>패배</v>
      </c>
      <c r="AB25" s="4">
        <f t="shared" si="17"/>
        <v>-3.33</v>
      </c>
    </row>
    <row r="26" spans="1:28" x14ac:dyDescent="0.55000000000000004">
      <c r="A26" s="77"/>
      <c r="B26" s="40" t="s">
        <v>39</v>
      </c>
      <c r="C26" s="41">
        <v>0.52166662037037037</v>
      </c>
      <c r="D26" s="41">
        <v>0.52166662037037037</v>
      </c>
      <c r="E26" s="40">
        <v>10800</v>
      </c>
      <c r="F26" s="43">
        <v>0</v>
      </c>
      <c r="G26" s="42">
        <v>0</v>
      </c>
      <c r="H26" s="43">
        <v>0</v>
      </c>
      <c r="I26" s="74"/>
      <c r="J26" s="12">
        <f t="shared" si="7"/>
        <v>11232</v>
      </c>
      <c r="K26" s="12">
        <f t="shared" si="8"/>
        <v>10476</v>
      </c>
      <c r="L26" s="12">
        <v>11400</v>
      </c>
      <c r="M26" s="16">
        <f t="shared" si="9"/>
        <v>5.5555555555555554</v>
      </c>
      <c r="N26" s="13">
        <v>10050</v>
      </c>
      <c r="O26" s="16">
        <f t="shared" si="10"/>
        <v>-6.9444444444444446</v>
      </c>
      <c r="P26" s="44" t="s">
        <v>45</v>
      </c>
      <c r="Q26" s="44" t="s">
        <v>45</v>
      </c>
      <c r="R26" s="4" t="str">
        <f t="shared" si="6"/>
        <v>승리</v>
      </c>
      <c r="S26" s="4">
        <f t="shared" si="11"/>
        <v>3.67</v>
      </c>
      <c r="T26" s="112"/>
      <c r="U26" s="12">
        <f t="shared" si="12"/>
        <v>11232</v>
      </c>
      <c r="V26" s="12">
        <f t="shared" si="13"/>
        <v>10476</v>
      </c>
      <c r="W26" s="12">
        <v>11400</v>
      </c>
      <c r="X26" s="16">
        <f t="shared" si="14"/>
        <v>5.5555555555555554</v>
      </c>
      <c r="Y26" s="13">
        <v>10050</v>
      </c>
      <c r="Z26" s="16">
        <f t="shared" si="15"/>
        <v>-6.9444444444444446</v>
      </c>
      <c r="AA26" s="4" t="str">
        <f t="shared" si="16"/>
        <v>승리</v>
      </c>
      <c r="AB26" s="4">
        <f t="shared" si="17"/>
        <v>3.67</v>
      </c>
    </row>
    <row r="27" spans="1:28" x14ac:dyDescent="0.55000000000000004">
      <c r="A27" s="77"/>
      <c r="B27" s="13" t="s">
        <v>40</v>
      </c>
      <c r="C27" s="41">
        <v>0.56307472222222221</v>
      </c>
      <c r="D27" s="41">
        <v>0.56307472222222221</v>
      </c>
      <c r="E27" s="40">
        <v>1675</v>
      </c>
      <c r="F27" s="43">
        <v>0</v>
      </c>
      <c r="G27" s="42">
        <v>0</v>
      </c>
      <c r="H27" s="43">
        <v>0</v>
      </c>
      <c r="I27" s="74"/>
      <c r="J27" s="12">
        <f t="shared" si="7"/>
        <v>1742</v>
      </c>
      <c r="K27" s="12">
        <f t="shared" si="8"/>
        <v>1624.75</v>
      </c>
      <c r="L27" s="12">
        <v>1700</v>
      </c>
      <c r="M27" s="16">
        <f t="shared" ref="M27:M31" si="18">((L27-$E27)*100/$E27)</f>
        <v>1.4925373134328359</v>
      </c>
      <c r="N27" s="13">
        <v>1595</v>
      </c>
      <c r="O27" s="16">
        <f t="shared" ref="O27:O31" si="19">((N27-$E27)*100/$E27)</f>
        <v>-4.7761194029850742</v>
      </c>
      <c r="P27" s="44" t="s">
        <v>45</v>
      </c>
      <c r="Q27" s="45" t="s">
        <v>46</v>
      </c>
      <c r="R27" s="4" t="str">
        <f t="shared" si="6"/>
        <v>패배</v>
      </c>
      <c r="S27" s="4">
        <f t="shared" si="11"/>
        <v>-3.33</v>
      </c>
      <c r="T27" s="112"/>
      <c r="U27" s="12">
        <f t="shared" si="12"/>
        <v>1742</v>
      </c>
      <c r="V27" s="12">
        <f t="shared" si="13"/>
        <v>1624.75</v>
      </c>
      <c r="W27" s="12">
        <v>1700</v>
      </c>
      <c r="X27" s="16">
        <f t="shared" si="14"/>
        <v>1.4925373134328359</v>
      </c>
      <c r="Y27" s="13">
        <v>1700</v>
      </c>
      <c r="Z27" s="16">
        <f t="shared" si="15"/>
        <v>1.4925373134328359</v>
      </c>
      <c r="AA27" s="4" t="str">
        <f t="shared" si="16"/>
        <v>패배</v>
      </c>
      <c r="AB27" s="4">
        <f t="shared" si="17"/>
        <v>-3.33</v>
      </c>
    </row>
    <row r="28" spans="1:28" x14ac:dyDescent="0.55000000000000004">
      <c r="A28" s="77"/>
      <c r="B28" s="40" t="s">
        <v>41</v>
      </c>
      <c r="C28" s="41">
        <v>0.57979715277777777</v>
      </c>
      <c r="D28" s="41">
        <v>0.57979715277777777</v>
      </c>
      <c r="E28" s="40">
        <v>7500</v>
      </c>
      <c r="F28" s="43">
        <v>0</v>
      </c>
      <c r="G28" s="42">
        <v>0</v>
      </c>
      <c r="H28" s="43">
        <v>0</v>
      </c>
      <c r="I28" s="74"/>
      <c r="J28" s="12">
        <f t="shared" si="7"/>
        <v>7800</v>
      </c>
      <c r="K28" s="12">
        <f t="shared" si="8"/>
        <v>7275</v>
      </c>
      <c r="L28" s="12">
        <v>7700</v>
      </c>
      <c r="M28" s="16">
        <f t="shared" si="18"/>
        <v>2.6666666666666665</v>
      </c>
      <c r="N28" s="13">
        <v>6760</v>
      </c>
      <c r="O28" s="16">
        <f t="shared" si="19"/>
        <v>-9.8666666666666671</v>
      </c>
      <c r="P28" s="44" t="s">
        <v>45</v>
      </c>
      <c r="Q28" s="44" t="s">
        <v>45</v>
      </c>
      <c r="R28" s="4" t="str">
        <f t="shared" si="6"/>
        <v>패배</v>
      </c>
      <c r="S28" s="4">
        <f t="shared" si="11"/>
        <v>-3.33</v>
      </c>
      <c r="T28" s="112"/>
      <c r="U28" s="12">
        <f t="shared" si="12"/>
        <v>7800</v>
      </c>
      <c r="V28" s="12">
        <f t="shared" si="13"/>
        <v>7275</v>
      </c>
      <c r="W28" s="12">
        <v>8090</v>
      </c>
      <c r="X28" s="16">
        <f t="shared" ref="X28:X31" si="20">((W28-$E28)*100/$E28)</f>
        <v>7.8666666666666663</v>
      </c>
      <c r="Y28" s="13">
        <v>6760</v>
      </c>
      <c r="Z28" s="16">
        <f t="shared" ref="Z28:Z31" si="21">((Y28-$E28)*100/$E28)</f>
        <v>-9.8666666666666671</v>
      </c>
      <c r="AA28" s="4" t="str">
        <f t="shared" ref="AA28:AA31" si="22">IF(W28&gt;=U28,"승리","패배")</f>
        <v>승리</v>
      </c>
      <c r="AB28" s="4">
        <f t="shared" si="17"/>
        <v>3.67</v>
      </c>
    </row>
    <row r="29" spans="1:28" x14ac:dyDescent="0.55000000000000004">
      <c r="A29" s="77"/>
      <c r="B29" s="40" t="s">
        <v>42</v>
      </c>
      <c r="C29" s="41">
        <v>0.58587526620370367</v>
      </c>
      <c r="D29" s="41">
        <v>0.58587526620370367</v>
      </c>
      <c r="E29" s="40">
        <v>2520</v>
      </c>
      <c r="F29" s="43">
        <v>0</v>
      </c>
      <c r="G29" s="42">
        <v>0</v>
      </c>
      <c r="H29" s="43">
        <v>0</v>
      </c>
      <c r="I29" s="74"/>
      <c r="J29" s="12">
        <f t="shared" si="7"/>
        <v>2620.8000000000002</v>
      </c>
      <c r="K29" s="12">
        <f t="shared" si="8"/>
        <v>2444.4</v>
      </c>
      <c r="L29" s="12">
        <v>2670</v>
      </c>
      <c r="M29" s="16">
        <f t="shared" si="18"/>
        <v>5.9523809523809526</v>
      </c>
      <c r="N29" s="13">
        <v>2425</v>
      </c>
      <c r="O29" s="16">
        <f t="shared" si="19"/>
        <v>-3.7698412698412698</v>
      </c>
      <c r="P29" s="44" t="s">
        <v>45</v>
      </c>
      <c r="Q29" s="45" t="s">
        <v>46</v>
      </c>
      <c r="R29" s="4" t="str">
        <f t="shared" si="6"/>
        <v>패배</v>
      </c>
      <c r="S29" s="4">
        <f t="shared" si="11"/>
        <v>-3.33</v>
      </c>
      <c r="T29" s="112"/>
      <c r="U29" s="12">
        <f t="shared" si="12"/>
        <v>2620.8000000000002</v>
      </c>
      <c r="V29" s="12">
        <f t="shared" si="13"/>
        <v>2444.4</v>
      </c>
      <c r="W29" s="12">
        <v>2670</v>
      </c>
      <c r="X29" s="16">
        <f t="shared" si="20"/>
        <v>5.9523809523809526</v>
      </c>
      <c r="Y29" s="13">
        <v>2380</v>
      </c>
      <c r="Z29" s="16">
        <f t="shared" si="21"/>
        <v>-5.5555555555555554</v>
      </c>
      <c r="AA29" s="4" t="str">
        <f t="shared" si="22"/>
        <v>승리</v>
      </c>
      <c r="AB29" s="4">
        <f t="shared" si="17"/>
        <v>3.67</v>
      </c>
    </row>
    <row r="30" spans="1:28" x14ac:dyDescent="0.55000000000000004">
      <c r="A30" s="77"/>
      <c r="B30" s="40" t="s">
        <v>43</v>
      </c>
      <c r="C30" s="41">
        <v>0.60253489583333331</v>
      </c>
      <c r="D30" s="41">
        <v>0.60253489583333331</v>
      </c>
      <c r="E30" s="40">
        <v>2340</v>
      </c>
      <c r="F30" s="43">
        <v>0</v>
      </c>
      <c r="G30" s="42">
        <v>0</v>
      </c>
      <c r="H30" s="43">
        <v>0</v>
      </c>
      <c r="I30" s="74"/>
      <c r="J30" s="12">
        <f t="shared" si="7"/>
        <v>2433.6</v>
      </c>
      <c r="K30" s="12">
        <f t="shared" si="8"/>
        <v>2269.8000000000002</v>
      </c>
      <c r="L30" s="12">
        <v>2775</v>
      </c>
      <c r="M30" s="16">
        <f t="shared" si="18"/>
        <v>18.589743589743591</v>
      </c>
      <c r="N30" s="13">
        <v>2275</v>
      </c>
      <c r="O30" s="16">
        <f t="shared" si="19"/>
        <v>-2.7777777777777777</v>
      </c>
      <c r="P30" s="44" t="s">
        <v>45</v>
      </c>
      <c r="Q30" s="45" t="s">
        <v>46</v>
      </c>
      <c r="R30" s="4" t="str">
        <f t="shared" si="6"/>
        <v>승리</v>
      </c>
      <c r="S30" s="4">
        <f t="shared" si="11"/>
        <v>3.67</v>
      </c>
      <c r="T30" s="112"/>
      <c r="U30" s="12">
        <f t="shared" si="12"/>
        <v>2433.6</v>
      </c>
      <c r="V30" s="12">
        <f t="shared" si="13"/>
        <v>2269.8000000000002</v>
      </c>
      <c r="W30" s="12">
        <v>2775</v>
      </c>
      <c r="X30" s="16">
        <f t="shared" si="20"/>
        <v>18.589743589743591</v>
      </c>
      <c r="Y30" s="13">
        <v>2465</v>
      </c>
      <c r="Z30" s="16">
        <f t="shared" si="21"/>
        <v>5.3418803418803416</v>
      </c>
      <c r="AA30" s="4" t="str">
        <f t="shared" si="22"/>
        <v>승리</v>
      </c>
      <c r="AB30" s="4">
        <f t="shared" si="17"/>
        <v>3.67</v>
      </c>
    </row>
    <row r="31" spans="1:28" x14ac:dyDescent="0.55000000000000004">
      <c r="A31" s="77"/>
      <c r="B31" s="40" t="s">
        <v>44</v>
      </c>
      <c r="C31" s="41">
        <v>0.61712174768518524</v>
      </c>
      <c r="D31" s="41">
        <v>0.61712174768518524</v>
      </c>
      <c r="E31" s="40">
        <v>2160</v>
      </c>
      <c r="F31" s="43">
        <v>0</v>
      </c>
      <c r="G31" s="42">
        <v>0</v>
      </c>
      <c r="H31" s="43">
        <v>0</v>
      </c>
      <c r="I31" s="74"/>
      <c r="J31" s="12">
        <f t="shared" si="7"/>
        <v>2246.4</v>
      </c>
      <c r="K31" s="12">
        <f t="shared" si="8"/>
        <v>2095.1999999999998</v>
      </c>
      <c r="L31" s="12">
        <v>2245</v>
      </c>
      <c r="M31" s="16">
        <f t="shared" si="18"/>
        <v>3.9351851851851851</v>
      </c>
      <c r="N31" s="13">
        <v>2150</v>
      </c>
      <c r="O31" s="16">
        <f t="shared" si="19"/>
        <v>-0.46296296296296297</v>
      </c>
      <c r="P31" s="44" t="s">
        <v>45</v>
      </c>
      <c r="Q31" s="45" t="s">
        <v>46</v>
      </c>
      <c r="R31" s="4" t="str">
        <f t="shared" si="6"/>
        <v>패배</v>
      </c>
      <c r="S31" s="4">
        <f t="shared" si="11"/>
        <v>-3.33</v>
      </c>
      <c r="T31" s="112"/>
      <c r="U31" s="12">
        <f t="shared" si="12"/>
        <v>2246.4</v>
      </c>
      <c r="V31" s="12">
        <f t="shared" si="13"/>
        <v>2095.1999999999998</v>
      </c>
      <c r="W31" s="12">
        <v>2245</v>
      </c>
      <c r="X31" s="16">
        <f t="shared" si="20"/>
        <v>3.9351851851851851</v>
      </c>
      <c r="Y31" s="13">
        <v>2100</v>
      </c>
      <c r="Z31" s="16">
        <f t="shared" si="21"/>
        <v>-2.7777777777777777</v>
      </c>
      <c r="AA31" s="4" t="str">
        <f t="shared" si="22"/>
        <v>패배</v>
      </c>
      <c r="AB31" s="4">
        <f t="shared" si="17"/>
        <v>-3.33</v>
      </c>
    </row>
    <row r="32" spans="1:28" ht="33.9" customHeight="1" x14ac:dyDescent="0.55000000000000004">
      <c r="A32" s="65" t="s">
        <v>52</v>
      </c>
      <c r="B32" s="66"/>
      <c r="C32" s="66"/>
      <c r="D32" s="66"/>
      <c r="E32" s="67"/>
      <c r="F32" s="3" t="s">
        <v>19</v>
      </c>
      <c r="G32" s="39">
        <f>SUM(G18:G31)/100</f>
        <v>0</v>
      </c>
      <c r="H32" s="38">
        <f>SUM(H18:H31)</f>
        <v>0</v>
      </c>
      <c r="I32" s="75"/>
      <c r="J32" s="17" t="s">
        <v>23</v>
      </c>
      <c r="K32" s="17" t="s">
        <v>23</v>
      </c>
      <c r="L32" s="18" t="s">
        <v>24</v>
      </c>
      <c r="M32" s="24">
        <f>AVERAGE(M18:M31)</f>
        <v>4.6840663544178627</v>
      </c>
      <c r="N32" s="18" t="s">
        <v>24</v>
      </c>
      <c r="O32" s="24">
        <f>AVERAGE(O18:O31)</f>
        <v>-6.003427527491346</v>
      </c>
      <c r="P32" s="48">
        <f>COUNTIF(P22:P31, "▲")/COUNTA(P22:P31)</f>
        <v>0.9</v>
      </c>
      <c r="Q32" s="48">
        <f>COUNTIF(Q22:Q31, "▲")/COUNTA(Q22:Q31)</f>
        <v>0.3</v>
      </c>
      <c r="R32" s="26">
        <f>COUNTIF(R18:R31, "승리")/COUNTA(R18:R31)</f>
        <v>0.2857142857142857</v>
      </c>
      <c r="S32" s="54">
        <f>AVERAGE(S18:S31)</f>
        <v>-1.33</v>
      </c>
      <c r="T32" s="113"/>
      <c r="U32" s="17" t="s">
        <v>23</v>
      </c>
      <c r="V32" s="17" t="s">
        <v>23</v>
      </c>
      <c r="W32" s="18" t="s">
        <v>24</v>
      </c>
      <c r="X32" s="24">
        <f>AVERAGE(X18:X31)</f>
        <v>5.1782947621133184</v>
      </c>
      <c r="Y32" s="18" t="s">
        <v>24</v>
      </c>
      <c r="Z32" s="24">
        <f>AVERAGE(Z18:Z31)</f>
        <v>-6.1737227013689866</v>
      </c>
      <c r="AA32" s="26">
        <f>COUNTIF(AA18:AA31, "승리")/COUNTA(AA18:AA31)</f>
        <v>0.42857142857142855</v>
      </c>
      <c r="AB32" s="47">
        <f>AVERAGE(AB18:AB31)</f>
        <v>-0.33000000000000007</v>
      </c>
    </row>
    <row r="33" spans="1:28" ht="4.8499999999999996" customHeight="1" x14ac:dyDescent="0.55000000000000004">
      <c r="A33" s="28"/>
      <c r="B33" s="29"/>
      <c r="C33" s="29"/>
      <c r="D33" s="29"/>
      <c r="E33" s="29"/>
      <c r="F33" s="30"/>
      <c r="G33" s="31"/>
      <c r="H33" s="32"/>
      <c r="I33" s="27"/>
      <c r="J33" s="33"/>
      <c r="K33" s="33"/>
      <c r="L33" s="34"/>
      <c r="M33" s="35"/>
      <c r="N33" s="29"/>
      <c r="O33" s="35"/>
      <c r="P33" s="35"/>
      <c r="Q33" s="35"/>
      <c r="R33" s="36"/>
      <c r="S33" s="37"/>
      <c r="T33" s="37"/>
      <c r="U33" s="37"/>
      <c r="V33" s="37"/>
      <c r="W33" s="55"/>
      <c r="X33" s="55"/>
      <c r="Y33" s="55"/>
      <c r="Z33" s="55"/>
      <c r="AA33" s="55"/>
      <c r="AB33" s="55"/>
    </row>
    <row r="34" spans="1:28" ht="17.600000000000001" customHeight="1" x14ac:dyDescent="0.55000000000000004">
      <c r="A34" s="76">
        <v>42654</v>
      </c>
      <c r="B34" s="77" t="s">
        <v>22</v>
      </c>
      <c r="C34" s="95" t="s">
        <v>208</v>
      </c>
      <c r="D34" s="95" t="s">
        <v>209</v>
      </c>
      <c r="E34" s="68" t="s">
        <v>27</v>
      </c>
      <c r="F34" s="70"/>
      <c r="G34" s="71" t="s">
        <v>10</v>
      </c>
      <c r="H34" s="71" t="s">
        <v>11</v>
      </c>
      <c r="I34" s="73"/>
      <c r="J34" s="14" t="s">
        <v>18</v>
      </c>
      <c r="K34" s="14" t="s">
        <v>17</v>
      </c>
      <c r="L34" s="68" t="s">
        <v>14</v>
      </c>
      <c r="M34" s="69"/>
      <c r="N34" s="69"/>
      <c r="O34" s="69"/>
      <c r="P34" s="69"/>
      <c r="Q34" s="69"/>
      <c r="R34" s="70"/>
      <c r="S34" s="51">
        <v>0.33</v>
      </c>
      <c r="T34" s="56"/>
      <c r="U34" s="14" t="s">
        <v>18</v>
      </c>
      <c r="V34" s="14" t="s">
        <v>17</v>
      </c>
    </row>
    <row r="35" spans="1:28" ht="35.15" customHeight="1" x14ac:dyDescent="0.55000000000000004">
      <c r="A35" s="77"/>
      <c r="B35" s="77"/>
      <c r="C35" s="96"/>
      <c r="D35" s="96"/>
      <c r="E35" s="50" t="s">
        <v>12</v>
      </c>
      <c r="F35" s="50" t="s">
        <v>13</v>
      </c>
      <c r="G35" s="72"/>
      <c r="H35" s="72"/>
      <c r="I35" s="74"/>
      <c r="J35" s="14">
        <v>3</v>
      </c>
      <c r="K35" s="14">
        <v>2</v>
      </c>
      <c r="L35" s="50" t="s">
        <v>15</v>
      </c>
      <c r="M35" s="50" t="s">
        <v>18</v>
      </c>
      <c r="N35" s="50" t="s">
        <v>16</v>
      </c>
      <c r="O35" s="50" t="s">
        <v>17</v>
      </c>
      <c r="P35" s="46" t="s">
        <v>47</v>
      </c>
      <c r="Q35" s="46" t="s">
        <v>49</v>
      </c>
      <c r="R35" s="25" t="s">
        <v>32</v>
      </c>
      <c r="S35" s="25" t="s">
        <v>31</v>
      </c>
      <c r="T35" s="111"/>
      <c r="U35" s="14">
        <v>4</v>
      </c>
      <c r="V35" s="14">
        <v>3</v>
      </c>
      <c r="W35" s="50" t="s">
        <v>195</v>
      </c>
      <c r="X35" s="50" t="s">
        <v>18</v>
      </c>
      <c r="Y35" s="50" t="s">
        <v>196</v>
      </c>
      <c r="Z35" s="50" t="s">
        <v>17</v>
      </c>
      <c r="AA35" s="25" t="s">
        <v>32</v>
      </c>
      <c r="AB35" s="25" t="s">
        <v>31</v>
      </c>
    </row>
    <row r="36" spans="1:28" x14ac:dyDescent="0.55000000000000004">
      <c r="A36" s="77"/>
      <c r="B36" s="59" t="s">
        <v>53</v>
      </c>
      <c r="C36" s="60">
        <v>0.4173014351851852</v>
      </c>
      <c r="D36" s="60">
        <v>0.4229307986111111</v>
      </c>
      <c r="E36" s="61">
        <v>3665</v>
      </c>
      <c r="F36" s="61">
        <v>3590</v>
      </c>
      <c r="G36" s="62">
        <v>-2.37</v>
      </c>
      <c r="H36" s="63">
        <v>-7035</v>
      </c>
      <c r="I36" s="74"/>
      <c r="J36" s="12">
        <f>E36+((E36/100)*J$35)</f>
        <v>3774.95</v>
      </c>
      <c r="K36" s="12">
        <f>E36-((E36/100)*K$35)</f>
        <v>3591.7</v>
      </c>
      <c r="L36" s="12">
        <v>3950</v>
      </c>
      <c r="M36" s="16">
        <f>((L36-$E36)*100/$E36)</f>
        <v>7.7762619372442021</v>
      </c>
      <c r="N36" s="13">
        <v>3550</v>
      </c>
      <c r="O36" s="16">
        <f>((N36-$E36)*100/$E36)</f>
        <v>-3.1377899045020463</v>
      </c>
      <c r="P36" s="44" t="s">
        <v>45</v>
      </c>
      <c r="Q36" s="45" t="s">
        <v>46</v>
      </c>
      <c r="R36" s="4" t="str">
        <f t="shared" ref="R36:R45" si="23">IF(Q36="▲",IF(J36&lt;=L36,"승리","패배"),IF(K36&gt;=N36,"패배",IF(J36&lt;=L36,"승리","패배")))</f>
        <v>패배</v>
      </c>
      <c r="S36" s="4">
        <f>IF(R36="승리", $J$35-$S$2, -($K$35+$S$2))</f>
        <v>-2.33</v>
      </c>
      <c r="T36" s="112"/>
      <c r="U36" s="12">
        <f>E36+((E36/100)*U$35)</f>
        <v>3811.6</v>
      </c>
      <c r="V36" s="12">
        <f>E36-((E36/100)*V$35)</f>
        <v>3555.05</v>
      </c>
      <c r="W36" s="12">
        <v>3960</v>
      </c>
      <c r="X36" s="16">
        <f>((W36-$E36)*100/$E36)</f>
        <v>8.0491132332878585</v>
      </c>
      <c r="Y36" s="13">
        <v>3364</v>
      </c>
      <c r="Z36" s="16">
        <f>((Y36-$E36)*100/$E36)</f>
        <v>-8.2128240109140513</v>
      </c>
      <c r="AA36" s="4" t="str">
        <f>IF(W36&gt;=U36,"승리","패배")</f>
        <v>승리</v>
      </c>
      <c r="AB36" s="4">
        <f>IF(AA36="승리", $U$35-$S$2, -($V$35+$S$2))</f>
        <v>3.67</v>
      </c>
    </row>
    <row r="37" spans="1:28" x14ac:dyDescent="0.55000000000000004">
      <c r="A37" s="77"/>
      <c r="B37" s="5" t="s">
        <v>71</v>
      </c>
      <c r="C37" s="6">
        <v>0.41773509259259262</v>
      </c>
      <c r="D37" s="6">
        <v>0.43555233796296294</v>
      </c>
      <c r="E37" s="64">
        <v>10050</v>
      </c>
      <c r="F37" s="64">
        <v>10350</v>
      </c>
      <c r="G37" s="21">
        <v>2.65</v>
      </c>
      <c r="H37" s="7">
        <v>7711</v>
      </c>
      <c r="I37" s="74"/>
      <c r="J37" s="12">
        <f t="shared" ref="J37:J45" si="24">E37+((E37/100)*J$35)</f>
        <v>10351.5</v>
      </c>
      <c r="K37" s="12">
        <f t="shared" ref="K37:K45" si="25">E37-((E37/100)*K$35)</f>
        <v>9849</v>
      </c>
      <c r="L37" s="12">
        <v>11200</v>
      </c>
      <c r="M37" s="16">
        <f t="shared" ref="M37:M45" si="26">((L37-$E37)*100/$E37)</f>
        <v>11.442786069651742</v>
      </c>
      <c r="N37" s="13">
        <v>9950</v>
      </c>
      <c r="O37" s="16">
        <f t="shared" ref="O37:O45" si="27">((N37-$E37)*100/$E37)</f>
        <v>-0.99502487562189057</v>
      </c>
      <c r="P37" s="44" t="s">
        <v>45</v>
      </c>
      <c r="Q37" s="45" t="s">
        <v>46</v>
      </c>
      <c r="R37" s="4" t="str">
        <f t="shared" si="23"/>
        <v>승리</v>
      </c>
      <c r="S37" s="4">
        <f t="shared" ref="S37:S45" si="28">IF(R37="승리", $J$35-$S$2, -($K$35+$S$2))</f>
        <v>2.67</v>
      </c>
      <c r="T37" s="112"/>
      <c r="U37" s="12">
        <f t="shared" ref="U37:U45" si="29">E37+((E37/100)*U$35)</f>
        <v>10452</v>
      </c>
      <c r="V37" s="12">
        <f t="shared" ref="V37:V45" si="30">E37-((E37/100)*V$35)</f>
        <v>9748.5</v>
      </c>
      <c r="W37" s="12">
        <v>11200</v>
      </c>
      <c r="X37" s="16">
        <f t="shared" ref="X37:X45" si="31">((W37-$E37)*100/$E37)</f>
        <v>11.442786069651742</v>
      </c>
      <c r="Y37" s="13">
        <v>9600</v>
      </c>
      <c r="Z37" s="16">
        <f t="shared" ref="Z37:Z45" si="32">((Y37-$E37)*100/$E37)</f>
        <v>-4.4776119402985071</v>
      </c>
      <c r="AA37" s="4" t="str">
        <f t="shared" ref="AA37:AA45" si="33">IF(W37&gt;=U37,"승리","패배")</f>
        <v>승리</v>
      </c>
      <c r="AB37" s="4">
        <f t="shared" ref="AB37:AB45" si="34">IF(AA37="승리", $U$35-$S$2, -($V$35+$S$2))</f>
        <v>3.67</v>
      </c>
    </row>
    <row r="38" spans="1:28" x14ac:dyDescent="0.55000000000000004">
      <c r="A38" s="77"/>
      <c r="B38" s="59" t="s">
        <v>4</v>
      </c>
      <c r="C38" s="60">
        <v>0.43617466435185187</v>
      </c>
      <c r="D38" s="60">
        <v>0.44067016203703702</v>
      </c>
      <c r="E38" s="61">
        <v>4565</v>
      </c>
      <c r="F38" s="61">
        <v>4515</v>
      </c>
      <c r="G38" s="62">
        <v>-1.42</v>
      </c>
      <c r="H38" s="63">
        <v>-4219</v>
      </c>
      <c r="I38" s="74"/>
      <c r="J38" s="12">
        <f t="shared" si="24"/>
        <v>4701.95</v>
      </c>
      <c r="K38" s="12">
        <f t="shared" si="25"/>
        <v>4473.7</v>
      </c>
      <c r="L38" s="12">
        <v>4935</v>
      </c>
      <c r="M38" s="16">
        <f t="shared" si="26"/>
        <v>8.1051478641840085</v>
      </c>
      <c r="N38" s="13">
        <v>4455</v>
      </c>
      <c r="O38" s="16">
        <f t="shared" si="27"/>
        <v>-2.4096385542168677</v>
      </c>
      <c r="P38" s="44" t="s">
        <v>45</v>
      </c>
      <c r="Q38" s="44" t="s">
        <v>45</v>
      </c>
      <c r="R38" s="4" t="str">
        <f t="shared" si="23"/>
        <v>승리</v>
      </c>
      <c r="S38" s="4">
        <f t="shared" si="28"/>
        <v>2.67</v>
      </c>
      <c r="T38" s="112"/>
      <c r="U38" s="12">
        <f t="shared" si="29"/>
        <v>4747.6000000000004</v>
      </c>
      <c r="V38" s="12">
        <f t="shared" si="30"/>
        <v>4428.05</v>
      </c>
      <c r="W38" s="12">
        <v>4935</v>
      </c>
      <c r="X38" s="16">
        <f t="shared" si="31"/>
        <v>8.1051478641840085</v>
      </c>
      <c r="Y38" s="13">
        <v>4315</v>
      </c>
      <c r="Z38" s="16">
        <f t="shared" si="32"/>
        <v>-5.47645125958379</v>
      </c>
      <c r="AA38" s="4" t="str">
        <f t="shared" si="33"/>
        <v>승리</v>
      </c>
      <c r="AB38" s="4">
        <f t="shared" si="34"/>
        <v>3.67</v>
      </c>
    </row>
    <row r="39" spans="1:28" x14ac:dyDescent="0.55000000000000004">
      <c r="A39" s="77"/>
      <c r="B39" s="59" t="s">
        <v>72</v>
      </c>
      <c r="C39" s="60">
        <v>0.47207622685185185</v>
      </c>
      <c r="D39" s="60">
        <v>0.47659065972222225</v>
      </c>
      <c r="E39" s="61">
        <v>5660</v>
      </c>
      <c r="F39" s="61">
        <v>5540</v>
      </c>
      <c r="G39" s="62">
        <v>-2.44</v>
      </c>
      <c r="H39" s="63">
        <v>-7329</v>
      </c>
      <c r="I39" s="74"/>
      <c r="J39" s="12">
        <f t="shared" si="24"/>
        <v>5829.8</v>
      </c>
      <c r="K39" s="12">
        <f t="shared" si="25"/>
        <v>5546.8</v>
      </c>
      <c r="L39" s="12">
        <v>5660</v>
      </c>
      <c r="M39" s="16">
        <f t="shared" si="26"/>
        <v>0</v>
      </c>
      <c r="N39" s="13">
        <v>5230</v>
      </c>
      <c r="O39" s="16">
        <f t="shared" si="27"/>
        <v>-7.5971731448763249</v>
      </c>
      <c r="P39" s="45" t="s">
        <v>46</v>
      </c>
      <c r="Q39" s="45" t="s">
        <v>46</v>
      </c>
      <c r="R39" s="4" t="str">
        <f t="shared" si="23"/>
        <v>패배</v>
      </c>
      <c r="S39" s="4">
        <f t="shared" si="28"/>
        <v>-2.33</v>
      </c>
      <c r="T39" s="112"/>
      <c r="U39" s="12">
        <f t="shared" si="29"/>
        <v>5886.4</v>
      </c>
      <c r="V39" s="12">
        <f t="shared" si="30"/>
        <v>5490.2</v>
      </c>
      <c r="W39" s="12">
        <v>5560</v>
      </c>
      <c r="X39" s="16">
        <f t="shared" si="31"/>
        <v>-1.7667844522968197</v>
      </c>
      <c r="Y39" s="13">
        <v>5230</v>
      </c>
      <c r="Z39" s="16">
        <f t="shared" si="32"/>
        <v>-7.5971731448763249</v>
      </c>
      <c r="AA39" s="4" t="str">
        <f t="shared" si="33"/>
        <v>패배</v>
      </c>
      <c r="AB39" s="4">
        <f t="shared" si="34"/>
        <v>-3.33</v>
      </c>
    </row>
    <row r="40" spans="1:28" x14ac:dyDescent="0.55000000000000004">
      <c r="A40" s="77"/>
      <c r="B40" s="59" t="s">
        <v>193</v>
      </c>
      <c r="C40" s="60">
        <v>0.49319888888888891</v>
      </c>
      <c r="D40" s="60">
        <v>0.50102186342592592</v>
      </c>
      <c r="E40" s="61">
        <v>6560</v>
      </c>
      <c r="F40" s="61">
        <v>4865</v>
      </c>
      <c r="G40" s="62">
        <v>-2.31</v>
      </c>
      <c r="H40" s="63">
        <v>-6806</v>
      </c>
      <c r="I40" s="74"/>
      <c r="J40" s="12">
        <f t="shared" si="24"/>
        <v>6756.8</v>
      </c>
      <c r="K40" s="12">
        <f t="shared" si="25"/>
        <v>6428.8</v>
      </c>
      <c r="L40" s="12">
        <v>6700</v>
      </c>
      <c r="M40" s="16">
        <f t="shared" si="26"/>
        <v>2.1341463414634148</v>
      </c>
      <c r="N40" s="13">
        <v>5899</v>
      </c>
      <c r="O40" s="16">
        <f t="shared" si="27"/>
        <v>-10.076219512195122</v>
      </c>
      <c r="P40" s="44" t="s">
        <v>45</v>
      </c>
      <c r="Q40" s="44" t="s">
        <v>45</v>
      </c>
      <c r="R40" s="4" t="str">
        <f t="shared" si="23"/>
        <v>패배</v>
      </c>
      <c r="S40" s="4">
        <f t="shared" si="28"/>
        <v>-2.33</v>
      </c>
      <c r="T40" s="112"/>
      <c r="U40" s="12">
        <f t="shared" si="29"/>
        <v>6822.4</v>
      </c>
      <c r="V40" s="12">
        <f t="shared" si="30"/>
        <v>6363.2</v>
      </c>
      <c r="W40" s="12">
        <v>6700</v>
      </c>
      <c r="X40" s="16">
        <f t="shared" si="31"/>
        <v>2.1341463414634148</v>
      </c>
      <c r="Y40" s="13">
        <v>5899</v>
      </c>
      <c r="Z40" s="16">
        <f t="shared" si="32"/>
        <v>-10.076219512195122</v>
      </c>
      <c r="AA40" s="4" t="str">
        <f t="shared" si="33"/>
        <v>패배</v>
      </c>
      <c r="AB40" s="4">
        <f t="shared" si="34"/>
        <v>-3.33</v>
      </c>
    </row>
    <row r="41" spans="1:28" s="1" customFormat="1" x14ac:dyDescent="0.55000000000000004">
      <c r="A41" s="77"/>
      <c r="B41" s="64" t="s">
        <v>194</v>
      </c>
      <c r="C41" s="6">
        <v>0.4942421296296296</v>
      </c>
      <c r="D41" s="6">
        <v>0.49676569444444446</v>
      </c>
      <c r="E41" s="64">
        <v>4725</v>
      </c>
      <c r="F41" s="64">
        <v>6430</v>
      </c>
      <c r="G41" s="21">
        <v>2.62</v>
      </c>
      <c r="H41" s="7">
        <v>7810</v>
      </c>
      <c r="I41" s="74"/>
      <c r="J41" s="12">
        <f t="shared" si="24"/>
        <v>4866.75</v>
      </c>
      <c r="K41" s="12">
        <f t="shared" si="25"/>
        <v>4630.5</v>
      </c>
      <c r="L41" s="12">
        <v>4935</v>
      </c>
      <c r="M41" s="16">
        <f t="shared" si="26"/>
        <v>4.4444444444444446</v>
      </c>
      <c r="N41" s="13">
        <v>4705</v>
      </c>
      <c r="O41" s="16">
        <f t="shared" si="27"/>
        <v>-0.42328042328042326</v>
      </c>
      <c r="P41" s="44" t="s">
        <v>45</v>
      </c>
      <c r="Q41" s="44" t="s">
        <v>45</v>
      </c>
      <c r="R41" s="4" t="str">
        <f t="shared" si="23"/>
        <v>승리</v>
      </c>
      <c r="S41" s="4">
        <f t="shared" si="28"/>
        <v>2.67</v>
      </c>
      <c r="T41" s="112"/>
      <c r="U41" s="12">
        <f t="shared" si="29"/>
        <v>4914</v>
      </c>
      <c r="V41" s="12">
        <f t="shared" si="30"/>
        <v>4583.25</v>
      </c>
      <c r="W41" s="12">
        <v>5060</v>
      </c>
      <c r="X41" s="16">
        <f t="shared" si="31"/>
        <v>7.0899470899470902</v>
      </c>
      <c r="Y41" s="13">
        <v>4340</v>
      </c>
      <c r="Z41" s="16">
        <f t="shared" si="32"/>
        <v>-8.1481481481481488</v>
      </c>
      <c r="AA41" s="4" t="str">
        <f t="shared" si="33"/>
        <v>승리</v>
      </c>
      <c r="AB41" s="4">
        <f t="shared" si="34"/>
        <v>3.67</v>
      </c>
    </row>
    <row r="42" spans="1:28" x14ac:dyDescent="0.55000000000000004">
      <c r="A42" s="77"/>
      <c r="B42" s="61" t="s">
        <v>73</v>
      </c>
      <c r="C42" s="60">
        <v>0.52238687500000003</v>
      </c>
      <c r="D42" s="60">
        <v>0.5254586921296297</v>
      </c>
      <c r="E42" s="61">
        <v>2980</v>
      </c>
      <c r="F42" s="61">
        <v>2915</v>
      </c>
      <c r="G42" s="62">
        <v>-2.5</v>
      </c>
      <c r="H42" s="63">
        <v>-7463</v>
      </c>
      <c r="I42" s="74"/>
      <c r="J42" s="12">
        <f t="shared" si="24"/>
        <v>3069.4</v>
      </c>
      <c r="K42" s="12">
        <f t="shared" si="25"/>
        <v>2920.4</v>
      </c>
      <c r="L42" s="12">
        <v>3260</v>
      </c>
      <c r="M42" s="16">
        <f t="shared" si="26"/>
        <v>9.3959731543624159</v>
      </c>
      <c r="N42" s="13">
        <v>2900</v>
      </c>
      <c r="O42" s="16">
        <f t="shared" si="27"/>
        <v>-2.6845637583892619</v>
      </c>
      <c r="P42" s="44" t="s">
        <v>45</v>
      </c>
      <c r="Q42" s="45" t="s">
        <v>46</v>
      </c>
      <c r="R42" s="4" t="str">
        <f t="shared" si="23"/>
        <v>패배</v>
      </c>
      <c r="S42" s="4">
        <f t="shared" si="28"/>
        <v>-2.33</v>
      </c>
      <c r="T42" s="112"/>
      <c r="U42" s="12">
        <f t="shared" si="29"/>
        <v>3099.2</v>
      </c>
      <c r="V42" s="12">
        <f t="shared" si="30"/>
        <v>2890.6</v>
      </c>
      <c r="W42" s="12">
        <v>3260</v>
      </c>
      <c r="X42" s="16">
        <f t="shared" si="31"/>
        <v>9.3959731543624159</v>
      </c>
      <c r="Y42" s="13">
        <v>2840</v>
      </c>
      <c r="Z42" s="16">
        <f t="shared" si="32"/>
        <v>-4.6979865771812079</v>
      </c>
      <c r="AA42" s="4" t="str">
        <f t="shared" si="33"/>
        <v>승리</v>
      </c>
      <c r="AB42" s="4">
        <f t="shared" si="34"/>
        <v>3.67</v>
      </c>
    </row>
    <row r="43" spans="1:28" x14ac:dyDescent="0.55000000000000004">
      <c r="A43" s="77"/>
      <c r="B43" s="61" t="s">
        <v>74</v>
      </c>
      <c r="C43" s="60">
        <v>0.52592731481481481</v>
      </c>
      <c r="D43" s="60">
        <v>0.52855824074074076</v>
      </c>
      <c r="E43" s="61">
        <v>7700</v>
      </c>
      <c r="F43" s="61">
        <v>7540</v>
      </c>
      <c r="G43" s="62">
        <v>-2.4</v>
      </c>
      <c r="H43" s="63">
        <v>-7026</v>
      </c>
      <c r="I43" s="74"/>
      <c r="J43" s="12">
        <f t="shared" si="24"/>
        <v>7931</v>
      </c>
      <c r="K43" s="12">
        <f t="shared" si="25"/>
        <v>7546</v>
      </c>
      <c r="L43" s="12">
        <v>8300</v>
      </c>
      <c r="M43" s="16">
        <f t="shared" si="26"/>
        <v>7.7922077922077921</v>
      </c>
      <c r="N43" s="13">
        <v>7230</v>
      </c>
      <c r="O43" s="16">
        <f t="shared" si="27"/>
        <v>-6.1038961038961039</v>
      </c>
      <c r="P43" s="44" t="s">
        <v>45</v>
      </c>
      <c r="Q43" s="45" t="s">
        <v>46</v>
      </c>
      <c r="R43" s="4" t="str">
        <f t="shared" si="23"/>
        <v>패배</v>
      </c>
      <c r="S43" s="4">
        <f t="shared" si="28"/>
        <v>-2.33</v>
      </c>
      <c r="T43" s="112"/>
      <c r="U43" s="12">
        <f t="shared" si="29"/>
        <v>8008</v>
      </c>
      <c r="V43" s="12">
        <f t="shared" si="30"/>
        <v>7469</v>
      </c>
      <c r="W43" s="12">
        <v>8300</v>
      </c>
      <c r="X43" s="16">
        <f t="shared" si="31"/>
        <v>7.7922077922077921</v>
      </c>
      <c r="Y43" s="13">
        <v>7230</v>
      </c>
      <c r="Z43" s="16">
        <f t="shared" si="32"/>
        <v>-6.1038961038961039</v>
      </c>
      <c r="AA43" s="4" t="str">
        <f t="shared" si="33"/>
        <v>승리</v>
      </c>
      <c r="AB43" s="4">
        <f t="shared" si="34"/>
        <v>3.67</v>
      </c>
    </row>
    <row r="44" spans="1:28" x14ac:dyDescent="0.55000000000000004">
      <c r="A44" s="77"/>
      <c r="B44" s="61" t="s">
        <v>75</v>
      </c>
      <c r="C44" s="60">
        <v>0.56671056712962964</v>
      </c>
      <c r="D44" s="60">
        <v>0.56789230324074069</v>
      </c>
      <c r="E44" s="61">
        <v>6420</v>
      </c>
      <c r="F44" s="61">
        <v>6280</v>
      </c>
      <c r="G44" s="62">
        <v>-2.5</v>
      </c>
      <c r="H44" s="63">
        <v>-7394</v>
      </c>
      <c r="I44" s="74"/>
      <c r="J44" s="12">
        <f t="shared" si="24"/>
        <v>6612.6</v>
      </c>
      <c r="K44" s="12">
        <f t="shared" si="25"/>
        <v>6291.6</v>
      </c>
      <c r="L44" s="12">
        <v>6450</v>
      </c>
      <c r="M44" s="16">
        <f t="shared" si="26"/>
        <v>0.46728971962616822</v>
      </c>
      <c r="N44" s="13">
        <v>5970</v>
      </c>
      <c r="O44" s="16">
        <f t="shared" si="27"/>
        <v>-7.009345794392523</v>
      </c>
      <c r="P44" s="45" t="s">
        <v>46</v>
      </c>
      <c r="Q44" s="45" t="s">
        <v>46</v>
      </c>
      <c r="R44" s="4" t="str">
        <f t="shared" si="23"/>
        <v>패배</v>
      </c>
      <c r="S44" s="4">
        <f t="shared" si="28"/>
        <v>-2.33</v>
      </c>
      <c r="T44" s="112"/>
      <c r="U44" s="12">
        <f t="shared" si="29"/>
        <v>6676.8</v>
      </c>
      <c r="V44" s="12">
        <f t="shared" si="30"/>
        <v>6227.4</v>
      </c>
      <c r="W44" s="12">
        <v>6450</v>
      </c>
      <c r="X44" s="16">
        <f t="shared" si="31"/>
        <v>0.46728971962616822</v>
      </c>
      <c r="Y44" s="13">
        <v>5970</v>
      </c>
      <c r="Z44" s="16">
        <f t="shared" si="32"/>
        <v>-7.009345794392523</v>
      </c>
      <c r="AA44" s="4" t="str">
        <f t="shared" si="33"/>
        <v>패배</v>
      </c>
      <c r="AB44" s="4">
        <f t="shared" si="34"/>
        <v>-3.33</v>
      </c>
    </row>
    <row r="45" spans="1:28" x14ac:dyDescent="0.55000000000000004">
      <c r="A45" s="77"/>
      <c r="B45" s="61" t="s">
        <v>76</v>
      </c>
      <c r="C45" s="60">
        <v>0.58511539351851849</v>
      </c>
      <c r="D45" s="60">
        <v>0.58538209490740745</v>
      </c>
      <c r="E45" s="61">
        <v>6820</v>
      </c>
      <c r="F45" s="61">
        <v>6740</v>
      </c>
      <c r="G45" s="62">
        <v>-1.5</v>
      </c>
      <c r="H45" s="63">
        <v>-4396</v>
      </c>
      <c r="I45" s="74"/>
      <c r="J45" s="12">
        <f t="shared" si="24"/>
        <v>7024.6</v>
      </c>
      <c r="K45" s="12">
        <f t="shared" si="25"/>
        <v>6683.6</v>
      </c>
      <c r="L45" s="12">
        <v>6870</v>
      </c>
      <c r="M45" s="16">
        <f t="shared" si="26"/>
        <v>0.73313782991202348</v>
      </c>
      <c r="N45" s="13">
        <v>6200</v>
      </c>
      <c r="O45" s="16">
        <f t="shared" si="27"/>
        <v>-9.0909090909090917</v>
      </c>
      <c r="P45" s="45" t="s">
        <v>46</v>
      </c>
      <c r="Q45" s="45" t="s">
        <v>46</v>
      </c>
      <c r="R45" s="4" t="str">
        <f t="shared" si="23"/>
        <v>패배</v>
      </c>
      <c r="S45" s="4">
        <f t="shared" si="28"/>
        <v>-2.33</v>
      </c>
      <c r="T45" s="112"/>
      <c r="U45" s="12">
        <f t="shared" si="29"/>
        <v>7092.8</v>
      </c>
      <c r="V45" s="12">
        <f t="shared" si="30"/>
        <v>6615.4</v>
      </c>
      <c r="W45" s="12">
        <v>6870</v>
      </c>
      <c r="X45" s="16">
        <f t="shared" si="31"/>
        <v>0.73313782991202348</v>
      </c>
      <c r="Y45" s="13">
        <v>6200</v>
      </c>
      <c r="Z45" s="16">
        <f t="shared" si="32"/>
        <v>-9.0909090909090917</v>
      </c>
      <c r="AA45" s="4" t="str">
        <f t="shared" si="33"/>
        <v>패배</v>
      </c>
      <c r="AB45" s="4">
        <f t="shared" si="34"/>
        <v>-3.33</v>
      </c>
    </row>
    <row r="46" spans="1:28" ht="33.9" customHeight="1" x14ac:dyDescent="0.55000000000000004">
      <c r="A46" s="65" t="s">
        <v>197</v>
      </c>
      <c r="B46" s="66"/>
      <c r="C46" s="66"/>
      <c r="D46" s="66"/>
      <c r="E46" s="67"/>
      <c r="F46" s="3" t="s">
        <v>19</v>
      </c>
      <c r="G46" s="39">
        <f>AVERAGE(G36:G45)/100</f>
        <v>-1.217E-2</v>
      </c>
      <c r="H46" s="53">
        <f>SUM(H36:H45)</f>
        <v>-36147</v>
      </c>
      <c r="I46" s="75"/>
      <c r="J46" s="17" t="s">
        <v>23</v>
      </c>
      <c r="K46" s="17" t="s">
        <v>23</v>
      </c>
      <c r="L46" s="18" t="s">
        <v>24</v>
      </c>
      <c r="M46" s="24">
        <f>AVERAGE(M36:M45)</f>
        <v>5.2291395153096207</v>
      </c>
      <c r="N46" s="18" t="s">
        <v>24</v>
      </c>
      <c r="O46" s="24">
        <f>AVERAGE(O36:O45)</f>
        <v>-4.9527841162279653</v>
      </c>
      <c r="P46" s="48">
        <f>COUNTIF(P40:P45, "▲")/COUNTA(P40:P45)</f>
        <v>0.66666666666666663</v>
      </c>
      <c r="Q46" s="48">
        <f>COUNTIF(Q40:Q45, "▲")/COUNTA(Q40:Q45)</f>
        <v>0.33333333333333331</v>
      </c>
      <c r="R46" s="26">
        <f>COUNTIF(R36:R45, "승리")/COUNTA(R36:R45)</f>
        <v>0.3</v>
      </c>
      <c r="S46" s="47">
        <f>AVERAGE(S36:S45)</f>
        <v>-0.83000000000000007</v>
      </c>
      <c r="T46" s="114"/>
      <c r="U46" s="17" t="s">
        <v>23</v>
      </c>
      <c r="V46" s="17" t="s">
        <v>23</v>
      </c>
      <c r="W46" s="18" t="s">
        <v>24</v>
      </c>
      <c r="X46" s="24">
        <f>AVERAGE(X36:X45)</f>
        <v>5.3442964642345689</v>
      </c>
      <c r="Y46" s="18" t="s">
        <v>24</v>
      </c>
      <c r="Z46" s="24">
        <f>AVERAGE(Z36:Z45)</f>
        <v>-7.0890565582394869</v>
      </c>
      <c r="AA46" s="26">
        <f>COUNTIF(AA36:AA45, "승리")/COUNTA(AA36:AA45)</f>
        <v>0.6</v>
      </c>
      <c r="AB46" s="47">
        <f>AVERAGE(AB36:AB45)</f>
        <v>0.86999999999999988</v>
      </c>
    </row>
    <row r="47" spans="1:28" ht="4.8499999999999996" customHeight="1" x14ac:dyDescent="0.55000000000000004">
      <c r="A47" s="28"/>
      <c r="B47" s="29"/>
      <c r="C47" s="29"/>
      <c r="D47" s="29"/>
      <c r="E47" s="29"/>
      <c r="F47" s="30"/>
      <c r="G47" s="31"/>
      <c r="H47" s="32"/>
      <c r="I47" s="27"/>
      <c r="J47" s="33"/>
      <c r="K47" s="33"/>
      <c r="L47" s="34"/>
      <c r="M47" s="35"/>
      <c r="N47" s="29"/>
      <c r="O47" s="35"/>
      <c r="P47" s="35"/>
      <c r="Q47" s="35"/>
      <c r="R47" s="36"/>
      <c r="S47" s="37"/>
      <c r="T47" s="37"/>
      <c r="U47" s="37"/>
      <c r="V47" s="37"/>
      <c r="W47" s="55"/>
      <c r="X47" s="55"/>
      <c r="Y47" s="55"/>
      <c r="Z47" s="55"/>
      <c r="AA47" s="55"/>
      <c r="AB47" s="55"/>
    </row>
    <row r="48" spans="1:28" ht="17.600000000000001" customHeight="1" x14ac:dyDescent="0.55000000000000004">
      <c r="A48" s="80">
        <v>42655</v>
      </c>
      <c r="B48" s="81" t="s">
        <v>22</v>
      </c>
      <c r="C48" s="94" t="s">
        <v>208</v>
      </c>
      <c r="D48" s="94" t="s">
        <v>209</v>
      </c>
      <c r="E48" s="81" t="s">
        <v>27</v>
      </c>
      <c r="F48" s="81"/>
      <c r="G48" s="81" t="s">
        <v>10</v>
      </c>
      <c r="H48" s="81" t="s">
        <v>11</v>
      </c>
      <c r="I48" s="101"/>
      <c r="J48" s="82" t="s">
        <v>18</v>
      </c>
      <c r="K48" s="82" t="s">
        <v>17</v>
      </c>
      <c r="L48" s="81" t="s">
        <v>14</v>
      </c>
      <c r="M48" s="81"/>
      <c r="N48" s="81"/>
      <c r="O48" s="81"/>
      <c r="P48" s="81"/>
      <c r="Q48" s="81"/>
      <c r="R48" s="81"/>
      <c r="S48" s="83">
        <v>0.33</v>
      </c>
      <c r="T48" s="115"/>
      <c r="U48" s="82" t="s">
        <v>18</v>
      </c>
      <c r="V48" s="82" t="s">
        <v>17</v>
      </c>
      <c r="W48" s="105"/>
      <c r="X48" s="105"/>
      <c r="Y48" s="105"/>
      <c r="Z48" s="106"/>
      <c r="AA48" s="106"/>
    </row>
    <row r="49" spans="1:28" ht="35.15" customHeight="1" x14ac:dyDescent="0.55000000000000004">
      <c r="A49" s="80"/>
      <c r="B49" s="81"/>
      <c r="C49" s="94"/>
      <c r="D49" s="94"/>
      <c r="E49" s="83" t="s">
        <v>12</v>
      </c>
      <c r="F49" s="83" t="s">
        <v>13</v>
      </c>
      <c r="G49" s="81"/>
      <c r="H49" s="81"/>
      <c r="I49" s="101"/>
      <c r="J49" s="82">
        <v>3.3</v>
      </c>
      <c r="K49" s="82">
        <v>2.5</v>
      </c>
      <c r="L49" s="83" t="s">
        <v>15</v>
      </c>
      <c r="M49" s="83" t="s">
        <v>18</v>
      </c>
      <c r="N49" s="83" t="s">
        <v>16</v>
      </c>
      <c r="O49" s="83" t="s">
        <v>17</v>
      </c>
      <c r="P49" s="84" t="s">
        <v>47</v>
      </c>
      <c r="Q49" s="84" t="s">
        <v>49</v>
      </c>
      <c r="R49" s="85" t="s">
        <v>32</v>
      </c>
      <c r="S49" s="85" t="s">
        <v>31</v>
      </c>
      <c r="T49" s="116"/>
      <c r="U49" s="82">
        <v>3</v>
      </c>
      <c r="V49" s="82">
        <v>2</v>
      </c>
      <c r="W49" s="83" t="s">
        <v>195</v>
      </c>
      <c r="X49" s="83" t="s">
        <v>18</v>
      </c>
      <c r="Y49" s="83" t="s">
        <v>196</v>
      </c>
      <c r="Z49" s="57" t="s">
        <v>17</v>
      </c>
      <c r="AA49" s="25" t="s">
        <v>32</v>
      </c>
      <c r="AB49" s="98" t="s">
        <v>31</v>
      </c>
    </row>
    <row r="50" spans="1:28" x14ac:dyDescent="0.55000000000000004">
      <c r="A50" s="80"/>
      <c r="B50" s="64" t="s">
        <v>1</v>
      </c>
      <c r="C50" s="6">
        <v>0.3825511342592593</v>
      </c>
      <c r="D50" s="6">
        <v>0.38677594907407409</v>
      </c>
      <c r="E50" s="64">
        <v>4495</v>
      </c>
      <c r="F50" s="64">
        <v>4675</v>
      </c>
      <c r="G50" s="21">
        <v>3.66</v>
      </c>
      <c r="H50" s="107">
        <v>7243</v>
      </c>
      <c r="I50" s="101"/>
      <c r="J50" s="12">
        <f>E50+((E50/100)*J$49)</f>
        <v>4643.335</v>
      </c>
      <c r="K50" s="12">
        <f>E50-((E50/100)*K$49)</f>
        <v>4382.625</v>
      </c>
      <c r="L50" s="12">
        <v>4750</v>
      </c>
      <c r="M50" s="16">
        <f>((L50-$E50)*100/$E50)</f>
        <v>5.6729699666295881</v>
      </c>
      <c r="N50" s="13">
        <v>4420</v>
      </c>
      <c r="O50" s="16">
        <f>((N50-$E50)*100/$E50)</f>
        <v>-1.6685205784204671</v>
      </c>
      <c r="P50" s="86" t="s">
        <v>45</v>
      </c>
      <c r="Q50" s="87" t="s">
        <v>46</v>
      </c>
      <c r="R50" s="88" t="str">
        <f t="shared" ref="R50:R58" si="35">IF(Q50="▲",IF(J50&lt;=L50,"승리","패배"),IF(K50&gt;=N50,"패배",IF(J50&lt;=L50,"승리","패배")))</f>
        <v>승리</v>
      </c>
      <c r="S50" s="88">
        <f>IF(R50="승리", $J$49-$S$2, -($K$49+$S$2))</f>
        <v>2.9699999999999998</v>
      </c>
      <c r="T50" s="117"/>
      <c r="U50" s="12">
        <f>E50+((E50/100)*U$49)</f>
        <v>4629.8500000000004</v>
      </c>
      <c r="V50" s="12">
        <f>E50-((E50/100)*V$49)</f>
        <v>4405.1000000000004</v>
      </c>
      <c r="W50" s="12">
        <v>4750</v>
      </c>
      <c r="X50" s="16">
        <f>((W50-$E50)*100/$E50)</f>
        <v>5.6729699666295881</v>
      </c>
      <c r="Y50" s="13">
        <v>3739</v>
      </c>
      <c r="Z50" s="16">
        <f>((Y50-$E50)*100/$E50)</f>
        <v>-16.81868743047831</v>
      </c>
      <c r="AA50" s="4" t="str">
        <f>IF(W50&gt;=U50,"승리","패배")</f>
        <v>승리</v>
      </c>
      <c r="AB50" s="99">
        <f>IF(AA50="승리", $U$35-$S$2, -($V$35+$S$2))</f>
        <v>3.67</v>
      </c>
    </row>
    <row r="51" spans="1:28" x14ac:dyDescent="0.55000000000000004">
      <c r="A51" s="80"/>
      <c r="B51" s="10" t="s">
        <v>198</v>
      </c>
      <c r="C51" s="9">
        <v>0.38553201388888891</v>
      </c>
      <c r="D51" s="9">
        <v>0.3938320486111111</v>
      </c>
      <c r="E51" s="10">
        <v>2940</v>
      </c>
      <c r="F51" s="10">
        <v>2845</v>
      </c>
      <c r="G51" s="22">
        <v>-3.55</v>
      </c>
      <c r="H51" s="97">
        <v>-7099</v>
      </c>
      <c r="I51" s="101"/>
      <c r="J51" s="12">
        <f t="shared" ref="J51:J60" si="36">E51+((E51/100)*J$49)</f>
        <v>3037.02</v>
      </c>
      <c r="K51" s="12">
        <f t="shared" ref="K51:K60" si="37">E51-((E51/100)*K$49)</f>
        <v>2866.5</v>
      </c>
      <c r="L51" s="12">
        <v>3015</v>
      </c>
      <c r="M51" s="16">
        <f>((L51-$E51)*100/$E51)</f>
        <v>2.5510204081632653</v>
      </c>
      <c r="N51" s="13">
        <v>2925</v>
      </c>
      <c r="O51" s="16">
        <f>((N51-$E51)*100/$E51)</f>
        <v>-0.51020408163265307</v>
      </c>
      <c r="P51" s="86" t="s">
        <v>45</v>
      </c>
      <c r="Q51" s="87" t="s">
        <v>46</v>
      </c>
      <c r="R51" s="88" t="str">
        <f t="shared" si="35"/>
        <v>패배</v>
      </c>
      <c r="S51" s="88">
        <f t="shared" ref="S51:S60" si="38">IF(R51="승리", $J$49-$S$2, -($K$49+$S$2))</f>
        <v>-2.83</v>
      </c>
      <c r="T51" s="117"/>
      <c r="U51" s="12">
        <f t="shared" ref="U51:U60" si="39">E51+((E51/100)*U$49)</f>
        <v>3028.2</v>
      </c>
      <c r="V51" s="12">
        <f t="shared" ref="V51:V60" si="40">E51-((E51/100)*V$49)</f>
        <v>2881.2</v>
      </c>
      <c r="W51" s="12">
        <v>3155</v>
      </c>
      <c r="X51" s="16">
        <f>((W51-$E51)*100/$E51)</f>
        <v>7.3129251700680271</v>
      </c>
      <c r="Y51" s="12">
        <v>2800</v>
      </c>
      <c r="Z51" s="16">
        <f>((Y51-$E51)*100/$E51)</f>
        <v>-4.7619047619047619</v>
      </c>
      <c r="AA51" s="4" t="str">
        <f t="shared" ref="AA51:AA58" si="41">IF(W51&gt;=U51,"승리","패배")</f>
        <v>승리</v>
      </c>
      <c r="AB51" s="99">
        <f t="shared" ref="AB51:AB60" si="42">IF(AA51="승리", $U$35-$S$2, -($V$35+$S$2))</f>
        <v>3.67</v>
      </c>
    </row>
    <row r="52" spans="1:28" x14ac:dyDescent="0.55000000000000004">
      <c r="A52" s="80"/>
      <c r="B52" s="64" t="s">
        <v>199</v>
      </c>
      <c r="C52" s="6">
        <v>0.40182351851851855</v>
      </c>
      <c r="D52" s="6">
        <v>0.4039466898148148</v>
      </c>
      <c r="E52" s="64">
        <v>1505</v>
      </c>
      <c r="F52" s="64">
        <v>1565</v>
      </c>
      <c r="G52" s="21">
        <v>3.64</v>
      </c>
      <c r="H52" s="107">
        <v>7240</v>
      </c>
      <c r="I52" s="101"/>
      <c r="J52" s="12">
        <f t="shared" si="36"/>
        <v>1554.665</v>
      </c>
      <c r="K52" s="12">
        <f t="shared" si="37"/>
        <v>1467.375</v>
      </c>
      <c r="L52" s="12">
        <v>1620</v>
      </c>
      <c r="M52" s="16">
        <f>((L52-$E52)*100/$E52)</f>
        <v>7.6411960132890364</v>
      </c>
      <c r="N52" s="13">
        <v>1505</v>
      </c>
      <c r="O52" s="16">
        <f>((N52-$E52)*100/$E52)</f>
        <v>0</v>
      </c>
      <c r="P52" s="86" t="s">
        <v>45</v>
      </c>
      <c r="Q52" s="86" t="s">
        <v>45</v>
      </c>
      <c r="R52" s="88" t="str">
        <f t="shared" si="35"/>
        <v>승리</v>
      </c>
      <c r="S52" s="88">
        <f t="shared" si="38"/>
        <v>2.9699999999999998</v>
      </c>
      <c r="T52" s="117"/>
      <c r="U52" s="12">
        <f t="shared" si="39"/>
        <v>1550.15</v>
      </c>
      <c r="V52" s="12">
        <f t="shared" si="40"/>
        <v>1474.9</v>
      </c>
      <c r="W52" s="12">
        <v>1620</v>
      </c>
      <c r="X52" s="16">
        <f>((W52-$E52)*100/$E52)</f>
        <v>7.6411960132890364</v>
      </c>
      <c r="Y52" s="13">
        <v>1404</v>
      </c>
      <c r="Z52" s="16">
        <f>((Y52-$E52)*100/$E52)</f>
        <v>-6.7109634551495017</v>
      </c>
      <c r="AA52" s="4" t="str">
        <f t="shared" si="41"/>
        <v>승리</v>
      </c>
      <c r="AB52" s="99">
        <f t="shared" si="42"/>
        <v>3.67</v>
      </c>
    </row>
    <row r="53" spans="1:28" x14ac:dyDescent="0.55000000000000004">
      <c r="A53" s="80"/>
      <c r="B53" s="64" t="s">
        <v>200</v>
      </c>
      <c r="C53" s="6">
        <v>0.4073142476851852</v>
      </c>
      <c r="D53" s="6">
        <v>0.42247909722222227</v>
      </c>
      <c r="E53" s="64">
        <v>4249</v>
      </c>
      <c r="F53" s="64">
        <v>4350</v>
      </c>
      <c r="G53" s="21">
        <v>2.04</v>
      </c>
      <c r="H53" s="107">
        <v>4073</v>
      </c>
      <c r="I53" s="101"/>
      <c r="J53" s="12">
        <f t="shared" si="36"/>
        <v>4389.2169999999996</v>
      </c>
      <c r="K53" s="12">
        <f t="shared" si="37"/>
        <v>4142.7749999999996</v>
      </c>
      <c r="L53" s="12">
        <v>4795</v>
      </c>
      <c r="M53" s="16">
        <f>((L53-$E53)*100/$E53)</f>
        <v>12.8500823723229</v>
      </c>
      <c r="N53" s="13">
        <v>4170</v>
      </c>
      <c r="O53" s="16">
        <f>((N53-$E53)*100/$E53)</f>
        <v>-1.8592610025888445</v>
      </c>
      <c r="P53" s="86" t="s">
        <v>45</v>
      </c>
      <c r="Q53" s="86" t="s">
        <v>45</v>
      </c>
      <c r="R53" s="88" t="str">
        <f t="shared" si="35"/>
        <v>승리</v>
      </c>
      <c r="S53" s="88">
        <f t="shared" si="38"/>
        <v>2.9699999999999998</v>
      </c>
      <c r="T53" s="117"/>
      <c r="U53" s="12">
        <f t="shared" si="39"/>
        <v>4376.47</v>
      </c>
      <c r="V53" s="12">
        <f t="shared" si="40"/>
        <v>4164.0200000000004</v>
      </c>
      <c r="W53" s="12">
        <v>5000</v>
      </c>
      <c r="X53" s="16">
        <f>((W53-$E53)*100/$E53)</f>
        <v>17.674746999293951</v>
      </c>
      <c r="Y53" s="13">
        <v>4150</v>
      </c>
      <c r="Z53" s="16">
        <f>((Y53-$E53)*100/$E53)</f>
        <v>-2.3299599905860204</v>
      </c>
      <c r="AA53" s="4" t="str">
        <f t="shared" si="41"/>
        <v>승리</v>
      </c>
      <c r="AB53" s="99">
        <f t="shared" si="42"/>
        <v>3.67</v>
      </c>
    </row>
    <row r="54" spans="1:28" x14ac:dyDescent="0.55000000000000004">
      <c r="A54" s="80"/>
      <c r="B54" s="10" t="s">
        <v>201</v>
      </c>
      <c r="C54" s="9">
        <v>0.41239780092592593</v>
      </c>
      <c r="D54" s="9">
        <v>0.42854712962962965</v>
      </c>
      <c r="E54" s="10">
        <v>9420</v>
      </c>
      <c r="F54" s="10">
        <v>9130</v>
      </c>
      <c r="G54" s="22">
        <v>-3.4</v>
      </c>
      <c r="H54" s="97">
        <v>-6723</v>
      </c>
      <c r="I54" s="101"/>
      <c r="J54" s="12">
        <f t="shared" si="36"/>
        <v>9730.86</v>
      </c>
      <c r="K54" s="12">
        <f t="shared" si="37"/>
        <v>9184.5</v>
      </c>
      <c r="L54" s="12">
        <v>9510</v>
      </c>
      <c r="M54" s="16">
        <f>((L54-$E54)*100/$E54)</f>
        <v>0.95541401273885351</v>
      </c>
      <c r="N54" s="13">
        <v>9330</v>
      </c>
      <c r="O54" s="16">
        <f>((N54-$E54)*100/$E54)</f>
        <v>-0.95541401273885351</v>
      </c>
      <c r="P54" s="86" t="s">
        <v>45</v>
      </c>
      <c r="Q54" s="87" t="s">
        <v>46</v>
      </c>
      <c r="R54" s="88" t="str">
        <f t="shared" si="35"/>
        <v>패배</v>
      </c>
      <c r="S54" s="88">
        <f t="shared" si="38"/>
        <v>-2.83</v>
      </c>
      <c r="T54" s="117"/>
      <c r="U54" s="12">
        <f t="shared" si="39"/>
        <v>9702.6</v>
      </c>
      <c r="V54" s="12">
        <f t="shared" si="40"/>
        <v>9231.6</v>
      </c>
      <c r="W54" s="12">
        <v>9510</v>
      </c>
      <c r="X54" s="16">
        <f>((W54-$E54)*100/$E54)</f>
        <v>0.95541401273885351</v>
      </c>
      <c r="Y54" s="13">
        <v>8620</v>
      </c>
      <c r="Z54" s="16">
        <f>((Y54-$E54)*100/$E54)</f>
        <v>-8.4925690021231421</v>
      </c>
      <c r="AA54" s="4" t="str">
        <f t="shared" si="41"/>
        <v>패배</v>
      </c>
      <c r="AB54" s="99">
        <f t="shared" si="42"/>
        <v>-3.33</v>
      </c>
    </row>
    <row r="55" spans="1:28" s="1" customFormat="1" x14ac:dyDescent="0.55000000000000004">
      <c r="A55" s="80"/>
      <c r="B55" s="64" t="s">
        <v>202</v>
      </c>
      <c r="C55" s="6">
        <v>0.42640218749999997</v>
      </c>
      <c r="D55" s="6">
        <v>0.43359100694444441</v>
      </c>
      <c r="E55" s="64">
        <v>3945</v>
      </c>
      <c r="F55" s="64">
        <v>4105</v>
      </c>
      <c r="G55" s="21">
        <v>3.71</v>
      </c>
      <c r="H55" s="107">
        <v>7324</v>
      </c>
      <c r="I55" s="101"/>
      <c r="J55" s="12">
        <f t="shared" si="36"/>
        <v>4075.1849999999999</v>
      </c>
      <c r="K55" s="12">
        <f t="shared" si="37"/>
        <v>3846.375</v>
      </c>
      <c r="L55" s="12">
        <v>4150</v>
      </c>
      <c r="M55" s="16">
        <f>((L55-$E55)*100/$E55)</f>
        <v>5.1964512040557667</v>
      </c>
      <c r="N55" s="13">
        <v>3880</v>
      </c>
      <c r="O55" s="16">
        <f>((N55-$E55)*100/$E55)</f>
        <v>-1.6476552598225602</v>
      </c>
      <c r="P55" s="86" t="s">
        <v>45</v>
      </c>
      <c r="Q55" s="87" t="s">
        <v>46</v>
      </c>
      <c r="R55" s="88" t="str">
        <f t="shared" si="35"/>
        <v>승리</v>
      </c>
      <c r="S55" s="88">
        <f t="shared" si="38"/>
        <v>2.9699999999999998</v>
      </c>
      <c r="T55" s="117"/>
      <c r="U55" s="12">
        <f t="shared" si="39"/>
        <v>4063.35</v>
      </c>
      <c r="V55" s="12">
        <f t="shared" si="40"/>
        <v>3866.1</v>
      </c>
      <c r="W55" s="12">
        <v>4150</v>
      </c>
      <c r="X55" s="16">
        <f>((W55-$E55)*100/$E55)</f>
        <v>5.1964512040557667</v>
      </c>
      <c r="Y55" s="13">
        <v>3770</v>
      </c>
      <c r="Z55" s="16">
        <f>((Y55-$E55)*100/$E55)</f>
        <v>-4.4359949302915078</v>
      </c>
      <c r="AA55" s="4" t="str">
        <f t="shared" si="41"/>
        <v>승리</v>
      </c>
      <c r="AB55" s="99">
        <f t="shared" si="42"/>
        <v>3.67</v>
      </c>
    </row>
    <row r="56" spans="1:28" x14ac:dyDescent="0.55000000000000004">
      <c r="A56" s="80"/>
      <c r="B56" s="10" t="s">
        <v>203</v>
      </c>
      <c r="C56" s="9">
        <v>0.44512538194444445</v>
      </c>
      <c r="D56" s="9">
        <v>0.46187371527777782</v>
      </c>
      <c r="E56" s="10">
        <v>5190</v>
      </c>
      <c r="F56" s="10">
        <v>5033</v>
      </c>
      <c r="G56" s="22">
        <v>-3.35</v>
      </c>
      <c r="H56" s="97">
        <v>-6598</v>
      </c>
      <c r="I56" s="101"/>
      <c r="J56" s="12">
        <f t="shared" si="36"/>
        <v>5361.27</v>
      </c>
      <c r="K56" s="12">
        <f t="shared" si="37"/>
        <v>5060.25</v>
      </c>
      <c r="L56" s="12">
        <v>5250</v>
      </c>
      <c r="M56" s="16">
        <f>((L56-$E56)*100/$E56)</f>
        <v>1.1560693641618498</v>
      </c>
      <c r="N56" s="13">
        <v>5140</v>
      </c>
      <c r="O56" s="16">
        <f>((N56-$E56)*100/$E56)</f>
        <v>-0.96339113680154143</v>
      </c>
      <c r="P56" s="86" t="s">
        <v>45</v>
      </c>
      <c r="Q56" s="87" t="s">
        <v>46</v>
      </c>
      <c r="R56" s="88" t="str">
        <f t="shared" si="35"/>
        <v>패배</v>
      </c>
      <c r="S56" s="88">
        <f t="shared" si="38"/>
        <v>-2.83</v>
      </c>
      <c r="T56" s="117"/>
      <c r="U56" s="12">
        <f t="shared" si="39"/>
        <v>5345.7</v>
      </c>
      <c r="V56" s="12">
        <f t="shared" si="40"/>
        <v>5086.2</v>
      </c>
      <c r="W56" s="12">
        <v>5250</v>
      </c>
      <c r="X56" s="16">
        <f>((W56-$E56)*100/$E56)</f>
        <v>1.1560693641618498</v>
      </c>
      <c r="Y56" s="13">
        <v>4880</v>
      </c>
      <c r="Z56" s="16">
        <f>((Y56-$E56)*100/$E56)</f>
        <v>-5.973025048169557</v>
      </c>
      <c r="AA56" s="4" t="str">
        <f t="shared" si="41"/>
        <v>패배</v>
      </c>
      <c r="AB56" s="99">
        <f t="shared" si="42"/>
        <v>-3.33</v>
      </c>
    </row>
    <row r="57" spans="1:28" x14ac:dyDescent="0.55000000000000004">
      <c r="A57" s="80"/>
      <c r="B57" s="64" t="s">
        <v>204</v>
      </c>
      <c r="C57" s="6">
        <v>0.47010086805555557</v>
      </c>
      <c r="D57" s="6">
        <v>0.47062548611111116</v>
      </c>
      <c r="E57" s="64">
        <v>4285</v>
      </c>
      <c r="F57" s="64">
        <v>4455</v>
      </c>
      <c r="G57" s="21">
        <v>3.62</v>
      </c>
      <c r="H57" s="107">
        <v>7145</v>
      </c>
      <c r="I57" s="101"/>
      <c r="J57" s="12">
        <f t="shared" si="36"/>
        <v>4426.4049999999997</v>
      </c>
      <c r="K57" s="12">
        <f t="shared" si="37"/>
        <v>4177.875</v>
      </c>
      <c r="L57" s="12">
        <v>4520</v>
      </c>
      <c r="M57" s="16">
        <f>((L57-$E57)*100/$E57)</f>
        <v>5.4842473745624272</v>
      </c>
      <c r="N57" s="13">
        <v>4285</v>
      </c>
      <c r="O57" s="16">
        <f>((N57-$E57)*100/$E57)</f>
        <v>0</v>
      </c>
      <c r="P57" s="86" t="s">
        <v>45</v>
      </c>
      <c r="Q57" s="86" t="s">
        <v>45</v>
      </c>
      <c r="R57" s="88" t="str">
        <f t="shared" si="35"/>
        <v>승리</v>
      </c>
      <c r="S57" s="88">
        <f t="shared" si="38"/>
        <v>2.9699999999999998</v>
      </c>
      <c r="T57" s="117"/>
      <c r="U57" s="12">
        <f t="shared" si="39"/>
        <v>4413.55</v>
      </c>
      <c r="V57" s="12">
        <f t="shared" si="40"/>
        <v>4199.3</v>
      </c>
      <c r="W57" s="12">
        <v>4520</v>
      </c>
      <c r="X57" s="16">
        <f>((W57-$E57)*100/$E57)</f>
        <v>5.4842473745624272</v>
      </c>
      <c r="Y57" s="13">
        <v>4070</v>
      </c>
      <c r="Z57" s="16">
        <f>((Y57-$E57)*100/$E57)</f>
        <v>-5.0175029171528589</v>
      </c>
      <c r="AA57" s="4" t="str">
        <f t="shared" si="41"/>
        <v>승리</v>
      </c>
      <c r="AB57" s="99">
        <f t="shared" si="42"/>
        <v>3.67</v>
      </c>
    </row>
    <row r="58" spans="1:28" x14ac:dyDescent="0.55000000000000004">
      <c r="A58" s="80"/>
      <c r="B58" s="64" t="s">
        <v>205</v>
      </c>
      <c r="C58" s="6">
        <v>0.49059149305555555</v>
      </c>
      <c r="D58" s="6">
        <v>0.49434122685185183</v>
      </c>
      <c r="E58" s="64">
        <v>2300</v>
      </c>
      <c r="F58" s="64">
        <v>2390</v>
      </c>
      <c r="G58" s="21">
        <v>3.57</v>
      </c>
      <c r="H58" s="107">
        <v>7063</v>
      </c>
      <c r="I58" s="101"/>
      <c r="J58" s="12">
        <f t="shared" si="36"/>
        <v>2375.9</v>
      </c>
      <c r="K58" s="12">
        <f t="shared" si="37"/>
        <v>2242.5</v>
      </c>
      <c r="L58" s="12">
        <v>2460</v>
      </c>
      <c r="M58" s="16">
        <f>((L58-$E58)*100/$E58)</f>
        <v>6.9565217391304346</v>
      </c>
      <c r="N58" s="13">
        <v>2290</v>
      </c>
      <c r="O58" s="16">
        <f>((N58-$E58)*100/$E58)</f>
        <v>-0.43478260869565216</v>
      </c>
      <c r="P58" s="86" t="s">
        <v>45</v>
      </c>
      <c r="Q58" s="87" t="s">
        <v>46</v>
      </c>
      <c r="R58" s="88" t="str">
        <f t="shared" si="35"/>
        <v>승리</v>
      </c>
      <c r="S58" s="88">
        <f t="shared" si="38"/>
        <v>2.9699999999999998</v>
      </c>
      <c r="T58" s="117"/>
      <c r="U58" s="12">
        <f t="shared" si="39"/>
        <v>2369</v>
      </c>
      <c r="V58" s="12">
        <f t="shared" si="40"/>
        <v>2254</v>
      </c>
      <c r="W58" s="12">
        <v>2530</v>
      </c>
      <c r="X58" s="16">
        <f>((W58-$E58)*100/$E58)</f>
        <v>10</v>
      </c>
      <c r="Y58" s="13">
        <v>2230</v>
      </c>
      <c r="Z58" s="16">
        <f>((Y58-$E58)*100/$E58)</f>
        <v>-3.0434782608695654</v>
      </c>
      <c r="AA58" s="4" t="str">
        <f t="shared" si="41"/>
        <v>승리</v>
      </c>
      <c r="AB58" s="99">
        <f t="shared" si="42"/>
        <v>3.67</v>
      </c>
    </row>
    <row r="59" spans="1:28" x14ac:dyDescent="0.55000000000000004">
      <c r="A59" s="80"/>
      <c r="B59" s="10" t="s">
        <v>206</v>
      </c>
      <c r="C59" s="9">
        <v>0.49451246527777776</v>
      </c>
      <c r="D59" s="9">
        <v>0.49521160879629633</v>
      </c>
      <c r="E59" s="10">
        <v>2730</v>
      </c>
      <c r="F59" s="10">
        <v>2645</v>
      </c>
      <c r="G59" s="22">
        <v>-3.43</v>
      </c>
      <c r="H59" s="97">
        <v>-6843</v>
      </c>
      <c r="I59" s="101"/>
      <c r="J59" s="12">
        <f t="shared" si="36"/>
        <v>2820.09</v>
      </c>
      <c r="K59" s="12">
        <f t="shared" si="37"/>
        <v>2661.75</v>
      </c>
      <c r="L59" s="12">
        <v>2730</v>
      </c>
      <c r="M59" s="16">
        <f t="shared" ref="M59:M60" si="43">((L59-$E59)*100/$E59)</f>
        <v>0</v>
      </c>
      <c r="N59" s="13">
        <v>2395</v>
      </c>
      <c r="O59" s="16">
        <f t="shared" ref="O59:O60" si="44">((N59-$E59)*100/$E59)</f>
        <v>-12.271062271062272</v>
      </c>
      <c r="P59" s="87" t="s">
        <v>46</v>
      </c>
      <c r="Q59" s="87" t="s">
        <v>46</v>
      </c>
      <c r="R59" s="88" t="str">
        <f t="shared" ref="R59:R60" si="45">IF(Q59="▲",IF(J59&lt;=L59,"승리","패배"),IF(K59&gt;=N59,"패배",IF(J59&lt;=L59,"승리","패배")))</f>
        <v>패배</v>
      </c>
      <c r="S59" s="88">
        <f t="shared" si="38"/>
        <v>-2.83</v>
      </c>
      <c r="T59" s="117"/>
      <c r="U59" s="12">
        <f t="shared" si="39"/>
        <v>2811.9</v>
      </c>
      <c r="V59" s="12">
        <f t="shared" si="40"/>
        <v>2675.4</v>
      </c>
      <c r="W59" s="12">
        <v>2765</v>
      </c>
      <c r="X59" s="16">
        <f t="shared" ref="X59:X60" si="46">((W59-$E59)*100/$E59)</f>
        <v>1.2820512820512822</v>
      </c>
      <c r="Y59" s="13">
        <v>2395</v>
      </c>
      <c r="Z59" s="16">
        <f t="shared" ref="Z59:Z60" si="47">((Y59-$E59)*100/$E59)</f>
        <v>-12.271062271062272</v>
      </c>
      <c r="AA59" s="4" t="str">
        <f t="shared" ref="AA59:AA60" si="48">IF(W59&gt;=U59,"승리","패배")</f>
        <v>패배</v>
      </c>
      <c r="AB59" s="99">
        <f>IF(AA59="승리", $U$35-$S$2, -($V$35+$S$2))</f>
        <v>-3.33</v>
      </c>
    </row>
    <row r="60" spans="1:28" x14ac:dyDescent="0.55000000000000004">
      <c r="A60" s="80"/>
      <c r="B60" s="64" t="s">
        <v>207</v>
      </c>
      <c r="C60" s="6">
        <v>0.54568993055555559</v>
      </c>
      <c r="D60" s="6">
        <v>0.56369046296296299</v>
      </c>
      <c r="E60" s="64">
        <v>3375</v>
      </c>
      <c r="F60" s="64">
        <v>3400</v>
      </c>
      <c r="G60" s="21">
        <v>0.41</v>
      </c>
      <c r="H60" s="107">
        <v>814</v>
      </c>
      <c r="I60" s="101"/>
      <c r="J60" s="12">
        <f t="shared" si="36"/>
        <v>3486.375</v>
      </c>
      <c r="K60" s="12">
        <f t="shared" si="37"/>
        <v>3290.625</v>
      </c>
      <c r="L60" s="12">
        <v>3495</v>
      </c>
      <c r="M60" s="16">
        <f t="shared" si="43"/>
        <v>3.5555555555555554</v>
      </c>
      <c r="N60" s="13">
        <v>3350</v>
      </c>
      <c r="O60" s="16">
        <f t="shared" si="44"/>
        <v>-0.7407407407407407</v>
      </c>
      <c r="P60" s="86" t="s">
        <v>45</v>
      </c>
      <c r="Q60" s="87" t="s">
        <v>46</v>
      </c>
      <c r="R60" s="88" t="str">
        <f t="shared" si="45"/>
        <v>승리</v>
      </c>
      <c r="S60" s="88">
        <f t="shared" si="38"/>
        <v>2.9699999999999998</v>
      </c>
      <c r="T60" s="117"/>
      <c r="U60" s="12">
        <f t="shared" si="39"/>
        <v>3476.25</v>
      </c>
      <c r="V60" s="12">
        <f t="shared" si="40"/>
        <v>3307.5</v>
      </c>
      <c r="W60" s="12">
        <v>3495</v>
      </c>
      <c r="X60" s="16">
        <f t="shared" si="46"/>
        <v>3.5555555555555554</v>
      </c>
      <c r="Y60" s="13">
        <v>2925</v>
      </c>
      <c r="Z60" s="16">
        <f t="shared" si="47"/>
        <v>-13.333333333333334</v>
      </c>
      <c r="AA60" s="4" t="str">
        <f t="shared" si="48"/>
        <v>승리</v>
      </c>
      <c r="AB60" s="99">
        <f t="shared" si="42"/>
        <v>3.67</v>
      </c>
    </row>
    <row r="61" spans="1:28" ht="33.9" customHeight="1" x14ac:dyDescent="0.55000000000000004">
      <c r="A61" s="102" t="s">
        <v>211</v>
      </c>
      <c r="B61" s="103"/>
      <c r="C61" s="103"/>
      <c r="D61" s="103"/>
      <c r="E61" s="103"/>
      <c r="F61" s="89" t="s">
        <v>19</v>
      </c>
      <c r="G61" s="90">
        <f>AVERAGE(G50:G60)/100</f>
        <v>6.2909090909090927E-3</v>
      </c>
      <c r="H61" s="91">
        <f>SUM(H50:H60)</f>
        <v>13639</v>
      </c>
      <c r="I61" s="101"/>
      <c r="J61" s="17" t="s">
        <v>23</v>
      </c>
      <c r="K61" s="17" t="s">
        <v>23</v>
      </c>
      <c r="L61" s="18" t="s">
        <v>24</v>
      </c>
      <c r="M61" s="24">
        <f>AVERAGE(M50:M60)</f>
        <v>4.7290480009645171</v>
      </c>
      <c r="N61" s="18" t="s">
        <v>210</v>
      </c>
      <c r="O61" s="24">
        <f>AVERAGE(O50:O60)</f>
        <v>-1.9137301538639624</v>
      </c>
      <c r="P61" s="48">
        <f>COUNTIF(P50:P60, "▲")/COUNTA(P50:P60)</f>
        <v>0.90909090909090906</v>
      </c>
      <c r="Q61" s="48">
        <f>COUNTIF(Q50:Q60, "▲")/COUNTA(Q50:Q60)</f>
        <v>0.27272727272727271</v>
      </c>
      <c r="R61" s="92">
        <f>COUNTIF(R50:R60, "승리")/COUNTA(R50:R60)</f>
        <v>0.63636363636363635</v>
      </c>
      <c r="S61" s="93">
        <f>AVERAGE(S50:S60)</f>
        <v>0.86090909090909085</v>
      </c>
      <c r="T61" s="118"/>
      <c r="U61" s="17" t="s">
        <v>23</v>
      </c>
      <c r="V61" s="17" t="s">
        <v>23</v>
      </c>
      <c r="W61" s="18" t="s">
        <v>24</v>
      </c>
      <c r="X61" s="24">
        <f>AVERAGE(X50:X59)</f>
        <v>6.2376071386850791</v>
      </c>
      <c r="Y61" s="18" t="s">
        <v>24</v>
      </c>
      <c r="Z61" s="24">
        <f>AVERAGE(Z50:Z59)</f>
        <v>-6.9855148067787498</v>
      </c>
      <c r="AA61" s="26">
        <f>COUNTIF(AA50:AA60, "승리")/COUNTA(AA50:AA59)</f>
        <v>0.8</v>
      </c>
      <c r="AB61" s="100">
        <f>AVERAGE(AB50:AB59)</f>
        <v>1.57</v>
      </c>
    </row>
  </sheetData>
  <mergeCells count="41">
    <mergeCell ref="G48:G49"/>
    <mergeCell ref="H48:H49"/>
    <mergeCell ref="I48:I61"/>
    <mergeCell ref="L48:R48"/>
    <mergeCell ref="A61:E61"/>
    <mergeCell ref="D48:D49"/>
    <mergeCell ref="C48:C49"/>
    <mergeCell ref="A48:A60"/>
    <mergeCell ref="B48:B49"/>
    <mergeCell ref="E48:F48"/>
    <mergeCell ref="G34:G35"/>
    <mergeCell ref="H34:H35"/>
    <mergeCell ref="I34:I46"/>
    <mergeCell ref="L34:R34"/>
    <mergeCell ref="A46:E46"/>
    <mergeCell ref="A34:A45"/>
    <mergeCell ref="B34:B35"/>
    <mergeCell ref="E34:F34"/>
    <mergeCell ref="C34:C35"/>
    <mergeCell ref="D34:D35"/>
    <mergeCell ref="A1:S1"/>
    <mergeCell ref="A14:E14"/>
    <mergeCell ref="I2:I14"/>
    <mergeCell ref="A2:A13"/>
    <mergeCell ref="B2:B3"/>
    <mergeCell ref="E2:F2"/>
    <mergeCell ref="G2:G3"/>
    <mergeCell ref="H2:H3"/>
    <mergeCell ref="C2:C3"/>
    <mergeCell ref="D2:D3"/>
    <mergeCell ref="A32:E32"/>
    <mergeCell ref="L2:R2"/>
    <mergeCell ref="L16:R16"/>
    <mergeCell ref="G16:G17"/>
    <mergeCell ref="H16:H17"/>
    <mergeCell ref="I16:I32"/>
    <mergeCell ref="A16:A31"/>
    <mergeCell ref="B16:B17"/>
    <mergeCell ref="E16:F16"/>
    <mergeCell ref="C16:C17"/>
    <mergeCell ref="D16:D17"/>
  </mergeCells>
  <phoneticPr fontId="18" type="noConversion"/>
  <pageMargins left="0.7" right="0.7" top="0.75" bottom="0.75" header="0.3" footer="0.3"/>
  <pageSetup paperSize="9" orientation="portrait" r:id="rId1"/>
  <ignoredErrors>
    <ignoredError sqref="R14 AA46 AA32 AA6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D7" sqref="D7"/>
    </sheetView>
  </sheetViews>
  <sheetFormatPr defaultColWidth="30.92578125" defaultRowHeight="17.600000000000001" x14ac:dyDescent="0.55000000000000004"/>
  <sheetData>
    <row r="1" spans="1:10" x14ac:dyDescent="0.55000000000000004">
      <c r="A1" t="s">
        <v>77</v>
      </c>
      <c r="C1" s="52"/>
    </row>
    <row r="2" spans="1:10" x14ac:dyDescent="0.55000000000000004">
      <c r="A2" t="s">
        <v>56</v>
      </c>
      <c r="B2" t="s">
        <v>78</v>
      </c>
      <c r="C2" s="52" t="s">
        <v>57</v>
      </c>
      <c r="D2" s="52">
        <v>0.4229307986111111</v>
      </c>
      <c r="E2" t="s">
        <v>111</v>
      </c>
      <c r="F2" t="s">
        <v>58</v>
      </c>
      <c r="G2" t="s">
        <v>79</v>
      </c>
      <c r="H2" t="s">
        <v>80</v>
      </c>
      <c r="I2" t="s">
        <v>81</v>
      </c>
      <c r="J2" t="s">
        <v>82</v>
      </c>
    </row>
    <row r="3" spans="1:10" x14ac:dyDescent="0.55000000000000004">
      <c r="A3" t="s">
        <v>60</v>
      </c>
      <c r="B3" t="s">
        <v>83</v>
      </c>
      <c r="C3" s="52" t="s">
        <v>57</v>
      </c>
      <c r="D3" s="52">
        <v>0.43555233796296294</v>
      </c>
      <c r="E3" t="s">
        <v>111</v>
      </c>
      <c r="F3" t="s">
        <v>59</v>
      </c>
      <c r="G3" t="s">
        <v>84</v>
      </c>
      <c r="H3" t="s">
        <v>85</v>
      </c>
      <c r="I3" t="s">
        <v>86</v>
      </c>
      <c r="J3" t="s">
        <v>82</v>
      </c>
    </row>
    <row r="4" spans="1:10" x14ac:dyDescent="0.55000000000000004">
      <c r="A4" t="s">
        <v>60</v>
      </c>
      <c r="B4" t="s">
        <v>87</v>
      </c>
      <c r="C4" s="52" t="s">
        <v>57</v>
      </c>
      <c r="D4" s="52">
        <v>0.44067016203703702</v>
      </c>
      <c r="E4" t="s">
        <v>111</v>
      </c>
      <c r="F4" t="s">
        <v>61</v>
      </c>
      <c r="G4" t="s">
        <v>79</v>
      </c>
      <c r="H4" t="s">
        <v>88</v>
      </c>
      <c r="I4" t="s">
        <v>89</v>
      </c>
      <c r="J4" t="s">
        <v>82</v>
      </c>
    </row>
    <row r="5" spans="1:10" x14ac:dyDescent="0.55000000000000004">
      <c r="A5" t="s">
        <v>63</v>
      </c>
      <c r="B5" t="s">
        <v>90</v>
      </c>
      <c r="C5" s="52" t="s">
        <v>57</v>
      </c>
      <c r="D5" s="52">
        <v>0.47659065972222225</v>
      </c>
      <c r="E5" t="s">
        <v>111</v>
      </c>
      <c r="F5" t="s">
        <v>62</v>
      </c>
      <c r="G5" t="s">
        <v>79</v>
      </c>
      <c r="H5" t="s">
        <v>91</v>
      </c>
      <c r="I5" t="s">
        <v>92</v>
      </c>
      <c r="J5" t="s">
        <v>82</v>
      </c>
    </row>
    <row r="6" spans="1:10" x14ac:dyDescent="0.55000000000000004">
      <c r="A6" t="s">
        <v>63</v>
      </c>
      <c r="B6" t="s">
        <v>93</v>
      </c>
      <c r="C6" s="52" t="s">
        <v>57</v>
      </c>
      <c r="D6" s="52">
        <v>0.49676569444444446</v>
      </c>
      <c r="E6" t="s">
        <v>111</v>
      </c>
      <c r="F6" t="s">
        <v>65</v>
      </c>
      <c r="G6" t="s">
        <v>84</v>
      </c>
      <c r="H6" t="s">
        <v>94</v>
      </c>
      <c r="I6" t="s">
        <v>95</v>
      </c>
      <c r="J6" t="s">
        <v>82</v>
      </c>
    </row>
    <row r="7" spans="1:10" x14ac:dyDescent="0.55000000000000004">
      <c r="A7" t="s">
        <v>63</v>
      </c>
      <c r="B7" t="s">
        <v>96</v>
      </c>
      <c r="C7" s="52" t="s">
        <v>57</v>
      </c>
      <c r="D7" s="52">
        <v>0.50102186342592592</v>
      </c>
      <c r="E7" t="s">
        <v>111</v>
      </c>
      <c r="F7" t="s">
        <v>64</v>
      </c>
      <c r="G7" t="s">
        <v>79</v>
      </c>
      <c r="H7" t="s">
        <v>97</v>
      </c>
      <c r="I7" t="s">
        <v>98</v>
      </c>
      <c r="J7" t="s">
        <v>82</v>
      </c>
    </row>
    <row r="8" spans="1:10" x14ac:dyDescent="0.55000000000000004">
      <c r="A8" t="s">
        <v>67</v>
      </c>
      <c r="B8" t="s">
        <v>99</v>
      </c>
      <c r="C8" s="52" t="s">
        <v>57</v>
      </c>
      <c r="D8" s="52">
        <v>0.5254586921296297</v>
      </c>
      <c r="E8" t="s">
        <v>111</v>
      </c>
      <c r="F8" t="s">
        <v>66</v>
      </c>
      <c r="G8" t="s">
        <v>79</v>
      </c>
      <c r="H8" t="s">
        <v>100</v>
      </c>
      <c r="I8" t="s">
        <v>101</v>
      </c>
      <c r="J8" t="s">
        <v>82</v>
      </c>
    </row>
    <row r="9" spans="1:10" x14ac:dyDescent="0.55000000000000004">
      <c r="A9" t="s">
        <v>67</v>
      </c>
      <c r="B9" t="s">
        <v>102</v>
      </c>
      <c r="C9" s="52" t="s">
        <v>57</v>
      </c>
      <c r="D9" s="52">
        <v>0.52855824074074076</v>
      </c>
      <c r="E9" t="s">
        <v>111</v>
      </c>
      <c r="F9" t="s">
        <v>68</v>
      </c>
      <c r="G9" t="s">
        <v>79</v>
      </c>
      <c r="H9" t="s">
        <v>103</v>
      </c>
      <c r="I9" t="s">
        <v>104</v>
      </c>
      <c r="J9" t="s">
        <v>82</v>
      </c>
    </row>
    <row r="10" spans="1:10" x14ac:dyDescent="0.55000000000000004">
      <c r="A10" t="s">
        <v>67</v>
      </c>
      <c r="B10" t="s">
        <v>105</v>
      </c>
      <c r="C10" s="52" t="s">
        <v>57</v>
      </c>
      <c r="D10" s="52">
        <v>0.56789230324074069</v>
      </c>
      <c r="E10" t="s">
        <v>111</v>
      </c>
      <c r="F10" t="s">
        <v>69</v>
      </c>
      <c r="G10" t="s">
        <v>79</v>
      </c>
      <c r="H10" t="s">
        <v>106</v>
      </c>
      <c r="I10" t="s">
        <v>107</v>
      </c>
      <c r="J10" t="s">
        <v>82</v>
      </c>
    </row>
    <row r="11" spans="1:10" x14ac:dyDescent="0.55000000000000004">
      <c r="A11" t="s">
        <v>67</v>
      </c>
      <c r="B11" t="s">
        <v>108</v>
      </c>
      <c r="C11" t="s">
        <v>57</v>
      </c>
      <c r="D11" s="52">
        <v>0.58538209490740745</v>
      </c>
      <c r="E11" t="s">
        <v>111</v>
      </c>
      <c r="F11" t="s">
        <v>70</v>
      </c>
      <c r="G11" t="s">
        <v>79</v>
      </c>
      <c r="H11" t="s">
        <v>109</v>
      </c>
      <c r="I11" t="s">
        <v>110</v>
      </c>
      <c r="J11" t="s">
        <v>82</v>
      </c>
    </row>
    <row r="12" spans="1:10" x14ac:dyDescent="0.55000000000000004">
      <c r="A12" t="s">
        <v>55</v>
      </c>
    </row>
    <row r="14" spans="1:10" x14ac:dyDescent="0.55000000000000004">
      <c r="A14" t="s">
        <v>54</v>
      </c>
    </row>
    <row r="15" spans="1:10" x14ac:dyDescent="0.55000000000000004">
      <c r="A15" t="s">
        <v>112</v>
      </c>
      <c r="B15" t="s">
        <v>113</v>
      </c>
      <c r="C15" t="s">
        <v>114</v>
      </c>
      <c r="D15" t="s">
        <v>115</v>
      </c>
      <c r="E15" t="s">
        <v>116</v>
      </c>
      <c r="F15" t="s">
        <v>117</v>
      </c>
      <c r="G15">
        <v>3665</v>
      </c>
      <c r="H15" t="s">
        <v>118</v>
      </c>
      <c r="I15" t="s">
        <v>119</v>
      </c>
      <c r="J15" t="s">
        <v>120</v>
      </c>
    </row>
    <row r="16" spans="1:10" x14ac:dyDescent="0.55000000000000004">
      <c r="A16" t="s">
        <v>112</v>
      </c>
      <c r="B16" t="s">
        <v>121</v>
      </c>
      <c r="C16" t="s">
        <v>122</v>
      </c>
      <c r="D16" t="s">
        <v>123</v>
      </c>
      <c r="E16" t="s">
        <v>124</v>
      </c>
      <c r="F16" t="s">
        <v>117</v>
      </c>
      <c r="G16">
        <v>10050</v>
      </c>
      <c r="H16" t="s">
        <v>125</v>
      </c>
      <c r="I16" t="s">
        <v>119</v>
      </c>
      <c r="J16" t="s">
        <v>120</v>
      </c>
    </row>
    <row r="17" spans="1:13" x14ac:dyDescent="0.55000000000000004">
      <c r="A17" t="s">
        <v>126</v>
      </c>
      <c r="B17" t="s">
        <v>127</v>
      </c>
      <c r="C17" t="s">
        <v>128</v>
      </c>
      <c r="D17" t="s">
        <v>129</v>
      </c>
      <c r="E17" t="s">
        <v>130</v>
      </c>
      <c r="F17" t="s">
        <v>117</v>
      </c>
      <c r="G17">
        <v>4565</v>
      </c>
      <c r="H17" t="s">
        <v>131</v>
      </c>
      <c r="I17" t="s">
        <v>119</v>
      </c>
      <c r="J17" t="s">
        <v>120</v>
      </c>
    </row>
    <row r="18" spans="1:13" x14ac:dyDescent="0.55000000000000004">
      <c r="A18" t="s">
        <v>126</v>
      </c>
      <c r="B18" t="s">
        <v>132</v>
      </c>
      <c r="C18" t="s">
        <v>133</v>
      </c>
      <c r="D18" t="s">
        <v>134</v>
      </c>
      <c r="E18" t="s">
        <v>135</v>
      </c>
      <c r="F18" t="s">
        <v>117</v>
      </c>
      <c r="G18">
        <v>5660</v>
      </c>
      <c r="H18" t="s">
        <v>136</v>
      </c>
      <c r="I18" t="s">
        <v>119</v>
      </c>
      <c r="J18" t="s">
        <v>120</v>
      </c>
    </row>
    <row r="19" spans="1:13" x14ac:dyDescent="0.55000000000000004">
      <c r="A19" t="s">
        <v>137</v>
      </c>
      <c r="B19" t="s">
        <v>138</v>
      </c>
      <c r="C19" t="s">
        <v>192</v>
      </c>
      <c r="D19" t="s">
        <v>139</v>
      </c>
      <c r="E19" t="s">
        <v>140</v>
      </c>
      <c r="F19" t="s">
        <v>117</v>
      </c>
      <c r="G19">
        <v>6560</v>
      </c>
      <c r="H19" t="s">
        <v>141</v>
      </c>
      <c r="I19" t="s">
        <v>119</v>
      </c>
      <c r="J19" t="s">
        <v>120</v>
      </c>
    </row>
    <row r="20" spans="1:13" x14ac:dyDescent="0.55000000000000004">
      <c r="A20" t="s">
        <v>137</v>
      </c>
      <c r="B20" t="s">
        <v>142</v>
      </c>
      <c r="C20" t="s">
        <v>143</v>
      </c>
      <c r="D20" t="s">
        <v>144</v>
      </c>
      <c r="E20" t="s">
        <v>145</v>
      </c>
      <c r="F20" t="s">
        <v>117</v>
      </c>
      <c r="G20">
        <v>4725</v>
      </c>
      <c r="H20" t="s">
        <v>146</v>
      </c>
      <c r="I20" t="s">
        <v>119</v>
      </c>
      <c r="J20" t="s">
        <v>120</v>
      </c>
    </row>
    <row r="21" spans="1:13" x14ac:dyDescent="0.55000000000000004">
      <c r="A21" t="s">
        <v>137</v>
      </c>
      <c r="B21" t="s">
        <v>147</v>
      </c>
      <c r="C21" t="s">
        <v>148</v>
      </c>
      <c r="D21" t="s">
        <v>149</v>
      </c>
      <c r="E21" t="s">
        <v>150</v>
      </c>
      <c r="F21" t="s">
        <v>117</v>
      </c>
      <c r="G21">
        <v>2980</v>
      </c>
      <c r="H21" t="s">
        <v>151</v>
      </c>
      <c r="I21" t="s">
        <v>119</v>
      </c>
      <c r="J21" t="s">
        <v>120</v>
      </c>
    </row>
    <row r="22" spans="1:13" x14ac:dyDescent="0.55000000000000004">
      <c r="A22" t="s">
        <v>152</v>
      </c>
      <c r="B22" t="s">
        <v>153</v>
      </c>
      <c r="C22" t="s">
        <v>154</v>
      </c>
      <c r="D22" t="s">
        <v>155</v>
      </c>
      <c r="E22" t="s">
        <v>156</v>
      </c>
      <c r="F22" t="s">
        <v>117</v>
      </c>
      <c r="G22">
        <v>7700</v>
      </c>
      <c r="H22" t="s">
        <v>157</v>
      </c>
      <c r="I22" t="s">
        <v>119</v>
      </c>
      <c r="J22" t="s">
        <v>120</v>
      </c>
    </row>
    <row r="23" spans="1:13" x14ac:dyDescent="0.55000000000000004">
      <c r="A23" t="s">
        <v>152</v>
      </c>
      <c r="B23" t="s">
        <v>158</v>
      </c>
      <c r="C23" t="s">
        <v>159</v>
      </c>
      <c r="D23" t="s">
        <v>160</v>
      </c>
      <c r="E23" t="s">
        <v>161</v>
      </c>
      <c r="F23" t="s">
        <v>117</v>
      </c>
      <c r="G23">
        <v>6420</v>
      </c>
      <c r="H23" t="s">
        <v>162</v>
      </c>
      <c r="I23" t="s">
        <v>119</v>
      </c>
      <c r="J23" t="s">
        <v>120</v>
      </c>
    </row>
    <row r="24" spans="1:13" x14ac:dyDescent="0.55000000000000004">
      <c r="A24" t="s">
        <v>152</v>
      </c>
      <c r="B24" t="s">
        <v>163</v>
      </c>
      <c r="C24" t="s">
        <v>164</v>
      </c>
      <c r="D24" t="s">
        <v>165</v>
      </c>
      <c r="E24" t="s">
        <v>166</v>
      </c>
      <c r="F24" t="s">
        <v>117</v>
      </c>
      <c r="G24">
        <v>6820</v>
      </c>
      <c r="H24" t="s">
        <v>167</v>
      </c>
      <c r="I24" t="s">
        <v>119</v>
      </c>
      <c r="J24" t="s">
        <v>120</v>
      </c>
    </row>
    <row r="25" spans="1:13" x14ac:dyDescent="0.55000000000000004">
      <c r="A25" t="s">
        <v>55</v>
      </c>
    </row>
    <row r="26" spans="1:13" x14ac:dyDescent="0.55000000000000004">
      <c r="D26" t="s">
        <v>77</v>
      </c>
    </row>
    <row r="27" spans="1:13" x14ac:dyDescent="0.55000000000000004">
      <c r="D27" t="s">
        <v>112</v>
      </c>
      <c r="E27" t="s">
        <v>168</v>
      </c>
      <c r="F27" t="s">
        <v>169</v>
      </c>
      <c r="G27" t="s">
        <v>115</v>
      </c>
      <c r="H27" t="s">
        <v>116</v>
      </c>
      <c r="I27" t="s">
        <v>170</v>
      </c>
      <c r="J27">
        <v>3590</v>
      </c>
      <c r="K27" t="s">
        <v>118</v>
      </c>
      <c r="L27" t="s">
        <v>171</v>
      </c>
      <c r="M27" t="s">
        <v>172</v>
      </c>
    </row>
    <row r="28" spans="1:13" x14ac:dyDescent="0.55000000000000004">
      <c r="D28" t="s">
        <v>126</v>
      </c>
      <c r="E28" t="s">
        <v>173</v>
      </c>
      <c r="F28" t="s">
        <v>174</v>
      </c>
      <c r="G28" t="s">
        <v>123</v>
      </c>
      <c r="H28" t="s">
        <v>124</v>
      </c>
      <c r="I28" t="s">
        <v>175</v>
      </c>
      <c r="J28">
        <v>10350</v>
      </c>
      <c r="K28" t="s">
        <v>125</v>
      </c>
      <c r="L28" t="s">
        <v>171</v>
      </c>
      <c r="M28" t="s">
        <v>172</v>
      </c>
    </row>
    <row r="29" spans="1:13" x14ac:dyDescent="0.55000000000000004">
      <c r="D29" t="s">
        <v>126</v>
      </c>
      <c r="E29" t="s">
        <v>176</v>
      </c>
      <c r="F29" t="s">
        <v>177</v>
      </c>
      <c r="G29" t="s">
        <v>129</v>
      </c>
      <c r="H29" t="s">
        <v>130</v>
      </c>
      <c r="I29" t="s">
        <v>170</v>
      </c>
      <c r="J29">
        <v>4515</v>
      </c>
      <c r="K29" t="s">
        <v>131</v>
      </c>
      <c r="L29" t="s">
        <v>171</v>
      </c>
      <c r="M29" t="s">
        <v>172</v>
      </c>
    </row>
    <row r="30" spans="1:13" x14ac:dyDescent="0.55000000000000004">
      <c r="D30" t="s">
        <v>137</v>
      </c>
      <c r="E30" t="s">
        <v>178</v>
      </c>
      <c r="F30" t="s">
        <v>179</v>
      </c>
      <c r="G30" t="s">
        <v>134</v>
      </c>
      <c r="H30" t="s">
        <v>135</v>
      </c>
      <c r="I30" t="s">
        <v>170</v>
      </c>
      <c r="J30">
        <v>5540</v>
      </c>
      <c r="K30" t="s">
        <v>136</v>
      </c>
      <c r="L30" t="s">
        <v>171</v>
      </c>
      <c r="M30" t="s">
        <v>172</v>
      </c>
    </row>
    <row r="31" spans="1:13" x14ac:dyDescent="0.55000000000000004">
      <c r="D31" t="s">
        <v>137</v>
      </c>
      <c r="E31" t="s">
        <v>180</v>
      </c>
      <c r="F31" t="s">
        <v>181</v>
      </c>
      <c r="G31" t="s">
        <v>144</v>
      </c>
      <c r="H31" t="s">
        <v>145</v>
      </c>
      <c r="I31" t="s">
        <v>175</v>
      </c>
      <c r="J31">
        <v>4865</v>
      </c>
      <c r="K31" t="s">
        <v>146</v>
      </c>
      <c r="L31" t="s">
        <v>171</v>
      </c>
      <c r="M31" t="s">
        <v>172</v>
      </c>
    </row>
    <row r="32" spans="1:13" x14ac:dyDescent="0.55000000000000004">
      <c r="D32" t="s">
        <v>137</v>
      </c>
      <c r="E32" t="s">
        <v>182</v>
      </c>
      <c r="F32" t="s">
        <v>183</v>
      </c>
      <c r="G32" t="s">
        <v>139</v>
      </c>
      <c r="H32" t="s">
        <v>140</v>
      </c>
      <c r="I32" t="s">
        <v>170</v>
      </c>
      <c r="J32">
        <v>6430</v>
      </c>
      <c r="K32" t="s">
        <v>141</v>
      </c>
      <c r="L32" t="s">
        <v>171</v>
      </c>
      <c r="M32" t="s">
        <v>172</v>
      </c>
    </row>
    <row r="33" spans="4:13" x14ac:dyDescent="0.55000000000000004">
      <c r="D33" t="s">
        <v>152</v>
      </c>
      <c r="E33" t="s">
        <v>184</v>
      </c>
      <c r="F33" t="s">
        <v>185</v>
      </c>
      <c r="G33" t="s">
        <v>149</v>
      </c>
      <c r="H33" t="s">
        <v>150</v>
      </c>
      <c r="I33" t="s">
        <v>170</v>
      </c>
      <c r="J33">
        <v>2915</v>
      </c>
      <c r="K33" t="s">
        <v>151</v>
      </c>
      <c r="L33" t="s">
        <v>171</v>
      </c>
      <c r="M33" t="s">
        <v>172</v>
      </c>
    </row>
    <row r="34" spans="4:13" x14ac:dyDescent="0.55000000000000004">
      <c r="D34" t="s">
        <v>152</v>
      </c>
      <c r="E34" t="s">
        <v>186</v>
      </c>
      <c r="F34" t="s">
        <v>187</v>
      </c>
      <c r="G34" t="s">
        <v>155</v>
      </c>
      <c r="H34" t="s">
        <v>156</v>
      </c>
      <c r="I34" t="s">
        <v>170</v>
      </c>
      <c r="J34">
        <v>7540</v>
      </c>
      <c r="K34" t="s">
        <v>157</v>
      </c>
      <c r="L34" t="s">
        <v>171</v>
      </c>
      <c r="M34" t="s">
        <v>172</v>
      </c>
    </row>
    <row r="35" spans="4:13" x14ac:dyDescent="0.55000000000000004">
      <c r="D35" t="s">
        <v>152</v>
      </c>
      <c r="E35" t="s">
        <v>188</v>
      </c>
      <c r="F35" t="s">
        <v>189</v>
      </c>
      <c r="G35" t="s">
        <v>160</v>
      </c>
      <c r="H35" t="s">
        <v>161</v>
      </c>
      <c r="I35" t="s">
        <v>170</v>
      </c>
      <c r="J35">
        <v>6280</v>
      </c>
      <c r="K35" t="s">
        <v>162</v>
      </c>
      <c r="L35" t="s">
        <v>171</v>
      </c>
      <c r="M35" t="s">
        <v>172</v>
      </c>
    </row>
    <row r="36" spans="4:13" x14ac:dyDescent="0.55000000000000004">
      <c r="D36" t="s">
        <v>152</v>
      </c>
      <c r="E36" t="s">
        <v>190</v>
      </c>
      <c r="F36" t="s">
        <v>191</v>
      </c>
      <c r="G36" t="s">
        <v>165</v>
      </c>
      <c r="H36" t="s">
        <v>166</v>
      </c>
      <c r="I36" t="s">
        <v>170</v>
      </c>
      <c r="J36">
        <v>6740</v>
      </c>
      <c r="K36" t="s">
        <v>167</v>
      </c>
      <c r="L36" t="s">
        <v>171</v>
      </c>
      <c r="M36" t="s">
        <v>172</v>
      </c>
    </row>
    <row r="37" spans="4:13" x14ac:dyDescent="0.55000000000000004">
      <c r="D37" t="s">
        <v>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10월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2016-10-12T15:25:58Z</dcterms:modified>
</cp:coreProperties>
</file>