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3" r:id="rId1"/>
    <sheet name="10%~12% 이내 검색 유효성 발견" sheetId="5" r:id="rId2"/>
  </sheets>
  <calcPr calcId="152511"/>
</workbook>
</file>

<file path=xl/calcChain.xml><?xml version="1.0" encoding="utf-8"?>
<calcChain xmlns="http://schemas.openxmlformats.org/spreadsheetml/2006/main">
  <c r="N102" i="3" l="1"/>
  <c r="H100" i="3"/>
  <c r="N108" i="3"/>
  <c r="H108" i="3" s="1"/>
  <c r="M108" i="3"/>
  <c r="F108" i="3"/>
  <c r="D108" i="3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<sst xmlns="http://schemas.openxmlformats.org/spreadsheetml/2006/main" count="772" uniqueCount="147">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</sst>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1" fillId="0" borderId="1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11"/>
  <sheetViews>
    <sheetView tabSelected="1" topLeftCell="A85" zoomScale="70" zoomScaleNormal="70" workbookViewId="0">
      <pane xSplit="2" topLeftCell="C1" activePane="topRight" state="frozen"/>
      <selection activeCell="A49" sqref="A49"/>
      <selection pane="topRight" activeCell="B98" sqref="B98:B99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149" t="s">
        <v>26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57"/>
      <c r="AD1" s="57"/>
      <c r="AE1" s="57"/>
    </row>
    <row r="2" spans="1:37" ht="17.600000000000001" customHeight="1" x14ac:dyDescent="0.55000000000000004">
      <c r="A2" s="151">
        <v>42650</v>
      </c>
      <c r="B2" s="152" t="s">
        <v>22</v>
      </c>
      <c r="C2" s="56" t="s">
        <v>77</v>
      </c>
      <c r="D2" s="152" t="s">
        <v>78</v>
      </c>
      <c r="E2" s="152"/>
      <c r="F2" s="152"/>
      <c r="G2" s="147" t="s">
        <v>89</v>
      </c>
      <c r="H2" s="147" t="s">
        <v>91</v>
      </c>
      <c r="I2" s="141" t="s">
        <v>27</v>
      </c>
      <c r="J2" s="141"/>
      <c r="K2" s="141"/>
      <c r="L2" s="141"/>
      <c r="M2" s="114"/>
      <c r="N2" s="144" t="s">
        <v>106</v>
      </c>
      <c r="O2" s="93"/>
      <c r="P2" s="153" t="s">
        <v>10</v>
      </c>
      <c r="Q2" s="153" t="s">
        <v>11</v>
      </c>
      <c r="R2" s="155"/>
      <c r="S2" s="13" t="s">
        <v>18</v>
      </c>
      <c r="T2" s="13" t="s">
        <v>17</v>
      </c>
      <c r="U2" s="158" t="s">
        <v>14</v>
      </c>
      <c r="V2" s="159"/>
      <c r="W2" s="159"/>
      <c r="X2" s="159"/>
      <c r="Y2" s="159"/>
      <c r="Z2" s="159"/>
      <c r="AA2" s="160"/>
      <c r="AB2" s="56">
        <v>0.33</v>
      </c>
      <c r="AC2" s="77"/>
      <c r="AD2"/>
      <c r="AE2"/>
    </row>
    <row r="3" spans="1:37" ht="35.15" customHeight="1" x14ac:dyDescent="0.55000000000000004">
      <c r="A3" s="152"/>
      <c r="B3" s="152"/>
      <c r="C3" s="56" t="s">
        <v>79</v>
      </c>
      <c r="D3" s="56" t="s">
        <v>81</v>
      </c>
      <c r="E3" s="56" t="s">
        <v>80</v>
      </c>
      <c r="F3" s="56" t="s">
        <v>76</v>
      </c>
      <c r="G3" s="143"/>
      <c r="H3" s="148"/>
      <c r="I3" s="112" t="s">
        <v>107</v>
      </c>
      <c r="J3" s="112"/>
      <c r="K3" s="56" t="s">
        <v>12</v>
      </c>
      <c r="L3" s="56" t="s">
        <v>28</v>
      </c>
      <c r="M3" s="115"/>
      <c r="N3" s="132"/>
      <c r="O3" s="94"/>
      <c r="P3" s="154"/>
      <c r="Q3" s="154"/>
      <c r="R3" s="156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152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>E4-D4</f>
        <v>2.5243055555568272E-5</v>
      </c>
      <c r="G4" s="96">
        <v>28.56</v>
      </c>
      <c r="H4" s="96">
        <f t="shared" ref="H4:H13" si="0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156"/>
      <c r="S4" s="11">
        <f>K4+((K4/100)*S$3)</f>
        <v>5139.7</v>
      </c>
      <c r="T4" s="11">
        <f>K4-((K4/100)*T$3)</f>
        <v>4890.2</v>
      </c>
      <c r="U4" s="11">
        <v>5830</v>
      </c>
      <c r="V4" s="14">
        <f>((U4-$K4)*100/$K4)</f>
        <v>16.83366733466934</v>
      </c>
      <c r="W4" s="12">
        <v>5350</v>
      </c>
      <c r="X4" s="14">
        <f>((W4-$K4)*100/$K4)</f>
        <v>7.214428857715431</v>
      </c>
      <c r="Y4" s="40" t="s">
        <v>44</v>
      </c>
      <c r="Z4" s="40" t="s">
        <v>44</v>
      </c>
      <c r="AA4" s="3" t="str">
        <f>IF(Z4="▲",IF(S4&lt;=U4,"승리","패배"),IF(T4&gt;=W4,"패배",IF(S4&lt;=U4,"승리","패배")))</f>
        <v>승리</v>
      </c>
      <c r="AB4" s="3">
        <f>IF(AA4="승리", $S$3-$AB$2, -($T$3+$AB$2))</f>
        <v>2.67</v>
      </c>
      <c r="AC4" s="79"/>
      <c r="AD4"/>
      <c r="AE4"/>
    </row>
    <row r="5" spans="1:37" x14ac:dyDescent="0.55000000000000004">
      <c r="A5" s="152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ref="F5:F13" si="1">E5-D5</f>
        <v>3.1164351851847849E-4</v>
      </c>
      <c r="G5" s="96">
        <v>28.65</v>
      </c>
      <c r="H5" s="96">
        <f t="shared" si="0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156"/>
      <c r="S5" s="11">
        <f>K5+((K5/100)*S$3)</f>
        <v>4243.6000000000004</v>
      </c>
      <c r="T5" s="11">
        <f>K5-((K5/100)*T$3)</f>
        <v>4037.6</v>
      </c>
      <c r="U5" s="11">
        <v>4400</v>
      </c>
      <c r="V5" s="14">
        <f t="shared" ref="V5:V13" si="2">((U5-$K5)*100/$K5)</f>
        <v>6.7961165048543686</v>
      </c>
      <c r="W5" s="12">
        <v>4050</v>
      </c>
      <c r="X5" s="14">
        <f t="shared" ref="X5:X13" si="3">((W5-$K5)*100/$K5)</f>
        <v>-1.6990291262135921</v>
      </c>
      <c r="Y5" s="40" t="s">
        <v>44</v>
      </c>
      <c r="Z5" s="41" t="s">
        <v>45</v>
      </c>
      <c r="AA5" s="3" t="str">
        <f t="shared" ref="AA5:AA13" si="4">IF(Z5="▲",IF(S5&lt;=U5,"승리","패배"),IF(T5&gt;=W5,"패배",IF(S5&lt;=U5,"승리","패배")))</f>
        <v>승리</v>
      </c>
      <c r="AB5" s="3">
        <f t="shared" ref="AB5:AB13" si="5">IF(AA5="승리", $S$3-$AB$2, -($T$3+$AB$2))</f>
        <v>2.67</v>
      </c>
      <c r="AC5" s="79"/>
      <c r="AD5"/>
      <c r="AE5"/>
    </row>
    <row r="6" spans="1:37" x14ac:dyDescent="0.55000000000000004">
      <c r="A6" s="152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1"/>
        <v>4.104398148148114E-4</v>
      </c>
      <c r="G6" s="96">
        <v>16.100000000000001</v>
      </c>
      <c r="H6" s="96">
        <f t="shared" si="0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156"/>
      <c r="S6" s="11">
        <f>K6+((K6/100)*S$3)</f>
        <v>11639</v>
      </c>
      <c r="T6" s="11">
        <f>K6-((K6/100)*T$3)</f>
        <v>11074</v>
      </c>
      <c r="U6" s="11">
        <v>11900</v>
      </c>
      <c r="V6" s="14">
        <f t="shared" si="2"/>
        <v>5.3097345132743365</v>
      </c>
      <c r="W6" s="12">
        <v>9960</v>
      </c>
      <c r="X6" s="14">
        <f t="shared" si="3"/>
        <v>-11.858407079646017</v>
      </c>
      <c r="Y6" s="40" t="s">
        <v>44</v>
      </c>
      <c r="Z6" s="40" t="s">
        <v>44</v>
      </c>
      <c r="AA6" s="3" t="str">
        <f t="shared" si="4"/>
        <v>승리</v>
      </c>
      <c r="AB6" s="3">
        <f t="shared" si="5"/>
        <v>2.67</v>
      </c>
      <c r="AC6" s="79"/>
      <c r="AD6"/>
      <c r="AE6"/>
    </row>
    <row r="7" spans="1:37" x14ac:dyDescent="0.55000000000000004">
      <c r="A7" s="152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1"/>
        <v>2.3043981481452036E-5</v>
      </c>
      <c r="G7" s="96">
        <v>17.11</v>
      </c>
      <c r="H7" s="96">
        <f t="shared" si="0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156"/>
      <c r="S7" s="11">
        <f>K7+((K7/100)*S$3)</f>
        <v>3646.2</v>
      </c>
      <c r="T7" s="11">
        <f>K7-((K7/100)*T$3)</f>
        <v>3469.2</v>
      </c>
      <c r="U7" s="11">
        <v>3765</v>
      </c>
      <c r="V7" s="14">
        <f t="shared" si="2"/>
        <v>6.3559322033898304</v>
      </c>
      <c r="W7" s="12">
        <v>3340</v>
      </c>
      <c r="X7" s="14">
        <f t="shared" si="3"/>
        <v>-5.6497175141242941</v>
      </c>
      <c r="Y7" s="40" t="s">
        <v>44</v>
      </c>
      <c r="Z7" s="40" t="s">
        <v>44</v>
      </c>
      <c r="AA7" s="3" t="str">
        <f t="shared" si="4"/>
        <v>승리</v>
      </c>
      <c r="AB7" s="3">
        <f t="shared" si="5"/>
        <v>2.67</v>
      </c>
      <c r="AC7" s="79"/>
      <c r="AD7"/>
      <c r="AE7"/>
    </row>
    <row r="8" spans="1:37" x14ac:dyDescent="0.55000000000000004">
      <c r="A8" s="152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1"/>
        <v>1.8189340277777744E-2</v>
      </c>
      <c r="G8" s="96">
        <v>20.95</v>
      </c>
      <c r="H8" s="96">
        <f t="shared" si="0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156"/>
      <c r="S8" s="11">
        <f>K8+((K8/100)*S$3)</f>
        <v>4459.8999999999996</v>
      </c>
      <c r="T8" s="11">
        <f>K8-((K8/100)*T$3)</f>
        <v>4243.3999999999996</v>
      </c>
      <c r="U8" s="11">
        <v>4735</v>
      </c>
      <c r="V8" s="14">
        <f t="shared" si="2"/>
        <v>9.3533487297921472</v>
      </c>
      <c r="W8" s="12">
        <v>4030</v>
      </c>
      <c r="X8" s="14">
        <f t="shared" si="3"/>
        <v>-6.9284064665127021</v>
      </c>
      <c r="Y8" s="40" t="s">
        <v>44</v>
      </c>
      <c r="Z8" s="40" t="s">
        <v>44</v>
      </c>
      <c r="AA8" s="3" t="str">
        <f t="shared" si="4"/>
        <v>승리</v>
      </c>
      <c r="AB8" s="3">
        <f t="shared" si="5"/>
        <v>2.67</v>
      </c>
      <c r="AC8" s="79"/>
      <c r="AD8"/>
      <c r="AE8"/>
    </row>
    <row r="9" spans="1:37" s="1" customFormat="1" x14ac:dyDescent="0.55000000000000004">
      <c r="A9" s="152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1"/>
        <v>4.7388888888888481E-4</v>
      </c>
      <c r="G9" s="96">
        <v>23.38</v>
      </c>
      <c r="H9" s="96">
        <f t="shared" si="0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156"/>
      <c r="S9" s="11">
        <f>K9+((K9/100)*S$3)</f>
        <v>1601.65</v>
      </c>
      <c r="T9" s="11">
        <f>K9-((K9/100)*T$3)</f>
        <v>1523.9</v>
      </c>
      <c r="U9" s="11">
        <v>1715</v>
      </c>
      <c r="V9" s="14">
        <f t="shared" si="2"/>
        <v>10.289389067524116</v>
      </c>
      <c r="W9" s="12">
        <v>1500</v>
      </c>
      <c r="X9" s="14">
        <f t="shared" si="3"/>
        <v>-3.536977491961415</v>
      </c>
      <c r="Y9" s="40" t="s">
        <v>44</v>
      </c>
      <c r="Z9" s="41" t="s">
        <v>45</v>
      </c>
      <c r="AA9" s="3" t="str">
        <f t="shared" si="4"/>
        <v>패배</v>
      </c>
      <c r="AB9" s="3">
        <f t="shared" si="5"/>
        <v>-2.33</v>
      </c>
      <c r="AC9" s="79"/>
    </row>
    <row r="10" spans="1:37" x14ac:dyDescent="0.55000000000000004">
      <c r="A10" s="152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1"/>
        <v>9.5166666666668398E-4</v>
      </c>
      <c r="G10" s="96">
        <v>19.7</v>
      </c>
      <c r="H10" s="96">
        <f t="shared" si="0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156"/>
      <c r="S10" s="11">
        <f>K10+((K10/100)*S$3)</f>
        <v>3733.75</v>
      </c>
      <c r="T10" s="11">
        <f>K10-((K10/100)*T$3)</f>
        <v>3552.5</v>
      </c>
      <c r="U10" s="11">
        <v>3950</v>
      </c>
      <c r="V10" s="14">
        <f t="shared" si="2"/>
        <v>8.9655172413793096</v>
      </c>
      <c r="W10" s="12">
        <v>3464</v>
      </c>
      <c r="X10" s="14">
        <f t="shared" si="3"/>
        <v>-4.4413793103448276</v>
      </c>
      <c r="Y10" s="40" t="s">
        <v>44</v>
      </c>
      <c r="Z10" s="40" t="s">
        <v>44</v>
      </c>
      <c r="AA10" s="3" t="str">
        <f t="shared" si="4"/>
        <v>승리</v>
      </c>
      <c r="AB10" s="3">
        <f t="shared" si="5"/>
        <v>2.67</v>
      </c>
      <c r="AC10" s="79"/>
      <c r="AD10"/>
      <c r="AE10"/>
    </row>
    <row r="11" spans="1:37" x14ac:dyDescent="0.55000000000000004">
      <c r="A11" s="152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1"/>
        <v>1.9177083333332678E-4</v>
      </c>
      <c r="G11" s="96">
        <v>30</v>
      </c>
      <c r="H11" s="96">
        <f t="shared" si="0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156"/>
      <c r="S11" s="11">
        <f>K11+((K11/100)*S$3)</f>
        <v>9136.1</v>
      </c>
      <c r="T11" s="11">
        <f>K11-((K11/100)*T$3)</f>
        <v>8692.6</v>
      </c>
      <c r="U11" s="11">
        <v>9750</v>
      </c>
      <c r="V11" s="14">
        <f t="shared" si="2"/>
        <v>9.9210822998872601</v>
      </c>
      <c r="W11" s="12">
        <v>8800</v>
      </c>
      <c r="X11" s="14">
        <f t="shared" si="3"/>
        <v>-0.78917700112739575</v>
      </c>
      <c r="Y11" s="40" t="s">
        <v>44</v>
      </c>
      <c r="Z11" s="41" t="s">
        <v>45</v>
      </c>
      <c r="AA11" s="3" t="str">
        <f t="shared" si="4"/>
        <v>승리</v>
      </c>
      <c r="AB11" s="3">
        <f t="shared" si="5"/>
        <v>2.67</v>
      </c>
      <c r="AC11" s="79"/>
      <c r="AD11"/>
      <c r="AE11"/>
    </row>
    <row r="12" spans="1:37" x14ac:dyDescent="0.55000000000000004">
      <c r="A12" s="152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1"/>
        <v>1.901284722222174E-3</v>
      </c>
      <c r="G12" s="96">
        <v>12.58</v>
      </c>
      <c r="H12" s="96">
        <f t="shared" si="0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156"/>
      <c r="S12" s="11">
        <f>K12+((K12/100)*S$3)</f>
        <v>5232.3999999999996</v>
      </c>
      <c r="T12" s="11">
        <f>K12-((K12/100)*T$3)</f>
        <v>4978.3999999999996</v>
      </c>
      <c r="U12" s="11">
        <v>5190</v>
      </c>
      <c r="V12" s="14">
        <f t="shared" si="2"/>
        <v>2.1653543307086616</v>
      </c>
      <c r="W12" s="12">
        <v>4309</v>
      </c>
      <c r="X12" s="14">
        <f t="shared" si="3"/>
        <v>-15.177165354330709</v>
      </c>
      <c r="Y12" s="41" t="s">
        <v>45</v>
      </c>
      <c r="Z12" s="40" t="s">
        <v>44</v>
      </c>
      <c r="AA12" s="3" t="str">
        <f t="shared" si="4"/>
        <v>패배</v>
      </c>
      <c r="AB12" s="3">
        <f t="shared" si="5"/>
        <v>-2.33</v>
      </c>
      <c r="AC12" s="79"/>
      <c r="AD12"/>
      <c r="AE12"/>
    </row>
    <row r="13" spans="1:37" s="1" customFormat="1" x14ac:dyDescent="0.55000000000000004">
      <c r="A13" s="152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1"/>
        <v>1.4932754629628509E-3</v>
      </c>
      <c r="G13" s="96">
        <v>16.55</v>
      </c>
      <c r="H13" s="96">
        <f t="shared" si="0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156"/>
      <c r="S13" s="11">
        <f>K13+((K13/100)*S$3)</f>
        <v>7982.5</v>
      </c>
      <c r="T13" s="11">
        <f>K13-((K13/100)*T$3)</f>
        <v>7595</v>
      </c>
      <c r="U13" s="11">
        <v>8100</v>
      </c>
      <c r="V13" s="14">
        <f t="shared" si="2"/>
        <v>4.5161290322580649</v>
      </c>
      <c r="W13" s="12">
        <v>7500</v>
      </c>
      <c r="X13" s="14">
        <f t="shared" si="3"/>
        <v>-3.225806451612903</v>
      </c>
      <c r="Y13" s="40" t="s">
        <v>49</v>
      </c>
      <c r="Z13" s="41" t="s">
        <v>45</v>
      </c>
      <c r="AA13" s="3" t="str">
        <f t="shared" si="4"/>
        <v>패배</v>
      </c>
      <c r="AB13" s="3">
        <f t="shared" si="5"/>
        <v>-2.33</v>
      </c>
      <c r="AC13" s="79"/>
    </row>
    <row r="14" spans="1:37" ht="33.9" customHeight="1" x14ac:dyDescent="0.55000000000000004">
      <c r="A14" s="161" t="s">
        <v>29</v>
      </c>
      <c r="B14" s="162"/>
      <c r="C14" s="162"/>
      <c r="D14" s="162"/>
      <c r="E14" s="162"/>
      <c r="F14" s="163"/>
      <c r="G14" s="137" t="s">
        <v>94</v>
      </c>
      <c r="H14" s="138"/>
      <c r="I14" s="109"/>
      <c r="J14" s="109"/>
      <c r="K14" s="139" t="s">
        <v>19</v>
      </c>
      <c r="L14" s="140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157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151">
        <v>42653</v>
      </c>
      <c r="B16" s="152" t="s">
        <v>22</v>
      </c>
      <c r="C16" s="56" t="s">
        <v>77</v>
      </c>
      <c r="D16" s="152" t="s">
        <v>13</v>
      </c>
      <c r="E16" s="152"/>
      <c r="F16" s="152"/>
      <c r="G16" s="147" t="s">
        <v>89</v>
      </c>
      <c r="H16" s="147" t="s">
        <v>91</v>
      </c>
      <c r="I16" s="141" t="s">
        <v>27</v>
      </c>
      <c r="J16" s="141"/>
      <c r="K16" s="141"/>
      <c r="L16" s="141"/>
      <c r="M16" s="114"/>
      <c r="N16" s="144" t="s">
        <v>106</v>
      </c>
      <c r="O16" s="93"/>
      <c r="P16" s="153" t="s">
        <v>10</v>
      </c>
      <c r="Q16" s="153" t="s">
        <v>11</v>
      </c>
      <c r="R16" s="155"/>
      <c r="S16" s="13" t="s">
        <v>18</v>
      </c>
      <c r="T16" s="13" t="s">
        <v>17</v>
      </c>
      <c r="U16" s="158" t="s">
        <v>14</v>
      </c>
      <c r="V16" s="159"/>
      <c r="W16" s="159"/>
      <c r="X16" s="159"/>
      <c r="Y16" s="159"/>
      <c r="Z16" s="159"/>
      <c r="AA16" s="160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152"/>
      <c r="B17" s="152"/>
      <c r="C17" s="56" t="s">
        <v>74</v>
      </c>
      <c r="D17" s="56" t="s">
        <v>79</v>
      </c>
      <c r="E17" s="56" t="s">
        <v>80</v>
      </c>
      <c r="F17" s="56" t="s">
        <v>82</v>
      </c>
      <c r="G17" s="143"/>
      <c r="H17" s="148"/>
      <c r="I17" s="112" t="s">
        <v>107</v>
      </c>
      <c r="J17" s="112"/>
      <c r="K17" s="56" t="s">
        <v>12</v>
      </c>
      <c r="L17" s="56" t="s">
        <v>13</v>
      </c>
      <c r="M17" s="115"/>
      <c r="N17" s="132"/>
      <c r="O17" s="94"/>
      <c r="P17" s="154"/>
      <c r="Q17" s="154"/>
      <c r="R17" s="156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152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>E18-D18</f>
        <v>0</v>
      </c>
      <c r="G18" s="96">
        <v>13.34</v>
      </c>
      <c r="H18" s="96">
        <f t="shared" ref="H18:H31" si="6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156"/>
      <c r="S18" s="11">
        <f>K18+((K18/100)*S$17)</f>
        <v>5824</v>
      </c>
      <c r="T18" s="11">
        <f>K18-((K18/100)*T$17)</f>
        <v>5432</v>
      </c>
      <c r="U18" s="11">
        <v>5740</v>
      </c>
      <c r="V18" s="14">
        <f>((U18-$K18)*100/$K18)</f>
        <v>2.5</v>
      </c>
      <c r="W18" s="12">
        <v>4280</v>
      </c>
      <c r="X18" s="14">
        <f>((W18-$K18)*100/$K18)</f>
        <v>-23.571428571428573</v>
      </c>
      <c r="Y18" s="40" t="s">
        <v>44</v>
      </c>
      <c r="Z18" s="40" t="s">
        <v>49</v>
      </c>
      <c r="AA18" s="3" t="str">
        <f t="shared" ref="AA18:AA31" si="7">IF(Z18="▲",IF(S18&lt;=U18,"승리","패배"),IF(T18&gt;=W18,"패배",IF(S18&lt;=U18,"승리","패배")))</f>
        <v>패배</v>
      </c>
      <c r="AB18" s="3">
        <f>IF(AA18="승리", $S$17-$AB$2, -($T$17+$AB$2))</f>
        <v>-3.33</v>
      </c>
      <c r="AC18" s="81"/>
      <c r="AD18" s="11">
        <f>K18+((K18/100)*AD$17)</f>
        <v>5824</v>
      </c>
      <c r="AE18" s="11">
        <f>K18-((K18/100)*AE$17)</f>
        <v>5432</v>
      </c>
      <c r="AF18" s="11">
        <v>5740</v>
      </c>
      <c r="AG18" s="14">
        <f>((AF18-$K18)*100/$K18)</f>
        <v>2.5</v>
      </c>
      <c r="AH18" s="12">
        <v>4280</v>
      </c>
      <c r="AI18" s="14">
        <f>((AH18-$K18)*100/$K18)</f>
        <v>-23.571428571428573</v>
      </c>
      <c r="AJ18" s="3" t="str">
        <f>IF(AF18&gt;=AD18,"승리","패배")</f>
        <v>패배</v>
      </c>
      <c r="AK18" s="3">
        <f>IF(AJ18="승리", $AD$17-$AB$2, -($AE$17+$AB$2))</f>
        <v>-3.33</v>
      </c>
    </row>
    <row r="19" spans="1:37" x14ac:dyDescent="0.55000000000000004">
      <c r="A19" s="152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ref="F19:F31" si="8">E19-D19</f>
        <v>0</v>
      </c>
      <c r="G19" s="96">
        <v>10.19</v>
      </c>
      <c r="H19" s="96">
        <f t="shared" si="6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156"/>
      <c r="S19" s="11">
        <f>K19+((K19/100)*S$17)</f>
        <v>3047.2</v>
      </c>
      <c r="T19" s="11">
        <f>K19-((K19/100)*T$17)</f>
        <v>2842.1</v>
      </c>
      <c r="U19" s="11">
        <v>2975</v>
      </c>
      <c r="V19" s="14">
        <f t="shared" ref="V19:V31" si="9">((U19-$K19)*100/$K19)</f>
        <v>1.5358361774744027</v>
      </c>
      <c r="W19" s="12">
        <v>2650</v>
      </c>
      <c r="X19" s="14">
        <f t="shared" ref="X19:X31" si="10">((W19-$K19)*100/$K19)</f>
        <v>-9.5563139931740615</v>
      </c>
      <c r="Y19" s="40" t="s">
        <v>44</v>
      </c>
      <c r="Z19" s="40" t="s">
        <v>44</v>
      </c>
      <c r="AA19" s="3" t="str">
        <f t="shared" si="7"/>
        <v>패배</v>
      </c>
      <c r="AB19" s="3">
        <f t="shared" ref="AB19:AB31" si="11">IF(AA19="승리", $S$17-$AB$2, -($T$17+$AB$2))</f>
        <v>-3.33</v>
      </c>
      <c r="AC19" s="81"/>
      <c r="AD19" s="11">
        <f>K19+((K19/100)*AD$17)</f>
        <v>3047.2</v>
      </c>
      <c r="AE19" s="11">
        <f>K19-((K19/100)*AE$17)</f>
        <v>2842.1</v>
      </c>
      <c r="AF19" s="11">
        <v>2975</v>
      </c>
      <c r="AG19" s="14">
        <f t="shared" ref="AG19:AG31" si="12">((AF19-$K19)*100/$K19)</f>
        <v>1.5358361774744027</v>
      </c>
      <c r="AH19" s="12">
        <v>2650</v>
      </c>
      <c r="AI19" s="14">
        <f t="shared" ref="AI19:AI31" si="13">((AH19-$K19)*100/$K19)</f>
        <v>-9.5563139931740615</v>
      </c>
      <c r="AJ19" s="3" t="str">
        <f t="shared" ref="AJ19:AJ31" si="14">IF(AF19&gt;=AD19,"승리","패배")</f>
        <v>패배</v>
      </c>
      <c r="AK19" s="3">
        <f t="shared" ref="AK19:AK31" si="15">IF(AJ19="승리", $AD$17-$AB$2, -($AE$17+$AB$2))</f>
        <v>-3.33</v>
      </c>
    </row>
    <row r="20" spans="1:37" x14ac:dyDescent="0.55000000000000004">
      <c r="A20" s="152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8"/>
        <v>0</v>
      </c>
      <c r="G20" s="96">
        <v>21.17</v>
      </c>
      <c r="H20" s="96">
        <f t="shared" si="6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156"/>
      <c r="S20" s="11">
        <f>K20+((K20/100)*S$17)</f>
        <v>3962.4</v>
      </c>
      <c r="T20" s="11">
        <f>K20-((K20/100)*T$17)</f>
        <v>3695.7</v>
      </c>
      <c r="U20" s="11">
        <v>4235</v>
      </c>
      <c r="V20" s="14">
        <f t="shared" si="9"/>
        <v>11.15485564304462</v>
      </c>
      <c r="W20" s="12">
        <v>3735</v>
      </c>
      <c r="X20" s="14">
        <f t="shared" si="10"/>
        <v>-1.9685039370078741</v>
      </c>
      <c r="Y20" s="40" t="s">
        <v>44</v>
      </c>
      <c r="Z20" s="41" t="s">
        <v>45</v>
      </c>
      <c r="AA20" s="3" t="str">
        <f t="shared" si="7"/>
        <v>승리</v>
      </c>
      <c r="AB20" s="3">
        <f t="shared" si="11"/>
        <v>3.67</v>
      </c>
      <c r="AC20" s="81"/>
      <c r="AD20" s="11">
        <f>K20+((K20/100)*AD$17)</f>
        <v>3962.4</v>
      </c>
      <c r="AE20" s="11">
        <f>K20-((K20/100)*AE$17)</f>
        <v>3695.7</v>
      </c>
      <c r="AF20" s="11">
        <v>4235</v>
      </c>
      <c r="AG20" s="14">
        <f t="shared" si="12"/>
        <v>11.15485564304462</v>
      </c>
      <c r="AH20" s="12">
        <v>3660</v>
      </c>
      <c r="AI20" s="14">
        <f t="shared" si="13"/>
        <v>-3.9370078740157481</v>
      </c>
      <c r="AJ20" s="3" t="str">
        <f t="shared" si="14"/>
        <v>승리</v>
      </c>
      <c r="AK20" s="3">
        <f t="shared" si="15"/>
        <v>3.67</v>
      </c>
    </row>
    <row r="21" spans="1:37" x14ac:dyDescent="0.55000000000000004">
      <c r="A21" s="152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8"/>
        <v>0</v>
      </c>
      <c r="G21" s="96">
        <v>15.69</v>
      </c>
      <c r="H21" s="96">
        <f t="shared" si="6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156"/>
      <c r="S21" s="11">
        <f>K21+((K21/100)*S$17)</f>
        <v>5792.8</v>
      </c>
      <c r="T21" s="11">
        <f>K21-((K21/100)*T$17)</f>
        <v>5402.9</v>
      </c>
      <c r="U21" s="11">
        <v>5900</v>
      </c>
      <c r="V21" s="14">
        <f t="shared" si="9"/>
        <v>5.9245960502693</v>
      </c>
      <c r="W21" s="12">
        <v>5399</v>
      </c>
      <c r="X21" s="14">
        <f t="shared" si="10"/>
        <v>-3.0700179533213645</v>
      </c>
      <c r="Y21" s="40" t="s">
        <v>44</v>
      </c>
      <c r="Z21" s="40" t="s">
        <v>44</v>
      </c>
      <c r="AA21" s="3" t="str">
        <f t="shared" si="7"/>
        <v>승리</v>
      </c>
      <c r="AB21" s="3">
        <f t="shared" si="11"/>
        <v>3.67</v>
      </c>
      <c r="AC21" s="81"/>
      <c r="AD21" s="11">
        <f>K21+((K21/100)*AD$17)</f>
        <v>5792.8</v>
      </c>
      <c r="AE21" s="11">
        <f>K21-((K21/100)*AE$17)</f>
        <v>5402.9</v>
      </c>
      <c r="AF21" s="11">
        <v>5900</v>
      </c>
      <c r="AG21" s="14">
        <f t="shared" si="12"/>
        <v>5.9245960502693</v>
      </c>
      <c r="AH21" s="12">
        <v>5399</v>
      </c>
      <c r="AI21" s="14">
        <f t="shared" si="13"/>
        <v>-3.0700179533213645</v>
      </c>
      <c r="AJ21" s="3" t="str">
        <f t="shared" si="14"/>
        <v>승리</v>
      </c>
      <c r="AK21" s="3">
        <f t="shared" si="15"/>
        <v>3.67</v>
      </c>
    </row>
    <row r="22" spans="1:37" x14ac:dyDescent="0.55000000000000004">
      <c r="A22" s="152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8"/>
        <v>0</v>
      </c>
      <c r="G22" s="96">
        <v>9.69</v>
      </c>
      <c r="H22" s="96">
        <f t="shared" si="6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156"/>
      <c r="S22" s="11">
        <f>K22+((K22/100)*S$17)</f>
        <v>1814.8</v>
      </c>
      <c r="T22" s="11">
        <f>K22-((K22/100)*T$17)</f>
        <v>1692.65</v>
      </c>
      <c r="U22" s="11">
        <v>1725</v>
      </c>
      <c r="V22" s="14">
        <f t="shared" si="9"/>
        <v>-1.1461318051575931</v>
      </c>
      <c r="W22" s="12">
        <v>1625</v>
      </c>
      <c r="X22" s="14">
        <f t="shared" si="10"/>
        <v>-6.8767908309455583</v>
      </c>
      <c r="Y22" s="41" t="s">
        <v>45</v>
      </c>
      <c r="Z22" s="41" t="s">
        <v>45</v>
      </c>
      <c r="AA22" s="3" t="str">
        <f t="shared" si="7"/>
        <v>패배</v>
      </c>
      <c r="AB22" s="3">
        <f t="shared" si="11"/>
        <v>-3.33</v>
      </c>
      <c r="AC22" s="81"/>
      <c r="AD22" s="11">
        <f>K22+((K22/100)*AD$17)</f>
        <v>1814.8</v>
      </c>
      <c r="AE22" s="11">
        <f>K22-((K22/100)*AE$17)</f>
        <v>1692.65</v>
      </c>
      <c r="AF22" s="11">
        <v>1755</v>
      </c>
      <c r="AG22" s="14">
        <f t="shared" si="12"/>
        <v>0.57306590257879653</v>
      </c>
      <c r="AH22" s="12">
        <v>1625</v>
      </c>
      <c r="AI22" s="14">
        <f t="shared" si="13"/>
        <v>-6.8767908309455583</v>
      </c>
      <c r="AJ22" s="3" t="str">
        <f t="shared" si="14"/>
        <v>패배</v>
      </c>
      <c r="AK22" s="3">
        <f t="shared" si="15"/>
        <v>-3.33</v>
      </c>
    </row>
    <row r="23" spans="1:37" s="1" customFormat="1" x14ac:dyDescent="0.55000000000000004">
      <c r="A23" s="152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8"/>
        <v>0</v>
      </c>
      <c r="G23" s="96">
        <v>12.12</v>
      </c>
      <c r="H23" s="96">
        <f t="shared" si="6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156"/>
      <c r="S23" s="11">
        <f>K23+((K23/100)*S$17)</f>
        <v>1060.8</v>
      </c>
      <c r="T23" s="11">
        <f>K23-((K23/100)*T$17)</f>
        <v>989.4</v>
      </c>
      <c r="U23" s="11">
        <v>1045</v>
      </c>
      <c r="V23" s="14">
        <f t="shared" si="9"/>
        <v>2.4509803921568629</v>
      </c>
      <c r="W23" s="12">
        <v>1000</v>
      </c>
      <c r="X23" s="14">
        <f t="shared" si="10"/>
        <v>-1.9607843137254901</v>
      </c>
      <c r="Y23" s="40" t="s">
        <v>44</v>
      </c>
      <c r="Z23" s="41" t="s">
        <v>45</v>
      </c>
      <c r="AA23" s="3" t="str">
        <f t="shared" si="7"/>
        <v>패배</v>
      </c>
      <c r="AB23" s="3">
        <f t="shared" si="11"/>
        <v>-3.33</v>
      </c>
      <c r="AC23" s="81"/>
      <c r="AD23" s="11">
        <f>K23+((K23/100)*AD$17)</f>
        <v>1060.8</v>
      </c>
      <c r="AE23" s="11">
        <f>K23-((K23/100)*AE$17)</f>
        <v>989.4</v>
      </c>
      <c r="AF23" s="11">
        <v>1045</v>
      </c>
      <c r="AG23" s="14">
        <f t="shared" si="12"/>
        <v>2.4509803921568629</v>
      </c>
      <c r="AH23" s="12">
        <v>936</v>
      </c>
      <c r="AI23" s="14">
        <f t="shared" si="13"/>
        <v>-8.235294117647058</v>
      </c>
      <c r="AJ23" s="3" t="str">
        <f t="shared" si="14"/>
        <v>패배</v>
      </c>
      <c r="AK23" s="3">
        <f t="shared" si="15"/>
        <v>-3.33</v>
      </c>
    </row>
    <row r="24" spans="1:37" x14ac:dyDescent="0.55000000000000004">
      <c r="A24" s="152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8"/>
        <v>0</v>
      </c>
      <c r="G24" s="96">
        <v>13.7</v>
      </c>
      <c r="H24" s="96">
        <f t="shared" si="6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156"/>
      <c r="S24" s="11">
        <f>K24+((K24/100)*S$17)</f>
        <v>3499.6</v>
      </c>
      <c r="T24" s="11">
        <f>K24-((K24/100)*T$17)</f>
        <v>3264.05</v>
      </c>
      <c r="U24" s="11">
        <v>3485</v>
      </c>
      <c r="V24" s="14">
        <f t="shared" si="9"/>
        <v>3.5661218424962855</v>
      </c>
      <c r="W24" s="12">
        <v>3120</v>
      </c>
      <c r="X24" s="14">
        <f t="shared" si="10"/>
        <v>-7.2808320950965824</v>
      </c>
      <c r="Y24" s="40" t="s">
        <v>44</v>
      </c>
      <c r="Z24" s="40" t="s">
        <v>44</v>
      </c>
      <c r="AA24" s="3" t="str">
        <f t="shared" si="7"/>
        <v>패배</v>
      </c>
      <c r="AB24" s="3">
        <f t="shared" si="11"/>
        <v>-3.33</v>
      </c>
      <c r="AC24" s="81"/>
      <c r="AD24" s="11">
        <f>K24+((K24/100)*AD$17)</f>
        <v>3499.6</v>
      </c>
      <c r="AE24" s="11">
        <f>K24-((K24/100)*AE$17)</f>
        <v>3264.05</v>
      </c>
      <c r="AF24" s="11">
        <v>3485</v>
      </c>
      <c r="AG24" s="14">
        <f t="shared" si="12"/>
        <v>3.5661218424962855</v>
      </c>
      <c r="AH24" s="12">
        <v>3120</v>
      </c>
      <c r="AI24" s="14">
        <f t="shared" si="13"/>
        <v>-7.2808320950965824</v>
      </c>
      <c r="AJ24" s="3" t="str">
        <f t="shared" si="14"/>
        <v>패배</v>
      </c>
      <c r="AK24" s="3">
        <f t="shared" si="15"/>
        <v>-3.33</v>
      </c>
    </row>
    <row r="25" spans="1:37" x14ac:dyDescent="0.55000000000000004">
      <c r="A25" s="152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8"/>
        <v>0</v>
      </c>
      <c r="G25" s="96">
        <v>10.69</v>
      </c>
      <c r="H25" s="96">
        <f t="shared" si="6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156"/>
      <c r="S25" s="11">
        <f>K25+((K25/100)*S$17)</f>
        <v>2230.8000000000002</v>
      </c>
      <c r="T25" s="11">
        <f>K25-((K25/100)*T$17)</f>
        <v>2080.65</v>
      </c>
      <c r="U25" s="11">
        <v>2175</v>
      </c>
      <c r="V25" s="14">
        <f t="shared" si="9"/>
        <v>1.3986013986013985</v>
      </c>
      <c r="W25" s="12">
        <v>2120</v>
      </c>
      <c r="X25" s="14">
        <f t="shared" si="10"/>
        <v>-1.1655011655011656</v>
      </c>
      <c r="Y25" s="40" t="s">
        <v>44</v>
      </c>
      <c r="Z25" s="41" t="s">
        <v>45</v>
      </c>
      <c r="AA25" s="3" t="str">
        <f t="shared" si="7"/>
        <v>패배</v>
      </c>
      <c r="AB25" s="3">
        <f t="shared" si="11"/>
        <v>-3.33</v>
      </c>
      <c r="AC25" s="81"/>
      <c r="AD25" s="11">
        <f>K25+((K25/100)*AD$17)</f>
        <v>2230.8000000000002</v>
      </c>
      <c r="AE25" s="11">
        <f>K25-((K25/100)*AE$17)</f>
        <v>2080.65</v>
      </c>
      <c r="AF25" s="11">
        <v>2175</v>
      </c>
      <c r="AG25" s="14">
        <f t="shared" si="12"/>
        <v>1.3986013986013985</v>
      </c>
      <c r="AH25" s="12">
        <v>2025</v>
      </c>
      <c r="AI25" s="14">
        <f t="shared" si="13"/>
        <v>-5.5944055944055942</v>
      </c>
      <c r="AJ25" s="3" t="str">
        <f t="shared" si="14"/>
        <v>패배</v>
      </c>
      <c r="AK25" s="3">
        <f t="shared" si="15"/>
        <v>-3.33</v>
      </c>
    </row>
    <row r="26" spans="1:37" x14ac:dyDescent="0.55000000000000004">
      <c r="A26" s="152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8"/>
        <v>0</v>
      </c>
      <c r="G26" s="96">
        <v>15.15</v>
      </c>
      <c r="H26" s="96">
        <f t="shared" si="6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156"/>
      <c r="S26" s="11">
        <f>K26+((K26/100)*S$17)</f>
        <v>11232</v>
      </c>
      <c r="T26" s="11">
        <f>K26-((K26/100)*T$17)</f>
        <v>10476</v>
      </c>
      <c r="U26" s="11">
        <v>11400</v>
      </c>
      <c r="V26" s="14">
        <f t="shared" si="9"/>
        <v>5.5555555555555554</v>
      </c>
      <c r="W26" s="12">
        <v>10050</v>
      </c>
      <c r="X26" s="14">
        <f t="shared" si="10"/>
        <v>-6.9444444444444446</v>
      </c>
      <c r="Y26" s="40" t="s">
        <v>44</v>
      </c>
      <c r="Z26" s="40" t="s">
        <v>44</v>
      </c>
      <c r="AA26" s="3" t="str">
        <f t="shared" si="7"/>
        <v>승리</v>
      </c>
      <c r="AB26" s="3">
        <f t="shared" si="11"/>
        <v>3.67</v>
      </c>
      <c r="AC26" s="81"/>
      <c r="AD26" s="11">
        <f>K26+((K26/100)*AD$17)</f>
        <v>11232</v>
      </c>
      <c r="AE26" s="11">
        <f>K26-((K26/100)*AE$17)</f>
        <v>10476</v>
      </c>
      <c r="AF26" s="11">
        <v>11400</v>
      </c>
      <c r="AG26" s="14">
        <f t="shared" si="12"/>
        <v>5.5555555555555554</v>
      </c>
      <c r="AH26" s="12">
        <v>10050</v>
      </c>
      <c r="AI26" s="14">
        <f t="shared" si="13"/>
        <v>-6.9444444444444446</v>
      </c>
      <c r="AJ26" s="3" t="str">
        <f t="shared" si="14"/>
        <v>승리</v>
      </c>
      <c r="AK26" s="3">
        <f t="shared" si="15"/>
        <v>3.67</v>
      </c>
    </row>
    <row r="27" spans="1:37" x14ac:dyDescent="0.55000000000000004">
      <c r="A27" s="152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8"/>
        <v>0</v>
      </c>
      <c r="G27" s="96">
        <v>10.75</v>
      </c>
      <c r="H27" s="96">
        <f t="shared" si="6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156"/>
      <c r="S27" s="11">
        <f>K27+((K27/100)*S$17)</f>
        <v>1742</v>
      </c>
      <c r="T27" s="11">
        <f>K27-((K27/100)*T$17)</f>
        <v>1624.75</v>
      </c>
      <c r="U27" s="11">
        <v>1700</v>
      </c>
      <c r="V27" s="14">
        <f t="shared" si="9"/>
        <v>1.4925373134328359</v>
      </c>
      <c r="W27" s="12">
        <v>1595</v>
      </c>
      <c r="X27" s="14">
        <f t="shared" si="10"/>
        <v>-4.7761194029850742</v>
      </c>
      <c r="Y27" s="40" t="s">
        <v>44</v>
      </c>
      <c r="Z27" s="41" t="s">
        <v>45</v>
      </c>
      <c r="AA27" s="3" t="str">
        <f t="shared" si="7"/>
        <v>패배</v>
      </c>
      <c r="AB27" s="3">
        <f t="shared" si="11"/>
        <v>-3.33</v>
      </c>
      <c r="AC27" s="81"/>
      <c r="AD27" s="11">
        <f>K27+((K27/100)*AD$17)</f>
        <v>1742</v>
      </c>
      <c r="AE27" s="11">
        <f>K27-((K27/100)*AE$17)</f>
        <v>1624.75</v>
      </c>
      <c r="AF27" s="11">
        <v>1700</v>
      </c>
      <c r="AG27" s="14">
        <f t="shared" si="12"/>
        <v>1.4925373134328359</v>
      </c>
      <c r="AH27" s="12">
        <v>1700</v>
      </c>
      <c r="AI27" s="14">
        <f t="shared" si="13"/>
        <v>1.4925373134328359</v>
      </c>
      <c r="AJ27" s="3" t="str">
        <f t="shared" si="14"/>
        <v>패배</v>
      </c>
      <c r="AK27" s="3">
        <f t="shared" si="15"/>
        <v>-3.33</v>
      </c>
    </row>
    <row r="28" spans="1:37" x14ac:dyDescent="0.55000000000000004">
      <c r="A28" s="152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8"/>
        <v>0</v>
      </c>
      <c r="G28" s="96">
        <v>26.41</v>
      </c>
      <c r="H28" s="96">
        <f t="shared" si="6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156"/>
      <c r="S28" s="11">
        <f>K28+((K28/100)*S$17)</f>
        <v>7800</v>
      </c>
      <c r="T28" s="11">
        <f>K28-((K28/100)*T$17)</f>
        <v>7275</v>
      </c>
      <c r="U28" s="11">
        <v>7700</v>
      </c>
      <c r="V28" s="14">
        <f t="shared" si="9"/>
        <v>2.6666666666666665</v>
      </c>
      <c r="W28" s="12">
        <v>6760</v>
      </c>
      <c r="X28" s="14">
        <f t="shared" si="10"/>
        <v>-9.8666666666666671</v>
      </c>
      <c r="Y28" s="40" t="s">
        <v>44</v>
      </c>
      <c r="Z28" s="40" t="s">
        <v>44</v>
      </c>
      <c r="AA28" s="3" t="str">
        <f t="shared" si="7"/>
        <v>패배</v>
      </c>
      <c r="AB28" s="3">
        <f t="shared" si="11"/>
        <v>-3.33</v>
      </c>
      <c r="AC28" s="81"/>
      <c r="AD28" s="11">
        <f>K28+((K28/100)*AD$17)</f>
        <v>7800</v>
      </c>
      <c r="AE28" s="11">
        <f>K28-((K28/100)*AE$17)</f>
        <v>7275</v>
      </c>
      <c r="AF28" s="11">
        <v>8090</v>
      </c>
      <c r="AG28" s="14">
        <f t="shared" si="12"/>
        <v>7.8666666666666663</v>
      </c>
      <c r="AH28" s="12">
        <v>6760</v>
      </c>
      <c r="AI28" s="14">
        <f t="shared" si="13"/>
        <v>-9.8666666666666671</v>
      </c>
      <c r="AJ28" s="3" t="str">
        <f t="shared" si="14"/>
        <v>승리</v>
      </c>
      <c r="AK28" s="3">
        <f t="shared" si="15"/>
        <v>3.67</v>
      </c>
    </row>
    <row r="29" spans="1:37" x14ac:dyDescent="0.55000000000000004">
      <c r="A29" s="152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8"/>
        <v>0</v>
      </c>
      <c r="G29" s="96">
        <v>15.58</v>
      </c>
      <c r="H29" s="96">
        <f t="shared" si="6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156"/>
      <c r="S29" s="11">
        <f>K29+((K29/100)*S$17)</f>
        <v>2620.8000000000002</v>
      </c>
      <c r="T29" s="11">
        <f>K29-((K29/100)*T$17)</f>
        <v>2444.4</v>
      </c>
      <c r="U29" s="11">
        <v>2670</v>
      </c>
      <c r="V29" s="14">
        <f t="shared" si="9"/>
        <v>5.9523809523809526</v>
      </c>
      <c r="W29" s="12">
        <v>2425</v>
      </c>
      <c r="X29" s="14">
        <f t="shared" si="10"/>
        <v>-3.7698412698412698</v>
      </c>
      <c r="Y29" s="40" t="s">
        <v>44</v>
      </c>
      <c r="Z29" s="41" t="s">
        <v>45</v>
      </c>
      <c r="AA29" s="3" t="str">
        <f t="shared" si="7"/>
        <v>패배</v>
      </c>
      <c r="AB29" s="3">
        <f t="shared" si="11"/>
        <v>-3.33</v>
      </c>
      <c r="AC29" s="81"/>
      <c r="AD29" s="11">
        <f>K29+((K29/100)*AD$17)</f>
        <v>2620.8000000000002</v>
      </c>
      <c r="AE29" s="11">
        <f>K29-((K29/100)*AE$17)</f>
        <v>2444.4</v>
      </c>
      <c r="AF29" s="11">
        <v>2670</v>
      </c>
      <c r="AG29" s="14">
        <f t="shared" si="12"/>
        <v>5.9523809523809526</v>
      </c>
      <c r="AH29" s="12">
        <v>2380</v>
      </c>
      <c r="AI29" s="14">
        <f t="shared" si="13"/>
        <v>-5.5555555555555554</v>
      </c>
      <c r="AJ29" s="3" t="str">
        <f t="shared" si="14"/>
        <v>승리</v>
      </c>
      <c r="AK29" s="3">
        <f t="shared" si="15"/>
        <v>3.67</v>
      </c>
    </row>
    <row r="30" spans="1:37" x14ac:dyDescent="0.55000000000000004">
      <c r="A30" s="152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8"/>
        <v>0</v>
      </c>
      <c r="G30" s="96">
        <v>29.98</v>
      </c>
      <c r="H30" s="96">
        <f t="shared" si="6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156"/>
      <c r="S30" s="11">
        <f>K30+((K30/100)*S$17)</f>
        <v>2433.6</v>
      </c>
      <c r="T30" s="11">
        <f>K30-((K30/100)*T$17)</f>
        <v>2269.8000000000002</v>
      </c>
      <c r="U30" s="11">
        <v>2775</v>
      </c>
      <c r="V30" s="14">
        <f t="shared" si="9"/>
        <v>18.589743589743591</v>
      </c>
      <c r="W30" s="12">
        <v>2275</v>
      </c>
      <c r="X30" s="14">
        <f t="shared" si="10"/>
        <v>-2.7777777777777777</v>
      </c>
      <c r="Y30" s="40" t="s">
        <v>44</v>
      </c>
      <c r="Z30" s="41" t="s">
        <v>45</v>
      </c>
      <c r="AA30" s="3" t="str">
        <f t="shared" si="7"/>
        <v>승리</v>
      </c>
      <c r="AB30" s="3">
        <f t="shared" si="11"/>
        <v>3.67</v>
      </c>
      <c r="AC30" s="81"/>
      <c r="AD30" s="11">
        <f>K30+((K30/100)*AD$17)</f>
        <v>2433.6</v>
      </c>
      <c r="AE30" s="11">
        <f>K30-((K30/100)*AE$17)</f>
        <v>2269.8000000000002</v>
      </c>
      <c r="AF30" s="11">
        <v>2775</v>
      </c>
      <c r="AG30" s="14">
        <f t="shared" si="12"/>
        <v>18.589743589743591</v>
      </c>
      <c r="AH30" s="12">
        <v>2465</v>
      </c>
      <c r="AI30" s="14">
        <f t="shared" si="13"/>
        <v>5.3418803418803416</v>
      </c>
      <c r="AJ30" s="3" t="str">
        <f t="shared" si="14"/>
        <v>승리</v>
      </c>
      <c r="AK30" s="3">
        <f t="shared" si="15"/>
        <v>3.67</v>
      </c>
    </row>
    <row r="31" spans="1:37" x14ac:dyDescent="0.55000000000000004">
      <c r="A31" s="152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8"/>
        <v>0</v>
      </c>
      <c r="G31" s="96">
        <v>13.38</v>
      </c>
      <c r="H31" s="96">
        <f t="shared" si="6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156"/>
      <c r="S31" s="11">
        <f>K31+((K31/100)*S$17)</f>
        <v>2246.4</v>
      </c>
      <c r="T31" s="11">
        <f>K31-((K31/100)*T$17)</f>
        <v>2095.1999999999998</v>
      </c>
      <c r="U31" s="11">
        <v>2245</v>
      </c>
      <c r="V31" s="14">
        <f t="shared" si="9"/>
        <v>3.9351851851851851</v>
      </c>
      <c r="W31" s="12">
        <v>2150</v>
      </c>
      <c r="X31" s="14">
        <f t="shared" si="10"/>
        <v>-0.46296296296296297</v>
      </c>
      <c r="Y31" s="40" t="s">
        <v>44</v>
      </c>
      <c r="Z31" s="41" t="s">
        <v>45</v>
      </c>
      <c r="AA31" s="3" t="str">
        <f t="shared" si="7"/>
        <v>패배</v>
      </c>
      <c r="AB31" s="3">
        <f t="shared" si="11"/>
        <v>-3.33</v>
      </c>
      <c r="AC31" s="81"/>
      <c r="AD31" s="11">
        <f>K31+((K31/100)*AD$17)</f>
        <v>2246.4</v>
      </c>
      <c r="AE31" s="11">
        <f>K31-((K31/100)*AE$17)</f>
        <v>2095.1999999999998</v>
      </c>
      <c r="AF31" s="11">
        <v>2245</v>
      </c>
      <c r="AG31" s="14">
        <f t="shared" si="12"/>
        <v>3.9351851851851851</v>
      </c>
      <c r="AH31" s="12">
        <v>2100</v>
      </c>
      <c r="AI31" s="14">
        <f t="shared" si="13"/>
        <v>-2.7777777777777777</v>
      </c>
      <c r="AJ31" s="3" t="str">
        <f t="shared" si="14"/>
        <v>패배</v>
      </c>
      <c r="AK31" s="3">
        <f t="shared" si="15"/>
        <v>-3.33</v>
      </c>
    </row>
    <row r="32" spans="1:37" ht="33.9" customHeight="1" x14ac:dyDescent="0.55000000000000004">
      <c r="A32" s="161" t="s">
        <v>50</v>
      </c>
      <c r="B32" s="162"/>
      <c r="C32" s="162"/>
      <c r="D32" s="162"/>
      <c r="E32" s="162"/>
      <c r="F32" s="163"/>
      <c r="G32" s="137" t="s">
        <v>93</v>
      </c>
      <c r="H32" s="138"/>
      <c r="I32" s="109"/>
      <c r="J32" s="109"/>
      <c r="K32" s="139" t="s">
        <v>19</v>
      </c>
      <c r="L32" s="140"/>
      <c r="M32" s="118"/>
      <c r="N32" s="102"/>
      <c r="O32" s="102"/>
      <c r="P32" s="35">
        <f>SUM(P18:P31)/100</f>
        <v>0</v>
      </c>
      <c r="Q32" s="34">
        <f>SUM(Q18:Q31)</f>
        <v>0</v>
      </c>
      <c r="R32" s="157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151">
        <v>42654</v>
      </c>
      <c r="B34" s="152" t="s">
        <v>22</v>
      </c>
      <c r="C34" s="56" t="s">
        <v>83</v>
      </c>
      <c r="D34" s="152" t="s">
        <v>84</v>
      </c>
      <c r="E34" s="152"/>
      <c r="F34" s="152"/>
      <c r="G34" s="147" t="s">
        <v>89</v>
      </c>
      <c r="H34" s="147" t="s">
        <v>91</v>
      </c>
      <c r="I34" s="141" t="s">
        <v>27</v>
      </c>
      <c r="J34" s="141"/>
      <c r="K34" s="141"/>
      <c r="L34" s="141"/>
      <c r="M34" s="142" t="s">
        <v>109</v>
      </c>
      <c r="N34" s="144" t="s">
        <v>110</v>
      </c>
      <c r="O34" s="144" t="s">
        <v>111</v>
      </c>
      <c r="P34" s="153" t="s">
        <v>10</v>
      </c>
      <c r="Q34" s="153" t="s">
        <v>11</v>
      </c>
      <c r="R34" s="155"/>
      <c r="S34" s="13" t="s">
        <v>18</v>
      </c>
      <c r="T34" s="13" t="s">
        <v>17</v>
      </c>
      <c r="U34" s="158" t="s">
        <v>14</v>
      </c>
      <c r="V34" s="159"/>
      <c r="W34" s="159"/>
      <c r="X34" s="159"/>
      <c r="Y34" s="159"/>
      <c r="Z34" s="159"/>
      <c r="AA34" s="160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152"/>
      <c r="B35" s="152"/>
      <c r="C35" s="56" t="s">
        <v>81</v>
      </c>
      <c r="D35" s="56" t="s">
        <v>79</v>
      </c>
      <c r="E35" s="56" t="s">
        <v>75</v>
      </c>
      <c r="F35" s="56" t="s">
        <v>82</v>
      </c>
      <c r="G35" s="143"/>
      <c r="H35" s="148"/>
      <c r="I35" s="112" t="s">
        <v>107</v>
      </c>
      <c r="J35" s="112" t="s">
        <v>108</v>
      </c>
      <c r="K35" s="56" t="s">
        <v>12</v>
      </c>
      <c r="L35" s="56" t="s">
        <v>13</v>
      </c>
      <c r="M35" s="143"/>
      <c r="N35" s="132"/>
      <c r="O35" s="145"/>
      <c r="P35" s="154"/>
      <c r="Q35" s="154"/>
      <c r="R35" s="156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152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>D36-C36</f>
        <v>5.629363425925904E-3</v>
      </c>
      <c r="G36" s="96">
        <v>19.100000000000001</v>
      </c>
      <c r="H36" s="96">
        <f t="shared" ref="H36:H41" si="16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>(J36-I36)*100/I36</f>
        <v>1.3533834586466165</v>
      </c>
      <c r="N36" s="96">
        <f t="shared" ref="N36" si="17">(K36-I36)*100/I36</f>
        <v>10.225563909774436</v>
      </c>
      <c r="O36" s="88" t="s">
        <v>113</v>
      </c>
      <c r="P36" s="51">
        <v>-2.37</v>
      </c>
      <c r="Q36" s="52">
        <v>-7035</v>
      </c>
      <c r="R36" s="156"/>
      <c r="S36" s="11">
        <f>K36+((K36/100)*S$35)</f>
        <v>3774.95</v>
      </c>
      <c r="T36" s="11">
        <f>K36-((K36/100)*T$35)</f>
        <v>3591.7</v>
      </c>
      <c r="U36" s="11">
        <v>3950</v>
      </c>
      <c r="V36" s="14">
        <f>((U36-$K36)*100/$K36)</f>
        <v>7.7762619372442021</v>
      </c>
      <c r="W36" s="12">
        <v>3550</v>
      </c>
      <c r="X36" s="14">
        <f>((W36-$K36)*100/$K36)</f>
        <v>-3.1377899045020463</v>
      </c>
      <c r="Y36" s="40" t="s">
        <v>44</v>
      </c>
      <c r="Z36" s="41" t="s">
        <v>45</v>
      </c>
      <c r="AA36" s="3" t="str">
        <f t="shared" ref="AA36:AA45" si="18">IF(Z36="▲",IF(S36&lt;=U36,"승리","패배"),IF(T36&gt;=W36,"패배",IF(S36&lt;=U36,"승리","패배")))</f>
        <v>패배</v>
      </c>
      <c r="AB36" s="3">
        <f>IF(AA36="승리", $S$35-$AB$2, -($T$35+$AB$2))</f>
        <v>-2.33</v>
      </c>
      <c r="AC36" s="81"/>
      <c r="AD36" s="11">
        <f>K36+((K36/100)*AD$35)</f>
        <v>3811.6</v>
      </c>
      <c r="AE36" s="11">
        <f>K36-((K36/100)*AE$35)</f>
        <v>3555.05</v>
      </c>
      <c r="AF36" s="11">
        <v>3960</v>
      </c>
      <c r="AG36" s="14">
        <f>((AF36-$K36)*100/$K36)</f>
        <v>8.0491132332878585</v>
      </c>
      <c r="AH36" s="12">
        <v>3364</v>
      </c>
      <c r="AI36" s="14">
        <f>((AH36-$K36)*100/$K36)</f>
        <v>-8.2128240109140513</v>
      </c>
      <c r="AJ36" s="3" t="str">
        <f>IF(AF36&gt;=AD36,"승리","패배")</f>
        <v>승리</v>
      </c>
      <c r="AK36" s="3">
        <f>IF(AJ36="승리", $AD$35-$AB$2, -($AE$35+$AB$2))</f>
        <v>3.67</v>
      </c>
    </row>
    <row r="37" spans="1:37" x14ac:dyDescent="0.55000000000000004">
      <c r="A37" s="152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ref="F37:F45" si="19">D37-C37</f>
        <v>1.7817245370370327E-2</v>
      </c>
      <c r="G37" s="96">
        <v>22.27</v>
      </c>
      <c r="H37" s="96">
        <f t="shared" si="16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ref="M37:M45" si="20">(J37-I37)*100/I37</f>
        <v>2.0742358078602621</v>
      </c>
      <c r="N37" s="96">
        <f t="shared" ref="N37:N45" si="21">(K37-I37)*100/I37</f>
        <v>9.7161572052401741</v>
      </c>
      <c r="O37" s="88" t="s">
        <v>113</v>
      </c>
      <c r="P37" s="18">
        <v>2.65</v>
      </c>
      <c r="Q37" s="6">
        <v>7711</v>
      </c>
      <c r="R37" s="156"/>
      <c r="S37" s="11">
        <f>K37+((K37/100)*S$35)</f>
        <v>10351.5</v>
      </c>
      <c r="T37" s="11">
        <f>K37-((K37/100)*T$35)</f>
        <v>9849</v>
      </c>
      <c r="U37" s="11">
        <v>11200</v>
      </c>
      <c r="V37" s="14">
        <f t="shared" ref="V37:V45" si="22">((U37-$K37)*100/$K37)</f>
        <v>11.442786069651742</v>
      </c>
      <c r="W37" s="12">
        <v>9950</v>
      </c>
      <c r="X37" s="14">
        <f t="shared" ref="X37:X45" si="23">((W37-$K37)*100/$K37)</f>
        <v>-0.99502487562189057</v>
      </c>
      <c r="Y37" s="40" t="s">
        <v>44</v>
      </c>
      <c r="Z37" s="41" t="s">
        <v>45</v>
      </c>
      <c r="AA37" s="3" t="str">
        <f t="shared" si="18"/>
        <v>승리</v>
      </c>
      <c r="AB37" s="3">
        <f t="shared" ref="AB37:AB45" si="24">IF(AA37="승리", $S$35-$AB$2, -($T$35+$AB$2))</f>
        <v>2.67</v>
      </c>
      <c r="AC37" s="81"/>
      <c r="AD37" s="11">
        <f>K37+((K37/100)*AD$35)</f>
        <v>10452</v>
      </c>
      <c r="AE37" s="11">
        <f>K37-((K37/100)*AE$35)</f>
        <v>9748.5</v>
      </c>
      <c r="AF37" s="11">
        <v>11200</v>
      </c>
      <c r="AG37" s="14">
        <f t="shared" ref="AG37:AG45" si="25">((AF37-$K37)*100/$K37)</f>
        <v>11.442786069651742</v>
      </c>
      <c r="AH37" s="12">
        <v>9600</v>
      </c>
      <c r="AI37" s="14">
        <f t="shared" ref="AI37:AI45" si="26">((AH37-$K37)*100/$K37)</f>
        <v>-4.4776119402985071</v>
      </c>
      <c r="AJ37" s="3" t="str">
        <f t="shared" ref="AJ37:AJ45" si="27">IF(AF37&gt;=AD37,"승리","패배")</f>
        <v>승리</v>
      </c>
      <c r="AK37" s="3">
        <f t="shared" ref="AK37:AK45" si="28">IF(AJ37="승리", $AD$35-$AB$2, -($AE$35+$AB$2))</f>
        <v>3.67</v>
      </c>
    </row>
    <row r="38" spans="1:37" x14ac:dyDescent="0.55000000000000004">
      <c r="A38" s="152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19"/>
        <v>4.4954976851851458E-3</v>
      </c>
      <c r="G38" s="96">
        <v>18.77</v>
      </c>
      <c r="H38" s="96">
        <f t="shared" si="16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20"/>
        <v>0.84235860409145613</v>
      </c>
      <c r="N38" s="96">
        <f t="shared" si="21"/>
        <v>9.8676293622141991</v>
      </c>
      <c r="O38" s="88" t="s">
        <v>117</v>
      </c>
      <c r="P38" s="51">
        <v>-1.42</v>
      </c>
      <c r="Q38" s="52">
        <v>-4219</v>
      </c>
      <c r="R38" s="156"/>
      <c r="S38" s="11">
        <f>K38+((K38/100)*S$35)</f>
        <v>4701.95</v>
      </c>
      <c r="T38" s="11">
        <f>K38-((K38/100)*T$35)</f>
        <v>4473.7</v>
      </c>
      <c r="U38" s="11">
        <v>4935</v>
      </c>
      <c r="V38" s="14">
        <f t="shared" si="22"/>
        <v>8.1051478641840085</v>
      </c>
      <c r="W38" s="12">
        <v>4455</v>
      </c>
      <c r="X38" s="14">
        <f t="shared" si="23"/>
        <v>-2.4096385542168677</v>
      </c>
      <c r="Y38" s="40" t="s">
        <v>44</v>
      </c>
      <c r="Z38" s="40" t="s">
        <v>44</v>
      </c>
      <c r="AA38" s="3" t="str">
        <f t="shared" si="18"/>
        <v>승리</v>
      </c>
      <c r="AB38" s="3">
        <f t="shared" si="24"/>
        <v>2.67</v>
      </c>
      <c r="AC38" s="81"/>
      <c r="AD38" s="11">
        <f>K38+((K38/100)*AD$35)</f>
        <v>4747.6000000000004</v>
      </c>
      <c r="AE38" s="11">
        <f>K38-((K38/100)*AE$35)</f>
        <v>4428.05</v>
      </c>
      <c r="AF38" s="11">
        <v>4935</v>
      </c>
      <c r="AG38" s="14">
        <f t="shared" si="25"/>
        <v>8.1051478641840085</v>
      </c>
      <c r="AH38" s="12">
        <v>4315</v>
      </c>
      <c r="AI38" s="14">
        <f t="shared" si="26"/>
        <v>-5.47645125958379</v>
      </c>
      <c r="AJ38" s="3" t="str">
        <f t="shared" si="27"/>
        <v>승리</v>
      </c>
      <c r="AK38" s="3">
        <f t="shared" si="28"/>
        <v>3.67</v>
      </c>
    </row>
    <row r="39" spans="1:37" x14ac:dyDescent="0.55000000000000004">
      <c r="A39" s="152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19"/>
        <v>4.5144328703703995E-3</v>
      </c>
      <c r="G39" s="96">
        <v>14.4</v>
      </c>
      <c r="H39" s="96">
        <f t="shared" si="16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20"/>
        <v>1.1673151750972763</v>
      </c>
      <c r="N39" s="116">
        <f t="shared" si="21"/>
        <v>10.116731517509727</v>
      </c>
      <c r="O39" s="121" t="s">
        <v>124</v>
      </c>
      <c r="P39" s="51">
        <v>-2.44</v>
      </c>
      <c r="Q39" s="52">
        <v>-7329</v>
      </c>
      <c r="R39" s="156"/>
      <c r="S39" s="11">
        <f>K39+((K39/100)*S$35)</f>
        <v>5829.8</v>
      </c>
      <c r="T39" s="11">
        <f>K39-((K39/100)*T$35)</f>
        <v>5546.8</v>
      </c>
      <c r="U39" s="11">
        <v>5660</v>
      </c>
      <c r="V39" s="14">
        <f t="shared" si="22"/>
        <v>0</v>
      </c>
      <c r="W39" s="12">
        <v>5230</v>
      </c>
      <c r="X39" s="14">
        <f t="shared" si="23"/>
        <v>-7.5971731448763249</v>
      </c>
      <c r="Y39" s="41" t="s">
        <v>45</v>
      </c>
      <c r="Z39" s="41" t="s">
        <v>45</v>
      </c>
      <c r="AA39" s="3" t="str">
        <f t="shared" si="18"/>
        <v>패배</v>
      </c>
      <c r="AB39" s="3">
        <f t="shared" si="24"/>
        <v>-2.33</v>
      </c>
      <c r="AC39" s="81"/>
      <c r="AD39" s="11">
        <f>K39+((K39/100)*AD$35)</f>
        <v>5886.4</v>
      </c>
      <c r="AE39" s="11">
        <f>K39-((K39/100)*AE$35)</f>
        <v>5490.2</v>
      </c>
      <c r="AF39" s="11">
        <v>5560</v>
      </c>
      <c r="AG39" s="14">
        <f t="shared" si="25"/>
        <v>-1.7667844522968197</v>
      </c>
      <c r="AH39" s="12">
        <v>5230</v>
      </c>
      <c r="AI39" s="14">
        <f t="shared" si="26"/>
        <v>-7.5971731448763249</v>
      </c>
      <c r="AJ39" s="3" t="str">
        <f t="shared" si="27"/>
        <v>패배</v>
      </c>
      <c r="AK39" s="3">
        <f t="shared" si="28"/>
        <v>-3.33</v>
      </c>
    </row>
    <row r="40" spans="1:37" x14ac:dyDescent="0.55000000000000004">
      <c r="A40" s="152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19"/>
        <v>7.8229745370370085E-3</v>
      </c>
      <c r="G40" s="96">
        <v>12.61</v>
      </c>
      <c r="H40" s="96">
        <f t="shared" si="16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20"/>
        <v>1.3445378151260505</v>
      </c>
      <c r="N40" s="96">
        <f t="shared" si="21"/>
        <v>10.252100840336135</v>
      </c>
      <c r="O40" s="88" t="s">
        <v>113</v>
      </c>
      <c r="P40" s="51">
        <v>-2.31</v>
      </c>
      <c r="Q40" s="52">
        <v>-6806</v>
      </c>
      <c r="R40" s="156"/>
      <c r="S40" s="11">
        <f>K40+((K40/100)*S$35)</f>
        <v>6756.8</v>
      </c>
      <c r="T40" s="11">
        <f>K40-((K40/100)*T$35)</f>
        <v>6428.8</v>
      </c>
      <c r="U40" s="11">
        <v>6700</v>
      </c>
      <c r="V40" s="14">
        <f t="shared" si="22"/>
        <v>2.1341463414634148</v>
      </c>
      <c r="W40" s="12">
        <v>5899</v>
      </c>
      <c r="X40" s="14">
        <f t="shared" si="23"/>
        <v>-10.076219512195122</v>
      </c>
      <c r="Y40" s="40" t="s">
        <v>44</v>
      </c>
      <c r="Z40" s="40" t="s">
        <v>44</v>
      </c>
      <c r="AA40" s="3" t="str">
        <f t="shared" si="18"/>
        <v>패배</v>
      </c>
      <c r="AB40" s="3">
        <f t="shared" si="24"/>
        <v>-2.33</v>
      </c>
      <c r="AC40" s="81"/>
      <c r="AD40" s="11">
        <f>K40+((K40/100)*AD$35)</f>
        <v>6822.4</v>
      </c>
      <c r="AE40" s="11">
        <f>K40-((K40/100)*AE$35)</f>
        <v>6363.2</v>
      </c>
      <c r="AF40" s="11">
        <v>6700</v>
      </c>
      <c r="AG40" s="14">
        <f t="shared" si="25"/>
        <v>2.1341463414634148</v>
      </c>
      <c r="AH40" s="12">
        <v>5899</v>
      </c>
      <c r="AI40" s="14">
        <f t="shared" si="26"/>
        <v>-10.076219512195122</v>
      </c>
      <c r="AJ40" s="3" t="str">
        <f t="shared" si="27"/>
        <v>패배</v>
      </c>
      <c r="AK40" s="3">
        <f t="shared" si="28"/>
        <v>-3.33</v>
      </c>
    </row>
    <row r="41" spans="1:37" s="1" customFormat="1" x14ac:dyDescent="0.55000000000000004">
      <c r="A41" s="152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19"/>
        <v>2.5235648148148604E-3</v>
      </c>
      <c r="G41" s="96">
        <v>18.22</v>
      </c>
      <c r="H41" s="96">
        <f t="shared" si="16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20"/>
        <v>8.6448598130841123</v>
      </c>
      <c r="N41" s="96">
        <f t="shared" si="21"/>
        <v>10.397196261682243</v>
      </c>
      <c r="O41" s="88" t="s">
        <v>125</v>
      </c>
      <c r="P41" s="18">
        <v>2.62</v>
      </c>
      <c r="Q41" s="6">
        <v>7810</v>
      </c>
      <c r="R41" s="156"/>
      <c r="S41" s="11">
        <f>K41+((K41/100)*S$35)</f>
        <v>4866.75</v>
      </c>
      <c r="T41" s="11">
        <f>K41-((K41/100)*T$35)</f>
        <v>4630.5</v>
      </c>
      <c r="U41" s="11">
        <v>4935</v>
      </c>
      <c r="V41" s="14">
        <f t="shared" si="22"/>
        <v>4.4444444444444446</v>
      </c>
      <c r="W41" s="12">
        <v>4705</v>
      </c>
      <c r="X41" s="14">
        <f t="shared" si="23"/>
        <v>-0.42328042328042326</v>
      </c>
      <c r="Y41" s="40" t="s">
        <v>44</v>
      </c>
      <c r="Z41" s="40" t="s">
        <v>44</v>
      </c>
      <c r="AA41" s="3" t="str">
        <f t="shared" si="18"/>
        <v>승리</v>
      </c>
      <c r="AB41" s="3">
        <f t="shared" si="24"/>
        <v>2.67</v>
      </c>
      <c r="AC41" s="81"/>
      <c r="AD41" s="11">
        <f>K41+((K41/100)*AD$35)</f>
        <v>4914</v>
      </c>
      <c r="AE41" s="11">
        <f>K41-((K41/100)*AE$35)</f>
        <v>4583.25</v>
      </c>
      <c r="AF41" s="11">
        <v>5060</v>
      </c>
      <c r="AG41" s="14">
        <f t="shared" si="25"/>
        <v>7.0899470899470902</v>
      </c>
      <c r="AH41" s="12">
        <v>4340</v>
      </c>
      <c r="AI41" s="14">
        <f t="shared" si="26"/>
        <v>-8.1481481481481488</v>
      </c>
      <c r="AJ41" s="3" t="str">
        <f t="shared" si="27"/>
        <v>승리</v>
      </c>
      <c r="AK41" s="3">
        <f t="shared" si="28"/>
        <v>3.67</v>
      </c>
    </row>
    <row r="42" spans="1:37" x14ac:dyDescent="0.55000000000000004">
      <c r="A42" s="152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19"/>
        <v>3.0718171296296726E-3</v>
      </c>
      <c r="G42" s="96">
        <v>20.07</v>
      </c>
      <c r="H42" s="96">
        <f t="shared" ref="H42:H45" si="29">G42-10</f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20"/>
        <v>0.5524861878453039</v>
      </c>
      <c r="N42" s="96">
        <f t="shared" si="21"/>
        <v>9.7605893186003687</v>
      </c>
      <c r="O42" s="88" t="s">
        <v>117</v>
      </c>
      <c r="P42" s="51">
        <v>-2.5</v>
      </c>
      <c r="Q42" s="52">
        <v>-7463</v>
      </c>
      <c r="R42" s="156"/>
      <c r="S42" s="11">
        <f>K42+((K42/100)*S$35)</f>
        <v>3069.4</v>
      </c>
      <c r="T42" s="11">
        <f>K42-((K42/100)*T$35)</f>
        <v>2920.4</v>
      </c>
      <c r="U42" s="11">
        <v>3260</v>
      </c>
      <c r="V42" s="14">
        <f t="shared" si="22"/>
        <v>9.3959731543624159</v>
      </c>
      <c r="W42" s="12">
        <v>2900</v>
      </c>
      <c r="X42" s="14">
        <f t="shared" si="23"/>
        <v>-2.6845637583892619</v>
      </c>
      <c r="Y42" s="40" t="s">
        <v>44</v>
      </c>
      <c r="Z42" s="41" t="s">
        <v>45</v>
      </c>
      <c r="AA42" s="3" t="str">
        <f t="shared" si="18"/>
        <v>패배</v>
      </c>
      <c r="AB42" s="3">
        <f t="shared" si="24"/>
        <v>-2.33</v>
      </c>
      <c r="AC42" s="81"/>
      <c r="AD42" s="11">
        <f>K42+((K42/100)*AD$35)</f>
        <v>3099.2</v>
      </c>
      <c r="AE42" s="11">
        <f>K42-((K42/100)*AE$35)</f>
        <v>2890.6</v>
      </c>
      <c r="AF42" s="11">
        <v>3260</v>
      </c>
      <c r="AG42" s="14">
        <f t="shared" si="25"/>
        <v>9.3959731543624159</v>
      </c>
      <c r="AH42" s="12">
        <v>2840</v>
      </c>
      <c r="AI42" s="14">
        <f t="shared" si="26"/>
        <v>-4.6979865771812079</v>
      </c>
      <c r="AJ42" s="3" t="str">
        <f t="shared" si="27"/>
        <v>승리</v>
      </c>
      <c r="AK42" s="3">
        <f t="shared" si="28"/>
        <v>3.67</v>
      </c>
    </row>
    <row r="43" spans="1:37" x14ac:dyDescent="0.55000000000000004">
      <c r="A43" s="152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19"/>
        <v>2.6309259259259532E-3</v>
      </c>
      <c r="G43" s="96">
        <v>29.28</v>
      </c>
      <c r="H43" s="96">
        <f t="shared" si="29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20"/>
        <v>0</v>
      </c>
      <c r="N43" s="116">
        <f t="shared" si="21"/>
        <v>19.937694704049843</v>
      </c>
      <c r="O43" s="121" t="s">
        <v>117</v>
      </c>
      <c r="P43" s="51">
        <v>-2.4</v>
      </c>
      <c r="Q43" s="52">
        <v>-7026</v>
      </c>
      <c r="R43" s="156"/>
      <c r="S43" s="11">
        <f>K43+((K43/100)*S$35)</f>
        <v>7931</v>
      </c>
      <c r="T43" s="11">
        <f>K43-((K43/100)*T$35)</f>
        <v>7546</v>
      </c>
      <c r="U43" s="11">
        <v>8300</v>
      </c>
      <c r="V43" s="14">
        <f t="shared" si="22"/>
        <v>7.7922077922077921</v>
      </c>
      <c r="W43" s="12">
        <v>7230</v>
      </c>
      <c r="X43" s="14">
        <f t="shared" si="23"/>
        <v>-6.1038961038961039</v>
      </c>
      <c r="Y43" s="40" t="s">
        <v>44</v>
      </c>
      <c r="Z43" s="41" t="s">
        <v>45</v>
      </c>
      <c r="AA43" s="3" t="str">
        <f t="shared" si="18"/>
        <v>패배</v>
      </c>
      <c r="AB43" s="3">
        <f t="shared" si="24"/>
        <v>-2.33</v>
      </c>
      <c r="AC43" s="81"/>
      <c r="AD43" s="11">
        <f>K43+((K43/100)*AD$35)</f>
        <v>8008</v>
      </c>
      <c r="AE43" s="11">
        <f>K43-((K43/100)*AE$35)</f>
        <v>7469</v>
      </c>
      <c r="AF43" s="11">
        <v>8300</v>
      </c>
      <c r="AG43" s="14">
        <f t="shared" si="25"/>
        <v>7.7922077922077921</v>
      </c>
      <c r="AH43" s="12">
        <v>7230</v>
      </c>
      <c r="AI43" s="14">
        <f t="shared" si="26"/>
        <v>-6.1038961038961039</v>
      </c>
      <c r="AJ43" s="3" t="str">
        <f t="shared" si="27"/>
        <v>승리</v>
      </c>
      <c r="AK43" s="3">
        <f t="shared" si="28"/>
        <v>3.67</v>
      </c>
    </row>
    <row r="44" spans="1:37" x14ac:dyDescent="0.55000000000000004">
      <c r="A44" s="152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19"/>
        <v>1.1817361111110536E-3</v>
      </c>
      <c r="G44" s="96">
        <v>10.63</v>
      </c>
      <c r="H44" s="96">
        <f t="shared" si="29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20"/>
        <v>0</v>
      </c>
      <c r="N44" s="96">
        <f t="shared" si="21"/>
        <v>10.120068610634648</v>
      </c>
      <c r="O44" s="88" t="s">
        <v>126</v>
      </c>
      <c r="P44" s="51">
        <v>-2.5</v>
      </c>
      <c r="Q44" s="52">
        <v>-7394</v>
      </c>
      <c r="R44" s="156"/>
      <c r="S44" s="11">
        <f>K44+((K44/100)*S$35)</f>
        <v>6612.6</v>
      </c>
      <c r="T44" s="11">
        <f>K44-((K44/100)*T$35)</f>
        <v>6291.6</v>
      </c>
      <c r="U44" s="11">
        <v>6450</v>
      </c>
      <c r="V44" s="14">
        <f t="shared" si="22"/>
        <v>0.46728971962616822</v>
      </c>
      <c r="W44" s="12">
        <v>5970</v>
      </c>
      <c r="X44" s="14">
        <f t="shared" si="23"/>
        <v>-7.009345794392523</v>
      </c>
      <c r="Y44" s="41" t="s">
        <v>45</v>
      </c>
      <c r="Z44" s="41" t="s">
        <v>45</v>
      </c>
      <c r="AA44" s="3" t="str">
        <f t="shared" si="18"/>
        <v>패배</v>
      </c>
      <c r="AB44" s="3">
        <f t="shared" si="24"/>
        <v>-2.33</v>
      </c>
      <c r="AC44" s="81"/>
      <c r="AD44" s="11">
        <f>K44+((K44/100)*AD$35)</f>
        <v>6676.8</v>
      </c>
      <c r="AE44" s="11">
        <f>K44-((K44/100)*AE$35)</f>
        <v>6227.4</v>
      </c>
      <c r="AF44" s="11">
        <v>6450</v>
      </c>
      <c r="AG44" s="14">
        <f t="shared" si="25"/>
        <v>0.46728971962616822</v>
      </c>
      <c r="AH44" s="12">
        <v>5970</v>
      </c>
      <c r="AI44" s="14">
        <f t="shared" si="26"/>
        <v>-7.009345794392523</v>
      </c>
      <c r="AJ44" s="3" t="str">
        <f t="shared" si="27"/>
        <v>패배</v>
      </c>
      <c r="AK44" s="3">
        <f t="shared" si="28"/>
        <v>-3.33</v>
      </c>
    </row>
    <row r="45" spans="1:37" x14ac:dyDescent="0.55000000000000004">
      <c r="A45" s="152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19"/>
        <v>2.6670138888895689E-4</v>
      </c>
      <c r="G45" s="96">
        <v>13.93</v>
      </c>
      <c r="H45" s="96">
        <f t="shared" si="29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20"/>
        <v>0</v>
      </c>
      <c r="N45" s="96">
        <f t="shared" si="21"/>
        <v>13.101160862354892</v>
      </c>
      <c r="O45" s="88" t="s">
        <v>112</v>
      </c>
      <c r="P45" s="51">
        <v>-1.5</v>
      </c>
      <c r="Q45" s="52">
        <v>-4396</v>
      </c>
      <c r="R45" s="156"/>
      <c r="S45" s="11">
        <f>K45+((K45/100)*S$35)</f>
        <v>7024.6</v>
      </c>
      <c r="T45" s="11">
        <f>K45-((K45/100)*T$35)</f>
        <v>6683.6</v>
      </c>
      <c r="U45" s="11">
        <v>6870</v>
      </c>
      <c r="V45" s="14">
        <f t="shared" si="22"/>
        <v>0.73313782991202348</v>
      </c>
      <c r="W45" s="12">
        <v>6200</v>
      </c>
      <c r="X45" s="14">
        <f t="shared" si="23"/>
        <v>-9.0909090909090917</v>
      </c>
      <c r="Y45" s="41" t="s">
        <v>45</v>
      </c>
      <c r="Z45" s="41" t="s">
        <v>45</v>
      </c>
      <c r="AA45" s="3" t="str">
        <f t="shared" si="18"/>
        <v>패배</v>
      </c>
      <c r="AB45" s="3">
        <f t="shared" si="24"/>
        <v>-2.33</v>
      </c>
      <c r="AC45" s="81"/>
      <c r="AD45" s="11">
        <f>K45+((K45/100)*AD$35)</f>
        <v>7092.8</v>
      </c>
      <c r="AE45" s="11">
        <f>K45-((K45/100)*AE$35)</f>
        <v>6615.4</v>
      </c>
      <c r="AF45" s="11">
        <v>6870</v>
      </c>
      <c r="AG45" s="14">
        <f t="shared" si="25"/>
        <v>0.73313782991202348</v>
      </c>
      <c r="AH45" s="12">
        <v>6200</v>
      </c>
      <c r="AI45" s="14">
        <f t="shared" si="26"/>
        <v>-9.0909090909090917</v>
      </c>
      <c r="AJ45" s="3" t="str">
        <f t="shared" si="27"/>
        <v>패배</v>
      </c>
      <c r="AK45" s="3">
        <f t="shared" si="28"/>
        <v>-3.33</v>
      </c>
    </row>
    <row r="46" spans="1:37" ht="33.9" customHeight="1" x14ac:dyDescent="0.55000000000000004">
      <c r="A46" s="161" t="s">
        <v>62</v>
      </c>
      <c r="B46" s="162"/>
      <c r="C46" s="162"/>
      <c r="D46" s="162"/>
      <c r="E46" s="162"/>
      <c r="F46" s="162"/>
      <c r="G46" s="137" t="s">
        <v>93</v>
      </c>
      <c r="H46" s="138"/>
      <c r="I46" s="109"/>
      <c r="J46" s="109"/>
      <c r="K46" s="139" t="s">
        <v>19</v>
      </c>
      <c r="L46" s="140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157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146">
        <v>42655</v>
      </c>
      <c r="B48" s="141" t="s">
        <v>22</v>
      </c>
      <c r="C48" s="56" t="s">
        <v>83</v>
      </c>
      <c r="D48" s="152" t="s">
        <v>84</v>
      </c>
      <c r="E48" s="152"/>
      <c r="F48" s="152"/>
      <c r="G48" s="147" t="s">
        <v>89</v>
      </c>
      <c r="H48" s="147" t="s">
        <v>91</v>
      </c>
      <c r="I48" s="141" t="s">
        <v>27</v>
      </c>
      <c r="J48" s="141"/>
      <c r="K48" s="141"/>
      <c r="L48" s="141"/>
      <c r="M48" s="142" t="s">
        <v>109</v>
      </c>
      <c r="N48" s="144" t="s">
        <v>110</v>
      </c>
      <c r="O48" s="144" t="s">
        <v>111</v>
      </c>
      <c r="P48" s="131" t="s">
        <v>10</v>
      </c>
      <c r="Q48" s="131" t="s">
        <v>11</v>
      </c>
      <c r="R48" s="133"/>
      <c r="S48" s="58" t="s">
        <v>18</v>
      </c>
      <c r="T48" s="58" t="s">
        <v>17</v>
      </c>
      <c r="U48" s="141" t="s">
        <v>14</v>
      </c>
      <c r="V48" s="141"/>
      <c r="W48" s="141"/>
      <c r="X48" s="141"/>
      <c r="Y48" s="141"/>
      <c r="Z48" s="141"/>
      <c r="AA48" s="141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146"/>
      <c r="B49" s="141"/>
      <c r="C49" s="56" t="s">
        <v>81</v>
      </c>
      <c r="D49" s="56" t="s">
        <v>79</v>
      </c>
      <c r="E49" s="56" t="s">
        <v>75</v>
      </c>
      <c r="F49" s="56" t="s">
        <v>82</v>
      </c>
      <c r="G49" s="143"/>
      <c r="H49" s="148"/>
      <c r="I49" s="112" t="s">
        <v>107</v>
      </c>
      <c r="J49" s="112" t="s">
        <v>120</v>
      </c>
      <c r="K49" s="59" t="s">
        <v>12</v>
      </c>
      <c r="L49" s="59" t="s">
        <v>13</v>
      </c>
      <c r="M49" s="143"/>
      <c r="N49" s="132"/>
      <c r="O49" s="145"/>
      <c r="P49" s="132"/>
      <c r="Q49" s="132"/>
      <c r="R49" s="133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146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>E50-D50</f>
        <v>0</v>
      </c>
      <c r="G50" s="96">
        <v>16.71</v>
      </c>
      <c r="H50" s="96">
        <f t="shared" ref="H50:H60" si="30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>(J50-I50)*100/I50</f>
        <v>-4.5454545454545459</v>
      </c>
      <c r="N50" s="96">
        <f t="shared" ref="N50" si="31">(K50-I50)*100/I50</f>
        <v>10.442260442260443</v>
      </c>
      <c r="O50" s="125" t="s">
        <v>113</v>
      </c>
      <c r="P50" s="18">
        <v>3.66</v>
      </c>
      <c r="Q50" s="76">
        <v>7243</v>
      </c>
      <c r="R50" s="133"/>
      <c r="S50" s="11">
        <f>K50+((K50/100)*S$49)</f>
        <v>4643.335</v>
      </c>
      <c r="T50" s="11">
        <f>K50-((K50/100)*T$49)</f>
        <v>4382.625</v>
      </c>
      <c r="U50" s="11">
        <v>4750</v>
      </c>
      <c r="V50" s="14">
        <f t="shared" ref="V50:V60" si="32">((U50-$K50)*100/$K50)</f>
        <v>5.6729699666295881</v>
      </c>
      <c r="W50" s="12">
        <v>4420</v>
      </c>
      <c r="X50" s="14">
        <f t="shared" ref="X50:X60" si="33">((W50-$K50)*100/$K50)</f>
        <v>-1.6685205784204671</v>
      </c>
      <c r="Y50" s="61" t="s">
        <v>44</v>
      </c>
      <c r="Z50" s="62" t="s">
        <v>45</v>
      </c>
      <c r="AA50" s="72" t="str">
        <f t="shared" ref="AA50:AA60" si="34">IF(Z50="▲",IF(S50&lt;=U50,"승리","패배"),IF(T50&gt;=W50,"패배",IF(S50&lt;=U50,"승리","패배")))</f>
        <v>승리</v>
      </c>
      <c r="AB50" s="72">
        <f>IF(AA50="승리", $S$49-$AB$2, -($T$49+$AB$2))</f>
        <v>2.9699999999999998</v>
      </c>
      <c r="AC50" s="86"/>
      <c r="AD50" s="11">
        <f>K50+((K50/100)*AD$49)</f>
        <v>4629.8500000000004</v>
      </c>
      <c r="AE50" s="11">
        <f>K50-((K50/100)*AE$49)</f>
        <v>4405.1000000000004</v>
      </c>
      <c r="AF50" s="11">
        <v>4750</v>
      </c>
      <c r="AG50" s="14">
        <f t="shared" ref="AG50:AG60" si="35">((AF50-$K50)*100/$K50)</f>
        <v>5.6729699666295881</v>
      </c>
      <c r="AH50" s="12">
        <v>3739</v>
      </c>
      <c r="AI50" s="14">
        <f t="shared" ref="AI50:AI60" si="36">((AH50-$K50)*100/$K50)</f>
        <v>-16.81868743047831</v>
      </c>
      <c r="AJ50" s="3" t="str">
        <f>IF(AF50&gt;=AD50,"승리","패배")</f>
        <v>승리</v>
      </c>
      <c r="AK50" s="70">
        <f>IF(AJ50="승리", $AD$35-$AB$2, -($AE$35+$AB$2))</f>
        <v>3.67</v>
      </c>
    </row>
    <row r="51" spans="1:37" x14ac:dyDescent="0.55000000000000004">
      <c r="A51" s="146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ref="F51:F59" si="37">E51-D51</f>
        <v>0</v>
      </c>
      <c r="G51" s="96">
        <v>29.84</v>
      </c>
      <c r="H51" s="96">
        <f t="shared" si="30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ref="M51:M60" si="38">(J51-I51)*100/I51</f>
        <v>4.5267489711934159</v>
      </c>
      <c r="N51" s="116">
        <f t="shared" ref="N51:N60" si="39">(K51-I51)*100/I51</f>
        <v>20.987654320987655</v>
      </c>
      <c r="O51" s="121" t="s">
        <v>117</v>
      </c>
      <c r="P51" s="19">
        <v>-3.55</v>
      </c>
      <c r="Q51" s="68">
        <v>-7099</v>
      </c>
      <c r="R51" s="133"/>
      <c r="S51" s="11">
        <f>K51+((K51/100)*S$49)</f>
        <v>3037.02</v>
      </c>
      <c r="T51" s="11">
        <f>K51-((K51/100)*T$49)</f>
        <v>2866.5</v>
      </c>
      <c r="U51" s="11">
        <v>3015</v>
      </c>
      <c r="V51" s="14">
        <f t="shared" si="32"/>
        <v>2.5510204081632653</v>
      </c>
      <c r="W51" s="12">
        <v>2925</v>
      </c>
      <c r="X51" s="14">
        <f t="shared" si="33"/>
        <v>-0.51020408163265307</v>
      </c>
      <c r="Y51" s="61" t="s">
        <v>44</v>
      </c>
      <c r="Z51" s="62" t="s">
        <v>45</v>
      </c>
      <c r="AA51" s="72" t="str">
        <f t="shared" si="34"/>
        <v>패배</v>
      </c>
      <c r="AB51" s="72">
        <f t="shared" ref="AB51:AB60" si="40">IF(AA51="승리", $S$49-$AB$2, -($T$49+$AB$2))</f>
        <v>-2.83</v>
      </c>
      <c r="AC51" s="86"/>
      <c r="AD51" s="11">
        <f>K51+((K51/100)*AD$49)</f>
        <v>3028.2</v>
      </c>
      <c r="AE51" s="11">
        <f>K51-((K51/100)*AE$49)</f>
        <v>2881.2</v>
      </c>
      <c r="AF51" s="11">
        <v>3155</v>
      </c>
      <c r="AG51" s="14">
        <f t="shared" si="35"/>
        <v>7.3129251700680271</v>
      </c>
      <c r="AH51" s="11">
        <v>2800</v>
      </c>
      <c r="AI51" s="14">
        <f t="shared" si="36"/>
        <v>-4.7619047619047619</v>
      </c>
      <c r="AJ51" s="3" t="str">
        <f t="shared" ref="AJ51:AJ60" si="41">IF(AF51&gt;=AD51,"승리","패배")</f>
        <v>승리</v>
      </c>
      <c r="AK51" s="70">
        <f t="shared" ref="AK51:AK60" si="42">IF(AJ51="승리", $AD$35-$AB$2, -($AE$35+$AB$2))</f>
        <v>3.67</v>
      </c>
    </row>
    <row r="52" spans="1:37" x14ac:dyDescent="0.55000000000000004">
      <c r="A52" s="146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37"/>
        <v>0</v>
      </c>
      <c r="G52" s="96">
        <v>18.68</v>
      </c>
      <c r="H52" s="96">
        <f t="shared" si="30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38"/>
        <v>0.36630036630036628</v>
      </c>
      <c r="N52" s="96">
        <f t="shared" si="39"/>
        <v>10.256410256410257</v>
      </c>
      <c r="O52" s="88" t="s">
        <v>121</v>
      </c>
      <c r="P52" s="18">
        <v>3.64</v>
      </c>
      <c r="Q52" s="76">
        <v>7240</v>
      </c>
      <c r="R52" s="133"/>
      <c r="S52" s="11">
        <f>K52+((K52/100)*S$49)</f>
        <v>1554.665</v>
      </c>
      <c r="T52" s="11">
        <f>K52-((K52/100)*T$49)</f>
        <v>1467.375</v>
      </c>
      <c r="U52" s="11">
        <v>1620</v>
      </c>
      <c r="V52" s="14">
        <f t="shared" si="32"/>
        <v>7.6411960132890364</v>
      </c>
      <c r="W52" s="12">
        <v>1505</v>
      </c>
      <c r="X52" s="14">
        <f t="shared" si="33"/>
        <v>0</v>
      </c>
      <c r="Y52" s="61" t="s">
        <v>44</v>
      </c>
      <c r="Z52" s="61" t="s">
        <v>44</v>
      </c>
      <c r="AA52" s="72" t="str">
        <f t="shared" si="34"/>
        <v>승리</v>
      </c>
      <c r="AB52" s="72">
        <f t="shared" si="40"/>
        <v>2.9699999999999998</v>
      </c>
      <c r="AC52" s="86"/>
      <c r="AD52" s="11">
        <f>K52+((K52/100)*AD$49)</f>
        <v>1550.15</v>
      </c>
      <c r="AE52" s="11">
        <f>K52-((K52/100)*AE$49)</f>
        <v>1474.9</v>
      </c>
      <c r="AF52" s="11">
        <v>1620</v>
      </c>
      <c r="AG52" s="14">
        <f t="shared" si="35"/>
        <v>7.6411960132890364</v>
      </c>
      <c r="AH52" s="12">
        <v>1404</v>
      </c>
      <c r="AI52" s="14">
        <f t="shared" si="36"/>
        <v>-6.7109634551495017</v>
      </c>
      <c r="AJ52" s="3" t="str">
        <f t="shared" si="41"/>
        <v>승리</v>
      </c>
      <c r="AK52" s="70">
        <f t="shared" si="42"/>
        <v>3.67</v>
      </c>
    </row>
    <row r="53" spans="1:37" x14ac:dyDescent="0.55000000000000004">
      <c r="A53" s="146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37"/>
        <v>0</v>
      </c>
      <c r="G53" s="96">
        <v>29.87</v>
      </c>
      <c r="H53" s="96">
        <f t="shared" si="30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38"/>
        <v>2.7272727272727271</v>
      </c>
      <c r="N53" s="116">
        <f t="shared" si="39"/>
        <v>10.363636363636363</v>
      </c>
      <c r="O53" s="121" t="s">
        <v>115</v>
      </c>
      <c r="P53" s="18">
        <v>2.04</v>
      </c>
      <c r="Q53" s="76">
        <v>4073</v>
      </c>
      <c r="R53" s="133"/>
      <c r="S53" s="11">
        <f>K53+((K53/100)*S$49)</f>
        <v>4389.2169999999996</v>
      </c>
      <c r="T53" s="11">
        <f>K53-((K53/100)*T$49)</f>
        <v>4142.7749999999996</v>
      </c>
      <c r="U53" s="11">
        <v>4795</v>
      </c>
      <c r="V53" s="14">
        <f t="shared" si="32"/>
        <v>12.8500823723229</v>
      </c>
      <c r="W53" s="12">
        <v>4170</v>
      </c>
      <c r="X53" s="14">
        <f t="shared" si="33"/>
        <v>-1.8592610025888445</v>
      </c>
      <c r="Y53" s="61" t="s">
        <v>44</v>
      </c>
      <c r="Z53" s="61" t="s">
        <v>44</v>
      </c>
      <c r="AA53" s="72" t="str">
        <f t="shared" si="34"/>
        <v>승리</v>
      </c>
      <c r="AB53" s="72">
        <f t="shared" si="40"/>
        <v>2.9699999999999998</v>
      </c>
      <c r="AC53" s="86"/>
      <c r="AD53" s="11">
        <f>K53+((K53/100)*AD$49)</f>
        <v>4376.47</v>
      </c>
      <c r="AE53" s="11">
        <f>K53-((K53/100)*AE$49)</f>
        <v>4164.0200000000004</v>
      </c>
      <c r="AF53" s="11">
        <v>5000</v>
      </c>
      <c r="AG53" s="14">
        <f t="shared" si="35"/>
        <v>17.674746999293951</v>
      </c>
      <c r="AH53" s="12">
        <v>4150</v>
      </c>
      <c r="AI53" s="14">
        <f t="shared" si="36"/>
        <v>-2.3299599905860204</v>
      </c>
      <c r="AJ53" s="3" t="str">
        <f t="shared" si="41"/>
        <v>승리</v>
      </c>
      <c r="AK53" s="70">
        <f t="shared" si="42"/>
        <v>3.67</v>
      </c>
    </row>
    <row r="54" spans="1:37" x14ac:dyDescent="0.55000000000000004">
      <c r="A54" s="146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37"/>
        <v>0</v>
      </c>
      <c r="G54" s="96">
        <v>10.71</v>
      </c>
      <c r="H54" s="96">
        <f t="shared" si="30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38"/>
        <v>0.69848661233993015</v>
      </c>
      <c r="N54" s="96">
        <f t="shared" si="39"/>
        <v>9.6623981373690331</v>
      </c>
      <c r="O54" s="88" t="s">
        <v>123</v>
      </c>
      <c r="P54" s="19">
        <v>-3.4</v>
      </c>
      <c r="Q54" s="68">
        <v>-6723</v>
      </c>
      <c r="R54" s="133"/>
      <c r="S54" s="11">
        <f>K54+((K54/100)*S$49)</f>
        <v>9730.86</v>
      </c>
      <c r="T54" s="11">
        <f>K54-((K54/100)*T$49)</f>
        <v>9184.5</v>
      </c>
      <c r="U54" s="11">
        <v>9510</v>
      </c>
      <c r="V54" s="14">
        <f t="shared" si="32"/>
        <v>0.95541401273885351</v>
      </c>
      <c r="W54" s="12">
        <v>9330</v>
      </c>
      <c r="X54" s="14">
        <f t="shared" si="33"/>
        <v>-0.95541401273885351</v>
      </c>
      <c r="Y54" s="61" t="s">
        <v>44</v>
      </c>
      <c r="Z54" s="62" t="s">
        <v>45</v>
      </c>
      <c r="AA54" s="72" t="str">
        <f t="shared" si="34"/>
        <v>패배</v>
      </c>
      <c r="AB54" s="72">
        <f t="shared" si="40"/>
        <v>-2.83</v>
      </c>
      <c r="AC54" s="86"/>
      <c r="AD54" s="11">
        <f>K54+((K54/100)*AD$49)</f>
        <v>9702.6</v>
      </c>
      <c r="AE54" s="11">
        <f>K54-((K54/100)*AE$49)</f>
        <v>9231.6</v>
      </c>
      <c r="AF54" s="11">
        <v>9510</v>
      </c>
      <c r="AG54" s="14">
        <f t="shared" si="35"/>
        <v>0.95541401273885351</v>
      </c>
      <c r="AH54" s="12">
        <v>8620</v>
      </c>
      <c r="AI54" s="14">
        <f t="shared" si="36"/>
        <v>-8.4925690021231421</v>
      </c>
      <c r="AJ54" s="3" t="str">
        <f t="shared" si="41"/>
        <v>패배</v>
      </c>
      <c r="AK54" s="70">
        <f t="shared" si="42"/>
        <v>-3.33</v>
      </c>
    </row>
    <row r="55" spans="1:37" s="1" customFormat="1" x14ac:dyDescent="0.55000000000000004">
      <c r="A55" s="146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37"/>
        <v>0</v>
      </c>
      <c r="G55" s="96">
        <v>15.6</v>
      </c>
      <c r="H55" s="96">
        <f t="shared" si="30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38"/>
        <v>-0.55710306406685239</v>
      </c>
      <c r="N55" s="96">
        <f t="shared" si="39"/>
        <v>9.8885793871866294</v>
      </c>
      <c r="O55" s="88" t="s">
        <v>117</v>
      </c>
      <c r="P55" s="18">
        <v>3.71</v>
      </c>
      <c r="Q55" s="76">
        <v>7324</v>
      </c>
      <c r="R55" s="133"/>
      <c r="S55" s="11">
        <f>K55+((K55/100)*S$49)</f>
        <v>4075.1849999999999</v>
      </c>
      <c r="T55" s="11">
        <f>K55-((K55/100)*T$49)</f>
        <v>3846.375</v>
      </c>
      <c r="U55" s="11">
        <v>4150</v>
      </c>
      <c r="V55" s="14">
        <f t="shared" si="32"/>
        <v>5.1964512040557667</v>
      </c>
      <c r="W55" s="12">
        <v>3880</v>
      </c>
      <c r="X55" s="14">
        <f t="shared" si="33"/>
        <v>-1.6476552598225602</v>
      </c>
      <c r="Y55" s="61" t="s">
        <v>44</v>
      </c>
      <c r="Z55" s="62" t="s">
        <v>45</v>
      </c>
      <c r="AA55" s="72" t="str">
        <f t="shared" si="34"/>
        <v>승리</v>
      </c>
      <c r="AB55" s="72">
        <f t="shared" si="40"/>
        <v>2.9699999999999998</v>
      </c>
      <c r="AC55" s="86"/>
      <c r="AD55" s="11">
        <f>K55+((K55/100)*AD$49)</f>
        <v>4063.35</v>
      </c>
      <c r="AE55" s="11">
        <f>K55-((K55/100)*AE$49)</f>
        <v>3866.1</v>
      </c>
      <c r="AF55" s="11">
        <v>4150</v>
      </c>
      <c r="AG55" s="14">
        <f t="shared" si="35"/>
        <v>5.1964512040557667</v>
      </c>
      <c r="AH55" s="12">
        <v>3770</v>
      </c>
      <c r="AI55" s="14">
        <f t="shared" si="36"/>
        <v>-4.4359949302915078</v>
      </c>
      <c r="AJ55" s="3" t="str">
        <f t="shared" si="41"/>
        <v>승리</v>
      </c>
      <c r="AK55" s="70">
        <f t="shared" si="42"/>
        <v>3.67</v>
      </c>
    </row>
    <row r="56" spans="1:37" x14ac:dyDescent="0.55000000000000004">
      <c r="A56" s="146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37"/>
        <v>0</v>
      </c>
      <c r="G56" s="96">
        <v>12.9</v>
      </c>
      <c r="H56" s="96">
        <f t="shared" si="30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38"/>
        <v>-1.075268817204301</v>
      </c>
      <c r="N56" s="96">
        <f t="shared" si="39"/>
        <v>11.612903225806452</v>
      </c>
      <c r="O56" s="88" t="s">
        <v>114</v>
      </c>
      <c r="P56" s="19">
        <v>-3.35</v>
      </c>
      <c r="Q56" s="68">
        <v>-6598</v>
      </c>
      <c r="R56" s="133"/>
      <c r="S56" s="11">
        <f>K56+((K56/100)*S$49)</f>
        <v>5361.27</v>
      </c>
      <c r="T56" s="11">
        <f>K56-((K56/100)*T$49)</f>
        <v>5060.25</v>
      </c>
      <c r="U56" s="11">
        <v>5250</v>
      </c>
      <c r="V56" s="14">
        <f t="shared" si="32"/>
        <v>1.1560693641618498</v>
      </c>
      <c r="W56" s="12">
        <v>5140</v>
      </c>
      <c r="X56" s="14">
        <f t="shared" si="33"/>
        <v>-0.96339113680154143</v>
      </c>
      <c r="Y56" s="61" t="s">
        <v>44</v>
      </c>
      <c r="Z56" s="62" t="s">
        <v>45</v>
      </c>
      <c r="AA56" s="72" t="str">
        <f t="shared" si="34"/>
        <v>패배</v>
      </c>
      <c r="AB56" s="72">
        <f t="shared" si="40"/>
        <v>-2.83</v>
      </c>
      <c r="AC56" s="86"/>
      <c r="AD56" s="11">
        <f>K56+((K56/100)*AD$49)</f>
        <v>5345.7</v>
      </c>
      <c r="AE56" s="11">
        <f>K56-((K56/100)*AE$49)</f>
        <v>5086.2</v>
      </c>
      <c r="AF56" s="11">
        <v>5250</v>
      </c>
      <c r="AG56" s="14">
        <f t="shared" si="35"/>
        <v>1.1560693641618498</v>
      </c>
      <c r="AH56" s="12">
        <v>4880</v>
      </c>
      <c r="AI56" s="14">
        <f t="shared" si="36"/>
        <v>-5.973025048169557</v>
      </c>
      <c r="AJ56" s="3" t="str">
        <f t="shared" si="41"/>
        <v>패배</v>
      </c>
      <c r="AK56" s="70">
        <f t="shared" si="42"/>
        <v>-3.33</v>
      </c>
    </row>
    <row r="57" spans="1:37" x14ac:dyDescent="0.55000000000000004">
      <c r="A57" s="146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37"/>
        <v>0</v>
      </c>
      <c r="G57" s="96">
        <v>18.02</v>
      </c>
      <c r="H57" s="96">
        <f t="shared" si="30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38"/>
        <v>0.91383812010443866</v>
      </c>
      <c r="N57" s="96">
        <f t="shared" si="39"/>
        <v>11.879895561357703</v>
      </c>
      <c r="O57" s="88" t="s">
        <v>113</v>
      </c>
      <c r="P57" s="18">
        <v>3.62</v>
      </c>
      <c r="Q57" s="76">
        <v>7145</v>
      </c>
      <c r="R57" s="133"/>
      <c r="S57" s="11">
        <f>K57+((K57/100)*S$49)</f>
        <v>4426.4049999999997</v>
      </c>
      <c r="T57" s="11">
        <f>K57-((K57/100)*T$49)</f>
        <v>4177.875</v>
      </c>
      <c r="U57" s="11">
        <v>4520</v>
      </c>
      <c r="V57" s="14">
        <f t="shared" si="32"/>
        <v>5.4842473745624272</v>
      </c>
      <c r="W57" s="12">
        <v>4285</v>
      </c>
      <c r="X57" s="14">
        <f t="shared" si="33"/>
        <v>0</v>
      </c>
      <c r="Y57" s="61" t="s">
        <v>44</v>
      </c>
      <c r="Z57" s="61" t="s">
        <v>44</v>
      </c>
      <c r="AA57" s="72" t="str">
        <f t="shared" si="34"/>
        <v>승리</v>
      </c>
      <c r="AB57" s="72">
        <f t="shared" si="40"/>
        <v>2.9699999999999998</v>
      </c>
      <c r="AC57" s="86"/>
      <c r="AD57" s="11">
        <f>K57+((K57/100)*AD$49)</f>
        <v>4413.55</v>
      </c>
      <c r="AE57" s="11">
        <f>K57-((K57/100)*AE$49)</f>
        <v>4199.3</v>
      </c>
      <c r="AF57" s="11">
        <v>4520</v>
      </c>
      <c r="AG57" s="14">
        <f t="shared" si="35"/>
        <v>5.4842473745624272</v>
      </c>
      <c r="AH57" s="12">
        <v>4070</v>
      </c>
      <c r="AI57" s="14">
        <f t="shared" si="36"/>
        <v>-5.0175029171528589</v>
      </c>
      <c r="AJ57" s="3" t="str">
        <f t="shared" si="41"/>
        <v>승리</v>
      </c>
      <c r="AK57" s="70">
        <f t="shared" si="42"/>
        <v>3.67</v>
      </c>
    </row>
    <row r="58" spans="1:37" x14ac:dyDescent="0.55000000000000004">
      <c r="A58" s="146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37"/>
        <v>0</v>
      </c>
      <c r="G58" s="96">
        <v>21.05</v>
      </c>
      <c r="H58" s="96">
        <f t="shared" si="30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38"/>
        <v>1.9138755980861244</v>
      </c>
      <c r="N58" s="96">
        <f t="shared" si="39"/>
        <v>10.047846889952153</v>
      </c>
      <c r="O58" s="88" t="s">
        <v>123</v>
      </c>
      <c r="P58" s="18">
        <v>3.57</v>
      </c>
      <c r="Q58" s="76">
        <v>7063</v>
      </c>
      <c r="R58" s="133"/>
      <c r="S58" s="11">
        <f>K58+((K58/100)*S$49)</f>
        <v>2375.9</v>
      </c>
      <c r="T58" s="11">
        <f>K58-((K58/100)*T$49)</f>
        <v>2242.5</v>
      </c>
      <c r="U58" s="11">
        <v>2460</v>
      </c>
      <c r="V58" s="14">
        <f t="shared" si="32"/>
        <v>6.9565217391304346</v>
      </c>
      <c r="W58" s="12">
        <v>2290</v>
      </c>
      <c r="X58" s="14">
        <f t="shared" si="33"/>
        <v>-0.43478260869565216</v>
      </c>
      <c r="Y58" s="61" t="s">
        <v>44</v>
      </c>
      <c r="Z58" s="62" t="s">
        <v>45</v>
      </c>
      <c r="AA58" s="72" t="str">
        <f t="shared" si="34"/>
        <v>승리</v>
      </c>
      <c r="AB58" s="72">
        <f t="shared" si="40"/>
        <v>2.9699999999999998</v>
      </c>
      <c r="AC58" s="86"/>
      <c r="AD58" s="11">
        <f>K58+((K58/100)*AD$49)</f>
        <v>2369</v>
      </c>
      <c r="AE58" s="11">
        <f>K58-((K58/100)*AE$49)</f>
        <v>2254</v>
      </c>
      <c r="AF58" s="11">
        <v>2530</v>
      </c>
      <c r="AG58" s="14">
        <f t="shared" si="35"/>
        <v>10</v>
      </c>
      <c r="AH58" s="12">
        <v>2230</v>
      </c>
      <c r="AI58" s="14">
        <f t="shared" si="36"/>
        <v>-3.0434782608695654</v>
      </c>
      <c r="AJ58" s="3" t="str">
        <f t="shared" si="41"/>
        <v>승리</v>
      </c>
      <c r="AK58" s="70">
        <f t="shared" si="42"/>
        <v>3.67</v>
      </c>
    </row>
    <row r="59" spans="1:37" x14ac:dyDescent="0.55000000000000004">
      <c r="A59" s="146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37"/>
        <v>0</v>
      </c>
      <c r="G59" s="96">
        <v>11.72</v>
      </c>
      <c r="H59" s="96">
        <f t="shared" si="30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38"/>
        <v>-0.40404040404040403</v>
      </c>
      <c r="N59" s="96">
        <f t="shared" si="39"/>
        <v>10.303030303030303</v>
      </c>
      <c r="O59" s="88" t="s">
        <v>112</v>
      </c>
      <c r="P59" s="19">
        <v>-3.43</v>
      </c>
      <c r="Q59" s="68">
        <v>-6843</v>
      </c>
      <c r="R59" s="133"/>
      <c r="S59" s="11">
        <f>K59+((K59/100)*S$49)</f>
        <v>2820.09</v>
      </c>
      <c r="T59" s="11">
        <f>K59-((K59/100)*T$49)</f>
        <v>2661.75</v>
      </c>
      <c r="U59" s="11">
        <v>2730</v>
      </c>
      <c r="V59" s="14">
        <f t="shared" si="32"/>
        <v>0</v>
      </c>
      <c r="W59" s="12">
        <v>2395</v>
      </c>
      <c r="X59" s="14">
        <f t="shared" si="33"/>
        <v>-12.271062271062272</v>
      </c>
      <c r="Y59" s="62" t="s">
        <v>45</v>
      </c>
      <c r="Z59" s="62" t="s">
        <v>45</v>
      </c>
      <c r="AA59" s="72" t="str">
        <f t="shared" si="34"/>
        <v>패배</v>
      </c>
      <c r="AB59" s="72">
        <f t="shared" si="40"/>
        <v>-2.83</v>
      </c>
      <c r="AC59" s="86"/>
      <c r="AD59" s="11">
        <f>K59+((K59/100)*AD$49)</f>
        <v>2811.9</v>
      </c>
      <c r="AE59" s="11">
        <f>K59-((K59/100)*AE$49)</f>
        <v>2675.4</v>
      </c>
      <c r="AF59" s="11">
        <v>2765</v>
      </c>
      <c r="AG59" s="14">
        <f t="shared" si="35"/>
        <v>1.2820512820512822</v>
      </c>
      <c r="AH59" s="12">
        <v>2395</v>
      </c>
      <c r="AI59" s="14">
        <f t="shared" si="36"/>
        <v>-12.271062271062272</v>
      </c>
      <c r="AJ59" s="3" t="str">
        <f t="shared" si="41"/>
        <v>패배</v>
      </c>
      <c r="AK59" s="70">
        <f>IF(AJ59="승리", $AD$35-$AB$2, -($AE$35+$AB$2))</f>
        <v>-3.33</v>
      </c>
    </row>
    <row r="60" spans="1:37" x14ac:dyDescent="0.55000000000000004">
      <c r="A60" s="146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>E60-D60</f>
        <v>0</v>
      </c>
      <c r="G60" s="96">
        <v>14.78</v>
      </c>
      <c r="H60" s="96">
        <f t="shared" si="30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38"/>
        <v>0</v>
      </c>
      <c r="N60" s="96">
        <f t="shared" si="39"/>
        <v>10.83743842364532</v>
      </c>
      <c r="O60" s="88" t="s">
        <v>113</v>
      </c>
      <c r="P60" s="18">
        <v>0.41</v>
      </c>
      <c r="Q60" s="76">
        <v>814</v>
      </c>
      <c r="R60" s="133"/>
      <c r="S60" s="11">
        <f>K60+((K60/100)*S$49)</f>
        <v>3486.375</v>
      </c>
      <c r="T60" s="11">
        <f>K60-((K60/100)*T$49)</f>
        <v>3290.625</v>
      </c>
      <c r="U60" s="11">
        <v>3495</v>
      </c>
      <c r="V60" s="14">
        <f t="shared" si="32"/>
        <v>3.5555555555555554</v>
      </c>
      <c r="W60" s="12">
        <v>3350</v>
      </c>
      <c r="X60" s="14">
        <f t="shared" si="33"/>
        <v>-0.7407407407407407</v>
      </c>
      <c r="Y60" s="61" t="s">
        <v>44</v>
      </c>
      <c r="Z60" s="62" t="s">
        <v>45</v>
      </c>
      <c r="AA60" s="72" t="str">
        <f t="shared" si="34"/>
        <v>승리</v>
      </c>
      <c r="AB60" s="72">
        <f t="shared" si="40"/>
        <v>2.9699999999999998</v>
      </c>
      <c r="AC60" s="86"/>
      <c r="AD60" s="11">
        <f>K60+((K60/100)*AD$49)</f>
        <v>3476.25</v>
      </c>
      <c r="AE60" s="11">
        <f>K60-((K60/100)*AE$49)</f>
        <v>3307.5</v>
      </c>
      <c r="AF60" s="11">
        <v>3495</v>
      </c>
      <c r="AG60" s="14">
        <f t="shared" si="35"/>
        <v>3.5555555555555554</v>
      </c>
      <c r="AH60" s="12">
        <v>2925</v>
      </c>
      <c r="AI60" s="14">
        <f t="shared" si="36"/>
        <v>-13.333333333333334</v>
      </c>
      <c r="AJ60" s="3" t="str">
        <f t="shared" si="41"/>
        <v>승리</v>
      </c>
      <c r="AK60" s="70">
        <f t="shared" si="42"/>
        <v>3.67</v>
      </c>
    </row>
    <row r="61" spans="1:37" ht="33.9" customHeight="1" x14ac:dyDescent="0.55000000000000004">
      <c r="A61" s="134" t="s">
        <v>92</v>
      </c>
      <c r="B61" s="135"/>
      <c r="C61" s="135"/>
      <c r="D61" s="135"/>
      <c r="E61" s="135"/>
      <c r="F61" s="136"/>
      <c r="G61" s="137" t="s">
        <v>95</v>
      </c>
      <c r="H61" s="138"/>
      <c r="I61" s="109"/>
      <c r="J61" s="109"/>
      <c r="K61" s="139" t="s">
        <v>19</v>
      </c>
      <c r="L61" s="140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133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146">
        <v>42656</v>
      </c>
      <c r="B63" s="141" t="s">
        <v>22</v>
      </c>
      <c r="C63" s="59" t="s">
        <v>83</v>
      </c>
      <c r="D63" s="141" t="s">
        <v>84</v>
      </c>
      <c r="E63" s="141"/>
      <c r="F63" s="141"/>
      <c r="G63" s="147" t="s">
        <v>89</v>
      </c>
      <c r="H63" s="147" t="s">
        <v>91</v>
      </c>
      <c r="I63" s="141" t="s">
        <v>27</v>
      </c>
      <c r="J63" s="141"/>
      <c r="K63" s="141"/>
      <c r="L63" s="141"/>
      <c r="M63" s="142" t="s">
        <v>109</v>
      </c>
      <c r="N63" s="144" t="s">
        <v>110</v>
      </c>
      <c r="O63" s="144" t="s">
        <v>111</v>
      </c>
      <c r="P63" s="131" t="s">
        <v>10</v>
      </c>
      <c r="Q63" s="131" t="s">
        <v>11</v>
      </c>
      <c r="R63" s="133"/>
      <c r="S63" s="58" t="s">
        <v>18</v>
      </c>
      <c r="T63" s="58" t="s">
        <v>17</v>
      </c>
      <c r="U63" s="141" t="s">
        <v>14</v>
      </c>
      <c r="V63" s="141"/>
      <c r="W63" s="141"/>
      <c r="X63" s="141"/>
      <c r="Y63" s="141"/>
      <c r="Z63" s="141"/>
      <c r="AA63" s="141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146"/>
      <c r="B64" s="141"/>
      <c r="C64" s="59" t="s">
        <v>81</v>
      </c>
      <c r="D64" s="59" t="s">
        <v>79</v>
      </c>
      <c r="E64" s="59" t="s">
        <v>75</v>
      </c>
      <c r="F64" s="59" t="s">
        <v>82</v>
      </c>
      <c r="G64" s="143"/>
      <c r="H64" s="148"/>
      <c r="I64" s="112" t="s">
        <v>107</v>
      </c>
      <c r="J64" s="112" t="s">
        <v>108</v>
      </c>
      <c r="K64" s="59" t="s">
        <v>12</v>
      </c>
      <c r="L64" s="59" t="s">
        <v>13</v>
      </c>
      <c r="M64" s="143"/>
      <c r="N64" s="132"/>
      <c r="O64" s="145"/>
      <c r="P64" s="132"/>
      <c r="Q64" s="132"/>
      <c r="R64" s="133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146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>E65-D65</f>
        <v>2.5642361111111178E-4</v>
      </c>
      <c r="G65" s="96">
        <v>29.96</v>
      </c>
      <c r="H65" s="96">
        <f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>(J65-I65)*100/I65</f>
        <v>-2.834008097165992</v>
      </c>
      <c r="N65" s="96">
        <f t="shared" ref="N65:N72" si="43">(K65-I65)*100/I65</f>
        <v>10.526315789473685</v>
      </c>
      <c r="O65" s="125" t="s">
        <v>113</v>
      </c>
      <c r="P65" s="14">
        <v>2.96</v>
      </c>
      <c r="Q65" s="95">
        <v>8797</v>
      </c>
      <c r="R65" s="133"/>
      <c r="S65" s="11">
        <f>K65+((K65/100)*S$64)</f>
        <v>2820.09</v>
      </c>
      <c r="T65" s="11">
        <f>K65-((K65/100)*T$64)</f>
        <v>2661.75</v>
      </c>
      <c r="U65" s="11">
        <v>3080</v>
      </c>
      <c r="V65" s="14">
        <f t="shared" ref="V65:V72" si="44">((U65-$K65)*100/$K65)</f>
        <v>12.820512820512821</v>
      </c>
      <c r="W65" s="12">
        <v>2730</v>
      </c>
      <c r="X65" s="14">
        <f t="shared" ref="X65:X72" si="45">((W65-$K65)*100/$K65)</f>
        <v>0</v>
      </c>
      <c r="Y65" s="61" t="s">
        <v>44</v>
      </c>
      <c r="Z65" s="61" t="s">
        <v>44</v>
      </c>
      <c r="AA65" s="72" t="str">
        <f t="shared" ref="AA65:AA72" si="46">IF(Z65="▲",IF(S65&lt;=U65,"승리","패배"),IF(T65&gt;=W65,"패배",IF(S65&lt;=U65,"승리","패배")))</f>
        <v>승리</v>
      </c>
      <c r="AB65" s="72">
        <f t="shared" ref="AB65:AB72" si="47">IF(AA65="승리", $S$49-$AB$2, -($T$49+$AB$2))</f>
        <v>2.9699999999999998</v>
      </c>
      <c r="AC65" s="86"/>
      <c r="AD65" s="11">
        <f>K65+((K65/100)*AD$64)</f>
        <v>2820.09</v>
      </c>
      <c r="AE65" s="11">
        <f>K65-((K65/100)*AE$64)</f>
        <v>2661.75</v>
      </c>
      <c r="AF65" s="11">
        <v>3210</v>
      </c>
      <c r="AG65" s="14">
        <f t="shared" ref="AG65:AG72" si="48">((AF65-$K65)*100/$K65)</f>
        <v>17.582417582417584</v>
      </c>
      <c r="AH65" s="12">
        <v>2430</v>
      </c>
      <c r="AI65" s="14">
        <f t="shared" ref="AI65:AI72" si="49">((AH65-$K65)*100/$K65)</f>
        <v>-10.989010989010989</v>
      </c>
      <c r="AJ65" s="3" t="str">
        <f>IF(AF65&gt;=AD65,"승리","패배")</f>
        <v>승리</v>
      </c>
      <c r="AK65" s="70">
        <f t="shared" ref="AK65:AK72" si="50">IF(AJ65="승리", $AD$35-$AB$2, -($AE$35+$AB$2))</f>
        <v>3.67</v>
      </c>
    </row>
    <row r="66" spans="1:37" x14ac:dyDescent="0.55000000000000004">
      <c r="A66" s="146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>E66-D66</f>
        <v>2.1374652777778613E-3</v>
      </c>
      <c r="G66" s="96">
        <v>29.91</v>
      </c>
      <c r="H66" s="96">
        <f t="shared" ref="H66:H72" si="51">G66-10</f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ref="M66:M72" si="52">(J66-I66)*100/I66</f>
        <v>14.814814814814815</v>
      </c>
      <c r="N66" s="96">
        <f t="shared" si="43"/>
        <v>20.37037037037037</v>
      </c>
      <c r="O66" s="125" t="s">
        <v>117</v>
      </c>
      <c r="P66" s="14">
        <v>2.97</v>
      </c>
      <c r="Q66" s="95">
        <v>8793</v>
      </c>
      <c r="R66" s="133"/>
      <c r="S66" s="11">
        <f>K66+((K66/100)*S$64)</f>
        <v>8728.85</v>
      </c>
      <c r="T66" s="11">
        <f>K66-((K66/100)*T$64)</f>
        <v>8238.75</v>
      </c>
      <c r="U66" s="11">
        <v>9120</v>
      </c>
      <c r="V66" s="14">
        <f t="shared" si="44"/>
        <v>7.9289940828402363</v>
      </c>
      <c r="W66" s="12">
        <v>8450</v>
      </c>
      <c r="X66" s="14">
        <f t="shared" si="45"/>
        <v>0</v>
      </c>
      <c r="Y66" s="61" t="s">
        <v>44</v>
      </c>
      <c r="Z66" s="61" t="s">
        <v>44</v>
      </c>
      <c r="AA66" s="72" t="str">
        <f t="shared" si="46"/>
        <v>승리</v>
      </c>
      <c r="AB66" s="72">
        <f t="shared" si="47"/>
        <v>2.9699999999999998</v>
      </c>
      <c r="AC66" s="86"/>
      <c r="AD66" s="11">
        <f>K66+((K66/100)*AD$64)</f>
        <v>8728.85</v>
      </c>
      <c r="AE66" s="11">
        <f>K66-((K66/100)*AE$64)</f>
        <v>8238.75</v>
      </c>
      <c r="AF66" s="11">
        <v>9120</v>
      </c>
      <c r="AG66" s="14">
        <f t="shared" si="48"/>
        <v>7.9289940828402363</v>
      </c>
      <c r="AH66" s="12">
        <v>8450</v>
      </c>
      <c r="AI66" s="14">
        <f t="shared" si="49"/>
        <v>0</v>
      </c>
      <c r="AJ66" s="3" t="str">
        <f t="shared" ref="AJ66:AJ72" si="53">IF(AF66&gt;=AD66,"승리","패배")</f>
        <v>승리</v>
      </c>
      <c r="AK66" s="70">
        <f t="shared" si="50"/>
        <v>3.67</v>
      </c>
    </row>
    <row r="67" spans="1:37" x14ac:dyDescent="0.55000000000000004">
      <c r="A67" s="146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ref="F67:F72" si="54">E67-D67</f>
        <v>1.1650451388888927E-2</v>
      </c>
      <c r="G67" s="96">
        <v>10.25</v>
      </c>
      <c r="H67" s="96">
        <f t="shared" si="51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52"/>
        <v>-0.58027079303675044</v>
      </c>
      <c r="N67" s="96">
        <f t="shared" si="43"/>
        <v>10.058027079303676</v>
      </c>
      <c r="O67" s="125" t="s">
        <v>112</v>
      </c>
      <c r="P67" s="14">
        <v>-3.13</v>
      </c>
      <c r="Q67" s="95">
        <v>-9270</v>
      </c>
      <c r="R67" s="133"/>
      <c r="S67" s="11">
        <f>K67+((K67/100)*S$64)</f>
        <v>5877.77</v>
      </c>
      <c r="T67" s="11">
        <f>K67-((K67/100)*T$64)</f>
        <v>5547.75</v>
      </c>
      <c r="U67" s="95">
        <v>5690</v>
      </c>
      <c r="V67" s="14">
        <f t="shared" si="44"/>
        <v>0</v>
      </c>
      <c r="W67" s="12">
        <v>5570</v>
      </c>
      <c r="X67" s="14">
        <f t="shared" si="45"/>
        <v>-2.1089630931458698</v>
      </c>
      <c r="Y67" s="62" t="s">
        <v>45</v>
      </c>
      <c r="Z67" s="62" t="s">
        <v>45</v>
      </c>
      <c r="AA67" s="72" t="str">
        <f t="shared" si="46"/>
        <v>패배</v>
      </c>
      <c r="AB67" s="72">
        <f t="shared" si="47"/>
        <v>-2.83</v>
      </c>
      <c r="AC67" s="86"/>
      <c r="AD67" s="11">
        <f>K67+((K67/100)*AD$64)</f>
        <v>5877.77</v>
      </c>
      <c r="AE67" s="11">
        <f>K67-((K67/100)*AE$64)</f>
        <v>5547.75</v>
      </c>
      <c r="AF67" s="11">
        <v>5700</v>
      </c>
      <c r="AG67" s="14">
        <f t="shared" si="48"/>
        <v>0.1757469244288225</v>
      </c>
      <c r="AH67" s="12">
        <v>5270</v>
      </c>
      <c r="AI67" s="14">
        <f t="shared" si="49"/>
        <v>-7.3813708260105448</v>
      </c>
      <c r="AJ67" s="3" t="str">
        <f t="shared" si="53"/>
        <v>패배</v>
      </c>
      <c r="AK67" s="70">
        <f t="shared" si="50"/>
        <v>-3.33</v>
      </c>
    </row>
    <row r="68" spans="1:37" x14ac:dyDescent="0.55000000000000004">
      <c r="A68" s="146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54"/>
        <v>9.9403819444445207E-3</v>
      </c>
      <c r="G68" s="96">
        <v>12.23</v>
      </c>
      <c r="H68" s="96">
        <f t="shared" si="51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52"/>
        <v>6.1166429587482218</v>
      </c>
      <c r="N68" s="96">
        <f t="shared" si="43"/>
        <v>10.099573257467995</v>
      </c>
      <c r="O68" s="125" t="s">
        <v>117</v>
      </c>
      <c r="P68" s="14">
        <v>-2.91</v>
      </c>
      <c r="Q68" s="95">
        <v>-8659</v>
      </c>
      <c r="R68" s="133"/>
      <c r="S68" s="11">
        <f>K68+((K68/100)*S$64)</f>
        <v>3997.71</v>
      </c>
      <c r="T68" s="11">
        <f>K68-((K68/100)*T$64)</f>
        <v>3773.25</v>
      </c>
      <c r="U68" s="11">
        <v>3945</v>
      </c>
      <c r="V68" s="14">
        <f t="shared" si="44"/>
        <v>1.9379844961240309</v>
      </c>
      <c r="W68" s="12">
        <v>3715</v>
      </c>
      <c r="X68" s="14">
        <f t="shared" si="45"/>
        <v>-4.0051679586563305</v>
      </c>
      <c r="Y68" s="62" t="s">
        <v>45</v>
      </c>
      <c r="Z68" s="62" t="s">
        <v>45</v>
      </c>
      <c r="AA68" s="72" t="str">
        <f t="shared" si="46"/>
        <v>패배</v>
      </c>
      <c r="AB68" s="72">
        <f t="shared" si="47"/>
        <v>-2.83</v>
      </c>
      <c r="AC68" s="86"/>
      <c r="AD68" s="11">
        <f>K68+((K68/100)*AD$64)</f>
        <v>3997.71</v>
      </c>
      <c r="AE68" s="11">
        <f>K68-((K68/100)*AE$64)</f>
        <v>3773.25</v>
      </c>
      <c r="AF68" s="11">
        <v>3945</v>
      </c>
      <c r="AG68" s="14">
        <f t="shared" si="48"/>
        <v>1.9379844961240309</v>
      </c>
      <c r="AH68" s="12">
        <v>3635</v>
      </c>
      <c r="AI68" s="14">
        <f t="shared" si="49"/>
        <v>-6.0723514211886309</v>
      </c>
      <c r="AJ68" s="3" t="str">
        <f t="shared" si="53"/>
        <v>패배</v>
      </c>
      <c r="AK68" s="70">
        <f t="shared" si="50"/>
        <v>-3.33</v>
      </c>
    </row>
    <row r="69" spans="1:37" x14ac:dyDescent="0.55000000000000004">
      <c r="A69" s="146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54"/>
        <v>4.815844907407385E-3</v>
      </c>
      <c r="G69" s="96">
        <v>16.79</v>
      </c>
      <c r="H69" s="96">
        <f t="shared" si="51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52"/>
        <v>0</v>
      </c>
      <c r="N69" s="116">
        <f t="shared" si="43"/>
        <v>15.849056603773585</v>
      </c>
      <c r="O69" s="127" t="s">
        <v>118</v>
      </c>
      <c r="P69" s="14">
        <v>-2.2799999999999998</v>
      </c>
      <c r="Q69" s="95">
        <v>-6715</v>
      </c>
      <c r="R69" s="133"/>
      <c r="S69" s="11">
        <f>K69+((K69/100)*S$64)</f>
        <v>6342.62</v>
      </c>
      <c r="T69" s="11">
        <f>K69-((K69/100)*T$64)</f>
        <v>5986.5</v>
      </c>
      <c r="U69" s="11">
        <v>6080</v>
      </c>
      <c r="V69" s="14">
        <f t="shared" si="44"/>
        <v>-0.9771986970684039</v>
      </c>
      <c r="W69" s="12">
        <v>5900</v>
      </c>
      <c r="X69" s="14">
        <f t="shared" si="45"/>
        <v>-3.9087947882736156</v>
      </c>
      <c r="Y69" s="62" t="s">
        <v>45</v>
      </c>
      <c r="Z69" s="62" t="s">
        <v>45</v>
      </c>
      <c r="AA69" s="72" t="str">
        <f t="shared" si="46"/>
        <v>패배</v>
      </c>
      <c r="AB69" s="72">
        <f t="shared" si="47"/>
        <v>-2.83</v>
      </c>
      <c r="AC69" s="86"/>
      <c r="AD69" s="11">
        <f>K69+((K69/100)*AD$64)</f>
        <v>6342.62</v>
      </c>
      <c r="AE69" s="11">
        <f>K69-((K69/100)*AE$64)</f>
        <v>5986.5</v>
      </c>
      <c r="AF69" s="11">
        <v>6190</v>
      </c>
      <c r="AG69" s="14">
        <f t="shared" si="48"/>
        <v>0.81433224755700329</v>
      </c>
      <c r="AH69" s="12">
        <v>5300</v>
      </c>
      <c r="AI69" s="14">
        <f t="shared" si="49"/>
        <v>-13.680781758957655</v>
      </c>
      <c r="AJ69" s="3" t="str">
        <f t="shared" si="53"/>
        <v>패배</v>
      </c>
      <c r="AK69" s="70">
        <f t="shared" si="50"/>
        <v>-3.33</v>
      </c>
    </row>
    <row r="70" spans="1:37" s="1" customFormat="1" x14ac:dyDescent="0.55000000000000004">
      <c r="A70" s="146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54"/>
        <v>1.5880613425925949E-2</v>
      </c>
      <c r="G70" s="96">
        <v>17.73</v>
      </c>
      <c r="H70" s="96">
        <f t="shared" si="51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52"/>
        <v>-0.49937578027465668</v>
      </c>
      <c r="N70" s="96">
        <f t="shared" si="43"/>
        <v>10.362047440699126</v>
      </c>
      <c r="O70" s="125" t="s">
        <v>117</v>
      </c>
      <c r="P70" s="14">
        <v>2.94</v>
      </c>
      <c r="Q70" s="95">
        <v>8577</v>
      </c>
      <c r="R70" s="133"/>
      <c r="S70" s="11">
        <f>K70+((K70/100)*S$64)</f>
        <v>9131.7199999999993</v>
      </c>
      <c r="T70" s="11">
        <f>K70-((K70/100)*T$64)</f>
        <v>8619</v>
      </c>
      <c r="U70" s="11">
        <v>9340</v>
      </c>
      <c r="V70" s="14">
        <f t="shared" si="44"/>
        <v>5.6561085972850682</v>
      </c>
      <c r="W70" s="12">
        <v>8880</v>
      </c>
      <c r="X70" s="14">
        <f t="shared" si="45"/>
        <v>0.45248868778280543</v>
      </c>
      <c r="Y70" s="61" t="s">
        <v>44</v>
      </c>
      <c r="Z70" s="61" t="s">
        <v>44</v>
      </c>
      <c r="AA70" s="72" t="str">
        <f t="shared" si="46"/>
        <v>승리</v>
      </c>
      <c r="AB70" s="72">
        <f t="shared" si="47"/>
        <v>2.9699999999999998</v>
      </c>
      <c r="AC70" s="86"/>
      <c r="AD70" s="11">
        <f>K70+((K70/100)*AD$64)</f>
        <v>9131.7199999999993</v>
      </c>
      <c r="AE70" s="11">
        <f>K70-((K70/100)*AE$64)</f>
        <v>8619</v>
      </c>
      <c r="AF70" s="11">
        <v>9430</v>
      </c>
      <c r="AG70" s="14">
        <f t="shared" si="48"/>
        <v>6.6742081447963804</v>
      </c>
      <c r="AH70" s="12">
        <v>8900</v>
      </c>
      <c r="AI70" s="14">
        <f t="shared" si="49"/>
        <v>0.67873303167420818</v>
      </c>
      <c r="AJ70" s="3" t="str">
        <f t="shared" si="53"/>
        <v>승리</v>
      </c>
      <c r="AK70" s="70">
        <f t="shared" si="50"/>
        <v>3.67</v>
      </c>
    </row>
    <row r="71" spans="1:37" x14ac:dyDescent="0.55000000000000004">
      <c r="A71" s="146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54"/>
        <v>1.4146412037037148E-3</v>
      </c>
      <c r="G71" s="96">
        <v>23.43</v>
      </c>
      <c r="H71" s="96">
        <f t="shared" si="51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52"/>
        <v>0</v>
      </c>
      <c r="N71" s="116">
        <f t="shared" si="43"/>
        <v>18.955223880597014</v>
      </c>
      <c r="O71" s="127" t="s">
        <v>115</v>
      </c>
      <c r="P71" s="14">
        <v>-3.08</v>
      </c>
      <c r="Q71" s="95">
        <v>-9088</v>
      </c>
      <c r="R71" s="133"/>
      <c r="S71" s="11">
        <f>K71+((K71/100)*S$64)</f>
        <v>8233.01</v>
      </c>
      <c r="T71" s="11">
        <f>K71-((K71/100)*T$64)</f>
        <v>7770.75</v>
      </c>
      <c r="U71" s="11">
        <v>8080</v>
      </c>
      <c r="V71" s="14">
        <f t="shared" si="44"/>
        <v>1.3801756587202008</v>
      </c>
      <c r="W71" s="12">
        <v>7510</v>
      </c>
      <c r="X71" s="14">
        <f t="shared" si="45"/>
        <v>-5.7716436637390212</v>
      </c>
      <c r="Y71" s="61" t="s">
        <v>44</v>
      </c>
      <c r="Z71" s="62" t="s">
        <v>45</v>
      </c>
      <c r="AA71" s="72" t="str">
        <f t="shared" si="46"/>
        <v>패배</v>
      </c>
      <c r="AB71" s="72">
        <f t="shared" si="47"/>
        <v>-2.83</v>
      </c>
      <c r="AC71" s="86"/>
      <c r="AD71" s="11">
        <f>K71+((K71/100)*AD$64)</f>
        <v>8233.01</v>
      </c>
      <c r="AE71" s="11">
        <f>K71-((K71/100)*AE$64)</f>
        <v>7770.75</v>
      </c>
      <c r="AF71" s="11">
        <v>8270</v>
      </c>
      <c r="AG71" s="14">
        <f t="shared" si="48"/>
        <v>3.7641154328732749</v>
      </c>
      <c r="AH71" s="12">
        <v>7730</v>
      </c>
      <c r="AI71" s="14">
        <f t="shared" si="49"/>
        <v>-3.0112923462986196</v>
      </c>
      <c r="AJ71" s="3" t="str">
        <f t="shared" si="53"/>
        <v>승리</v>
      </c>
      <c r="AK71" s="70">
        <f t="shared" si="50"/>
        <v>3.67</v>
      </c>
    </row>
    <row r="72" spans="1:37" x14ac:dyDescent="0.55000000000000004">
      <c r="A72" s="146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54"/>
        <v>1.4067129629635744E-4</v>
      </c>
      <c r="G72" s="96">
        <v>24.43</v>
      </c>
      <c r="H72" s="96">
        <f t="shared" si="51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52"/>
        <v>0.67873303167420818</v>
      </c>
      <c r="N72" s="116">
        <f t="shared" si="43"/>
        <v>19.683257918552037</v>
      </c>
      <c r="O72" s="127" t="s">
        <v>119</v>
      </c>
      <c r="P72" s="14">
        <v>-2.97</v>
      </c>
      <c r="Q72" s="95">
        <v>-8636</v>
      </c>
      <c r="R72" s="133"/>
      <c r="S72" s="11">
        <f>K72+((K72/100)*S$64)</f>
        <v>27322.85</v>
      </c>
      <c r="T72" s="11">
        <f>K72-((K72/100)*T$64)</f>
        <v>25788.75</v>
      </c>
      <c r="U72" s="11">
        <v>26850</v>
      </c>
      <c r="V72" s="14">
        <f t="shared" si="44"/>
        <v>1.5122873345935728</v>
      </c>
      <c r="W72" s="11">
        <v>25750</v>
      </c>
      <c r="X72" s="14">
        <f t="shared" si="45"/>
        <v>-2.6465028355387523</v>
      </c>
      <c r="Y72" s="61" t="s">
        <v>44</v>
      </c>
      <c r="Z72" s="62" t="s">
        <v>45</v>
      </c>
      <c r="AA72" s="72" t="str">
        <f t="shared" si="46"/>
        <v>패배</v>
      </c>
      <c r="AB72" s="72">
        <f t="shared" si="47"/>
        <v>-2.83</v>
      </c>
      <c r="AC72" s="86"/>
      <c r="AD72" s="11">
        <f>K72+((K72/100)*AD$64)</f>
        <v>27322.85</v>
      </c>
      <c r="AE72" s="11">
        <f>K72-((K72/100)*AE$64)</f>
        <v>25788.75</v>
      </c>
      <c r="AF72" s="11">
        <v>27500</v>
      </c>
      <c r="AG72" s="14">
        <f t="shared" si="48"/>
        <v>3.9697542533081287</v>
      </c>
      <c r="AH72" s="12">
        <v>24350</v>
      </c>
      <c r="AI72" s="14">
        <f t="shared" si="49"/>
        <v>-7.9395085066162574</v>
      </c>
      <c r="AJ72" s="3" t="str">
        <f t="shared" si="53"/>
        <v>승리</v>
      </c>
      <c r="AK72" s="70">
        <f t="shared" si="50"/>
        <v>3.67</v>
      </c>
    </row>
    <row r="73" spans="1:37" ht="33.9" customHeight="1" x14ac:dyDescent="0.55000000000000004">
      <c r="A73" s="134" t="s">
        <v>90</v>
      </c>
      <c r="B73" s="135"/>
      <c r="C73" s="135"/>
      <c r="D73" s="135"/>
      <c r="E73" s="135"/>
      <c r="F73" s="136"/>
      <c r="G73" s="137" t="s">
        <v>96</v>
      </c>
      <c r="H73" s="138"/>
      <c r="I73" s="109"/>
      <c r="J73" s="109"/>
      <c r="K73" s="139" t="s">
        <v>19</v>
      </c>
      <c r="L73" s="140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133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146">
        <v>42657</v>
      </c>
      <c r="B75" s="141" t="s">
        <v>22</v>
      </c>
      <c r="C75" s="88" t="s">
        <v>12</v>
      </c>
      <c r="D75" s="141" t="s">
        <v>13</v>
      </c>
      <c r="E75" s="141"/>
      <c r="F75" s="141"/>
      <c r="G75" s="147" t="s">
        <v>89</v>
      </c>
      <c r="H75" s="147" t="s">
        <v>91</v>
      </c>
      <c r="I75" s="141" t="s">
        <v>27</v>
      </c>
      <c r="J75" s="141"/>
      <c r="K75" s="141"/>
      <c r="L75" s="141"/>
      <c r="M75" s="142" t="s">
        <v>109</v>
      </c>
      <c r="N75" s="144" t="s">
        <v>110</v>
      </c>
      <c r="O75" s="144" t="s">
        <v>111</v>
      </c>
      <c r="P75" s="131" t="s">
        <v>10</v>
      </c>
      <c r="Q75" s="131" t="s">
        <v>11</v>
      </c>
      <c r="R75" s="133"/>
      <c r="S75" s="58" t="s">
        <v>18</v>
      </c>
      <c r="T75" s="58" t="s">
        <v>17</v>
      </c>
      <c r="U75" s="141" t="s">
        <v>14</v>
      </c>
      <c r="V75" s="141"/>
      <c r="W75" s="141"/>
      <c r="X75" s="141"/>
      <c r="Y75" s="141"/>
      <c r="Z75" s="141"/>
      <c r="AA75" s="141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146"/>
      <c r="B76" s="141"/>
      <c r="C76" s="88" t="s">
        <v>74</v>
      </c>
      <c r="D76" s="88" t="s">
        <v>74</v>
      </c>
      <c r="E76" s="88" t="s">
        <v>75</v>
      </c>
      <c r="F76" s="88" t="s">
        <v>76</v>
      </c>
      <c r="G76" s="143"/>
      <c r="H76" s="148"/>
      <c r="I76" s="112" t="s">
        <v>107</v>
      </c>
      <c r="J76" s="112" t="s">
        <v>108</v>
      </c>
      <c r="K76" s="88" t="s">
        <v>12</v>
      </c>
      <c r="L76" s="88" t="s">
        <v>13</v>
      </c>
      <c r="M76" s="143"/>
      <c r="N76" s="132"/>
      <c r="O76" s="145"/>
      <c r="P76" s="132"/>
      <c r="Q76" s="132"/>
      <c r="R76" s="133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146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>E77-D77</f>
        <v>9.7494236111111132E-2</v>
      </c>
      <c r="G77" s="96">
        <v>14.05</v>
      </c>
      <c r="H77" s="96">
        <f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>(J77-I77)*100/I77</f>
        <v>4.166666666666667</v>
      </c>
      <c r="N77" s="96">
        <f>(K77-I77)*100/I77</f>
        <v>10</v>
      </c>
      <c r="O77" s="107" t="s">
        <v>113</v>
      </c>
      <c r="P77" s="14">
        <v>-3.35</v>
      </c>
      <c r="Q77" s="95">
        <v>-13305</v>
      </c>
      <c r="R77" s="133"/>
      <c r="S77" s="11">
        <f>K77+((K77/100)*S$76)</f>
        <v>4804.8</v>
      </c>
      <c r="T77" s="11">
        <f>K77-((K77/100)*T$76)</f>
        <v>4481.3999999999996</v>
      </c>
      <c r="U77" s="11">
        <v>4660</v>
      </c>
      <c r="V77" s="14">
        <f t="shared" ref="V77:V86" si="55">((U77-$K77)*100/$K77)</f>
        <v>0.86580086580086579</v>
      </c>
      <c r="W77" s="12">
        <v>4485</v>
      </c>
      <c r="X77" s="14">
        <f t="shared" ref="X77:X86" si="56">((W77-$K77)*100/$K77)</f>
        <v>-2.9220779220779223</v>
      </c>
      <c r="Y77" s="61" t="s">
        <v>44</v>
      </c>
      <c r="Z77" s="62" t="s">
        <v>45</v>
      </c>
      <c r="AA77" s="90" t="str">
        <f t="shared" ref="AA77:AA86" si="57">IF(Z77="▲",IF(S77&lt;=U77,"승리","패배"),IF(T77&gt;=W77,"패배",IF(S77&lt;=U77,"승리","패배")))</f>
        <v>패배</v>
      </c>
      <c r="AB77" s="90">
        <f>IF(AA77="승리", $S$76-$AB$2, -($T$76+$AB$2))</f>
        <v>-3.33</v>
      </c>
      <c r="AC77" s="86"/>
      <c r="AD77" s="11">
        <f>K77+((K77/100)*AD$76)</f>
        <v>4772.46</v>
      </c>
      <c r="AE77" s="11">
        <f>K77-((K77/100)*AE$76)</f>
        <v>4504.5</v>
      </c>
      <c r="AF77" s="11">
        <v>4790</v>
      </c>
      <c r="AG77" s="14">
        <f t="shared" ref="AG77:AG86" si="58">((AF77-$K77)*100/$K77)</f>
        <v>3.6796536796536796</v>
      </c>
      <c r="AH77" s="12">
        <v>4420</v>
      </c>
      <c r="AI77" s="14">
        <f t="shared" ref="AI77:AI86" si="59">((AH77-$K77)*100/$K77)</f>
        <v>-4.329004329004329</v>
      </c>
      <c r="AJ77" s="3" t="str">
        <f>IF(AF77&gt;=AD77,"승리","패배")</f>
        <v>승리</v>
      </c>
      <c r="AK77" s="70">
        <f>IF(AJ77="승리", $AD$76-$AB$2, -($AE$76+$AB$2))</f>
        <v>2.9699999999999998</v>
      </c>
    </row>
    <row r="78" spans="1:37" x14ac:dyDescent="0.55000000000000004">
      <c r="A78" s="146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>E78-D78</f>
        <v>5.2096064814816101E-4</v>
      </c>
      <c r="G78" s="96">
        <v>27.08</v>
      </c>
      <c r="H78" s="96">
        <f t="shared" ref="H78:H86" si="60">G78-10</f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ref="M78:M86" si="61">(J78-I78)*100/I78</f>
        <v>0.7769145394006659</v>
      </c>
      <c r="N78" s="96">
        <f t="shared" ref="N78:N86" si="62">(K78-I78)*100/I78</f>
        <v>12.097669256381797</v>
      </c>
      <c r="O78" s="125" t="s">
        <v>113</v>
      </c>
      <c r="P78" s="14">
        <v>3.62</v>
      </c>
      <c r="Q78" s="95">
        <v>14262</v>
      </c>
      <c r="R78" s="133"/>
      <c r="S78" s="11">
        <f>K78+((K78/100)*S$76)</f>
        <v>10504</v>
      </c>
      <c r="T78" s="11">
        <f>K78-((K78/100)*T$76)</f>
        <v>9797</v>
      </c>
      <c r="U78" s="11">
        <v>11450</v>
      </c>
      <c r="V78" s="14">
        <f t="shared" si="55"/>
        <v>13.366336633663366</v>
      </c>
      <c r="W78" s="12">
        <v>10100</v>
      </c>
      <c r="X78" s="14">
        <f t="shared" si="56"/>
        <v>0</v>
      </c>
      <c r="Y78" s="61" t="s">
        <v>44</v>
      </c>
      <c r="Z78" s="61" t="s">
        <v>44</v>
      </c>
      <c r="AA78" s="90" t="str">
        <f t="shared" si="57"/>
        <v>승리</v>
      </c>
      <c r="AB78" s="90">
        <f t="shared" ref="AB78:AB86" si="63">IF(AA78="승리", $S$76-$AB$2, -($T$76+$AB$2))</f>
        <v>3.67</v>
      </c>
      <c r="AC78" s="86"/>
      <c r="AD78" s="11">
        <f>K78+((K78/100)*AD$76)</f>
        <v>10433.299999999999</v>
      </c>
      <c r="AE78" s="11">
        <f>K78-((K78/100)*AE$76)</f>
        <v>9847.5</v>
      </c>
      <c r="AF78" s="11">
        <v>11450</v>
      </c>
      <c r="AG78" s="14">
        <f t="shared" si="58"/>
        <v>13.366336633663366</v>
      </c>
      <c r="AH78" s="12">
        <v>9690</v>
      </c>
      <c r="AI78" s="14">
        <f t="shared" si="59"/>
        <v>-4.0594059405940595</v>
      </c>
      <c r="AJ78" s="3" t="str">
        <f t="shared" ref="AJ78:AJ86" si="64">IF(AF78&gt;=AD78,"승리","패배")</f>
        <v>승리</v>
      </c>
      <c r="AK78" s="70">
        <f t="shared" ref="AK78:AK86" si="65">IF(AJ78="승리", $AD$76-$AB$2, -($AE$76+$AB$2))</f>
        <v>2.9699999999999998</v>
      </c>
    </row>
    <row r="79" spans="1:37" x14ac:dyDescent="0.55000000000000004">
      <c r="A79" s="146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ref="F79:F86" si="66">E79-D79</f>
        <v>3.3045023148148278E-3</v>
      </c>
      <c r="G79" s="96">
        <v>10.67</v>
      </c>
      <c r="H79" s="96">
        <f t="shared" si="60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61"/>
        <v>-0.19762845849802371</v>
      </c>
      <c r="N79" s="96">
        <f t="shared" si="62"/>
        <v>10.474308300395258</v>
      </c>
      <c r="O79" s="125" t="s">
        <v>112</v>
      </c>
      <c r="P79" s="14">
        <v>-3.36</v>
      </c>
      <c r="Q79" s="95">
        <v>-13334</v>
      </c>
      <c r="R79" s="133"/>
      <c r="S79" s="11">
        <f>K79+((K79/100)*S$76)</f>
        <v>5813.6</v>
      </c>
      <c r="T79" s="11">
        <f>K79-((K79/100)*T$76)</f>
        <v>5422.3</v>
      </c>
      <c r="U79" s="95">
        <v>5470</v>
      </c>
      <c r="V79" s="14">
        <f t="shared" si="55"/>
        <v>-2.1466905187835419</v>
      </c>
      <c r="W79" s="12">
        <v>5260</v>
      </c>
      <c r="X79" s="14">
        <f t="shared" si="56"/>
        <v>-5.9033989266547406</v>
      </c>
      <c r="Y79" s="62" t="s">
        <v>45</v>
      </c>
      <c r="Z79" s="62" t="s">
        <v>45</v>
      </c>
      <c r="AA79" s="90" t="str">
        <f t="shared" si="57"/>
        <v>패배</v>
      </c>
      <c r="AB79" s="90">
        <f t="shared" si="63"/>
        <v>-3.33</v>
      </c>
      <c r="AC79" s="86"/>
      <c r="AD79" s="11">
        <f>K79+((K79/100)*AD$76)</f>
        <v>5774.47</v>
      </c>
      <c r="AE79" s="11">
        <f>K79-((K79/100)*AE$76)</f>
        <v>5450.25</v>
      </c>
      <c r="AF79" s="11">
        <v>5600</v>
      </c>
      <c r="AG79" s="14">
        <f t="shared" si="58"/>
        <v>0.17889087656529518</v>
      </c>
      <c r="AH79" s="12">
        <v>5260</v>
      </c>
      <c r="AI79" s="14">
        <f t="shared" si="59"/>
        <v>-5.9033989266547406</v>
      </c>
      <c r="AJ79" s="3" t="str">
        <f t="shared" si="64"/>
        <v>패배</v>
      </c>
      <c r="AK79" s="70">
        <f t="shared" si="65"/>
        <v>-2.83</v>
      </c>
    </row>
    <row r="80" spans="1:37" x14ac:dyDescent="0.55000000000000004">
      <c r="A80" s="146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66"/>
        <v>9.2224537037038923E-4</v>
      </c>
      <c r="G80" s="96">
        <v>16.899999999999999</v>
      </c>
      <c r="H80" s="96">
        <f t="shared" si="60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61"/>
        <v>1.3916500994035785</v>
      </c>
      <c r="N80" s="96">
        <f t="shared" si="62"/>
        <v>10.337972166998012</v>
      </c>
      <c r="O80" s="107" t="s">
        <v>113</v>
      </c>
      <c r="P80" s="14">
        <v>-3.38</v>
      </c>
      <c r="Q80" s="95">
        <v>-13512</v>
      </c>
      <c r="R80" s="133"/>
      <c r="S80" s="11">
        <f>K80+((K80/100)*S$76)</f>
        <v>2886</v>
      </c>
      <c r="T80" s="11">
        <f>K80-((K80/100)*T$76)</f>
        <v>2691.75</v>
      </c>
      <c r="U80" s="11">
        <v>2940</v>
      </c>
      <c r="V80" s="14">
        <f t="shared" si="55"/>
        <v>5.9459459459459456</v>
      </c>
      <c r="W80" s="12">
        <v>2570</v>
      </c>
      <c r="X80" s="14">
        <f t="shared" si="56"/>
        <v>-7.3873873873873874</v>
      </c>
      <c r="Y80" s="61" t="s">
        <v>44</v>
      </c>
      <c r="Z80" s="62" t="s">
        <v>45</v>
      </c>
      <c r="AA80" s="90" t="str">
        <f t="shared" si="57"/>
        <v>패배</v>
      </c>
      <c r="AB80" s="90">
        <f t="shared" si="63"/>
        <v>-3.33</v>
      </c>
      <c r="AC80" s="86"/>
      <c r="AD80" s="11">
        <f>K80+((K80/100)*AD$76)</f>
        <v>2866.5749999999998</v>
      </c>
      <c r="AE80" s="11">
        <f>K80-((K80/100)*AE$76)</f>
        <v>2705.625</v>
      </c>
      <c r="AF80" s="11">
        <v>2940</v>
      </c>
      <c r="AG80" s="14">
        <f t="shared" si="58"/>
        <v>5.9459459459459456</v>
      </c>
      <c r="AH80" s="12">
        <v>2570</v>
      </c>
      <c r="AI80" s="14">
        <f t="shared" si="59"/>
        <v>-7.3873873873873874</v>
      </c>
      <c r="AJ80" s="3" t="str">
        <f t="shared" si="64"/>
        <v>승리</v>
      </c>
      <c r="AK80" s="70">
        <f t="shared" si="65"/>
        <v>2.9699999999999998</v>
      </c>
    </row>
    <row r="81" spans="1:37" x14ac:dyDescent="0.55000000000000004">
      <c r="A81" s="146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66"/>
        <v>2.1875115740740414E-3</v>
      </c>
      <c r="G81" s="96">
        <v>27.25</v>
      </c>
      <c r="H81" s="96">
        <f t="shared" si="60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61"/>
        <v>0.21208907741251326</v>
      </c>
      <c r="N81" s="116">
        <f t="shared" si="62"/>
        <v>19.618239660657476</v>
      </c>
      <c r="O81" s="127" t="s">
        <v>115</v>
      </c>
      <c r="P81" s="14">
        <v>-3.51</v>
      </c>
      <c r="Q81" s="95">
        <v>-13846</v>
      </c>
      <c r="R81" s="133"/>
      <c r="S81" s="11">
        <f>K81+((K81/100)*S$76)</f>
        <v>5865.6</v>
      </c>
      <c r="T81" s="11">
        <f>K81-((K81/100)*T$76)</f>
        <v>5470.8</v>
      </c>
      <c r="U81" s="11">
        <v>5660</v>
      </c>
      <c r="V81" s="14">
        <f t="shared" si="55"/>
        <v>0.3546099290780142</v>
      </c>
      <c r="W81" s="12">
        <v>5440</v>
      </c>
      <c r="X81" s="14">
        <f t="shared" si="56"/>
        <v>-3.5460992907801416</v>
      </c>
      <c r="Y81" s="61" t="s">
        <v>44</v>
      </c>
      <c r="Z81" s="62" t="s">
        <v>45</v>
      </c>
      <c r="AA81" s="90" t="str">
        <f t="shared" si="57"/>
        <v>패배</v>
      </c>
      <c r="AB81" s="90">
        <f t="shared" si="63"/>
        <v>-3.33</v>
      </c>
      <c r="AC81" s="86"/>
      <c r="AD81" s="11">
        <f>K81+((K81/100)*AD$76)</f>
        <v>5826.12</v>
      </c>
      <c r="AE81" s="11">
        <f>K81-((K81/100)*AE$76)</f>
        <v>5499</v>
      </c>
      <c r="AF81" s="11">
        <v>6000</v>
      </c>
      <c r="AG81" s="14">
        <f t="shared" si="58"/>
        <v>6.3829787234042552</v>
      </c>
      <c r="AH81" s="12">
        <v>5370</v>
      </c>
      <c r="AI81" s="14">
        <f t="shared" si="59"/>
        <v>-4.7872340425531918</v>
      </c>
      <c r="AJ81" s="3" t="str">
        <f t="shared" si="64"/>
        <v>승리</v>
      </c>
      <c r="AK81" s="70">
        <f t="shared" si="65"/>
        <v>2.9699999999999998</v>
      </c>
    </row>
    <row r="82" spans="1:37" x14ac:dyDescent="0.55000000000000004">
      <c r="A82" s="146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66"/>
        <v>1.8849513888888891E-2</v>
      </c>
      <c r="G82" s="96">
        <v>14.22</v>
      </c>
      <c r="H82" s="96">
        <f t="shared" si="60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61"/>
        <v>0.88888888888888884</v>
      </c>
      <c r="N82" s="96">
        <f t="shared" si="62"/>
        <v>10</v>
      </c>
      <c r="O82" s="125" t="s">
        <v>116</v>
      </c>
      <c r="P82" s="14">
        <v>-3.75</v>
      </c>
      <c r="Q82" s="95">
        <v>-14949</v>
      </c>
      <c r="R82" s="133"/>
      <c r="S82" s="11">
        <f>K82+((K82/100)*S$76)</f>
        <v>2574</v>
      </c>
      <c r="T82" s="11">
        <f>K82-((K82/100)*T$76)</f>
        <v>2400.75</v>
      </c>
      <c r="U82" s="11">
        <v>2560</v>
      </c>
      <c r="V82" s="14">
        <f t="shared" si="55"/>
        <v>3.4343434343434343</v>
      </c>
      <c r="W82" s="12">
        <v>2440</v>
      </c>
      <c r="X82" s="14">
        <f t="shared" si="56"/>
        <v>-1.4141414141414141</v>
      </c>
      <c r="Y82" s="61" t="s">
        <v>44</v>
      </c>
      <c r="Z82" s="61" t="s">
        <v>44</v>
      </c>
      <c r="AA82" s="90" t="str">
        <f t="shared" si="57"/>
        <v>패배</v>
      </c>
      <c r="AB82" s="90">
        <f t="shared" si="63"/>
        <v>-3.33</v>
      </c>
      <c r="AC82" s="86"/>
      <c r="AD82" s="11">
        <f>K82+((K82/100)*AD$76)</f>
        <v>2556.6750000000002</v>
      </c>
      <c r="AE82" s="11">
        <f>K82-((K82/100)*AE$76)</f>
        <v>2413.125</v>
      </c>
      <c r="AF82" s="11">
        <v>2570</v>
      </c>
      <c r="AG82" s="14">
        <f t="shared" si="58"/>
        <v>3.8383838383838382</v>
      </c>
      <c r="AH82" s="12">
        <v>2200</v>
      </c>
      <c r="AI82" s="14">
        <f t="shared" si="59"/>
        <v>-11.111111111111111</v>
      </c>
      <c r="AJ82" s="3" t="str">
        <f t="shared" si="64"/>
        <v>승리</v>
      </c>
      <c r="AK82" s="70">
        <f>IF(AJ82="승리", $AD$76-$AB$2, -($AE$76+$AB$2))</f>
        <v>2.9699999999999998</v>
      </c>
    </row>
    <row r="83" spans="1:37" x14ac:dyDescent="0.55000000000000004">
      <c r="A83" s="146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66"/>
        <v>4.6354768518518497E-2</v>
      </c>
      <c r="G83" s="96">
        <v>11.9</v>
      </c>
      <c r="H83" s="96">
        <f t="shared" si="60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61"/>
        <v>1.7857142857142858</v>
      </c>
      <c r="N83" s="96">
        <f t="shared" si="62"/>
        <v>9.9206349206349209</v>
      </c>
      <c r="O83" s="125" t="s">
        <v>117</v>
      </c>
      <c r="P83" s="14">
        <v>-3.39</v>
      </c>
      <c r="Q83" s="95">
        <v>-13509</v>
      </c>
      <c r="R83" s="133"/>
      <c r="S83" s="11">
        <f>K83+((K83/100)*S$76)</f>
        <v>5761.6</v>
      </c>
      <c r="T83" s="11">
        <f>K83-((K83/100)*T$76)</f>
        <v>5373.8</v>
      </c>
      <c r="U83" s="11">
        <v>5620</v>
      </c>
      <c r="V83" s="14">
        <f t="shared" si="55"/>
        <v>1.4440433212996391</v>
      </c>
      <c r="W83" s="12">
        <v>5410</v>
      </c>
      <c r="X83" s="14">
        <f t="shared" si="56"/>
        <v>-2.3465703971119134</v>
      </c>
      <c r="Y83" s="61" t="s">
        <v>44</v>
      </c>
      <c r="Z83" s="61" t="s">
        <v>44</v>
      </c>
      <c r="AA83" s="90" t="str">
        <f t="shared" si="57"/>
        <v>패배</v>
      </c>
      <c r="AB83" s="90">
        <f t="shared" si="63"/>
        <v>-3.33</v>
      </c>
      <c r="AC83" s="86"/>
      <c r="AD83" s="11">
        <f>K83+((K83/100)*AD$76)</f>
        <v>5722.82</v>
      </c>
      <c r="AE83" s="11">
        <f>K83-((K83/100)*AE$76)</f>
        <v>5401.5</v>
      </c>
      <c r="AF83" s="11">
        <v>5640</v>
      </c>
      <c r="AG83" s="14">
        <f t="shared" si="58"/>
        <v>1.8050541516245486</v>
      </c>
      <c r="AH83" s="12">
        <v>5210</v>
      </c>
      <c r="AI83" s="14">
        <f t="shared" si="59"/>
        <v>-5.9566787003610111</v>
      </c>
      <c r="AJ83" s="3" t="str">
        <f t="shared" si="64"/>
        <v>패배</v>
      </c>
      <c r="AK83" s="70">
        <f t="shared" si="65"/>
        <v>-2.83</v>
      </c>
    </row>
    <row r="84" spans="1:37" x14ac:dyDescent="0.55000000000000004">
      <c r="A84" s="146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66"/>
        <v>2.6043981481482792E-4</v>
      </c>
      <c r="G84" s="96">
        <v>30</v>
      </c>
      <c r="H84" s="96">
        <f t="shared" si="60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61"/>
        <v>-1.4583333333333333</v>
      </c>
      <c r="N84" s="96">
        <f t="shared" si="62"/>
        <v>12.5</v>
      </c>
      <c r="O84" s="125" t="s">
        <v>113</v>
      </c>
      <c r="P84" s="14">
        <v>3.73</v>
      </c>
      <c r="Q84" s="95">
        <v>14913</v>
      </c>
      <c r="R84" s="133"/>
      <c r="S84" s="11">
        <f>K84+((K84/100)*S$76)</f>
        <v>5616</v>
      </c>
      <c r="T84" s="11">
        <f>K84-((K84/100)*T$76)</f>
        <v>5238</v>
      </c>
      <c r="U84" s="11">
        <v>5770</v>
      </c>
      <c r="V84" s="14">
        <f t="shared" si="55"/>
        <v>6.8518518518518521</v>
      </c>
      <c r="W84" s="12">
        <v>5350</v>
      </c>
      <c r="X84" s="14">
        <f t="shared" si="56"/>
        <v>-0.92592592592592593</v>
      </c>
      <c r="Y84" s="61" t="s">
        <v>44</v>
      </c>
      <c r="Z84" s="61" t="s">
        <v>44</v>
      </c>
      <c r="AA84" s="90" t="str">
        <f t="shared" si="57"/>
        <v>승리</v>
      </c>
      <c r="AB84" s="90">
        <f t="shared" si="63"/>
        <v>3.67</v>
      </c>
      <c r="AC84" s="86"/>
      <c r="AD84" s="11">
        <f>K84+((K84/100)*AD$76)</f>
        <v>5578.2</v>
      </c>
      <c r="AE84" s="11">
        <f>K84-((K84/100)*AE$76)</f>
        <v>5265</v>
      </c>
      <c r="AF84" s="11">
        <v>6240</v>
      </c>
      <c r="AG84" s="14">
        <f t="shared" si="58"/>
        <v>15.555555555555555</v>
      </c>
      <c r="AH84" s="12">
        <v>5235</v>
      </c>
      <c r="AI84" s="14">
        <f t="shared" si="59"/>
        <v>-3.0555555555555554</v>
      </c>
      <c r="AJ84" s="3" t="str">
        <f t="shared" si="64"/>
        <v>승리</v>
      </c>
      <c r="AK84" s="70">
        <f t="shared" si="65"/>
        <v>2.9699999999999998</v>
      </c>
    </row>
    <row r="85" spans="1:37" s="1" customFormat="1" x14ac:dyDescent="0.55000000000000004">
      <c r="A85" s="146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66"/>
        <v>6.1933703703703658E-2</v>
      </c>
      <c r="G85" s="96">
        <v>11.96</v>
      </c>
      <c r="H85" s="96">
        <f t="shared" si="60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61"/>
        <v>0.5089058524173028</v>
      </c>
      <c r="N85" s="96">
        <f t="shared" si="62"/>
        <v>9.7964376590330797</v>
      </c>
      <c r="O85" s="125" t="s">
        <v>117</v>
      </c>
      <c r="P85" s="14">
        <v>-0.09</v>
      </c>
      <c r="Q85" s="95">
        <v>0</v>
      </c>
      <c r="R85" s="133"/>
      <c r="S85" s="11">
        <f>K85+((K85/100)*S$76)</f>
        <v>4487.6000000000004</v>
      </c>
      <c r="T85" s="11">
        <f>K85-((K85/100)*T$76)</f>
        <v>4185.55</v>
      </c>
      <c r="U85" s="11">
        <v>4400</v>
      </c>
      <c r="V85" s="14">
        <f t="shared" si="55"/>
        <v>1.969872537659328</v>
      </c>
      <c r="W85" s="12">
        <v>4275</v>
      </c>
      <c r="X85" s="14">
        <f t="shared" si="56"/>
        <v>-0.92699884125144849</v>
      </c>
      <c r="Y85" s="61" t="s">
        <v>44</v>
      </c>
      <c r="Z85" s="61" t="s">
        <v>44</v>
      </c>
      <c r="AA85" s="90" t="str">
        <f t="shared" si="57"/>
        <v>패배</v>
      </c>
      <c r="AB85" s="90">
        <f t="shared" si="63"/>
        <v>-3.33</v>
      </c>
      <c r="AC85" s="86"/>
      <c r="AD85" s="11">
        <f>K85+((K85/100)*AD$76)</f>
        <v>4457.3950000000004</v>
      </c>
      <c r="AE85" s="11">
        <f>K85-((K85/100)*AE$76)</f>
        <v>4207.125</v>
      </c>
      <c r="AF85" s="11">
        <v>4400</v>
      </c>
      <c r="AG85" s="14">
        <f t="shared" si="58"/>
        <v>1.969872537659328</v>
      </c>
      <c r="AH85" s="12">
        <v>4205</v>
      </c>
      <c r="AI85" s="14">
        <f t="shared" si="59"/>
        <v>-2.5492468134414832</v>
      </c>
      <c r="AJ85" s="3" t="str">
        <f t="shared" si="64"/>
        <v>패배</v>
      </c>
      <c r="AK85" s="70">
        <f t="shared" si="65"/>
        <v>-2.83</v>
      </c>
    </row>
    <row r="86" spans="1:37" x14ac:dyDescent="0.55000000000000004">
      <c r="A86" s="146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66"/>
        <v>5.4045138888891842E-4</v>
      </c>
      <c r="G86" s="96">
        <v>19.12</v>
      </c>
      <c r="H86" s="96">
        <f t="shared" si="60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61"/>
        <v>-1.4705882352941178</v>
      </c>
      <c r="N86" s="96">
        <f t="shared" si="62"/>
        <v>10.294117647058824</v>
      </c>
      <c r="O86" s="125" t="s">
        <v>113</v>
      </c>
      <c r="P86" s="14">
        <v>3.66</v>
      </c>
      <c r="Q86" s="95">
        <v>14568</v>
      </c>
      <c r="R86" s="133"/>
      <c r="S86" s="11">
        <f>K86+((K86/100)*S$76)</f>
        <v>7020</v>
      </c>
      <c r="T86" s="11">
        <f>K86-((K86/100)*T$76)</f>
        <v>6547.5</v>
      </c>
      <c r="U86" s="11">
        <v>7290</v>
      </c>
      <c r="V86" s="14">
        <f t="shared" si="55"/>
        <v>8</v>
      </c>
      <c r="W86" s="12">
        <v>6790</v>
      </c>
      <c r="X86" s="14">
        <f t="shared" si="56"/>
        <v>0.59259259259259256</v>
      </c>
      <c r="Y86" s="61" t="s">
        <v>44</v>
      </c>
      <c r="Z86" s="61" t="s">
        <v>44</v>
      </c>
      <c r="AA86" s="90" t="str">
        <f t="shared" si="57"/>
        <v>승리</v>
      </c>
      <c r="AB86" s="90">
        <f t="shared" si="63"/>
        <v>3.67</v>
      </c>
      <c r="AC86" s="86"/>
      <c r="AD86" s="11">
        <f>K86+((K86/100)*AD$76)</f>
        <v>6972.75</v>
      </c>
      <c r="AE86" s="11">
        <f>K86-((K86/100)*AE$76)</f>
        <v>6581.25</v>
      </c>
      <c r="AF86" s="11">
        <v>7290</v>
      </c>
      <c r="AG86" s="14">
        <f t="shared" si="58"/>
        <v>8</v>
      </c>
      <c r="AH86" s="12">
        <v>6710</v>
      </c>
      <c r="AI86" s="14">
        <f t="shared" si="59"/>
        <v>-0.59259259259259256</v>
      </c>
      <c r="AJ86" s="3" t="str">
        <f t="shared" si="64"/>
        <v>승리</v>
      </c>
      <c r="AK86" s="70">
        <f t="shared" si="65"/>
        <v>2.9699999999999998</v>
      </c>
    </row>
    <row r="87" spans="1:37" ht="33.9" customHeight="1" x14ac:dyDescent="0.55000000000000004">
      <c r="A87" s="134" t="s">
        <v>122</v>
      </c>
      <c r="B87" s="135"/>
      <c r="C87" s="135"/>
      <c r="D87" s="135"/>
      <c r="E87" s="135"/>
      <c r="F87" s="136"/>
      <c r="G87" s="137" t="s">
        <v>105</v>
      </c>
      <c r="H87" s="138"/>
      <c r="I87" s="109"/>
      <c r="J87" s="109"/>
      <c r="K87" s="139" t="s">
        <v>19</v>
      </c>
      <c r="L87" s="140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133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146">
        <v>42660</v>
      </c>
      <c r="B89" s="141" t="s">
        <v>22</v>
      </c>
      <c r="C89" s="128" t="s">
        <v>12</v>
      </c>
      <c r="D89" s="141" t="s">
        <v>13</v>
      </c>
      <c r="E89" s="141"/>
      <c r="F89" s="141"/>
      <c r="G89" s="147" t="s">
        <v>89</v>
      </c>
      <c r="H89" s="147" t="s">
        <v>91</v>
      </c>
      <c r="I89" s="141" t="s">
        <v>27</v>
      </c>
      <c r="J89" s="141"/>
      <c r="K89" s="141"/>
      <c r="L89" s="141"/>
      <c r="M89" s="142" t="s">
        <v>109</v>
      </c>
      <c r="N89" s="144" t="s">
        <v>110</v>
      </c>
      <c r="O89" s="144" t="s">
        <v>111</v>
      </c>
      <c r="P89" s="131" t="s">
        <v>10</v>
      </c>
      <c r="Q89" s="131" t="s">
        <v>11</v>
      </c>
      <c r="R89" s="133"/>
      <c r="AA89"/>
      <c r="AB89"/>
      <c r="AC89"/>
      <c r="AD89"/>
      <c r="AE89"/>
    </row>
    <row r="90" spans="1:37" ht="35.15" customHeight="1" x14ac:dyDescent="0.55000000000000004">
      <c r="A90" s="146"/>
      <c r="B90" s="141"/>
      <c r="C90" s="128" t="s">
        <v>74</v>
      </c>
      <c r="D90" s="128" t="s">
        <v>74</v>
      </c>
      <c r="E90" s="128" t="s">
        <v>75</v>
      </c>
      <c r="F90" s="128" t="s">
        <v>76</v>
      </c>
      <c r="G90" s="143"/>
      <c r="H90" s="148"/>
      <c r="I90" s="112" t="s">
        <v>107</v>
      </c>
      <c r="J90" s="112" t="s">
        <v>108</v>
      </c>
      <c r="K90" s="128" t="s">
        <v>12</v>
      </c>
      <c r="L90" s="128" t="s">
        <v>13</v>
      </c>
      <c r="M90" s="143"/>
      <c r="N90" s="132"/>
      <c r="O90" s="145"/>
      <c r="P90" s="132"/>
      <c r="Q90" s="132"/>
      <c r="R90" s="133"/>
      <c r="AA90"/>
      <c r="AB90"/>
      <c r="AC90"/>
      <c r="AD90"/>
      <c r="AE90"/>
    </row>
    <row r="91" spans="1:37" x14ac:dyDescent="0.55000000000000004">
      <c r="A91" s="146"/>
      <c r="B91" s="12" t="s">
        <v>56</v>
      </c>
      <c r="C91" s="37">
        <v>0.38805475694444441</v>
      </c>
      <c r="D91" s="37">
        <f>C91</f>
        <v>0.38805475694444441</v>
      </c>
      <c r="E91" s="37">
        <v>0.39523072916666663</v>
      </c>
      <c r="F91" s="37">
        <f>E91-D91</f>
        <v>7.1759722222222155E-3</v>
      </c>
      <c r="G91" s="96">
        <v>15.6</v>
      </c>
      <c r="H91" s="96">
        <f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>(J91-I91)*100/I91</f>
        <v>2.4630541871921183</v>
      </c>
      <c r="N91" s="96">
        <f>(K91-I91)*100/I91</f>
        <v>10.509031198686371</v>
      </c>
      <c r="O91" s="107" t="s">
        <v>112</v>
      </c>
      <c r="P91" s="14">
        <v>-3.73</v>
      </c>
      <c r="Q91" s="95">
        <v>-3513</v>
      </c>
      <c r="R91" s="133"/>
      <c r="AA91"/>
      <c r="AB91"/>
      <c r="AC91"/>
      <c r="AD91"/>
      <c r="AE91"/>
    </row>
    <row r="92" spans="1:37" x14ac:dyDescent="0.55000000000000004">
      <c r="A92" s="146"/>
      <c r="B92" s="12" t="s">
        <v>134</v>
      </c>
      <c r="C92" s="37">
        <v>0.38894449074074072</v>
      </c>
      <c r="D92" s="37">
        <f t="shared" ref="D92:D96" si="67">C92</f>
        <v>0.38894449074074072</v>
      </c>
      <c r="E92" s="37">
        <v>0.39491234953703702</v>
      </c>
      <c r="F92" s="37">
        <f>E92-D92</f>
        <v>5.9678587962962992E-3</v>
      </c>
      <c r="G92" s="96">
        <v>10.82</v>
      </c>
      <c r="H92" s="96">
        <f t="shared" ref="H92:H96" si="68">G92-10</f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ref="M92:M96" si="69">(J92-I92)*100/I92</f>
        <v>0.84033613445378152</v>
      </c>
      <c r="N92" s="96">
        <f t="shared" ref="N92:N96" si="70">(K92-I92)*100/I92</f>
        <v>9.7689075630252109</v>
      </c>
      <c r="O92" s="125" t="s">
        <v>136</v>
      </c>
      <c r="P92" s="14">
        <v>-3.66</v>
      </c>
      <c r="Q92" s="95">
        <v>-3632</v>
      </c>
      <c r="R92" s="133"/>
      <c r="AA92"/>
      <c r="AB92"/>
      <c r="AC92"/>
      <c r="AD92"/>
      <c r="AE92"/>
    </row>
    <row r="93" spans="1:37" x14ac:dyDescent="0.55000000000000004">
      <c r="A93" s="146"/>
      <c r="B93" s="12" t="s">
        <v>104</v>
      </c>
      <c r="C93" s="37">
        <v>0.42384826388888891</v>
      </c>
      <c r="D93" s="37">
        <f t="shared" si="67"/>
        <v>0.42384826388888891</v>
      </c>
      <c r="E93" s="37">
        <v>0.48937312499999996</v>
      </c>
      <c r="F93" s="37">
        <f t="shared" ref="F93:F96" si="71">E93-D93</f>
        <v>6.5524861111111055E-2</v>
      </c>
      <c r="G93" s="96">
        <v>11.31</v>
      </c>
      <c r="H93" s="96">
        <f t="shared" si="68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69"/>
        <v>0.58737151248164465</v>
      </c>
      <c r="N93" s="96">
        <f t="shared" si="70"/>
        <v>10.13215859030837</v>
      </c>
      <c r="O93" s="125" t="s">
        <v>112</v>
      </c>
      <c r="P93" s="14">
        <v>-4.3099999999999996</v>
      </c>
      <c r="Q93" s="95">
        <v>-4200</v>
      </c>
      <c r="R93" s="133"/>
      <c r="AA93"/>
      <c r="AB93"/>
      <c r="AC93"/>
      <c r="AD93"/>
      <c r="AE93"/>
    </row>
    <row r="94" spans="1:37" x14ac:dyDescent="0.55000000000000004">
      <c r="A94" s="146"/>
      <c r="B94" s="12" t="s">
        <v>135</v>
      </c>
      <c r="C94" s="37">
        <v>0.52535043981481488</v>
      </c>
      <c r="D94" s="37">
        <f t="shared" si="67"/>
        <v>0.52535043981481488</v>
      </c>
      <c r="E94" s="37">
        <v>0.53052848379629636</v>
      </c>
      <c r="F94" s="37">
        <f t="shared" si="71"/>
        <v>5.1780439814814727E-3</v>
      </c>
      <c r="G94" s="96">
        <v>19.82</v>
      </c>
      <c r="H94" s="96">
        <f t="shared" si="68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69"/>
        <v>0.1303780964797914</v>
      </c>
      <c r="N94" s="96">
        <f t="shared" si="70"/>
        <v>10.951760104302478</v>
      </c>
      <c r="O94" s="107" t="s">
        <v>113</v>
      </c>
      <c r="P94" s="14">
        <v>3.66</v>
      </c>
      <c r="Q94" s="95">
        <v>3482</v>
      </c>
      <c r="R94" s="133"/>
      <c r="AA94"/>
      <c r="AB94"/>
      <c r="AC94"/>
      <c r="AD94"/>
      <c r="AE94"/>
    </row>
    <row r="95" spans="1:37" x14ac:dyDescent="0.55000000000000004">
      <c r="A95" s="146"/>
      <c r="B95" s="12" t="s">
        <v>55</v>
      </c>
      <c r="C95" s="37">
        <v>0.61249843749999999</v>
      </c>
      <c r="D95" s="37">
        <f t="shared" si="67"/>
        <v>0.61249843749999999</v>
      </c>
      <c r="E95" s="37">
        <v>0.61249843749999999</v>
      </c>
      <c r="F95" s="37">
        <f t="shared" si="71"/>
        <v>0</v>
      </c>
      <c r="G95" s="96">
        <v>10.17</v>
      </c>
      <c r="H95" s="96">
        <f t="shared" si="68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69"/>
        <v>2.2099447513812156</v>
      </c>
      <c r="N95" s="96">
        <f t="shared" si="70"/>
        <v>10.05524861878453</v>
      </c>
      <c r="O95" s="125" t="s">
        <v>115</v>
      </c>
      <c r="P95" s="14">
        <v>0</v>
      </c>
      <c r="Q95" s="95">
        <v>0</v>
      </c>
      <c r="R95" s="133"/>
      <c r="AA95"/>
      <c r="AB95"/>
      <c r="AC95"/>
      <c r="AD95"/>
      <c r="AE95"/>
    </row>
    <row r="96" spans="1:37" x14ac:dyDescent="0.55000000000000004">
      <c r="A96" s="146"/>
      <c r="B96" s="12" t="s">
        <v>87</v>
      </c>
      <c r="C96" s="37">
        <v>0.61703194444444442</v>
      </c>
      <c r="D96" s="37">
        <f t="shared" si="67"/>
        <v>0.61703194444444442</v>
      </c>
      <c r="E96" s="37">
        <v>0.62491853009259257</v>
      </c>
      <c r="F96" s="37">
        <f t="shared" si="71"/>
        <v>7.8865856481481478E-3</v>
      </c>
      <c r="G96" s="96">
        <v>13.51</v>
      </c>
      <c r="H96" s="96">
        <f t="shared" si="68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69"/>
        <v>0.13513513513513514</v>
      </c>
      <c r="N96" s="96">
        <f t="shared" si="70"/>
        <v>10.135135135135135</v>
      </c>
      <c r="O96" s="125" t="s">
        <v>113</v>
      </c>
      <c r="P96" s="14">
        <v>-4.8499999999999996</v>
      </c>
      <c r="Q96" s="95">
        <v>-4740</v>
      </c>
      <c r="R96" s="133"/>
      <c r="AA96"/>
      <c r="AB96"/>
      <c r="AC96"/>
      <c r="AD96"/>
      <c r="AE96"/>
    </row>
    <row r="97" spans="1:31" ht="33.9" customHeight="1" x14ac:dyDescent="0.55000000000000004">
      <c r="A97" s="134"/>
      <c r="B97" s="135"/>
      <c r="C97" s="135"/>
      <c r="D97" s="135"/>
      <c r="E97" s="135"/>
      <c r="F97" s="136"/>
      <c r="G97" s="137"/>
      <c r="H97" s="138"/>
      <c r="I97" s="109"/>
      <c r="J97" s="109"/>
      <c r="K97" s="139" t="s">
        <v>19</v>
      </c>
      <c r="L97" s="140"/>
      <c r="M97" s="118"/>
      <c r="N97" s="102"/>
      <c r="O97" s="102"/>
      <c r="P97" s="63">
        <f>AVERAGE(P91:P96)/100</f>
        <v>-2.148333333333333E-2</v>
      </c>
      <c r="Q97" s="64">
        <f>SUM(Q91:Q96)</f>
        <v>-12603</v>
      </c>
      <c r="R97" s="133"/>
      <c r="AA97"/>
      <c r="AB97"/>
      <c r="AC97"/>
      <c r="AD97"/>
      <c r="AE97"/>
    </row>
    <row r="98" spans="1:31" ht="17.600000000000001" customHeight="1" x14ac:dyDescent="0.55000000000000004">
      <c r="A98" s="146">
        <v>42661</v>
      </c>
      <c r="B98" s="141" t="s">
        <v>22</v>
      </c>
      <c r="C98" s="130" t="s">
        <v>12</v>
      </c>
      <c r="D98" s="141" t="s">
        <v>13</v>
      </c>
      <c r="E98" s="141"/>
      <c r="F98" s="141"/>
      <c r="G98" s="147" t="s">
        <v>89</v>
      </c>
      <c r="H98" s="147" t="s">
        <v>142</v>
      </c>
      <c r="I98" s="141" t="s">
        <v>27</v>
      </c>
      <c r="J98" s="141"/>
      <c r="K98" s="141"/>
      <c r="L98" s="141"/>
      <c r="M98" s="142" t="s">
        <v>109</v>
      </c>
      <c r="N98" s="144" t="s">
        <v>110</v>
      </c>
      <c r="O98" s="144" t="s">
        <v>111</v>
      </c>
      <c r="P98" s="131" t="s">
        <v>10</v>
      </c>
      <c r="Q98" s="131" t="s">
        <v>11</v>
      </c>
      <c r="R98" s="133"/>
      <c r="S98" s="144" t="s">
        <v>143</v>
      </c>
      <c r="AA98"/>
      <c r="AB98"/>
      <c r="AC98"/>
      <c r="AD98"/>
      <c r="AE98"/>
    </row>
    <row r="99" spans="1:31" ht="35.15" customHeight="1" x14ac:dyDescent="0.55000000000000004">
      <c r="A99" s="146"/>
      <c r="B99" s="141"/>
      <c r="C99" s="130" t="s">
        <v>74</v>
      </c>
      <c r="D99" s="130" t="s">
        <v>74</v>
      </c>
      <c r="E99" s="130" t="s">
        <v>75</v>
      </c>
      <c r="F99" s="130" t="s">
        <v>76</v>
      </c>
      <c r="G99" s="143"/>
      <c r="H99" s="148"/>
      <c r="I99" s="112" t="s">
        <v>107</v>
      </c>
      <c r="J99" s="112" t="s">
        <v>108</v>
      </c>
      <c r="K99" s="130" t="s">
        <v>12</v>
      </c>
      <c r="L99" s="130" t="s">
        <v>13</v>
      </c>
      <c r="M99" s="143"/>
      <c r="N99" s="132"/>
      <c r="O99" s="145"/>
      <c r="P99" s="132"/>
      <c r="Q99" s="132"/>
      <c r="R99" s="133"/>
      <c r="S99" s="145"/>
      <c r="AA99"/>
      <c r="AB99"/>
      <c r="AC99"/>
      <c r="AD99"/>
      <c r="AE99"/>
    </row>
    <row r="100" spans="1:31" x14ac:dyDescent="0.55000000000000004">
      <c r="A100" s="146"/>
      <c r="B100" s="170" t="s">
        <v>52</v>
      </c>
      <c r="C100" s="164">
        <v>0.38275027777777781</v>
      </c>
      <c r="D100" s="37">
        <f>C100</f>
        <v>0.38275027777777781</v>
      </c>
      <c r="E100" s="164">
        <v>0.38754062499999997</v>
      </c>
      <c r="F100" s="37">
        <f>E100-D100</f>
        <v>4.7903472222221577E-3</v>
      </c>
      <c r="G100" s="165">
        <v>23.7</v>
      </c>
      <c r="H100" s="96">
        <f>G100-N100</f>
        <v>10.443215031315239</v>
      </c>
      <c r="I100" s="166">
        <v>9580</v>
      </c>
      <c r="J100" s="166">
        <v>9750</v>
      </c>
      <c r="K100" s="167">
        <v>10850</v>
      </c>
      <c r="L100" s="167">
        <v>10900</v>
      </c>
      <c r="M100" s="96">
        <f>(J100-I100)*100/I100</f>
        <v>1.7745302713987474</v>
      </c>
      <c r="N100" s="96">
        <f>(K100-I100)*100/I100</f>
        <v>13.256784968684761</v>
      </c>
      <c r="O100" s="168" t="s">
        <v>141</v>
      </c>
      <c r="P100" s="171">
        <v>0.14000000000000001</v>
      </c>
      <c r="Q100" s="167">
        <v>274</v>
      </c>
      <c r="R100" s="133"/>
      <c r="S100" s="168" t="s">
        <v>145</v>
      </c>
      <c r="AA100"/>
      <c r="AB100"/>
      <c r="AC100"/>
      <c r="AD100"/>
      <c r="AE100"/>
    </row>
    <row r="101" spans="1:31" x14ac:dyDescent="0.55000000000000004">
      <c r="A101" s="146"/>
      <c r="B101" s="170" t="s">
        <v>63</v>
      </c>
      <c r="C101" s="164">
        <v>0.39121388888888892</v>
      </c>
      <c r="D101" s="37">
        <f t="shared" ref="D101:D110" si="72">C101</f>
        <v>0.39121388888888892</v>
      </c>
      <c r="E101" s="164">
        <v>0.39240408564814816</v>
      </c>
      <c r="F101" s="37">
        <f>E101-D101</f>
        <v>1.1901967592592433E-3</v>
      </c>
      <c r="G101" s="165">
        <v>11.51</v>
      </c>
      <c r="H101" s="96">
        <f t="shared" ref="H101:H110" si="73">G101-N101</f>
        <v>1.2582014388489213</v>
      </c>
      <c r="I101" s="166">
        <v>2780</v>
      </c>
      <c r="J101" s="166">
        <v>2845</v>
      </c>
      <c r="K101" s="167">
        <v>3065</v>
      </c>
      <c r="L101" s="167">
        <v>3000</v>
      </c>
      <c r="M101" s="96">
        <f t="shared" ref="M101:M110" si="74">(J101-I101)*100/I101</f>
        <v>2.3381294964028778</v>
      </c>
      <c r="N101" s="96">
        <f t="shared" ref="N101:N110" si="75">(K101-I101)*100/I101</f>
        <v>10.251798561151078</v>
      </c>
      <c r="O101" s="169" t="s">
        <v>112</v>
      </c>
      <c r="P101" s="171">
        <v>-2.4300000000000002</v>
      </c>
      <c r="Q101" s="167">
        <v>-2388</v>
      </c>
      <c r="R101" s="133"/>
      <c r="S101" s="168" t="s">
        <v>145</v>
      </c>
      <c r="AA101"/>
      <c r="AB101"/>
      <c r="AC101"/>
      <c r="AD101"/>
      <c r="AE101"/>
    </row>
    <row r="102" spans="1:31" x14ac:dyDescent="0.55000000000000004">
      <c r="A102" s="146"/>
      <c r="B102" s="170" t="s">
        <v>135</v>
      </c>
      <c r="C102" s="164">
        <v>0.40602050925925925</v>
      </c>
      <c r="D102" s="37">
        <f t="shared" si="72"/>
        <v>0.40602050925925925</v>
      </c>
      <c r="E102" s="164">
        <v>0.41079370370370372</v>
      </c>
      <c r="F102" s="37">
        <f t="shared" ref="F102:F110" si="76">E102-D102</f>
        <v>4.7731944444444618E-3</v>
      </c>
      <c r="G102" s="165">
        <v>12.64</v>
      </c>
      <c r="H102" s="96">
        <f t="shared" si="73"/>
        <v>1.2606896551724152</v>
      </c>
      <c r="I102" s="166">
        <v>8700</v>
      </c>
      <c r="J102" s="166">
        <v>8880</v>
      </c>
      <c r="K102" s="167">
        <v>9690</v>
      </c>
      <c r="L102" s="167">
        <v>9480</v>
      </c>
      <c r="M102" s="96">
        <f t="shared" si="74"/>
        <v>2.0689655172413794</v>
      </c>
      <c r="N102" s="96">
        <f>(K102-I102)*100/I102</f>
        <v>11.379310344827585</v>
      </c>
      <c r="O102" s="169" t="s">
        <v>112</v>
      </c>
      <c r="P102" s="171">
        <v>-2.48</v>
      </c>
      <c r="Q102" s="167">
        <v>-2404</v>
      </c>
      <c r="R102" s="133"/>
      <c r="S102" s="168" t="s">
        <v>145</v>
      </c>
      <c r="AA102"/>
      <c r="AB102"/>
      <c r="AC102"/>
      <c r="AD102"/>
      <c r="AE102"/>
    </row>
    <row r="103" spans="1:31" x14ac:dyDescent="0.55000000000000004">
      <c r="A103" s="146"/>
      <c r="B103" s="170" t="s">
        <v>137</v>
      </c>
      <c r="C103" s="164">
        <v>0.41442857638888886</v>
      </c>
      <c r="D103" s="37">
        <f t="shared" ref="D103:D105" si="77">C103</f>
        <v>0.41442857638888886</v>
      </c>
      <c r="E103" s="164">
        <v>0.41520965277777777</v>
      </c>
      <c r="F103" s="37">
        <f t="shared" ref="F103:F105" si="78">E103-D103</f>
        <v>7.8107638888891273E-4</v>
      </c>
      <c r="G103" s="165">
        <v>17.73</v>
      </c>
      <c r="H103" s="96">
        <f t="shared" si="73"/>
        <v>7.3100933125972016</v>
      </c>
      <c r="I103" s="166">
        <v>3215</v>
      </c>
      <c r="J103" s="166">
        <v>3200</v>
      </c>
      <c r="K103" s="167">
        <v>3550</v>
      </c>
      <c r="L103" s="167">
        <v>3690</v>
      </c>
      <c r="M103" s="96">
        <f t="shared" ref="M103:M105" si="79">(J103-I103)*100/I103</f>
        <v>-0.46656298600311041</v>
      </c>
      <c r="N103" s="96">
        <f t="shared" ref="N103:N105" si="80">(K103-I103)*100/I103</f>
        <v>10.419906687402799</v>
      </c>
      <c r="O103" s="168" t="s">
        <v>113</v>
      </c>
      <c r="P103" s="171">
        <v>1.92</v>
      </c>
      <c r="Q103" s="167">
        <v>3812</v>
      </c>
      <c r="R103" s="133"/>
      <c r="S103" s="168" t="s">
        <v>145</v>
      </c>
      <c r="AA103"/>
      <c r="AB103"/>
      <c r="AC103"/>
      <c r="AD103"/>
      <c r="AE103"/>
    </row>
    <row r="104" spans="1:31" x14ac:dyDescent="0.55000000000000004">
      <c r="A104" s="146"/>
      <c r="B104" s="170" t="s">
        <v>138</v>
      </c>
      <c r="C104" s="164">
        <v>0.43811942129629627</v>
      </c>
      <c r="D104" s="37">
        <f t="shared" si="77"/>
        <v>0.43811942129629627</v>
      </c>
      <c r="E104" s="164">
        <v>0.43968907407407404</v>
      </c>
      <c r="F104" s="37">
        <f t="shared" si="78"/>
        <v>1.5696527777777636E-3</v>
      </c>
      <c r="G104" s="165">
        <v>12.55</v>
      </c>
      <c r="H104" s="96">
        <f t="shared" si="73"/>
        <v>1.6188259109311751</v>
      </c>
      <c r="I104" s="166">
        <v>12350</v>
      </c>
      <c r="J104" s="166">
        <v>12100</v>
      </c>
      <c r="K104" s="167">
        <v>13700</v>
      </c>
      <c r="L104" s="167">
        <v>13300</v>
      </c>
      <c r="M104" s="96">
        <f t="shared" si="79"/>
        <v>-2.0242914979757085</v>
      </c>
      <c r="N104" s="96">
        <f t="shared" si="80"/>
        <v>10.931174089068826</v>
      </c>
      <c r="O104" s="169" t="s">
        <v>112</v>
      </c>
      <c r="P104" s="171">
        <v>-3.23</v>
      </c>
      <c r="Q104" s="167">
        <v>-3099</v>
      </c>
      <c r="R104" s="133"/>
      <c r="S104" s="168" t="s">
        <v>145</v>
      </c>
      <c r="AA104"/>
      <c r="AB104"/>
      <c r="AC104"/>
      <c r="AD104"/>
      <c r="AE104"/>
    </row>
    <row r="105" spans="1:31" x14ac:dyDescent="0.55000000000000004">
      <c r="A105" s="146"/>
      <c r="B105" s="170" t="s">
        <v>85</v>
      </c>
      <c r="C105" s="164">
        <v>0.45684383101851855</v>
      </c>
      <c r="D105" s="37">
        <f t="shared" si="77"/>
        <v>0.45684383101851855</v>
      </c>
      <c r="E105" s="164">
        <v>0.46041965277777774</v>
      </c>
      <c r="F105" s="37">
        <f t="shared" si="78"/>
        <v>3.5758217592591901E-3</v>
      </c>
      <c r="G105" s="165">
        <v>12.48</v>
      </c>
      <c r="H105" s="96">
        <f t="shared" si="73"/>
        <v>1.9849504950495049</v>
      </c>
      <c r="I105" s="166">
        <v>5050</v>
      </c>
      <c r="J105" s="166">
        <v>4940</v>
      </c>
      <c r="K105" s="167">
        <v>5580</v>
      </c>
      <c r="L105" s="167">
        <v>5430</v>
      </c>
      <c r="M105" s="96">
        <f t="shared" si="79"/>
        <v>-2.1782178217821784</v>
      </c>
      <c r="N105" s="96">
        <f t="shared" si="80"/>
        <v>10.495049504950495</v>
      </c>
      <c r="O105" s="169" t="s">
        <v>113</v>
      </c>
      <c r="P105" s="171">
        <v>-3</v>
      </c>
      <c r="Q105" s="167">
        <v>-2846</v>
      </c>
      <c r="R105" s="133"/>
      <c r="S105" s="168" t="s">
        <v>145</v>
      </c>
      <c r="AA105"/>
      <c r="AB105"/>
      <c r="AC105"/>
      <c r="AD105"/>
      <c r="AE105"/>
    </row>
    <row r="106" spans="1:31" x14ac:dyDescent="0.55000000000000004">
      <c r="A106" s="146"/>
      <c r="B106" s="170" t="s">
        <v>52</v>
      </c>
      <c r="C106" s="164">
        <v>0.46631269675925924</v>
      </c>
      <c r="D106" s="37">
        <f t="shared" si="72"/>
        <v>0.46631269675925924</v>
      </c>
      <c r="E106" s="164">
        <v>0.47512468749999998</v>
      </c>
      <c r="F106" s="37">
        <f t="shared" si="76"/>
        <v>8.8119907407407383E-3</v>
      </c>
      <c r="G106" s="165">
        <v>23.7</v>
      </c>
      <c r="H106" s="96">
        <f t="shared" si="73"/>
        <v>10.965135699373695</v>
      </c>
      <c r="I106" s="166">
        <v>9580</v>
      </c>
      <c r="J106" s="166">
        <v>9750</v>
      </c>
      <c r="K106" s="167">
        <v>10800</v>
      </c>
      <c r="L106" s="167">
        <v>10850</v>
      </c>
      <c r="M106" s="96">
        <f t="shared" si="74"/>
        <v>1.7745302713987474</v>
      </c>
      <c r="N106" s="96">
        <f t="shared" si="75"/>
        <v>12.734864300626304</v>
      </c>
      <c r="O106" s="168" t="s">
        <v>113</v>
      </c>
      <c r="P106" s="171">
        <v>0</v>
      </c>
      <c r="Q106" s="167">
        <v>0</v>
      </c>
      <c r="R106" s="133"/>
      <c r="S106" s="168" t="s">
        <v>145</v>
      </c>
      <c r="AA106"/>
      <c r="AB106"/>
      <c r="AC106"/>
      <c r="AD106"/>
      <c r="AE106"/>
    </row>
    <row r="107" spans="1:31" x14ac:dyDescent="0.55000000000000004">
      <c r="A107" s="146"/>
      <c r="B107" s="170" t="s">
        <v>137</v>
      </c>
      <c r="C107" s="164">
        <v>0.47321865740740737</v>
      </c>
      <c r="D107" s="37">
        <f t="shared" ref="D107:D108" si="81">C107</f>
        <v>0.47321865740740737</v>
      </c>
      <c r="E107" s="164">
        <v>0.47512468749999998</v>
      </c>
      <c r="F107" s="37">
        <f t="shared" ref="F107:F108" si="82">E107-D107</f>
        <v>1.9060300925926033E-3</v>
      </c>
      <c r="G107" s="165">
        <v>17.73</v>
      </c>
      <c r="H107" s="96">
        <f t="shared" si="73"/>
        <v>7.621135303265941</v>
      </c>
      <c r="I107" s="166">
        <v>3215</v>
      </c>
      <c r="J107" s="166">
        <v>3200</v>
      </c>
      <c r="K107" s="167">
        <v>3540</v>
      </c>
      <c r="L107" s="167">
        <v>3560</v>
      </c>
      <c r="M107" s="96">
        <f t="shared" ref="M107:M108" si="83">(J107-I107)*100/I107</f>
        <v>-0.46656298600311041</v>
      </c>
      <c r="N107" s="96">
        <f t="shared" ref="N107:N108" si="84">(K107-I107)*100/I107</f>
        <v>10.108864696734059</v>
      </c>
      <c r="O107" s="168" t="s">
        <v>113</v>
      </c>
      <c r="P107" s="171">
        <v>0</v>
      </c>
      <c r="Q107" s="167">
        <v>0</v>
      </c>
      <c r="R107" s="133"/>
      <c r="S107" s="168" t="s">
        <v>145</v>
      </c>
      <c r="AA107"/>
      <c r="AB107"/>
      <c r="AC107"/>
      <c r="AD107"/>
      <c r="AE107"/>
    </row>
    <row r="108" spans="1:31" x14ac:dyDescent="0.55000000000000004">
      <c r="A108" s="146"/>
      <c r="B108" s="170" t="s">
        <v>139</v>
      </c>
      <c r="C108" s="164">
        <v>0.53909236111111114</v>
      </c>
      <c r="D108" s="37">
        <f t="shared" si="81"/>
        <v>0.53909236111111114</v>
      </c>
      <c r="E108" s="164">
        <v>0.53930456018518524</v>
      </c>
      <c r="F108" s="37">
        <f t="shared" si="82"/>
        <v>2.1219907407410421E-4</v>
      </c>
      <c r="G108" s="165">
        <v>11.35</v>
      </c>
      <c r="H108" s="96">
        <f t="shared" si="73"/>
        <v>1.3063318777292565</v>
      </c>
      <c r="I108" s="166">
        <v>2290</v>
      </c>
      <c r="J108" s="166">
        <v>2245</v>
      </c>
      <c r="K108" s="167">
        <v>2520</v>
      </c>
      <c r="L108" s="167">
        <v>2545</v>
      </c>
      <c r="M108" s="96">
        <f t="shared" si="83"/>
        <v>-1.965065502183406</v>
      </c>
      <c r="N108" s="96">
        <f t="shared" si="84"/>
        <v>10.043668122270743</v>
      </c>
      <c r="O108" s="169" t="s">
        <v>112</v>
      </c>
      <c r="P108" s="171">
        <v>0.67</v>
      </c>
      <c r="Q108" s="167">
        <v>658</v>
      </c>
      <c r="R108" s="133"/>
      <c r="S108" s="168" t="s">
        <v>145</v>
      </c>
      <c r="AA108"/>
      <c r="AB108"/>
      <c r="AC108"/>
      <c r="AD108"/>
      <c r="AE108"/>
    </row>
    <row r="109" spans="1:31" x14ac:dyDescent="0.55000000000000004">
      <c r="A109" s="146"/>
      <c r="B109" s="170" t="s">
        <v>140</v>
      </c>
      <c r="C109" s="164">
        <v>0.58739001157407411</v>
      </c>
      <c r="D109" s="37">
        <f t="shared" si="72"/>
        <v>0.58739001157407411</v>
      </c>
      <c r="E109" s="164">
        <v>0.58807895833333335</v>
      </c>
      <c r="F109" s="37">
        <f t="shared" si="76"/>
        <v>6.8894675925923465E-4</v>
      </c>
      <c r="G109" s="165">
        <v>29.82</v>
      </c>
      <c r="H109" s="96">
        <f t="shared" si="73"/>
        <v>19.680834990059644</v>
      </c>
      <c r="I109" s="166">
        <v>2515</v>
      </c>
      <c r="J109" s="166">
        <v>2560</v>
      </c>
      <c r="K109" s="167">
        <v>2770</v>
      </c>
      <c r="L109" s="167">
        <v>2800</v>
      </c>
      <c r="M109" s="96">
        <f t="shared" si="74"/>
        <v>1.7892644135188867</v>
      </c>
      <c r="N109" s="96">
        <f t="shared" si="75"/>
        <v>10.139165009940358</v>
      </c>
      <c r="O109" s="169" t="s">
        <v>144</v>
      </c>
      <c r="P109" s="171">
        <v>0.76</v>
      </c>
      <c r="Q109" s="167">
        <v>758</v>
      </c>
      <c r="R109" s="133"/>
      <c r="S109" s="168" t="s">
        <v>145</v>
      </c>
      <c r="AA109"/>
      <c r="AB109"/>
      <c r="AC109"/>
      <c r="AD109"/>
      <c r="AE109"/>
    </row>
    <row r="110" spans="1:31" x14ac:dyDescent="0.55000000000000004">
      <c r="A110" s="146"/>
      <c r="B110" s="170" t="s">
        <v>56</v>
      </c>
      <c r="C110" s="164">
        <v>0.61541784722222226</v>
      </c>
      <c r="D110" s="37">
        <f t="shared" si="72"/>
        <v>0.61541784722222226</v>
      </c>
      <c r="E110" s="164">
        <v>0.61571606481481478</v>
      </c>
      <c r="F110" s="37">
        <f t="shared" si="76"/>
        <v>2.9821759259252012E-4</v>
      </c>
      <c r="G110" s="165">
        <v>14.84</v>
      </c>
      <c r="H110" s="96">
        <f t="shared" si="73"/>
        <v>1.946446776611694</v>
      </c>
      <c r="I110" s="166">
        <v>6670</v>
      </c>
      <c r="J110" s="166">
        <v>6650</v>
      </c>
      <c r="K110" s="167">
        <v>7530</v>
      </c>
      <c r="L110" s="167">
        <v>7610</v>
      </c>
      <c r="M110" s="96">
        <f t="shared" si="74"/>
        <v>-0.29985007496251875</v>
      </c>
      <c r="N110" s="96">
        <f t="shared" si="75"/>
        <v>12.893553223388306</v>
      </c>
      <c r="O110" s="169" t="s">
        <v>112</v>
      </c>
      <c r="P110" s="171">
        <v>0.74</v>
      </c>
      <c r="Q110" s="167">
        <v>724</v>
      </c>
      <c r="R110" s="133"/>
      <c r="S110" s="168" t="s">
        <v>145</v>
      </c>
      <c r="AA110"/>
      <c r="AB110"/>
      <c r="AC110"/>
      <c r="AD110"/>
      <c r="AE110"/>
    </row>
    <row r="111" spans="1:31" ht="33.9" customHeight="1" x14ac:dyDescent="0.55000000000000004">
      <c r="A111" s="134" t="s">
        <v>146</v>
      </c>
      <c r="B111" s="135"/>
      <c r="C111" s="135"/>
      <c r="D111" s="135"/>
      <c r="E111" s="135"/>
      <c r="F111" s="136"/>
      <c r="G111" s="137"/>
      <c r="H111" s="138"/>
      <c r="I111" s="109"/>
      <c r="J111" s="109"/>
      <c r="K111" s="139" t="s">
        <v>19</v>
      </c>
      <c r="L111" s="140"/>
      <c r="M111" s="118"/>
      <c r="N111" s="102"/>
      <c r="O111" s="102"/>
      <c r="P111" s="63">
        <f>AVERAGE(P100:P110)/100</f>
        <v>-6.2818181818181818E-3</v>
      </c>
      <c r="Q111" s="64">
        <f>SUM(Q100:Q110)</f>
        <v>-4511</v>
      </c>
      <c r="R111" s="133"/>
      <c r="S111" s="102"/>
      <c r="AA111"/>
      <c r="AB111"/>
      <c r="AC111"/>
      <c r="AD111"/>
      <c r="AE111"/>
    </row>
  </sheetData>
  <mergeCells count="124"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A35" sqref="A35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10월</vt:lpstr>
      <vt:lpstr>10%~12% 이내 검색 유효성 발견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2016-10-18T13:39:57Z</dcterms:modified>
</cp:coreProperties>
</file>