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ABot\결과분석\"/>
    </mc:Choice>
  </mc:AlternateContent>
  <bookViews>
    <workbookView xWindow="0" yWindow="0" windowWidth="20880" windowHeight="10791" activeTab="2"/>
  </bookViews>
  <sheets>
    <sheet name="10월" sheetId="3" r:id="rId1"/>
    <sheet name="10월 틱속도, 양거래" sheetId="8" r:id="rId2"/>
    <sheet name="10월 분석자료" sheetId="11" r:id="rId3"/>
    <sheet name="10%~12% 이내 검색 유효성 발견" sheetId="5" r:id="rId4"/>
    <sheet name="Sheet1" sheetId="12" r:id="rId5"/>
  </sheets>
  <definedNames>
    <definedName name="_xlnm._FilterDatabase" localSheetId="2" hidden="1">'10월 분석자료'!$D$2:$O$98</definedName>
    <definedName name="_xlnm._FilterDatabase" localSheetId="1" hidden="1">'10월 틱속도, 양거래'!$E$2:$J$52</definedName>
  </definedNames>
  <calcPr calcId="152511"/>
</workbook>
</file>

<file path=xl/calcChain.xml><?xml version="1.0" encoding="utf-8"?>
<calcChain xmlns="http://schemas.openxmlformats.org/spreadsheetml/2006/main">
  <c r="T107" i="11" l="1"/>
  <c r="R107" i="11"/>
  <c r="L107" i="11"/>
  <c r="F107" i="11"/>
  <c r="T106" i="11"/>
  <c r="R106" i="11"/>
  <c r="L106" i="11"/>
  <c r="F106" i="11"/>
  <c r="T105" i="11"/>
  <c r="R105" i="11"/>
  <c r="L105" i="11"/>
  <c r="F105" i="11"/>
  <c r="T104" i="11"/>
  <c r="R104" i="11"/>
  <c r="L104" i="11"/>
  <c r="F104" i="11"/>
  <c r="T103" i="11"/>
  <c r="R103" i="11"/>
  <c r="L103" i="11"/>
  <c r="F103" i="11"/>
  <c r="T102" i="11"/>
  <c r="R102" i="11"/>
  <c r="L102" i="11"/>
  <c r="F102" i="11"/>
  <c r="T101" i="11"/>
  <c r="R101" i="11"/>
  <c r="L101" i="11"/>
  <c r="F101" i="11"/>
  <c r="T100" i="11"/>
  <c r="R100" i="11"/>
  <c r="L100" i="11"/>
  <c r="F100" i="11"/>
  <c r="T99" i="11"/>
  <c r="R99" i="11"/>
  <c r="L99" i="11"/>
  <c r="F99" i="11"/>
  <c r="T4" i="11" l="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T53" i="11"/>
  <c r="R53" i="11"/>
  <c r="L96" i="11" l="1"/>
  <c r="L97" i="11"/>
  <c r="L98" i="11"/>
  <c r="N4" i="12"/>
  <c r="N5" i="12"/>
  <c r="N6" i="12"/>
  <c r="N7" i="12"/>
  <c r="N8" i="12"/>
  <c r="N9" i="12"/>
  <c r="N3" i="12"/>
  <c r="F91" i="11"/>
  <c r="F92" i="11"/>
  <c r="F93" i="11"/>
  <c r="F94" i="11"/>
  <c r="F95" i="11"/>
  <c r="F96" i="11"/>
  <c r="F97" i="11"/>
  <c r="F98" i="11"/>
  <c r="F90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54" i="11"/>
  <c r="L53" i="11"/>
  <c r="H4" i="8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3" i="8"/>
  <c r="J47" i="8"/>
  <c r="J37" i="8"/>
  <c r="J22" i="8"/>
  <c r="J20" i="8"/>
  <c r="J15" i="8"/>
  <c r="J12" i="8"/>
  <c r="J11" i="8"/>
  <c r="J9" i="8"/>
  <c r="J5" i="8"/>
  <c r="J4" i="8"/>
  <c r="J3" i="8"/>
  <c r="J6" i="8"/>
  <c r="J7" i="8"/>
  <c r="J8" i="8"/>
  <c r="J10" i="8"/>
  <c r="J13" i="8"/>
  <c r="J14" i="8"/>
  <c r="J16" i="8"/>
  <c r="J17" i="8"/>
  <c r="J18" i="8"/>
  <c r="J19" i="8"/>
  <c r="J21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8" i="8"/>
  <c r="J39" i="8"/>
  <c r="J40" i="8"/>
  <c r="J41" i="8"/>
  <c r="J42" i="8"/>
  <c r="J43" i="8"/>
  <c r="J44" i="8"/>
  <c r="J45" i="8"/>
  <c r="J46" i="8"/>
  <c r="J48" i="8"/>
  <c r="J49" i="8"/>
  <c r="J50" i="8"/>
  <c r="J51" i="8"/>
  <c r="J52" i="8"/>
  <c r="F47" i="8" l="1"/>
  <c r="F48" i="8"/>
  <c r="F49" i="8"/>
  <c r="F50" i="8"/>
  <c r="F51" i="8"/>
  <c r="F52" i="8"/>
  <c r="F12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5" i="8"/>
  <c r="F6" i="8"/>
  <c r="F7" i="8"/>
  <c r="F8" i="8"/>
  <c r="F9" i="8"/>
  <c r="F10" i="8"/>
  <c r="F11" i="8"/>
  <c r="F13" i="8"/>
  <c r="F4" i="8"/>
  <c r="F3" i="8"/>
  <c r="P130" i="3" l="1"/>
  <c r="N130" i="3"/>
  <c r="H130" i="3" s="1"/>
  <c r="M130" i="3"/>
  <c r="D130" i="3"/>
  <c r="F130" i="3" s="1"/>
  <c r="P129" i="3"/>
  <c r="N129" i="3"/>
  <c r="H129" i="3" s="1"/>
  <c r="M129" i="3"/>
  <c r="D129" i="3"/>
  <c r="F129" i="3" s="1"/>
  <c r="P128" i="3"/>
  <c r="N128" i="3"/>
  <c r="H128" i="3" s="1"/>
  <c r="M128" i="3"/>
  <c r="D128" i="3"/>
  <c r="F128" i="3" s="1"/>
  <c r="P126" i="3"/>
  <c r="N126" i="3"/>
  <c r="M126" i="3"/>
  <c r="H126" i="3"/>
  <c r="D126" i="3"/>
  <c r="F126" i="3" s="1"/>
  <c r="P125" i="3"/>
  <c r="N125" i="3"/>
  <c r="H125" i="3" s="1"/>
  <c r="M125" i="3"/>
  <c r="D125" i="3"/>
  <c r="F125" i="3" s="1"/>
  <c r="P124" i="3"/>
  <c r="N124" i="3"/>
  <c r="H124" i="3" s="1"/>
  <c r="M124" i="3"/>
  <c r="D124" i="3"/>
  <c r="F124" i="3" s="1"/>
  <c r="P123" i="3"/>
  <c r="N123" i="3"/>
  <c r="H123" i="3" s="1"/>
  <c r="M123" i="3"/>
  <c r="D123" i="3"/>
  <c r="F123" i="3" s="1"/>
  <c r="P127" i="3"/>
  <c r="P131" i="3"/>
  <c r="M127" i="3"/>
  <c r="N127" i="3"/>
  <c r="H127" i="3" s="1"/>
  <c r="M131" i="3"/>
  <c r="N131" i="3"/>
  <c r="H131" i="3" s="1"/>
  <c r="D127" i="3"/>
  <c r="F127" i="3" s="1"/>
  <c r="D131" i="3"/>
  <c r="F131" i="3" s="1"/>
  <c r="Q132" i="3"/>
  <c r="P122" i="3"/>
  <c r="N122" i="3"/>
  <c r="H122" i="3" s="1"/>
  <c r="M122" i="3"/>
  <c r="D122" i="3"/>
  <c r="F122" i="3" s="1"/>
  <c r="P121" i="3"/>
  <c r="N121" i="3"/>
  <c r="H121" i="3" s="1"/>
  <c r="M121" i="3"/>
  <c r="D121" i="3"/>
  <c r="F121" i="3" s="1"/>
  <c r="P132" i="3" l="1"/>
  <c r="P115" i="3"/>
  <c r="P116" i="3"/>
  <c r="P117" i="3"/>
  <c r="P114" i="3"/>
  <c r="Q118" i="3"/>
  <c r="N117" i="3"/>
  <c r="H117" i="3" s="1"/>
  <c r="M117" i="3"/>
  <c r="D117" i="3"/>
  <c r="F117" i="3" s="1"/>
  <c r="N116" i="3"/>
  <c r="H116" i="3" s="1"/>
  <c r="M116" i="3"/>
  <c r="D116" i="3"/>
  <c r="F116" i="3" s="1"/>
  <c r="N115" i="3"/>
  <c r="H115" i="3" s="1"/>
  <c r="M115" i="3"/>
  <c r="D115" i="3"/>
  <c r="F115" i="3" s="1"/>
  <c r="N114" i="3"/>
  <c r="H114" i="3" s="1"/>
  <c r="M114" i="3"/>
  <c r="D114" i="3"/>
  <c r="F114" i="3" s="1"/>
  <c r="P118" i="3" l="1"/>
  <c r="N102" i="3"/>
  <c r="N108" i="3"/>
  <c r="H108" i="3" s="1"/>
  <c r="M108" i="3"/>
  <c r="D108" i="3"/>
  <c r="F108" i="3" s="1"/>
  <c r="N107" i="3"/>
  <c r="H107" i="3" s="1"/>
  <c r="M107" i="3"/>
  <c r="D107" i="3"/>
  <c r="F107" i="3" s="1"/>
  <c r="N105" i="3"/>
  <c r="H105" i="3" s="1"/>
  <c r="M105" i="3"/>
  <c r="D105" i="3"/>
  <c r="F105" i="3" s="1"/>
  <c r="N104" i="3"/>
  <c r="H104" i="3" s="1"/>
  <c r="M104" i="3"/>
  <c r="D104" i="3"/>
  <c r="F104" i="3" s="1"/>
  <c r="N103" i="3"/>
  <c r="H103" i="3" s="1"/>
  <c r="M103" i="3"/>
  <c r="D103" i="3"/>
  <c r="F103" i="3" s="1"/>
  <c r="Q111" i="3"/>
  <c r="P111" i="3"/>
  <c r="N110" i="3"/>
  <c r="H110" i="3" s="1"/>
  <c r="M110" i="3"/>
  <c r="D110" i="3"/>
  <c r="F110" i="3" s="1"/>
  <c r="N109" i="3"/>
  <c r="H109" i="3" s="1"/>
  <c r="M109" i="3"/>
  <c r="D109" i="3"/>
  <c r="F109" i="3" s="1"/>
  <c r="N106" i="3"/>
  <c r="H106" i="3" s="1"/>
  <c r="M106" i="3"/>
  <c r="D106" i="3"/>
  <c r="F106" i="3" s="1"/>
  <c r="H102" i="3"/>
  <c r="M102" i="3"/>
  <c r="D102" i="3"/>
  <c r="F102" i="3" s="1"/>
  <c r="N101" i="3"/>
  <c r="H101" i="3" s="1"/>
  <c r="M101" i="3"/>
  <c r="D101" i="3"/>
  <c r="F101" i="3" s="1"/>
  <c r="N100" i="3"/>
  <c r="H100" i="3" s="1"/>
  <c r="M100" i="3"/>
  <c r="D100" i="3"/>
  <c r="F100" i="3" s="1"/>
  <c r="D95" i="3" l="1"/>
  <c r="F95" i="3" s="1"/>
  <c r="H95" i="3"/>
  <c r="M95" i="3"/>
  <c r="N95" i="3"/>
  <c r="D92" i="3"/>
  <c r="F92" i="3" s="1"/>
  <c r="D93" i="3"/>
  <c r="F93" i="3" s="1"/>
  <c r="D94" i="3"/>
  <c r="F94" i="3" s="1"/>
  <c r="D96" i="3"/>
  <c r="F96" i="3" s="1"/>
  <c r="D91" i="3"/>
  <c r="F91" i="3" s="1"/>
  <c r="Q97" i="3"/>
  <c r="P97" i="3"/>
  <c r="N96" i="3"/>
  <c r="M96" i="3"/>
  <c r="H96" i="3"/>
  <c r="N94" i="3"/>
  <c r="M94" i="3"/>
  <c r="H94" i="3"/>
  <c r="N93" i="3"/>
  <c r="M93" i="3"/>
  <c r="H93" i="3"/>
  <c r="N92" i="3"/>
  <c r="M92" i="3"/>
  <c r="H92" i="3"/>
  <c r="N91" i="3"/>
  <c r="M91" i="3"/>
  <c r="H91" i="3"/>
  <c r="W16" i="5" l="1"/>
  <c r="K10" i="5"/>
  <c r="F37" i="3" l="1"/>
  <c r="F38" i="3"/>
  <c r="F39" i="3"/>
  <c r="F40" i="3"/>
  <c r="F41" i="3"/>
  <c r="F42" i="3"/>
  <c r="F43" i="3"/>
  <c r="F44" i="3"/>
  <c r="F45" i="3"/>
  <c r="F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N36" i="3"/>
  <c r="M36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M66" i="3"/>
  <c r="M67" i="3"/>
  <c r="M68" i="3"/>
  <c r="M69" i="3"/>
  <c r="M70" i="3"/>
  <c r="M71" i="3"/>
  <c r="M72" i="3"/>
  <c r="M65" i="3"/>
  <c r="M78" i="3"/>
  <c r="M79" i="3"/>
  <c r="M80" i="3"/>
  <c r="M81" i="3"/>
  <c r="M82" i="3"/>
  <c r="M83" i="3"/>
  <c r="M84" i="3"/>
  <c r="M85" i="3"/>
  <c r="M86" i="3"/>
  <c r="M77" i="3"/>
  <c r="N72" i="3"/>
  <c r="N71" i="3"/>
  <c r="N70" i="3"/>
  <c r="N69" i="3"/>
  <c r="N68" i="3"/>
  <c r="N67" i="3"/>
  <c r="N66" i="3"/>
  <c r="N65" i="3"/>
  <c r="N78" i="3"/>
  <c r="N79" i="3"/>
  <c r="N80" i="3"/>
  <c r="N81" i="3"/>
  <c r="N82" i="3"/>
  <c r="N83" i="3"/>
  <c r="N84" i="3"/>
  <c r="N85" i="3"/>
  <c r="N86" i="3"/>
  <c r="N77" i="3"/>
  <c r="AI84" i="3"/>
  <c r="AG84" i="3"/>
  <c r="X84" i="3"/>
  <c r="V84" i="3"/>
  <c r="AI83" i="3"/>
  <c r="AG83" i="3"/>
  <c r="AI82" i="3"/>
  <c r="AG82" i="3"/>
  <c r="X83" i="3"/>
  <c r="V83" i="3"/>
  <c r="X82" i="3"/>
  <c r="V82" i="3"/>
  <c r="AD82" i="3"/>
  <c r="AJ82" i="3" s="1"/>
  <c r="AK82" i="3" s="1"/>
  <c r="AE82" i="3"/>
  <c r="AD83" i="3"/>
  <c r="AJ83" i="3" s="1"/>
  <c r="AK83" i="3" s="1"/>
  <c r="AE83" i="3"/>
  <c r="AD84" i="3"/>
  <c r="AJ84" i="3" s="1"/>
  <c r="AK84" i="3" s="1"/>
  <c r="AE84" i="3"/>
  <c r="AD85" i="3"/>
  <c r="AJ85" i="3" s="1"/>
  <c r="AK85" i="3" s="1"/>
  <c r="AE85" i="3"/>
  <c r="AD86" i="3"/>
  <c r="AJ86" i="3" s="1"/>
  <c r="AK86" i="3" s="1"/>
  <c r="AE86" i="3"/>
  <c r="AD78" i="3"/>
  <c r="AJ78" i="3" s="1"/>
  <c r="AK78" i="3" s="1"/>
  <c r="AE78" i="3"/>
  <c r="AD79" i="3"/>
  <c r="AJ79" i="3" s="1"/>
  <c r="AK79" i="3" s="1"/>
  <c r="AE79" i="3"/>
  <c r="AD80" i="3"/>
  <c r="AJ80" i="3" s="1"/>
  <c r="AK80" i="3" s="1"/>
  <c r="AE80" i="3"/>
  <c r="AD81" i="3"/>
  <c r="AJ81" i="3" s="1"/>
  <c r="AK81" i="3" s="1"/>
  <c r="AE81" i="3"/>
  <c r="AD66" i="3"/>
  <c r="AE66" i="3"/>
  <c r="AD67" i="3"/>
  <c r="AE67" i="3"/>
  <c r="AD68" i="3"/>
  <c r="AE68" i="3"/>
  <c r="AD69" i="3"/>
  <c r="AE69" i="3"/>
  <c r="AD70" i="3"/>
  <c r="AE70" i="3"/>
  <c r="AD71" i="3"/>
  <c r="AE71" i="3"/>
  <c r="AD72" i="3"/>
  <c r="AE72" i="3"/>
  <c r="AD65" i="3"/>
  <c r="AE65" i="3"/>
  <c r="AE77" i="3"/>
  <c r="AD77" i="3"/>
  <c r="AJ77" i="3" s="1"/>
  <c r="AK77" i="3" s="1"/>
  <c r="S82" i="3"/>
  <c r="AA82" i="3" s="1"/>
  <c r="AB82" i="3" s="1"/>
  <c r="T82" i="3"/>
  <c r="S83" i="3"/>
  <c r="AA83" i="3" s="1"/>
  <c r="AB83" i="3" s="1"/>
  <c r="T83" i="3"/>
  <c r="S84" i="3"/>
  <c r="AA84" i="3" s="1"/>
  <c r="AB84" i="3" s="1"/>
  <c r="T84" i="3"/>
  <c r="S85" i="3"/>
  <c r="AA85" i="3" s="1"/>
  <c r="AB85" i="3" s="1"/>
  <c r="T85" i="3"/>
  <c r="S86" i="3"/>
  <c r="AA86" i="3" s="1"/>
  <c r="AB86" i="3" s="1"/>
  <c r="T86" i="3"/>
  <c r="S78" i="3"/>
  <c r="AA78" i="3" s="1"/>
  <c r="AB78" i="3" s="1"/>
  <c r="T78" i="3"/>
  <c r="S79" i="3"/>
  <c r="T79" i="3"/>
  <c r="AA79" i="3" s="1"/>
  <c r="AB79" i="3" s="1"/>
  <c r="S80" i="3"/>
  <c r="T80" i="3"/>
  <c r="S81" i="3"/>
  <c r="T81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T65" i="3"/>
  <c r="S65" i="3"/>
  <c r="S77" i="3"/>
  <c r="T77" i="3"/>
  <c r="F82" i="3"/>
  <c r="F83" i="3"/>
  <c r="F84" i="3"/>
  <c r="H82" i="3"/>
  <c r="H83" i="3"/>
  <c r="H84" i="3"/>
  <c r="Z87" i="3"/>
  <c r="Y87" i="3"/>
  <c r="Q87" i="3"/>
  <c r="P87" i="3"/>
  <c r="AI86" i="3"/>
  <c r="AG86" i="3"/>
  <c r="X86" i="3"/>
  <c r="V86" i="3"/>
  <c r="H86" i="3"/>
  <c r="F86" i="3"/>
  <c r="AI85" i="3"/>
  <c r="AG85" i="3"/>
  <c r="X85" i="3"/>
  <c r="V85" i="3"/>
  <c r="H85" i="3"/>
  <c r="F85" i="3"/>
  <c r="AI81" i="3"/>
  <c r="AG81" i="3"/>
  <c r="X81" i="3"/>
  <c r="V81" i="3"/>
  <c r="H81" i="3"/>
  <c r="F81" i="3"/>
  <c r="AI80" i="3"/>
  <c r="AG80" i="3"/>
  <c r="X80" i="3"/>
  <c r="V80" i="3"/>
  <c r="H80" i="3"/>
  <c r="F80" i="3"/>
  <c r="AI79" i="3"/>
  <c r="AG79" i="3"/>
  <c r="X79" i="3"/>
  <c r="V79" i="3"/>
  <c r="H79" i="3"/>
  <c r="F79" i="3"/>
  <c r="AI78" i="3"/>
  <c r="AG78" i="3"/>
  <c r="X78" i="3"/>
  <c r="V78" i="3"/>
  <c r="H78" i="3"/>
  <c r="F78" i="3"/>
  <c r="AI77" i="3"/>
  <c r="AG77" i="3"/>
  <c r="X77" i="3"/>
  <c r="V77" i="3"/>
  <c r="H77" i="3"/>
  <c r="F77" i="3"/>
  <c r="AA77" i="3" l="1"/>
  <c r="AB77" i="3" s="1"/>
  <c r="V87" i="3"/>
  <c r="AA80" i="3"/>
  <c r="AB80" i="3" s="1"/>
  <c r="AA81" i="3"/>
  <c r="AB81" i="3" s="1"/>
  <c r="AG87" i="3"/>
  <c r="X87" i="3"/>
  <c r="AI87" i="3"/>
  <c r="AJ87" i="3"/>
  <c r="AK87" i="3"/>
  <c r="H5" i="3"/>
  <c r="H6" i="3"/>
  <c r="H7" i="3"/>
  <c r="H8" i="3"/>
  <c r="H9" i="3"/>
  <c r="H10" i="3"/>
  <c r="H11" i="3"/>
  <c r="H12" i="3"/>
  <c r="H13" i="3"/>
  <c r="H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42" i="3"/>
  <c r="H43" i="3"/>
  <c r="H44" i="3"/>
  <c r="H45" i="3"/>
  <c r="H41" i="3"/>
  <c r="H40" i="3"/>
  <c r="H39" i="3"/>
  <c r="H38" i="3"/>
  <c r="H37" i="3"/>
  <c r="H36" i="3"/>
  <c r="H60" i="3"/>
  <c r="H59" i="3"/>
  <c r="H58" i="3"/>
  <c r="H57" i="3"/>
  <c r="H56" i="3"/>
  <c r="H55" i="3"/>
  <c r="H54" i="3"/>
  <c r="H53" i="3"/>
  <c r="H52" i="3"/>
  <c r="H51" i="3"/>
  <c r="H50" i="3"/>
  <c r="H72" i="3"/>
  <c r="H71" i="3"/>
  <c r="H70" i="3"/>
  <c r="H69" i="3"/>
  <c r="H68" i="3"/>
  <c r="H67" i="3"/>
  <c r="H66" i="3"/>
  <c r="H65" i="3"/>
  <c r="Z73" i="3"/>
  <c r="Y73" i="3"/>
  <c r="Q73" i="3"/>
  <c r="P73" i="3"/>
  <c r="AI72" i="3"/>
  <c r="AG72" i="3"/>
  <c r="AJ72" i="3"/>
  <c r="AK72" i="3" s="1"/>
  <c r="X72" i="3"/>
  <c r="V72" i="3"/>
  <c r="F72" i="3"/>
  <c r="AI71" i="3"/>
  <c r="AG71" i="3"/>
  <c r="AJ71" i="3"/>
  <c r="AK71" i="3" s="1"/>
  <c r="X71" i="3"/>
  <c r="V71" i="3"/>
  <c r="F71" i="3"/>
  <c r="AI70" i="3"/>
  <c r="AG70" i="3"/>
  <c r="AJ70" i="3"/>
  <c r="AK70" i="3" s="1"/>
  <c r="X70" i="3"/>
  <c r="V70" i="3"/>
  <c r="F70" i="3"/>
  <c r="AI69" i="3"/>
  <c r="AG69" i="3"/>
  <c r="AJ69" i="3"/>
  <c r="AK69" i="3" s="1"/>
  <c r="X69" i="3"/>
  <c r="V69" i="3"/>
  <c r="F69" i="3"/>
  <c r="AI68" i="3"/>
  <c r="AG68" i="3"/>
  <c r="AJ68" i="3"/>
  <c r="AK68" i="3" s="1"/>
  <c r="X68" i="3"/>
  <c r="V68" i="3"/>
  <c r="F68" i="3"/>
  <c r="AI67" i="3"/>
  <c r="AG67" i="3"/>
  <c r="AJ67" i="3"/>
  <c r="AK67" i="3" s="1"/>
  <c r="X67" i="3"/>
  <c r="V67" i="3"/>
  <c r="F67" i="3"/>
  <c r="AI66" i="3"/>
  <c r="AG66" i="3"/>
  <c r="AJ66" i="3"/>
  <c r="AK66" i="3" s="1"/>
  <c r="X66" i="3"/>
  <c r="V66" i="3"/>
  <c r="F66" i="3"/>
  <c r="AI65" i="3"/>
  <c r="AG65" i="3"/>
  <c r="AJ65" i="3"/>
  <c r="X65" i="3"/>
  <c r="V65" i="3"/>
  <c r="F65" i="3"/>
  <c r="F60" i="3"/>
  <c r="F59" i="3"/>
  <c r="F58" i="3"/>
  <c r="F57" i="3"/>
  <c r="F56" i="3"/>
  <c r="F55" i="3"/>
  <c r="F54" i="3"/>
  <c r="F53" i="3"/>
  <c r="F52" i="3"/>
  <c r="F51" i="3"/>
  <c r="F50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3" i="3"/>
  <c r="F12" i="3"/>
  <c r="F11" i="3"/>
  <c r="F10" i="3"/>
  <c r="F9" i="3"/>
  <c r="F8" i="3"/>
  <c r="F7" i="3"/>
  <c r="F6" i="3"/>
  <c r="F5" i="3"/>
  <c r="F4" i="3"/>
  <c r="P61" i="3"/>
  <c r="Q61" i="3"/>
  <c r="AI44" i="3"/>
  <c r="AE42" i="3"/>
  <c r="AI40" i="3"/>
  <c r="AD38" i="3"/>
  <c r="AJ38" i="3" s="1"/>
  <c r="AK38" i="3" s="1"/>
  <c r="AE36" i="3"/>
  <c r="AI30" i="3"/>
  <c r="AD28" i="3"/>
  <c r="AJ28" i="3" s="1"/>
  <c r="AK28" i="3" s="1"/>
  <c r="AG26" i="3"/>
  <c r="AI24" i="3"/>
  <c r="AD22" i="3"/>
  <c r="AJ22" i="3" s="1"/>
  <c r="AK22" i="3" s="1"/>
  <c r="AE20" i="3"/>
  <c r="AG18" i="3"/>
  <c r="X12" i="3"/>
  <c r="X10" i="3"/>
  <c r="S8" i="3"/>
  <c r="AA8" i="3" s="1"/>
  <c r="AB8" i="3" s="1"/>
  <c r="S6" i="3"/>
  <c r="AA6" i="3" s="1"/>
  <c r="AB6" i="3" s="1"/>
  <c r="T4" i="3"/>
  <c r="Z61" i="3"/>
  <c r="Y61" i="3"/>
  <c r="AI60" i="3"/>
  <c r="AG60" i="3"/>
  <c r="AE60" i="3"/>
  <c r="AD60" i="3"/>
  <c r="AJ60" i="3" s="1"/>
  <c r="AK60" i="3" s="1"/>
  <c r="X60" i="3"/>
  <c r="V60" i="3"/>
  <c r="T60" i="3"/>
  <c r="S60" i="3"/>
  <c r="AI59" i="3"/>
  <c r="AG59" i="3"/>
  <c r="AE59" i="3"/>
  <c r="AD59" i="3"/>
  <c r="AJ59" i="3" s="1"/>
  <c r="AK59" i="3" s="1"/>
  <c r="X59" i="3"/>
  <c r="V59" i="3"/>
  <c r="T59" i="3"/>
  <c r="AA59" i="3" s="1"/>
  <c r="AB59" i="3" s="1"/>
  <c r="S59" i="3"/>
  <c r="AI58" i="3"/>
  <c r="AG58" i="3"/>
  <c r="AE58" i="3"/>
  <c r="AD58" i="3"/>
  <c r="AJ58" i="3" s="1"/>
  <c r="AK58" i="3" s="1"/>
  <c r="X58" i="3"/>
  <c r="V58" i="3"/>
  <c r="T58" i="3"/>
  <c r="S58" i="3"/>
  <c r="AI57" i="3"/>
  <c r="AG57" i="3"/>
  <c r="AE57" i="3"/>
  <c r="AD57" i="3"/>
  <c r="AJ57" i="3" s="1"/>
  <c r="AK57" i="3" s="1"/>
  <c r="X57" i="3"/>
  <c r="V57" i="3"/>
  <c r="T57" i="3"/>
  <c r="S57" i="3"/>
  <c r="AA57" i="3" s="1"/>
  <c r="AB57" i="3" s="1"/>
  <c r="AI56" i="3"/>
  <c r="AG56" i="3"/>
  <c r="AE56" i="3"/>
  <c r="AD56" i="3"/>
  <c r="AJ56" i="3" s="1"/>
  <c r="AK56" i="3" s="1"/>
  <c r="X56" i="3"/>
  <c r="V56" i="3"/>
  <c r="T56" i="3"/>
  <c r="S56" i="3"/>
  <c r="AI55" i="3"/>
  <c r="AG55" i="3"/>
  <c r="AE55" i="3"/>
  <c r="AD55" i="3"/>
  <c r="AJ55" i="3" s="1"/>
  <c r="AK55" i="3" s="1"/>
  <c r="X55" i="3"/>
  <c r="V55" i="3"/>
  <c r="T55" i="3"/>
  <c r="S55" i="3"/>
  <c r="AI54" i="3"/>
  <c r="AG54" i="3"/>
  <c r="AE54" i="3"/>
  <c r="AD54" i="3"/>
  <c r="AJ54" i="3" s="1"/>
  <c r="AK54" i="3" s="1"/>
  <c r="X54" i="3"/>
  <c r="V54" i="3"/>
  <c r="T54" i="3"/>
  <c r="S54" i="3"/>
  <c r="AI53" i="3"/>
  <c r="AG53" i="3"/>
  <c r="AE53" i="3"/>
  <c r="AD53" i="3"/>
  <c r="AJ53" i="3" s="1"/>
  <c r="AK53" i="3" s="1"/>
  <c r="X53" i="3"/>
  <c r="V53" i="3"/>
  <c r="T53" i="3"/>
  <c r="S53" i="3"/>
  <c r="AA53" i="3" s="1"/>
  <c r="AB53" i="3" s="1"/>
  <c r="AI52" i="3"/>
  <c r="AG52" i="3"/>
  <c r="AE52" i="3"/>
  <c r="AD52" i="3"/>
  <c r="AJ52" i="3" s="1"/>
  <c r="AK52" i="3" s="1"/>
  <c r="X52" i="3"/>
  <c r="V52" i="3"/>
  <c r="T52" i="3"/>
  <c r="S52" i="3"/>
  <c r="AA52" i="3" s="1"/>
  <c r="AB52" i="3" s="1"/>
  <c r="AI51" i="3"/>
  <c r="AG51" i="3"/>
  <c r="AE51" i="3"/>
  <c r="AD51" i="3"/>
  <c r="AJ51" i="3" s="1"/>
  <c r="AK51" i="3" s="1"/>
  <c r="X51" i="3"/>
  <c r="V51" i="3"/>
  <c r="T51" i="3"/>
  <c r="S51" i="3"/>
  <c r="AI50" i="3"/>
  <c r="AG50" i="3"/>
  <c r="AE50" i="3"/>
  <c r="AD50" i="3"/>
  <c r="AJ50" i="3" s="1"/>
  <c r="X50" i="3"/>
  <c r="V50" i="3"/>
  <c r="V61" i="3" s="1"/>
  <c r="T50" i="3"/>
  <c r="S50" i="3"/>
  <c r="Z46" i="3"/>
  <c r="Y46" i="3"/>
  <c r="Q46" i="3"/>
  <c r="P46" i="3"/>
  <c r="AI45" i="3"/>
  <c r="AG45" i="3"/>
  <c r="AE45" i="3"/>
  <c r="AD45" i="3"/>
  <c r="AJ45" i="3" s="1"/>
  <c r="AK45" i="3" s="1"/>
  <c r="X45" i="3"/>
  <c r="V45" i="3"/>
  <c r="T45" i="3"/>
  <c r="S45" i="3"/>
  <c r="AD44" i="3"/>
  <c r="AJ44" i="3" s="1"/>
  <c r="AK44" i="3" s="1"/>
  <c r="T44" i="3"/>
  <c r="AI43" i="3"/>
  <c r="AG43" i="3"/>
  <c r="AE43" i="3"/>
  <c r="AD43" i="3"/>
  <c r="AJ43" i="3" s="1"/>
  <c r="AK43" i="3" s="1"/>
  <c r="X43" i="3"/>
  <c r="V43" i="3"/>
  <c r="T43" i="3"/>
  <c r="AA43" i="3" s="1"/>
  <c r="AB43" i="3" s="1"/>
  <c r="S43" i="3"/>
  <c r="AG42" i="3"/>
  <c r="X42" i="3"/>
  <c r="AI41" i="3"/>
  <c r="AG41" i="3"/>
  <c r="AE41" i="3"/>
  <c r="AD41" i="3"/>
  <c r="AJ41" i="3" s="1"/>
  <c r="AK41" i="3" s="1"/>
  <c r="X41" i="3"/>
  <c r="V41" i="3"/>
  <c r="T41" i="3"/>
  <c r="S41" i="3"/>
  <c r="AA41" i="3" s="1"/>
  <c r="AB41" i="3" s="1"/>
  <c r="AD40" i="3"/>
  <c r="AJ40" i="3" s="1"/>
  <c r="AK40" i="3" s="1"/>
  <c r="S40" i="3"/>
  <c r="AA40" i="3" s="1"/>
  <c r="AB40" i="3" s="1"/>
  <c r="AI39" i="3"/>
  <c r="AG39" i="3"/>
  <c r="AE39" i="3"/>
  <c r="AD39" i="3"/>
  <c r="AJ39" i="3" s="1"/>
  <c r="AK39" i="3" s="1"/>
  <c r="X39" i="3"/>
  <c r="V39" i="3"/>
  <c r="T39" i="3"/>
  <c r="AA39" i="3" s="1"/>
  <c r="AB39" i="3" s="1"/>
  <c r="S39" i="3"/>
  <c r="AE38" i="3"/>
  <c r="T38" i="3"/>
  <c r="AI37" i="3"/>
  <c r="AG37" i="3"/>
  <c r="AE37" i="3"/>
  <c r="AD37" i="3"/>
  <c r="AJ37" i="3" s="1"/>
  <c r="AK37" i="3" s="1"/>
  <c r="X37" i="3"/>
  <c r="V37" i="3"/>
  <c r="T37" i="3"/>
  <c r="S37" i="3"/>
  <c r="AG36" i="3"/>
  <c r="X36" i="3"/>
  <c r="Z32" i="3"/>
  <c r="Y32" i="3"/>
  <c r="Q32" i="3"/>
  <c r="P32" i="3"/>
  <c r="AI31" i="3"/>
  <c r="AG31" i="3"/>
  <c r="AE31" i="3"/>
  <c r="AD31" i="3"/>
  <c r="AJ31" i="3" s="1"/>
  <c r="AK31" i="3" s="1"/>
  <c r="X31" i="3"/>
  <c r="V31" i="3"/>
  <c r="T31" i="3"/>
  <c r="S31" i="3"/>
  <c r="AD30" i="3"/>
  <c r="AJ30" i="3" s="1"/>
  <c r="AK30" i="3" s="1"/>
  <c r="S30" i="3"/>
  <c r="AI29" i="3"/>
  <c r="AG29" i="3"/>
  <c r="AE29" i="3"/>
  <c r="AD29" i="3"/>
  <c r="AJ29" i="3" s="1"/>
  <c r="AK29" i="3" s="1"/>
  <c r="X29" i="3"/>
  <c r="V29" i="3"/>
  <c r="T29" i="3"/>
  <c r="AA29" i="3" s="1"/>
  <c r="AB29" i="3" s="1"/>
  <c r="S29" i="3"/>
  <c r="AE28" i="3"/>
  <c r="T28" i="3"/>
  <c r="AI27" i="3"/>
  <c r="AG27" i="3"/>
  <c r="AE27" i="3"/>
  <c r="AD27" i="3"/>
  <c r="AJ27" i="3" s="1"/>
  <c r="AK27" i="3" s="1"/>
  <c r="X27" i="3"/>
  <c r="V27" i="3"/>
  <c r="T27" i="3"/>
  <c r="S27" i="3"/>
  <c r="AI26" i="3"/>
  <c r="S26" i="3"/>
  <c r="AA26" i="3" s="1"/>
  <c r="AB26" i="3" s="1"/>
  <c r="AI25" i="3"/>
  <c r="AG25" i="3"/>
  <c r="AE25" i="3"/>
  <c r="AD25" i="3"/>
  <c r="AJ25" i="3" s="1"/>
  <c r="AK25" i="3" s="1"/>
  <c r="X25" i="3"/>
  <c r="V25" i="3"/>
  <c r="T25" i="3"/>
  <c r="S25" i="3"/>
  <c r="AD24" i="3"/>
  <c r="AJ24" i="3" s="1"/>
  <c r="AK24" i="3" s="1"/>
  <c r="S24" i="3"/>
  <c r="AA24" i="3" s="1"/>
  <c r="AB24" i="3" s="1"/>
  <c r="AI23" i="3"/>
  <c r="AG23" i="3"/>
  <c r="AE23" i="3"/>
  <c r="AD23" i="3"/>
  <c r="AJ23" i="3" s="1"/>
  <c r="AK23" i="3" s="1"/>
  <c r="X23" i="3"/>
  <c r="V23" i="3"/>
  <c r="T23" i="3"/>
  <c r="S23" i="3"/>
  <c r="AE22" i="3"/>
  <c r="V22" i="3"/>
  <c r="AI21" i="3"/>
  <c r="AG21" i="3"/>
  <c r="AE21" i="3"/>
  <c r="AD21" i="3"/>
  <c r="AJ21" i="3" s="1"/>
  <c r="AK21" i="3" s="1"/>
  <c r="X21" i="3"/>
  <c r="V21" i="3"/>
  <c r="T21" i="3"/>
  <c r="S21" i="3"/>
  <c r="AA21" i="3" s="1"/>
  <c r="AB21" i="3" s="1"/>
  <c r="AG20" i="3"/>
  <c r="X20" i="3"/>
  <c r="AI19" i="3"/>
  <c r="AG19" i="3"/>
  <c r="AE19" i="3"/>
  <c r="AD19" i="3"/>
  <c r="AJ19" i="3" s="1"/>
  <c r="AK19" i="3" s="1"/>
  <c r="X19" i="3"/>
  <c r="V19" i="3"/>
  <c r="T19" i="3"/>
  <c r="S19" i="3"/>
  <c r="AA19" i="3" s="1"/>
  <c r="AB19" i="3" s="1"/>
  <c r="AI18" i="3"/>
  <c r="X18" i="3"/>
  <c r="Z14" i="3"/>
  <c r="Y14" i="3"/>
  <c r="Q14" i="3"/>
  <c r="P14" i="3"/>
  <c r="X13" i="3"/>
  <c r="V13" i="3"/>
  <c r="T13" i="3"/>
  <c r="S13" i="3"/>
  <c r="S12" i="3"/>
  <c r="AA12" i="3" s="1"/>
  <c r="AB12" i="3" s="1"/>
  <c r="X11" i="3"/>
  <c r="V11" i="3"/>
  <c r="T11" i="3"/>
  <c r="S11" i="3"/>
  <c r="S10" i="3"/>
  <c r="AA10" i="3" s="1"/>
  <c r="AB10" i="3" s="1"/>
  <c r="X9" i="3"/>
  <c r="V9" i="3"/>
  <c r="T9" i="3"/>
  <c r="AA9" i="3" s="1"/>
  <c r="AB9" i="3" s="1"/>
  <c r="S9" i="3"/>
  <c r="T8" i="3"/>
  <c r="X7" i="3"/>
  <c r="V7" i="3"/>
  <c r="T7" i="3"/>
  <c r="S7" i="3"/>
  <c r="AA7" i="3" s="1"/>
  <c r="AB7" i="3" s="1"/>
  <c r="T6" i="3"/>
  <c r="X5" i="3"/>
  <c r="V5" i="3"/>
  <c r="T5" i="3"/>
  <c r="S5" i="3"/>
  <c r="V4" i="3"/>
  <c r="AG61" i="3" l="1"/>
  <c r="AA87" i="3"/>
  <c r="AA68" i="3"/>
  <c r="AB68" i="3" s="1"/>
  <c r="AA72" i="3"/>
  <c r="AB72" i="3" s="1"/>
  <c r="AB87" i="3"/>
  <c r="AA67" i="3"/>
  <c r="AB67" i="3" s="1"/>
  <c r="AA69" i="3"/>
  <c r="AB69" i="3" s="1"/>
  <c r="AI73" i="3"/>
  <c r="AA65" i="3"/>
  <c r="AB65" i="3" s="1"/>
  <c r="AA70" i="3"/>
  <c r="AB70" i="3" s="1"/>
  <c r="AA71" i="3"/>
  <c r="AB71" i="3" s="1"/>
  <c r="AA37" i="3"/>
  <c r="AB37" i="3" s="1"/>
  <c r="AA60" i="3"/>
  <c r="AB60" i="3" s="1"/>
  <c r="V73" i="3"/>
  <c r="AA66" i="3"/>
  <c r="AB66" i="3" s="1"/>
  <c r="AA11" i="3"/>
  <c r="AB11" i="3" s="1"/>
  <c r="AA27" i="3"/>
  <c r="AB27" i="3" s="1"/>
  <c r="AA31" i="3"/>
  <c r="AB31" i="3" s="1"/>
  <c r="X73" i="3"/>
  <c r="AG73" i="3"/>
  <c r="AK65" i="3"/>
  <c r="AK73" i="3" s="1"/>
  <c r="AJ73" i="3"/>
  <c r="AA23" i="3"/>
  <c r="AB23" i="3" s="1"/>
  <c r="AA45" i="3"/>
  <c r="AB45" i="3" s="1"/>
  <c r="AA58" i="3"/>
  <c r="AB58" i="3" s="1"/>
  <c r="X61" i="3"/>
  <c r="AI61" i="3"/>
  <c r="AA13" i="3"/>
  <c r="AB13" i="3" s="1"/>
  <c r="AA25" i="3"/>
  <c r="AB25" i="3" s="1"/>
  <c r="AA51" i="3"/>
  <c r="AB51" i="3" s="1"/>
  <c r="AA54" i="3"/>
  <c r="AB54" i="3" s="1"/>
  <c r="AA56" i="3"/>
  <c r="AB56" i="3" s="1"/>
  <c r="T10" i="3"/>
  <c r="T12" i="3"/>
  <c r="S18" i="3"/>
  <c r="AA18" i="3" s="1"/>
  <c r="AB18" i="3" s="1"/>
  <c r="AD18" i="3"/>
  <c r="AJ18" i="3" s="1"/>
  <c r="AK18" i="3" s="1"/>
  <c r="S20" i="3"/>
  <c r="AI20" i="3"/>
  <c r="X22" i="3"/>
  <c r="AG22" i="3"/>
  <c r="T24" i="3"/>
  <c r="AE24" i="3"/>
  <c r="T26" i="3"/>
  <c r="AD26" i="3"/>
  <c r="AJ26" i="3" s="1"/>
  <c r="AK26" i="3" s="1"/>
  <c r="V28" i="3"/>
  <c r="AG28" i="3"/>
  <c r="T30" i="3"/>
  <c r="AA30" i="3" s="1"/>
  <c r="AB30" i="3" s="1"/>
  <c r="AE30" i="3"/>
  <c r="S36" i="3"/>
  <c r="AI36" i="3"/>
  <c r="V38" i="3"/>
  <c r="AG38" i="3"/>
  <c r="T40" i="3"/>
  <c r="AE40" i="3"/>
  <c r="S42" i="3"/>
  <c r="AI42" i="3"/>
  <c r="V44" i="3"/>
  <c r="AE44" i="3"/>
  <c r="AA50" i="3"/>
  <c r="AB50" i="3" s="1"/>
  <c r="X4" i="3"/>
  <c r="V6" i="3"/>
  <c r="V8" i="3"/>
  <c r="S4" i="3"/>
  <c r="AA4" i="3" s="1"/>
  <c r="X6" i="3"/>
  <c r="X8" i="3"/>
  <c r="V10" i="3"/>
  <c r="V12" i="3"/>
  <c r="T18" i="3"/>
  <c r="AE18" i="3"/>
  <c r="T20" i="3"/>
  <c r="AD20" i="3"/>
  <c r="AJ20" i="3" s="1"/>
  <c r="AK20" i="3" s="1"/>
  <c r="S22" i="3"/>
  <c r="AI22" i="3"/>
  <c r="V24" i="3"/>
  <c r="AG24" i="3"/>
  <c r="V26" i="3"/>
  <c r="AE26" i="3"/>
  <c r="X28" i="3"/>
  <c r="AI28" i="3"/>
  <c r="V30" i="3"/>
  <c r="AG30" i="3"/>
  <c r="T36" i="3"/>
  <c r="AA36" i="3" s="1"/>
  <c r="AB36" i="3" s="1"/>
  <c r="AD36" i="3"/>
  <c r="AJ36" i="3" s="1"/>
  <c r="AK36" i="3" s="1"/>
  <c r="X38" i="3"/>
  <c r="AI38" i="3"/>
  <c r="V40" i="3"/>
  <c r="AG40" i="3"/>
  <c r="T42" i="3"/>
  <c r="AD42" i="3"/>
  <c r="AJ42" i="3" s="1"/>
  <c r="AK42" i="3" s="1"/>
  <c r="X44" i="3"/>
  <c r="AG44" i="3"/>
  <c r="AA5" i="3"/>
  <c r="AB5" i="3" s="1"/>
  <c r="V18" i="3"/>
  <c r="V20" i="3"/>
  <c r="T22" i="3"/>
  <c r="X24" i="3"/>
  <c r="X26" i="3"/>
  <c r="S28" i="3"/>
  <c r="AA28" i="3" s="1"/>
  <c r="AB28" i="3" s="1"/>
  <c r="X30" i="3"/>
  <c r="V36" i="3"/>
  <c r="S38" i="3"/>
  <c r="AA38" i="3" s="1"/>
  <c r="AB38" i="3" s="1"/>
  <c r="X40" i="3"/>
  <c r="V42" i="3"/>
  <c r="S44" i="3"/>
  <c r="AA44" i="3" s="1"/>
  <c r="AB44" i="3" s="1"/>
  <c r="AA55" i="3"/>
  <c r="AB55" i="3" s="1"/>
  <c r="AK50" i="3"/>
  <c r="AK61" i="3" s="1"/>
  <c r="AJ61" i="3"/>
  <c r="AB73" i="3" l="1"/>
  <c r="AK46" i="3"/>
  <c r="V14" i="3"/>
  <c r="AB61" i="3"/>
  <c r="AA20" i="3"/>
  <c r="AB20" i="3" s="1"/>
  <c r="AA73" i="3"/>
  <c r="X32" i="3"/>
  <c r="AI32" i="3"/>
  <c r="V46" i="3"/>
  <c r="X46" i="3"/>
  <c r="AG46" i="3"/>
  <c r="AG32" i="3"/>
  <c r="AA61" i="3"/>
  <c r="AA14" i="3"/>
  <c r="AI46" i="3"/>
  <c r="V32" i="3"/>
  <c r="AB4" i="3"/>
  <c r="AB14" i="3" s="1"/>
  <c r="AJ46" i="3"/>
  <c r="AA22" i="3"/>
  <c r="AB22" i="3" s="1"/>
  <c r="AJ32" i="3"/>
  <c r="AK32" i="3"/>
  <c r="AA42" i="3"/>
  <c r="AB42" i="3" s="1"/>
  <c r="AB46" i="3" s="1"/>
  <c r="X14" i="3"/>
  <c r="AA46" i="3" l="1"/>
  <c r="AB32" i="3"/>
  <c r="AA32" i="3"/>
</calcChain>
</file>

<file path=xl/comments1.xml><?xml version="1.0" encoding="utf-8"?>
<comments xmlns="http://schemas.openxmlformats.org/spreadsheetml/2006/main">
  <authors>
    <author>Windows 사용자</author>
  </authors>
  <commentList>
    <comment ref="O36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38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40" authorId="0" shapeId="0">
      <text>
        <r>
          <rPr>
            <sz val="9"/>
            <color indexed="81"/>
            <rFont val="돋움"/>
            <family val="3"/>
            <charset val="129"/>
          </rPr>
          <t>고점까지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4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잡은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엄청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깊음</t>
        </r>
      </text>
    </comment>
    <comment ref="O51" authorId="0" shapeId="0">
      <text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올래걸리고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깊음</t>
        </r>
      </text>
    </comment>
    <comment ref="O5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먹음</t>
        </r>
      </text>
    </comment>
    <comment ref="O54" authorId="0" shapeId="0">
      <text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짧음</t>
        </r>
      </text>
    </comment>
    <comment ref="O67" authorId="0" shapeId="0">
      <text>
        <r>
          <rPr>
            <b/>
            <sz val="9"/>
            <color indexed="81"/>
            <rFont val="Tahoma"/>
            <family val="2"/>
          </rPr>
          <t>10%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O68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77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O80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O82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4%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그래서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8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85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등폭이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작음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초만에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완료되어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어려움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빠르게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급등함</t>
        </r>
      </text>
    </comment>
    <comment ref="C13" authorId="0" shapeId="0">
      <text>
        <r>
          <rPr>
            <b/>
            <sz val="9"/>
            <color indexed="81"/>
            <rFont val="돋움"/>
            <family val="3"/>
            <charset val="129"/>
          </rPr>
          <t>처음에는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마이너스로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출발하였으나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29054 </t>
        </r>
        <r>
          <rPr>
            <b/>
            <sz val="9"/>
            <color indexed="81"/>
            <rFont val="돋움"/>
            <family val="3"/>
            <charset val="129"/>
          </rPr>
          <t>거래량이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터지면서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올라감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그래서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</t>
        </r>
      </text>
    </comment>
    <comment ref="C22" authorId="0" shapeId="0">
      <text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버티지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먹은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종목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결국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상한가로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</t>
        </r>
        <r>
          <rPr>
            <b/>
            <sz val="9"/>
            <color indexed="81"/>
            <rFont val="Tahoma"/>
            <family val="2"/>
          </rPr>
          <t>...</t>
        </r>
      </text>
    </comment>
  </commentList>
</comments>
</file>

<file path=xl/sharedStrings.xml><?xml version="1.0" encoding="utf-8"?>
<sst xmlns="http://schemas.openxmlformats.org/spreadsheetml/2006/main" count="1181" uniqueCount="333">
  <si>
    <t>파인디엔씨</t>
  </si>
  <si>
    <t>케이씨티</t>
  </si>
  <si>
    <t>이상네트웍스</t>
  </si>
  <si>
    <t>빅텍</t>
  </si>
  <si>
    <t>한국컴퓨터</t>
  </si>
  <si>
    <t>삼원테크</t>
  </si>
  <si>
    <t>케이프</t>
  </si>
  <si>
    <t>아리온</t>
  </si>
  <si>
    <t>한네트</t>
  </si>
  <si>
    <t>이미지스</t>
  </si>
  <si>
    <t>수익률</t>
    <phoneticPr fontId="18" type="noConversion"/>
  </si>
  <si>
    <t>수익금</t>
    <phoneticPr fontId="18" type="noConversion"/>
  </si>
  <si>
    <t>매수</t>
    <phoneticPr fontId="18" type="noConversion"/>
  </si>
  <si>
    <t>매도</t>
    <phoneticPr fontId="18" type="noConversion"/>
  </si>
  <si>
    <t>매수시점이후</t>
    <phoneticPr fontId="18" type="noConversion"/>
  </si>
  <si>
    <t>고가</t>
    <phoneticPr fontId="18" type="noConversion"/>
  </si>
  <si>
    <t>저가</t>
    <phoneticPr fontId="18" type="noConversion"/>
  </si>
  <si>
    <t>하강률</t>
    <phoneticPr fontId="18" type="noConversion"/>
  </si>
  <si>
    <t>상승률</t>
    <phoneticPr fontId="18" type="noConversion"/>
  </si>
  <si>
    <t>결산</t>
    <phoneticPr fontId="18" type="noConversion"/>
  </si>
  <si>
    <t>상승률</t>
    <phoneticPr fontId="18" type="noConversion"/>
  </si>
  <si>
    <t>하강률</t>
    <phoneticPr fontId="18" type="noConversion"/>
  </si>
  <si>
    <t>종목명</t>
    <phoneticPr fontId="18" type="noConversion"/>
  </si>
  <si>
    <t>-</t>
    <phoneticPr fontId="18" type="noConversion"/>
  </si>
  <si>
    <t>평균</t>
    <phoneticPr fontId="18" type="noConversion"/>
  </si>
  <si>
    <t>평균</t>
    <phoneticPr fontId="18" type="noConversion"/>
  </si>
  <si>
    <t>Abot 10월 결산</t>
    <phoneticPr fontId="18" type="noConversion"/>
  </si>
  <si>
    <t>금액</t>
    <phoneticPr fontId="18" type="noConversion"/>
  </si>
  <si>
    <t>매도</t>
    <phoneticPr fontId="18" type="noConversion"/>
  </si>
  <si>
    <t>※ 종목당 할당 금액 : 30만원 / 매수매도범위 : 상승 1%, 하락 2.5%</t>
    <phoneticPr fontId="18" type="noConversion"/>
  </si>
  <si>
    <t>최종
수익률</t>
    <phoneticPr fontId="18" type="noConversion"/>
  </si>
  <si>
    <t>승패
승률</t>
    <phoneticPr fontId="18" type="noConversion"/>
  </si>
  <si>
    <t>한솔PNS</t>
    <phoneticPr fontId="18" type="noConversion"/>
  </si>
  <si>
    <t>바른손이앤에이</t>
    <phoneticPr fontId="18" type="noConversion"/>
  </si>
  <si>
    <t>와이제이엠게임즈</t>
  </si>
  <si>
    <t>아이이</t>
  </si>
  <si>
    <t>동양물산</t>
  </si>
  <si>
    <t>SDN</t>
  </si>
  <si>
    <t>에스티아이</t>
  </si>
  <si>
    <t>제이엠아이</t>
  </si>
  <si>
    <t>파라텍</t>
  </si>
  <si>
    <t>코리아에스이</t>
  </si>
  <si>
    <t>한국팩키지</t>
  </si>
  <si>
    <t>위노바</t>
  </si>
  <si>
    <t>▲</t>
    <phoneticPr fontId="18" type="noConversion"/>
  </si>
  <si>
    <t>▽</t>
    <phoneticPr fontId="18" type="noConversion"/>
  </si>
  <si>
    <t>매수시점
으로부터</t>
    <phoneticPr fontId="18" type="noConversion"/>
  </si>
  <si>
    <t>먼저만난
상승하강</t>
    <phoneticPr fontId="18" type="noConversion"/>
  </si>
  <si>
    <t>먼저
만난 것</t>
    <phoneticPr fontId="18" type="noConversion"/>
  </si>
  <si>
    <t>▲</t>
    <phoneticPr fontId="18" type="noConversion"/>
  </si>
  <si>
    <t>※ 종목당 할당 금액 : 30만원 / 매수매도범위 : 상승 1%, 하락 2.5%
검색식 수정 : 검색범위 10%부터 -&gt; 9%부터, 코스닥에서 코스피, 코스닥으로 변경</t>
    <phoneticPr fontId="18" type="noConversion"/>
  </si>
  <si>
    <t>고려산업</t>
  </si>
  <si>
    <t>에이테크솔루션</t>
  </si>
  <si>
    <t>뉴로스</t>
  </si>
  <si>
    <t>한솔PNS</t>
  </si>
  <si>
    <t>KJ프리텍</t>
  </si>
  <si>
    <t>와이비엠넷</t>
  </si>
  <si>
    <t>옵트론텍</t>
  </si>
  <si>
    <t>보락</t>
    <phoneticPr fontId="18" type="noConversion"/>
  </si>
  <si>
    <t>파인디엔씨</t>
    <phoneticPr fontId="18" type="noConversion"/>
  </si>
  <si>
    <t>최고가</t>
    <phoneticPr fontId="18" type="noConversion"/>
  </si>
  <si>
    <t>최저가</t>
    <phoneticPr fontId="18" type="noConversion"/>
  </si>
  <si>
    <t>※ 종목당 할당 금액 : 30만원 / 매수매도범위 : 상승 3%, 하락 2%
검색식 수정 : 검색범위 10%부터, 코스닥에서 코스피, 코스닥으로 변경</t>
    <phoneticPr fontId="18" type="noConversion"/>
  </si>
  <si>
    <t>엘아이지이에스스팩</t>
  </si>
  <si>
    <t>웨이포트</t>
  </si>
  <si>
    <t>한일네트웍스</t>
  </si>
  <si>
    <t>영인프런티어</t>
  </si>
  <si>
    <t>바른손이앤에이</t>
  </si>
  <si>
    <t>파인디앤씨</t>
  </si>
  <si>
    <t>오픈베이스</t>
  </si>
  <si>
    <t>판타지오</t>
  </si>
  <si>
    <t>버추얼텍</t>
  </si>
  <si>
    <t>에스폴리텍</t>
  </si>
  <si>
    <t>평균</t>
    <phoneticPr fontId="18" type="noConversion"/>
  </si>
  <si>
    <t>시도시간</t>
    <phoneticPr fontId="18" type="noConversion"/>
  </si>
  <si>
    <t>체결시간</t>
    <phoneticPr fontId="18" type="noConversion"/>
  </si>
  <si>
    <t>차</t>
    <phoneticPr fontId="18" type="noConversion"/>
  </si>
  <si>
    <t>매수</t>
    <phoneticPr fontId="18" type="noConversion"/>
  </si>
  <si>
    <t>매도</t>
    <phoneticPr fontId="18" type="noConversion"/>
  </si>
  <si>
    <t>시도시간</t>
    <phoneticPr fontId="18" type="noConversion"/>
  </si>
  <si>
    <t>체결시간</t>
    <phoneticPr fontId="18" type="noConversion"/>
  </si>
  <si>
    <t>시도시간</t>
    <phoneticPr fontId="18" type="noConversion"/>
  </si>
  <si>
    <t>차</t>
    <phoneticPr fontId="18" type="noConversion"/>
  </si>
  <si>
    <t>매수</t>
    <phoneticPr fontId="18" type="noConversion"/>
  </si>
  <si>
    <t>매도</t>
    <phoneticPr fontId="18" type="noConversion"/>
  </si>
  <si>
    <t>홈센타홀딩스</t>
  </si>
  <si>
    <t>우림기계</t>
  </si>
  <si>
    <t>신화콘텍</t>
  </si>
  <si>
    <t>대성파인텍</t>
  </si>
  <si>
    <t>최고
상승률</t>
    <phoneticPr fontId="18" type="noConversion"/>
  </si>
  <si>
    <t>※ 종목당 할당 금액 : 30만원 / 매수매도범위 : 상승 3.3%, 하락 2.5%
검색식 수정 : 검색범위 10%부터, 코스닥으로 한정</t>
    <phoneticPr fontId="18" type="noConversion"/>
  </si>
  <si>
    <t>10%
대비</t>
    <phoneticPr fontId="18" type="noConversion"/>
  </si>
  <si>
    <t>※ 종목당 할당 금액 : 20만원 / 매수매도범위 : 상승 4%, 하락 3%
검색식 수정 : 검색범위 10%부터, 코스닥으로 한정</t>
    <phoneticPr fontId="18" type="noConversion"/>
  </si>
  <si>
    <t>상 1 개</t>
    <phoneticPr fontId="18" type="noConversion"/>
  </si>
  <si>
    <t>상 3 개</t>
    <phoneticPr fontId="18" type="noConversion"/>
  </si>
  <si>
    <t>상 2 개</t>
    <phoneticPr fontId="18" type="noConversion"/>
  </si>
  <si>
    <t>상 2 개</t>
    <phoneticPr fontId="18" type="noConversion"/>
  </si>
  <si>
    <t>에스마크</t>
  </si>
  <si>
    <t>한국경제TV</t>
  </si>
  <si>
    <t>르네코</t>
  </si>
  <si>
    <t>한프</t>
  </si>
  <si>
    <t>지엠피</t>
  </si>
  <si>
    <t>유아이디</t>
  </si>
  <si>
    <t>아세아텍</t>
  </si>
  <si>
    <t>코디에스</t>
  </si>
  <si>
    <t>상 3 개</t>
    <phoneticPr fontId="18" type="noConversion"/>
  </si>
  <si>
    <t>고가대비
매수시점</t>
    <phoneticPr fontId="18" type="noConversion"/>
  </si>
  <si>
    <t>기준가</t>
    <phoneticPr fontId="18" type="noConversion"/>
  </si>
  <si>
    <t>시가</t>
    <phoneticPr fontId="18" type="noConversion"/>
  </si>
  <si>
    <t>시가시점</t>
    <phoneticPr fontId="18" type="noConversion"/>
  </si>
  <si>
    <t>매수시점
(등락률)</t>
    <phoneticPr fontId="18" type="noConversion"/>
  </si>
  <si>
    <t>매수시점
(시간)</t>
    <phoneticPr fontId="18" type="noConversion"/>
  </si>
  <si>
    <t>고점</t>
    <phoneticPr fontId="18" type="noConversion"/>
  </si>
  <si>
    <t>고점 전</t>
    <phoneticPr fontId="18" type="noConversion"/>
  </si>
  <si>
    <t>고점</t>
    <phoneticPr fontId="18" type="noConversion"/>
  </si>
  <si>
    <t>고점 후</t>
    <phoneticPr fontId="18" type="noConversion"/>
  </si>
  <si>
    <t>고점 전</t>
    <phoneticPr fontId="18" type="noConversion"/>
  </si>
  <si>
    <t>고점 전</t>
    <phoneticPr fontId="18" type="noConversion"/>
  </si>
  <si>
    <t>고점</t>
    <phoneticPr fontId="18" type="noConversion"/>
  </si>
  <si>
    <t>고점 후</t>
    <phoneticPr fontId="18" type="noConversion"/>
  </si>
  <si>
    <t>시가</t>
    <phoneticPr fontId="18" type="noConversion"/>
  </si>
  <si>
    <t>고점 전</t>
    <phoneticPr fontId="18" type="noConversion"/>
  </si>
  <si>
    <t>※ 종목당 할당 금액 : 40만원 / 매수매도범위 : 상승 4%, 하락 3%
검색식 수정 : 검색범위 10%부터, 코스닥으로 한정</t>
    <phoneticPr fontId="18" type="noConversion"/>
  </si>
  <si>
    <t>고점 전</t>
    <phoneticPr fontId="18" type="noConversion"/>
  </si>
  <si>
    <t>고점 후</t>
    <phoneticPr fontId="18" type="noConversion"/>
  </si>
  <si>
    <t>고점 전</t>
    <phoneticPr fontId="18" type="noConversion"/>
  </si>
  <si>
    <t>고점</t>
    <phoneticPr fontId="18" type="noConversion"/>
  </si>
  <si>
    <t>▲</t>
  </si>
  <si>
    <t>승리</t>
  </si>
  <si>
    <t>▽</t>
  </si>
  <si>
    <t>패배</t>
  </si>
  <si>
    <t>고점 전</t>
  </si>
  <si>
    <t>고점 후</t>
  </si>
  <si>
    <t>고점</t>
  </si>
  <si>
    <t>아이오케이</t>
  </si>
  <si>
    <t>팍스넷</t>
  </si>
  <si>
    <t>고점</t>
    <phoneticPr fontId="18" type="noConversion"/>
  </si>
  <si>
    <t>큐브엔터</t>
  </si>
  <si>
    <t>로보스타</t>
  </si>
  <si>
    <t>티플랙스</t>
  </si>
  <si>
    <t>이원컴포텍</t>
  </si>
  <si>
    <t>고점전</t>
    <phoneticPr fontId="18" type="noConversion"/>
  </si>
  <si>
    <t>매수
시점
대비</t>
    <phoneticPr fontId="18" type="noConversion"/>
  </si>
  <si>
    <t>1%
경우
예상</t>
    <phoneticPr fontId="18" type="noConversion"/>
  </si>
  <si>
    <t>고점 전</t>
    <phoneticPr fontId="18" type="noConversion"/>
  </si>
  <si>
    <t>승리</t>
    <phoneticPr fontId="18" type="noConversion"/>
  </si>
  <si>
    <t>* 중간에 4:2, 2:2, 0.5:2 2, 6 조건으로 가다가 1:2, 0.5:2, 0.5:2 1, 3 조건으로 변경 후 수익은 작지만 승률이 100%로 올라감.</t>
    <phoneticPr fontId="18" type="noConversion"/>
  </si>
  <si>
    <t>텔콘</t>
  </si>
  <si>
    <t>바른손</t>
  </si>
  <si>
    <t>에이텍</t>
  </si>
  <si>
    <t>아이엠</t>
  </si>
  <si>
    <t>고점전</t>
    <phoneticPr fontId="18" type="noConversion"/>
  </si>
  <si>
    <t>고점전</t>
    <phoneticPr fontId="18" type="noConversion"/>
  </si>
  <si>
    <t>고점전</t>
    <phoneticPr fontId="18" type="noConversion"/>
  </si>
  <si>
    <t>승리</t>
    <phoneticPr fontId="18" type="noConversion"/>
  </si>
  <si>
    <t>실패</t>
    <phoneticPr fontId="18" type="noConversion"/>
  </si>
  <si>
    <t>승리</t>
    <phoneticPr fontId="18" type="noConversion"/>
  </si>
  <si>
    <t>국영지앤엠</t>
  </si>
  <si>
    <t>해마로푸드서비스</t>
  </si>
  <si>
    <t>고점전</t>
    <phoneticPr fontId="18" type="noConversion"/>
  </si>
  <si>
    <t>고점후</t>
    <phoneticPr fontId="18" type="noConversion"/>
  </si>
  <si>
    <t>고점</t>
    <phoneticPr fontId="18" type="noConversion"/>
  </si>
  <si>
    <t>고점</t>
    <phoneticPr fontId="18" type="noConversion"/>
  </si>
  <si>
    <t>고점전</t>
    <phoneticPr fontId="18" type="noConversion"/>
  </si>
  <si>
    <t>고점전</t>
    <phoneticPr fontId="18" type="noConversion"/>
  </si>
  <si>
    <t>고점전</t>
    <phoneticPr fontId="18" type="noConversion"/>
  </si>
  <si>
    <t>인디에프</t>
  </si>
  <si>
    <t>폭스브레인</t>
  </si>
  <si>
    <t>종목명</t>
    <phoneticPr fontId="18" type="noConversion"/>
  </si>
  <si>
    <t>시가</t>
    <phoneticPr fontId="18" type="noConversion"/>
  </si>
  <si>
    <t>팬스타엔터프라이즈</t>
  </si>
  <si>
    <t>대동공업</t>
  </si>
  <si>
    <t>결과</t>
    <phoneticPr fontId="18" type="noConversion"/>
  </si>
  <si>
    <t>씨엔플러스</t>
  </si>
  <si>
    <t>썬텍</t>
  </si>
  <si>
    <t>수성</t>
  </si>
  <si>
    <t>골든센츄리</t>
  </si>
  <si>
    <t>리켐</t>
  </si>
  <si>
    <t>STX</t>
  </si>
  <si>
    <t>태양씨앤엘</t>
  </si>
  <si>
    <t>잉글우드랩(Reg.S)</t>
  </si>
  <si>
    <t>핫텍</t>
  </si>
  <si>
    <t>다믈멀티미디어</t>
  </si>
  <si>
    <t>이스타코</t>
  </si>
  <si>
    <t>엔피케이</t>
  </si>
  <si>
    <t>써니전자</t>
  </si>
  <si>
    <t>썬코어</t>
  </si>
  <si>
    <t>에스아이티글로벌</t>
  </si>
  <si>
    <t>태원물산</t>
  </si>
  <si>
    <t>현진소재</t>
  </si>
  <si>
    <t>프리엠스</t>
  </si>
  <si>
    <t>KMH</t>
  </si>
  <si>
    <t>디지탈옵틱</t>
  </si>
  <si>
    <t>삼지전자</t>
  </si>
  <si>
    <t>리젠</t>
  </si>
  <si>
    <t>한진해운</t>
  </si>
  <si>
    <t>한솔아트원제지2우B</t>
  </si>
  <si>
    <t>아이카이스트랩</t>
  </si>
  <si>
    <t>한솔아트원제지</t>
  </si>
  <si>
    <t>대창스틸</t>
  </si>
  <si>
    <t>STX중공업</t>
  </si>
  <si>
    <t>내츄럴엔도텍</t>
  </si>
  <si>
    <t>한전KPS</t>
  </si>
  <si>
    <t>CNH</t>
  </si>
  <si>
    <t>한국정보공학</t>
  </si>
  <si>
    <t>대성산업</t>
  </si>
  <si>
    <t>국제약품</t>
  </si>
  <si>
    <t>신성솔라에너지</t>
  </si>
  <si>
    <t>인포마크</t>
  </si>
  <si>
    <t>유니슨</t>
  </si>
  <si>
    <t>대원전선우</t>
  </si>
  <si>
    <t>우리기술</t>
  </si>
  <si>
    <t>대창솔루션</t>
  </si>
  <si>
    <t>자연과환경</t>
  </si>
  <si>
    <t>송</t>
    <phoneticPr fontId="18" type="noConversion"/>
  </si>
  <si>
    <t>김</t>
    <phoneticPr fontId="18" type="noConversion"/>
  </si>
  <si>
    <t>거래자</t>
    <phoneticPr fontId="18" type="noConversion"/>
  </si>
  <si>
    <t>날짜</t>
    <phoneticPr fontId="18" type="noConversion"/>
  </si>
  <si>
    <t>틱속도(5초간)</t>
    <phoneticPr fontId="18" type="noConversion"/>
  </si>
  <si>
    <t>틱개수(5초간)</t>
    <phoneticPr fontId="18" type="noConversion"/>
  </si>
  <si>
    <t>양거래(5초간)</t>
    <phoneticPr fontId="18" type="noConversion"/>
  </si>
  <si>
    <t>양거래대금(5초간)</t>
    <phoneticPr fontId="18" type="noConversion"/>
  </si>
  <si>
    <t>최대양거래</t>
    <phoneticPr fontId="18" type="noConversion"/>
  </si>
  <si>
    <t>최대양거래대금</t>
    <phoneticPr fontId="18" type="noConversion"/>
  </si>
  <si>
    <t>날짜</t>
  </si>
  <si>
    <t>종목명</t>
  </si>
  <si>
    <t>시가</t>
  </si>
  <si>
    <t>매수가</t>
  </si>
  <si>
    <t>고가</t>
  </si>
  <si>
    <t>틱속도</t>
  </si>
  <si>
    <t>결과</t>
  </si>
  <si>
    <t>거래자</t>
  </si>
  <si>
    <t>10월 21일</t>
  </si>
  <si>
    <t>10월 24일</t>
  </si>
  <si>
    <t>고</t>
  </si>
  <si>
    <t>김</t>
  </si>
  <si>
    <t>미투온</t>
  </si>
  <si>
    <t>에이치시티</t>
  </si>
  <si>
    <t>전</t>
  </si>
  <si>
    <t>삼영엠텍</t>
  </si>
  <si>
    <t>제이씨현시스템</t>
  </si>
  <si>
    <t>10월 25일</t>
  </si>
  <si>
    <t>헝셩그룹</t>
  </si>
  <si>
    <t>코닉글로리</t>
  </si>
  <si>
    <t>나노</t>
  </si>
  <si>
    <t>수산아이앤티</t>
  </si>
  <si>
    <t>지엘팜텍</t>
  </si>
  <si>
    <t>마제스타</t>
  </si>
  <si>
    <t>손오공</t>
  </si>
  <si>
    <t>동방</t>
  </si>
  <si>
    <t>셀루메드</t>
  </si>
  <si>
    <t>송</t>
  </si>
  <si>
    <t>10월 26일</t>
  </si>
  <si>
    <t>GRT</t>
  </si>
  <si>
    <t>SG세계물산</t>
  </si>
  <si>
    <t>세우글로벌</t>
  </si>
  <si>
    <t>뉴보텍</t>
  </si>
  <si>
    <t>삼일</t>
  </si>
  <si>
    <t>대원화성</t>
  </si>
  <si>
    <t>10월 27일</t>
    <phoneticPr fontId="18" type="noConversion"/>
  </si>
  <si>
    <t>:</t>
  </si>
  <si>
    <t>,</t>
  </si>
  <si>
    <t>모나리자</t>
  </si>
  <si>
    <t>서연탑메탈</t>
  </si>
  <si>
    <t>동양네트웍스</t>
  </si>
  <si>
    <t>영진약품</t>
  </si>
  <si>
    <t>시간차</t>
    <phoneticPr fontId="18" type="noConversion"/>
  </si>
  <si>
    <t>매도가</t>
    <phoneticPr fontId="18" type="noConversion"/>
  </si>
  <si>
    <t>모두</t>
  </si>
  <si>
    <t>찾기</t>
  </si>
  <si>
    <t>거래를 시작합니다.,</t>
  </si>
  <si>
    <t>하위</t>
  </si>
  <si>
    <t>폴더,</t>
  </si>
  <si>
    <t>1,</t>
  </si>
  <si>
    <t>C:\ABot\161027,</t>
  </si>
  <si>
    <t>C:\ABot\161027\ABotLog_201610270816[0</t>
  </si>
  <si>
    <t>.log(86):[2016/10/27</t>
  </si>
  <si>
    <t>[09:00:00.245</t>
  </si>
  <si>
    <t>라운드::종목이</t>
  </si>
  <si>
    <t>검색될때</t>
  </si>
  <si>
    <t>거래를</t>
  </si>
  <si>
    <t>시작합니다.</t>
  </si>
  <si>
    <t>.log(326):[2016/10/27</t>
  </si>
  <si>
    <t>[09:00:35.086</t>
  </si>
  <si>
    <t>라운드::[012690</t>
  </si>
  <si>
    <t>[모나리자</t>
  </si>
  <si>
    <t>[WAITFILTERBUY</t>
  </si>
  <si>
    <t>.log(2595):[2016/10/27</t>
  </si>
  <si>
    <t>[09:05:10.635</t>
  </si>
  <si>
    <t>라운드::[002140</t>
  </si>
  <si>
    <t>[고려산업</t>
  </si>
  <si>
    <t>.log(4524):[2016/10/27</t>
  </si>
  <si>
    <t>[09:10:12.630</t>
  </si>
  <si>
    <t>라운드::[019770</t>
  </si>
  <si>
    <t>[서연탑메탈</t>
  </si>
  <si>
    <t>C:\ABot\161027\ABotLog_201610270910[1</t>
  </si>
  <si>
    <t>.log(3957):[2016/10/27</t>
  </si>
  <si>
    <t>[09:35:37.929</t>
  </si>
  <si>
    <t>라운드::[030790</t>
  </si>
  <si>
    <t>[동양네트웍스</t>
  </si>
  <si>
    <t>C:\ABot\161027\ABotLog_201610270937[2</t>
  </si>
  <si>
    <t>.log(4105):[2016/10/27</t>
  </si>
  <si>
    <t>[10:28:35.732</t>
  </si>
  <si>
    <t>라운드::[003520</t>
  </si>
  <si>
    <t>[영진약품</t>
  </si>
  <si>
    <t>C:\ABot\161027\ABotLog_201610271304[5</t>
  </si>
  <si>
    <t>.log(4251):[2016/10/27</t>
  </si>
  <si>
    <t>[14:45:51.696</t>
  </si>
  <si>
    <t>라운드::[066910</t>
  </si>
  <si>
    <t>[손오공</t>
  </si>
  <si>
    <t>일치하는</t>
  </si>
  <si>
    <t>줄</t>
  </si>
  <si>
    <t>수:</t>
  </si>
  <si>
    <t>파일</t>
  </si>
  <si>
    <t>검색된</t>
  </si>
  <si>
    <t>총</t>
  </si>
  <si>
    <t>틱/초,양거래금액</t>
  </si>
  <si>
    <t>전</t>
    <phoneticPr fontId="18" type="noConversion"/>
  </si>
  <si>
    <t>전</t>
    <phoneticPr fontId="18" type="noConversion"/>
  </si>
  <si>
    <t>전</t>
    <phoneticPr fontId="18" type="noConversion"/>
  </si>
  <si>
    <t>SKC 솔믹스</t>
    <phoneticPr fontId="18" type="noConversion"/>
  </si>
  <si>
    <t>고</t>
    <phoneticPr fontId="18" type="noConversion"/>
  </si>
  <si>
    <t>송</t>
    <phoneticPr fontId="18" type="noConversion"/>
  </si>
  <si>
    <t>매수
타이밍</t>
    <phoneticPr fontId="18" type="noConversion"/>
  </si>
  <si>
    <t>양거래
대금</t>
    <phoneticPr fontId="18" type="noConversion"/>
  </si>
  <si>
    <t>매도
시간</t>
    <phoneticPr fontId="18" type="noConversion"/>
  </si>
  <si>
    <t>매수
시간</t>
    <phoneticPr fontId="18" type="noConversion"/>
  </si>
  <si>
    <t>고가
대비</t>
    <phoneticPr fontId="18" type="noConversion"/>
  </si>
  <si>
    <t>D+1
등락률</t>
    <phoneticPr fontId="18" type="noConversion"/>
  </si>
  <si>
    <t>D+2
등락률</t>
    <phoneticPr fontId="18" type="noConversion"/>
  </si>
  <si>
    <t>D+1
고가</t>
    <phoneticPr fontId="18" type="noConversion"/>
  </si>
  <si>
    <t>D+2
고가</t>
    <phoneticPr fontId="18" type="noConversion"/>
  </si>
  <si>
    <t>10월 28일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</si>
</sst>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₩&quot;#,##0;[Red]\-&quot;₩&quot;#,##0"/>
    <numFmt numFmtId="176" formatCode="hh:mm:ss.000"/>
    <numFmt numFmtId="177" formatCode="&quot;₩&quot;#,##0_);[Red]\(&quot;₩&quot;#,##0\)"/>
    <numFmt numFmtId="178" formatCode="0_);[Red]\(0\)"/>
    <numFmt numFmtId="179" formatCode="0.00_ ;[Red]\-0.00\ "/>
    <numFmt numFmtId="180" formatCode="mm&quot;월&quot;\ dd&quot;일&quot;"/>
    <numFmt numFmtId="181" formatCode="0_ ;[Red]\-0\ "/>
    <numFmt numFmtId="182" formatCode="0.00_);[Red]\(0.00\)"/>
    <numFmt numFmtId="183" formatCode="0.0_ ;[Red]\-0.0\ "/>
  </numFmts>
  <fonts count="4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5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5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1"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0" fontId="19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76" fontId="22" fillId="0" borderId="10" xfId="0" applyNumberFormat="1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0" xfId="0" applyNumberFormat="1" applyFont="1" applyBorder="1">
      <alignment vertical="center"/>
    </xf>
    <xf numFmtId="178" fontId="20" fillId="0" borderId="10" xfId="0" applyNumberFormat="1" applyFont="1" applyBorder="1">
      <alignment vertical="center"/>
    </xf>
    <xf numFmtId="0" fontId="20" fillId="0" borderId="10" xfId="0" applyFont="1" applyBorder="1">
      <alignment vertical="center"/>
    </xf>
    <xf numFmtId="0" fontId="24" fillId="33" borderId="10" xfId="0" applyFont="1" applyFill="1" applyBorder="1" applyAlignment="1">
      <alignment horizontal="center" vertical="center"/>
    </xf>
    <xf numFmtId="179" fontId="20" fillId="0" borderId="10" xfId="0" applyNumberFormat="1" applyFont="1" applyBorder="1">
      <alignment vertical="center"/>
    </xf>
    <xf numFmtId="0" fontId="20" fillId="0" borderId="10" xfId="0" quotePrefix="1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2" fontId="14" fillId="0" borderId="10" xfId="0" applyNumberFormat="1" applyFont="1" applyBorder="1">
      <alignment vertical="center"/>
    </xf>
    <xf numFmtId="2" fontId="19" fillId="0" borderId="10" xfId="0" applyNumberFormat="1" applyFont="1" applyBorder="1">
      <alignment vertical="center"/>
    </xf>
    <xf numFmtId="2" fontId="22" fillId="0" borderId="10" xfId="0" applyNumberFormat="1" applyFont="1" applyBorder="1">
      <alignment vertical="center"/>
    </xf>
    <xf numFmtId="179" fontId="20" fillId="33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0" fontId="26" fillId="34" borderId="16" xfId="0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 wrapText="1"/>
    </xf>
    <xf numFmtId="0" fontId="14" fillId="34" borderId="15" xfId="0" applyFont="1" applyFill="1" applyBorder="1" applyAlignment="1">
      <alignment horizontal="center" vertical="center"/>
    </xf>
    <xf numFmtId="0" fontId="25" fillId="34" borderId="12" xfId="0" applyFont="1" applyFill="1" applyBorder="1" applyAlignment="1">
      <alignment horizontal="center" vertical="center"/>
    </xf>
    <xf numFmtId="10" fontId="25" fillId="34" borderId="13" xfId="1" applyNumberFormat="1" applyFont="1" applyFill="1" applyBorder="1">
      <alignment vertical="center"/>
    </xf>
    <xf numFmtId="177" fontId="25" fillId="34" borderId="13" xfId="0" applyNumberFormat="1" applyFont="1" applyFill="1" applyBorder="1">
      <alignment vertical="center"/>
    </xf>
    <xf numFmtId="0" fontId="14" fillId="34" borderId="10" xfId="0" quotePrefix="1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/>
    </xf>
    <xf numFmtId="179" fontId="14" fillId="34" borderId="15" xfId="0" applyNumberFormat="1" applyFont="1" applyFill="1" applyBorder="1" applyAlignment="1">
      <alignment horizontal="center" vertical="center"/>
    </xf>
    <xf numFmtId="9" fontId="14" fillId="34" borderId="15" xfId="1" applyFont="1" applyFill="1" applyBorder="1" applyAlignment="1">
      <alignment horizontal="center" vertical="center"/>
    </xf>
    <xf numFmtId="0" fontId="14" fillId="34" borderId="10" xfId="0" applyFont="1" applyFill="1" applyBorder="1" applyAlignment="1">
      <alignment horizontal="center" vertical="center"/>
    </xf>
    <xf numFmtId="177" fontId="23" fillId="0" borderId="10" xfId="0" applyNumberFormat="1" applyFont="1" applyBorder="1" applyAlignment="1">
      <alignment horizontal="center" vertical="center"/>
    </xf>
    <xf numFmtId="10" fontId="23" fillId="0" borderId="10" xfId="1" applyNumberFormat="1" applyFont="1" applyBorder="1" applyAlignment="1">
      <alignment horizontal="center" vertical="center"/>
    </xf>
    <xf numFmtId="0" fontId="27" fillId="0" borderId="10" xfId="0" applyFont="1" applyBorder="1">
      <alignment vertical="center"/>
    </xf>
    <xf numFmtId="176" fontId="20" fillId="0" borderId="10" xfId="0" applyNumberFormat="1" applyFont="1" applyBorder="1">
      <alignment vertical="center"/>
    </xf>
    <xf numFmtId="2" fontId="20" fillId="0" borderId="10" xfId="0" applyNumberFormat="1" applyFont="1" applyBorder="1">
      <alignment vertical="center"/>
    </xf>
    <xf numFmtId="0" fontId="20" fillId="0" borderId="10" xfId="0" applyNumberFormat="1" applyFont="1" applyBorder="1">
      <alignment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9" fontId="20" fillId="33" borderId="10" xfId="1" applyFont="1" applyFill="1" applyBorder="1" applyAlignment="1">
      <alignment horizontal="center" vertical="center"/>
    </xf>
    <xf numFmtId="6" fontId="23" fillId="0" borderId="10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29" fillId="0" borderId="10" xfId="0" applyFont="1" applyBorder="1">
      <alignment vertical="center"/>
    </xf>
    <xf numFmtId="176" fontId="30" fillId="0" borderId="10" xfId="0" applyNumberFormat="1" applyFont="1" applyBorder="1">
      <alignment vertical="center"/>
    </xf>
    <xf numFmtId="0" fontId="30" fillId="0" borderId="10" xfId="0" applyFont="1" applyBorder="1">
      <alignment vertical="center"/>
    </xf>
    <xf numFmtId="2" fontId="30" fillId="0" borderId="10" xfId="0" applyNumberFormat="1" applyFont="1" applyBorder="1">
      <alignment vertical="center"/>
    </xf>
    <xf numFmtId="0" fontId="30" fillId="0" borderId="10" xfId="0" applyNumberFormat="1" applyFont="1" applyBorder="1">
      <alignment vertical="center"/>
    </xf>
    <xf numFmtId="0" fontId="19" fillId="0" borderId="10" xfId="0" applyFont="1" applyBorder="1">
      <alignment vertical="center"/>
    </xf>
    <xf numFmtId="0" fontId="24" fillId="0" borderId="14" xfId="0" applyFont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10" fontId="33" fillId="0" borderId="10" xfId="1" applyNumberFormat="1" applyFont="1" applyBorder="1" applyAlignment="1">
      <alignment horizontal="center" vertical="center"/>
    </xf>
    <xf numFmtId="6" fontId="33" fillId="0" borderId="10" xfId="0" applyNumberFormat="1" applyFont="1" applyBorder="1" applyAlignment="1">
      <alignment horizontal="center" vertical="center"/>
    </xf>
    <xf numFmtId="9" fontId="20" fillId="0" borderId="10" xfId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3" fontId="22" fillId="0" borderId="10" xfId="0" applyNumberFormat="1" applyFont="1" applyBorder="1">
      <alignment vertical="center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0" fontId="20" fillId="0" borderId="14" xfId="0" applyFont="1" applyBorder="1">
      <alignment vertical="center"/>
    </xf>
    <xf numFmtId="0" fontId="0" fillId="0" borderId="14" xfId="0" applyBorder="1">
      <alignment vertical="center"/>
    </xf>
    <xf numFmtId="3" fontId="19" fillId="0" borderId="10" xfId="0" applyNumberFormat="1" applyFont="1" applyBorder="1">
      <alignment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2" fontId="0" fillId="34" borderId="13" xfId="0" applyNumberFormat="1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2" fontId="20" fillId="34" borderId="10" xfId="0" applyNumberFormat="1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/>
    </xf>
    <xf numFmtId="181" fontId="20" fillId="0" borderId="10" xfId="0" applyNumberFormat="1" applyFont="1" applyBorder="1">
      <alignment vertical="center"/>
    </xf>
    <xf numFmtId="179" fontId="31" fillId="0" borderId="10" xfId="0" applyNumberFormat="1" applyFont="1" applyBorder="1">
      <alignment vertical="center"/>
    </xf>
    <xf numFmtId="179" fontId="31" fillId="34" borderId="15" xfId="0" applyNumberFormat="1" applyFont="1" applyFill="1" applyBorder="1" applyAlignment="1">
      <alignment horizontal="center" vertical="center"/>
    </xf>
    <xf numFmtId="179" fontId="31" fillId="0" borderId="0" xfId="0" applyNumberFormat="1" applyFont="1">
      <alignment vertical="center"/>
    </xf>
    <xf numFmtId="0" fontId="36" fillId="0" borderId="10" xfId="0" applyFont="1" applyBorder="1">
      <alignment vertical="center"/>
    </xf>
    <xf numFmtId="0" fontId="36" fillId="0" borderId="10" xfId="0" applyNumberFormat="1" applyFont="1" applyBorder="1">
      <alignment vertical="center"/>
    </xf>
    <xf numFmtId="0" fontId="37" fillId="0" borderId="10" xfId="0" applyNumberFormat="1" applyFont="1" applyBorder="1">
      <alignment vertical="center"/>
    </xf>
    <xf numFmtId="0" fontId="38" fillId="0" borderId="12" xfId="0" applyFont="1" applyBorder="1" applyAlignment="1">
      <alignment horizontal="center" vertical="center"/>
    </xf>
    <xf numFmtId="0" fontId="35" fillId="34" borderId="18" xfId="0" applyFont="1" applyFill="1" applyBorder="1" applyAlignment="1">
      <alignment horizontal="center" vertical="center"/>
    </xf>
    <xf numFmtId="0" fontId="31" fillId="0" borderId="10" xfId="0" applyFont="1" applyBorder="1">
      <alignment vertical="center"/>
    </xf>
    <xf numFmtId="0" fontId="31" fillId="0" borderId="10" xfId="0" applyNumberFormat="1" applyFont="1" applyBorder="1">
      <alignment vertical="center"/>
    </xf>
    <xf numFmtId="0" fontId="24" fillId="0" borderId="0" xfId="0" applyFont="1">
      <alignment vertical="center"/>
    </xf>
    <xf numFmtId="179" fontId="31" fillId="0" borderId="10" xfId="0" applyNumberFormat="1" applyFont="1" applyBorder="1" applyAlignment="1">
      <alignment horizontal="center" vertical="center" wrapText="1"/>
    </xf>
    <xf numFmtId="178" fontId="31" fillId="0" borderId="10" xfId="0" applyNumberFormat="1" applyFont="1" applyBorder="1">
      <alignment vertical="center"/>
    </xf>
    <xf numFmtId="178" fontId="35" fillId="0" borderId="15" xfId="0" applyNumberFormat="1" applyFont="1" applyBorder="1" applyAlignment="1">
      <alignment horizontal="center" vertical="center"/>
    </xf>
    <xf numFmtId="178" fontId="31" fillId="34" borderId="15" xfId="0" applyNumberFormat="1" applyFont="1" applyFill="1" applyBorder="1" applyAlignment="1">
      <alignment horizontal="center" vertical="center"/>
    </xf>
    <xf numFmtId="178" fontId="35" fillId="34" borderId="18" xfId="0" applyNumberFormat="1" applyFont="1" applyFill="1" applyBorder="1" applyAlignment="1">
      <alignment horizontal="center" vertical="center"/>
    </xf>
    <xf numFmtId="178" fontId="31" fillId="0" borderId="10" xfId="0" applyNumberFormat="1" applyFont="1" applyBorder="1" applyAlignment="1">
      <alignment horizontal="center" vertical="center" wrapText="1"/>
    </xf>
    <xf numFmtId="178" fontId="31" fillId="0" borderId="0" xfId="0" applyNumberFormat="1" applyFont="1">
      <alignment vertical="center"/>
    </xf>
    <xf numFmtId="179" fontId="31" fillId="0" borderId="13" xfId="0" applyNumberFormat="1" applyFont="1" applyBorder="1" applyAlignment="1">
      <alignment horizontal="center" vertical="center"/>
    </xf>
    <xf numFmtId="179" fontId="24" fillId="0" borderId="14" xfId="0" applyNumberFormat="1" applyFont="1" applyBorder="1" applyAlignment="1">
      <alignment horizontal="center" vertical="center"/>
    </xf>
    <xf numFmtId="179" fontId="36" fillId="0" borderId="10" xfId="0" applyNumberFormat="1" applyFont="1" applyBorder="1">
      <alignment vertical="center"/>
    </xf>
    <xf numFmtId="179" fontId="37" fillId="0" borderId="10" xfId="0" applyNumberFormat="1" applyFont="1" applyBorder="1">
      <alignment vertical="center"/>
    </xf>
    <xf numFmtId="179" fontId="38" fillId="0" borderId="12" xfId="0" applyNumberFormat="1" applyFont="1" applyBorder="1" applyAlignment="1">
      <alignment horizontal="center" vertical="center"/>
    </xf>
    <xf numFmtId="179" fontId="35" fillId="34" borderId="18" xfId="0" applyNumberFormat="1" applyFont="1" applyFill="1" applyBorder="1" applyAlignment="1">
      <alignment horizontal="center" vertical="center"/>
    </xf>
    <xf numFmtId="179" fontId="24" fillId="0" borderId="0" xfId="0" applyNumberFormat="1" applyFont="1">
      <alignment vertical="center"/>
    </xf>
    <xf numFmtId="0" fontId="36" fillId="0" borderId="10" xfId="0" applyFont="1" applyBorder="1" applyAlignment="1">
      <alignment horizontal="center" vertical="center"/>
    </xf>
    <xf numFmtId="0" fontId="36" fillId="0" borderId="10" xfId="0" applyNumberFormat="1" applyFont="1" applyBorder="1" applyAlignment="1">
      <alignment horizontal="center" vertical="center"/>
    </xf>
    <xf numFmtId="0" fontId="37" fillId="0" borderId="10" xfId="0" applyNumberFormat="1" applyFont="1" applyBorder="1" applyAlignment="1">
      <alignment horizontal="center" vertical="center"/>
    </xf>
    <xf numFmtId="0" fontId="31" fillId="0" borderId="10" xfId="0" applyNumberFormat="1" applyFont="1" applyBorder="1" applyAlignment="1">
      <alignment horizontal="center" vertical="center"/>
    </xf>
    <xf numFmtId="179" fontId="31" fillId="0" borderId="1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9" fontId="36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31" fillId="0" borderId="10" xfId="0" applyFont="1" applyBorder="1" applyAlignment="1">
      <alignment horizontal="center" vertical="center"/>
    </xf>
    <xf numFmtId="176" fontId="20" fillId="35" borderId="10" xfId="0" applyNumberFormat="1" applyFont="1" applyFill="1" applyBorder="1">
      <alignment vertical="center"/>
    </xf>
    <xf numFmtId="179" fontId="31" fillId="35" borderId="10" xfId="0" applyNumberFormat="1" applyFont="1" applyFill="1" applyBorder="1">
      <alignment vertical="center"/>
    </xf>
    <xf numFmtId="178" fontId="31" fillId="35" borderId="10" xfId="0" applyNumberFormat="1" applyFont="1" applyFill="1" applyBorder="1">
      <alignment vertical="center"/>
    </xf>
    <xf numFmtId="181" fontId="20" fillId="35" borderId="10" xfId="0" applyNumberFormat="1" applyFont="1" applyFill="1" applyBorder="1">
      <alignment vertical="center"/>
    </xf>
    <xf numFmtId="179" fontId="31" fillId="35" borderId="10" xfId="0" applyNumberFormat="1" applyFont="1" applyFill="1" applyBorder="1" applyAlignment="1">
      <alignment horizontal="center" vertical="center" wrapText="1"/>
    </xf>
    <xf numFmtId="179" fontId="31" fillId="35" borderId="10" xfId="0" applyNumberFormat="1" applyFont="1" applyFill="1" applyBorder="1" applyAlignment="1">
      <alignment horizontal="center" vertical="center"/>
    </xf>
    <xf numFmtId="0" fontId="20" fillId="35" borderId="10" xfId="0" applyFont="1" applyFill="1" applyBorder="1">
      <alignment vertical="center"/>
    </xf>
    <xf numFmtId="179" fontId="20" fillId="35" borderId="10" xfId="0" applyNumberFormat="1" applyFont="1" applyFill="1" applyBorder="1">
      <alignment vertical="center"/>
    </xf>
    <xf numFmtId="0" fontId="31" fillId="0" borderId="10" xfId="0" applyFont="1" applyBorder="1" applyAlignment="1">
      <alignment horizontal="center" vertical="center"/>
    </xf>
    <xf numFmtId="178" fontId="35" fillId="0" borderId="20" xfId="0" applyNumberFormat="1" applyFont="1" applyBorder="1" applyAlignment="1">
      <alignment horizontal="center" vertical="center"/>
    </xf>
    <xf numFmtId="179" fontId="38" fillId="0" borderId="1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10" fontId="33" fillId="0" borderId="13" xfId="1" applyNumberFormat="1" applyFont="1" applyBorder="1" applyAlignment="1">
      <alignment horizontal="center" vertical="center"/>
    </xf>
    <xf numFmtId="6" fontId="33" fillId="0" borderId="13" xfId="0" applyNumberFormat="1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179" fontId="31" fillId="35" borderId="27" xfId="0" applyNumberFormat="1" applyFont="1" applyFill="1" applyBorder="1" applyAlignment="1">
      <alignment horizontal="center" vertical="center" wrapText="1"/>
    </xf>
    <xf numFmtId="178" fontId="35" fillId="0" borderId="29" xfId="0" applyNumberFormat="1" applyFont="1" applyBorder="1" applyAlignment="1">
      <alignment horizontal="center" vertical="center"/>
    </xf>
    <xf numFmtId="179" fontId="38" fillId="0" borderId="30" xfId="0" applyNumberFormat="1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10" fontId="33" fillId="0" borderId="32" xfId="1" applyNumberFormat="1" applyFont="1" applyBorder="1" applyAlignment="1">
      <alignment horizontal="center" vertical="center"/>
    </xf>
    <xf numFmtId="6" fontId="33" fillId="0" borderId="32" xfId="0" applyNumberFormat="1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0" fillId="35" borderId="0" xfId="0" applyFill="1" applyBorder="1">
      <alignment vertical="center"/>
    </xf>
    <xf numFmtId="179" fontId="20" fillId="0" borderId="10" xfId="0" applyNumberFormat="1" applyFont="1" applyFill="1" applyBorder="1">
      <alignment vertical="center"/>
    </xf>
    <xf numFmtId="0" fontId="0" fillId="35" borderId="10" xfId="0" applyFill="1" applyBorder="1">
      <alignment vertical="center"/>
    </xf>
    <xf numFmtId="180" fontId="31" fillId="0" borderId="10" xfId="0" applyNumberFormat="1" applyFont="1" applyBorder="1" applyAlignment="1">
      <alignment horizontal="center" vertical="center"/>
    </xf>
    <xf numFmtId="181" fontId="24" fillId="0" borderId="10" xfId="0" applyNumberFormat="1" applyFont="1" applyBorder="1" applyAlignment="1">
      <alignment horizontal="center" vertical="center" wrapText="1"/>
    </xf>
    <xf numFmtId="181" fontId="0" fillId="35" borderId="10" xfId="0" applyNumberFormat="1" applyFill="1" applyBorder="1">
      <alignment vertical="center"/>
    </xf>
    <xf numFmtId="181" fontId="0" fillId="0" borderId="0" xfId="0" applyNumberFormat="1">
      <alignment vertical="center"/>
    </xf>
    <xf numFmtId="183" fontId="24" fillId="0" borderId="10" xfId="0" applyNumberFormat="1" applyFont="1" applyBorder="1" applyAlignment="1">
      <alignment horizontal="center" vertical="center" wrapText="1"/>
    </xf>
    <xf numFmtId="183" fontId="0" fillId="0" borderId="10" xfId="0" applyNumberFormat="1" applyBorder="1">
      <alignment vertical="center"/>
    </xf>
    <xf numFmtId="183" fontId="0" fillId="0" borderId="0" xfId="0" applyNumberFormat="1">
      <alignment vertical="center"/>
    </xf>
    <xf numFmtId="6" fontId="31" fillId="0" borderId="10" xfId="0" applyNumberFormat="1" applyFont="1" applyBorder="1" applyAlignment="1">
      <alignment horizontal="center" vertical="center" wrapText="1"/>
    </xf>
    <xf numFmtId="6" fontId="0" fillId="0" borderId="0" xfId="0" applyNumberFormat="1">
      <alignment vertical="center"/>
    </xf>
    <xf numFmtId="6" fontId="31" fillId="0" borderId="10" xfId="0" applyNumberFormat="1" applyFont="1" applyBorder="1">
      <alignment vertical="center"/>
    </xf>
    <xf numFmtId="181" fontId="0" fillId="36" borderId="10" xfId="0" applyNumberFormat="1" applyFill="1" applyBorder="1">
      <alignment vertical="center"/>
    </xf>
    <xf numFmtId="183" fontId="0" fillId="36" borderId="10" xfId="0" applyNumberFormat="1" applyFill="1" applyBorder="1">
      <alignment vertical="center"/>
    </xf>
    <xf numFmtId="181" fontId="20" fillId="36" borderId="10" xfId="0" applyNumberFormat="1" applyFont="1" applyFill="1" applyBorder="1">
      <alignment vertical="center"/>
    </xf>
    <xf numFmtId="183" fontId="20" fillId="36" borderId="10" xfId="0" applyNumberFormat="1" applyFont="1" applyFill="1" applyBorder="1">
      <alignment vertical="center"/>
    </xf>
    <xf numFmtId="181" fontId="0" fillId="37" borderId="10" xfId="0" applyNumberFormat="1" applyFill="1" applyBorder="1">
      <alignment vertical="center"/>
    </xf>
    <xf numFmtId="183" fontId="0" fillId="37" borderId="10" xfId="0" applyNumberFormat="1" applyFill="1" applyBorder="1">
      <alignment vertical="center"/>
    </xf>
    <xf numFmtId="0" fontId="31" fillId="0" borderId="12" xfId="0" applyFont="1" applyBorder="1" applyAlignment="1">
      <alignment horizontal="center" vertical="center"/>
    </xf>
    <xf numFmtId="0" fontId="20" fillId="35" borderId="12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0" fillId="35" borderId="12" xfId="0" applyFill="1" applyBorder="1">
      <alignment vertical="center"/>
    </xf>
    <xf numFmtId="0" fontId="0" fillId="36" borderId="12" xfId="0" applyFill="1" applyBorder="1">
      <alignment vertical="center"/>
    </xf>
    <xf numFmtId="0" fontId="0" fillId="37" borderId="12" xfId="0" applyFill="1" applyBorder="1">
      <alignment vertical="center"/>
    </xf>
    <xf numFmtId="0" fontId="0" fillId="35" borderId="11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6" fontId="24" fillId="0" borderId="10" xfId="0" applyNumberFormat="1" applyFont="1" applyBorder="1" applyAlignment="1">
      <alignment horizontal="right" vertical="center"/>
    </xf>
    <xf numFmtId="6" fontId="0" fillId="35" borderId="10" xfId="0" applyNumberFormat="1" applyFill="1" applyBorder="1" applyAlignment="1">
      <alignment horizontal="right" vertical="center"/>
    </xf>
    <xf numFmtId="6" fontId="20" fillId="36" borderId="10" xfId="0" applyNumberFormat="1" applyFont="1" applyFill="1" applyBorder="1" applyAlignment="1">
      <alignment horizontal="right" vertical="center"/>
    </xf>
    <xf numFmtId="6" fontId="0" fillId="36" borderId="10" xfId="0" applyNumberFormat="1" applyFill="1" applyBorder="1" applyAlignment="1">
      <alignment horizontal="right" vertical="center"/>
    </xf>
    <xf numFmtId="6" fontId="0" fillId="37" borderId="10" xfId="0" applyNumberFormat="1" applyFill="1" applyBorder="1" applyAlignment="1">
      <alignment horizontal="right" vertical="center"/>
    </xf>
    <xf numFmtId="6" fontId="0" fillId="0" borderId="0" xfId="0" applyNumberFormat="1" applyAlignment="1">
      <alignment horizontal="right" vertical="center"/>
    </xf>
    <xf numFmtId="179" fontId="20" fillId="35" borderId="10" xfId="0" applyNumberFormat="1" applyFont="1" applyFill="1" applyBorder="1" applyAlignment="1">
      <alignment horizontal="right" vertical="center"/>
    </xf>
    <xf numFmtId="179" fontId="43" fillId="0" borderId="10" xfId="0" applyNumberFormat="1" applyFont="1" applyBorder="1" applyAlignment="1">
      <alignment horizontal="right" vertical="center"/>
    </xf>
    <xf numFmtId="179" fontId="43" fillId="35" borderId="10" xfId="0" applyNumberFormat="1" applyFont="1" applyFill="1" applyBorder="1" applyAlignment="1">
      <alignment horizontal="right" vertical="center"/>
    </xf>
    <xf numFmtId="179" fontId="43" fillId="0" borderId="0" xfId="0" applyNumberFormat="1" applyFont="1" applyAlignment="1">
      <alignment horizontal="right" vertical="center"/>
    </xf>
    <xf numFmtId="183" fontId="0" fillId="35" borderId="10" xfId="0" applyNumberFormat="1" applyFill="1" applyBorder="1">
      <alignment vertical="center"/>
    </xf>
    <xf numFmtId="177" fontId="0" fillId="0" borderId="0" xfId="0" applyNumberFormat="1">
      <alignment vertical="center"/>
    </xf>
    <xf numFmtId="177" fontId="24" fillId="0" borderId="10" xfId="0" applyNumberFormat="1" applyFont="1" applyBorder="1" applyAlignment="1">
      <alignment horizontal="center" vertical="center" wrapText="1"/>
    </xf>
    <xf numFmtId="177" fontId="24" fillId="0" borderId="10" xfId="0" applyNumberFormat="1" applyFont="1" applyBorder="1">
      <alignment vertical="center"/>
    </xf>
    <xf numFmtId="0" fontId="0" fillId="0" borderId="10" xfId="0" applyBorder="1">
      <alignment vertical="center"/>
    </xf>
    <xf numFmtId="6" fontId="0" fillId="0" borderId="10" xfId="0" applyNumberFormat="1" applyBorder="1">
      <alignment vertical="center"/>
    </xf>
    <xf numFmtId="0" fontId="0" fillId="38" borderId="10" xfId="0" applyFill="1" applyBorder="1" applyAlignment="1">
      <alignment horizontal="center" vertical="center"/>
    </xf>
    <xf numFmtId="179" fontId="0" fillId="0" borderId="10" xfId="0" applyNumberFormat="1" applyBorder="1">
      <alignment vertical="center"/>
    </xf>
    <xf numFmtId="179" fontId="0" fillId="0" borderId="10" xfId="0" applyNumberFormat="1" applyBorder="1" applyAlignment="1">
      <alignment horizontal="right" vertical="center"/>
    </xf>
    <xf numFmtId="179" fontId="0" fillId="0" borderId="0" xfId="0" applyNumberFormat="1">
      <alignment vertical="center"/>
    </xf>
    <xf numFmtId="176" fontId="20" fillId="0" borderId="10" xfId="0" applyNumberFormat="1" applyFont="1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182" fontId="0" fillId="35" borderId="10" xfId="0" applyNumberFormat="1" applyFill="1" applyBorder="1">
      <alignment vertical="center"/>
    </xf>
    <xf numFmtId="21" fontId="0" fillId="0" borderId="0" xfId="0" applyNumberFormat="1">
      <alignment vertical="center"/>
    </xf>
    <xf numFmtId="2" fontId="0" fillId="0" borderId="10" xfId="0" applyNumberFormat="1" applyBorder="1">
      <alignment vertical="center"/>
    </xf>
    <xf numFmtId="0" fontId="24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/>
    </xf>
    <xf numFmtId="182" fontId="24" fillId="0" borderId="10" xfId="0" applyNumberFormat="1" applyFont="1" applyBorder="1" applyAlignment="1">
      <alignment horizontal="left" vertical="center" wrapText="1"/>
    </xf>
    <xf numFmtId="179" fontId="24" fillId="0" borderId="10" xfId="0" applyNumberFormat="1" applyFont="1" applyBorder="1" applyAlignment="1">
      <alignment horizontal="left" vertical="center"/>
    </xf>
    <xf numFmtId="177" fontId="0" fillId="0" borderId="10" xfId="0" applyNumberFormat="1" applyBorder="1">
      <alignment vertical="center"/>
    </xf>
    <xf numFmtId="177" fontId="24" fillId="0" borderId="10" xfId="0" applyNumberFormat="1" applyFont="1" applyBorder="1" applyAlignment="1">
      <alignment vertical="center" wrapText="1"/>
    </xf>
    <xf numFmtId="179" fontId="24" fillId="0" borderId="10" xfId="0" applyNumberFormat="1" applyFont="1" applyBorder="1" applyAlignment="1">
      <alignment vertical="center" wrapText="1"/>
    </xf>
    <xf numFmtId="0" fontId="31" fillId="0" borderId="2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34" borderId="22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32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180" fontId="31" fillId="0" borderId="21" xfId="0" applyNumberFormat="1" applyFont="1" applyBorder="1" applyAlignment="1">
      <alignment horizontal="center" vertical="center"/>
    </xf>
    <xf numFmtId="180" fontId="31" fillId="0" borderId="25" xfId="0" applyNumberFormat="1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79" fontId="34" fillId="0" borderId="23" xfId="0" applyNumberFormat="1" applyFont="1" applyBorder="1" applyAlignment="1">
      <alignment horizontal="center" vertical="center" wrapText="1"/>
    </xf>
    <xf numFmtId="179" fontId="31" fillId="0" borderId="14" xfId="0" applyNumberFormat="1" applyFont="1" applyBorder="1" applyAlignment="1">
      <alignment horizontal="center" vertical="center"/>
    </xf>
    <xf numFmtId="179" fontId="31" fillId="0" borderId="14" xfId="0" applyNumberFormat="1" applyFont="1" applyBorder="1" applyAlignment="1">
      <alignment horizontal="center" vertical="center" wrapText="1"/>
    </xf>
    <xf numFmtId="179" fontId="31" fillId="0" borderId="23" xfId="0" applyNumberFormat="1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180" fontId="31" fillId="0" borderId="10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179" fontId="31" fillId="0" borderId="13" xfId="0" applyNumberFormat="1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34" borderId="13" xfId="0" applyFont="1" applyFill="1" applyBorder="1" applyAlignment="1">
      <alignment horizontal="center" vertical="center"/>
    </xf>
    <xf numFmtId="0" fontId="24" fillId="34" borderId="16" xfId="0" applyFont="1" applyFill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80" fontId="24" fillId="0" borderId="10" xfId="0" applyNumberFormat="1" applyFont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80" fontId="31" fillId="0" borderId="13" xfId="0" applyNumberFormat="1" applyFont="1" applyBorder="1" applyAlignment="1">
      <alignment horizontal="center" vertical="center"/>
    </xf>
    <xf numFmtId="180" fontId="31" fillId="0" borderId="16" xfId="0" applyNumberFormat="1" applyFont="1" applyBorder="1" applyAlignment="1">
      <alignment horizontal="center" vertical="center"/>
    </xf>
    <xf numFmtId="180" fontId="31" fillId="0" borderId="14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32"/>
  <sheetViews>
    <sheetView topLeftCell="A97" zoomScale="70" zoomScaleNormal="70" workbookViewId="0">
      <pane xSplit="2" topLeftCell="C1" activePane="topRight" state="frozen"/>
      <selection activeCell="A49" sqref="A49"/>
      <selection pane="topRight" activeCell="C117" sqref="C117"/>
    </sheetView>
  </sheetViews>
  <sheetFormatPr defaultRowHeight="17.600000000000001" x14ac:dyDescent="0.55000000000000004"/>
  <cols>
    <col min="1" max="1" width="10.2109375" customWidth="1"/>
    <col min="2" max="2" width="18.640625" bestFit="1" customWidth="1"/>
    <col min="3" max="3" width="11.640625" bestFit="1" customWidth="1"/>
    <col min="4" max="5" width="11.5703125" bestFit="1" customWidth="1"/>
    <col min="6" max="6" width="11.5703125" customWidth="1"/>
    <col min="7" max="8" width="7.7109375" style="98" customWidth="1"/>
    <col min="9" max="10" width="8.0703125" style="113" customWidth="1"/>
    <col min="11" max="12" width="8.5703125" bestFit="1" customWidth="1"/>
    <col min="13" max="13" width="8.5703125" style="120" customWidth="1"/>
    <col min="14" max="14" width="8.5703125" style="106" customWidth="1"/>
    <col min="15" max="15" width="8.5703125" style="126" customWidth="1"/>
    <col min="16" max="16" width="9.28515625" bestFit="1" customWidth="1"/>
    <col min="17" max="17" width="11.85546875" bestFit="1" customWidth="1"/>
    <col min="18" max="18" width="0.85546875" customWidth="1"/>
    <col min="19" max="26" width="8.35546875" customWidth="1"/>
    <col min="27" max="28" width="8.35546875" style="2" customWidth="1"/>
    <col min="29" max="29" width="0.85546875" style="2" customWidth="1"/>
    <col min="30" max="31" width="8.35546875" style="2" customWidth="1"/>
  </cols>
  <sheetData>
    <row r="1" spans="1:37" ht="40.299999999999997" customHeight="1" x14ac:dyDescent="0.55000000000000004">
      <c r="A1" s="262" t="s">
        <v>26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57"/>
      <c r="AD1" s="57"/>
      <c r="AE1" s="57"/>
    </row>
    <row r="2" spans="1:37" ht="17.600000000000001" customHeight="1" x14ac:dyDescent="0.55000000000000004">
      <c r="A2" s="264">
        <v>42650</v>
      </c>
      <c r="B2" s="241" t="s">
        <v>22</v>
      </c>
      <c r="C2" s="56" t="s">
        <v>77</v>
      </c>
      <c r="D2" s="241" t="s">
        <v>78</v>
      </c>
      <c r="E2" s="241"/>
      <c r="F2" s="241"/>
      <c r="G2" s="243" t="s">
        <v>89</v>
      </c>
      <c r="H2" s="243" t="s">
        <v>91</v>
      </c>
      <c r="I2" s="231" t="s">
        <v>27</v>
      </c>
      <c r="J2" s="231"/>
      <c r="K2" s="231"/>
      <c r="L2" s="231"/>
      <c r="M2" s="114"/>
      <c r="N2" s="247" t="s">
        <v>106</v>
      </c>
      <c r="O2" s="93"/>
      <c r="P2" s="251" t="s">
        <v>10</v>
      </c>
      <c r="Q2" s="251" t="s">
        <v>11</v>
      </c>
      <c r="R2" s="253"/>
      <c r="S2" s="13" t="s">
        <v>18</v>
      </c>
      <c r="T2" s="13" t="s">
        <v>17</v>
      </c>
      <c r="U2" s="256" t="s">
        <v>14</v>
      </c>
      <c r="V2" s="257"/>
      <c r="W2" s="257"/>
      <c r="X2" s="257"/>
      <c r="Y2" s="257"/>
      <c r="Z2" s="257"/>
      <c r="AA2" s="258"/>
      <c r="AB2" s="56">
        <v>0.33</v>
      </c>
      <c r="AC2" s="77"/>
      <c r="AD2"/>
      <c r="AE2"/>
    </row>
    <row r="3" spans="1:37" ht="35.15" customHeight="1" x14ac:dyDescent="0.55000000000000004">
      <c r="A3" s="241"/>
      <c r="B3" s="241"/>
      <c r="C3" s="56" t="s">
        <v>79</v>
      </c>
      <c r="D3" s="56" t="s">
        <v>81</v>
      </c>
      <c r="E3" s="56" t="s">
        <v>80</v>
      </c>
      <c r="F3" s="56" t="s">
        <v>76</v>
      </c>
      <c r="G3" s="233"/>
      <c r="H3" s="234"/>
      <c r="I3" s="112" t="s">
        <v>107</v>
      </c>
      <c r="J3" s="112"/>
      <c r="K3" s="56" t="s">
        <v>12</v>
      </c>
      <c r="L3" s="56" t="s">
        <v>28</v>
      </c>
      <c r="M3" s="115"/>
      <c r="N3" s="215"/>
      <c r="O3" s="94"/>
      <c r="P3" s="252"/>
      <c r="Q3" s="252"/>
      <c r="R3" s="254"/>
      <c r="S3" s="13">
        <v>3</v>
      </c>
      <c r="T3" s="13">
        <v>2</v>
      </c>
      <c r="U3" s="56" t="s">
        <v>15</v>
      </c>
      <c r="V3" s="56" t="s">
        <v>20</v>
      </c>
      <c r="W3" s="56" t="s">
        <v>16</v>
      </c>
      <c r="X3" s="56" t="s">
        <v>21</v>
      </c>
      <c r="Y3" s="42" t="s">
        <v>46</v>
      </c>
      <c r="Z3" s="42" t="s">
        <v>47</v>
      </c>
      <c r="AA3" s="21" t="s">
        <v>31</v>
      </c>
      <c r="AB3" s="21" t="s">
        <v>30</v>
      </c>
      <c r="AC3" s="78"/>
      <c r="AD3"/>
      <c r="AE3"/>
    </row>
    <row r="4" spans="1:37" x14ac:dyDescent="0.55000000000000004">
      <c r="A4" s="241"/>
      <c r="B4" s="4" t="s">
        <v>0</v>
      </c>
      <c r="C4" s="5">
        <v>0.37617184027777778</v>
      </c>
      <c r="D4" s="5">
        <v>0.37617907407407408</v>
      </c>
      <c r="E4" s="5">
        <v>0.37620431712962965</v>
      </c>
      <c r="F4" s="5">
        <f t="shared" ref="F4:F13" si="0">E4-D4</f>
        <v>2.5243055555568272E-5</v>
      </c>
      <c r="G4" s="96">
        <v>28.56</v>
      </c>
      <c r="H4" s="96">
        <f t="shared" ref="H4:H13" si="1">G4-10</f>
        <v>18.559999999999999</v>
      </c>
      <c r="I4" s="108"/>
      <c r="J4" s="108"/>
      <c r="K4" s="4">
        <v>4990</v>
      </c>
      <c r="L4" s="4">
        <v>5040</v>
      </c>
      <c r="M4" s="116"/>
      <c r="N4" s="99"/>
      <c r="O4" s="121"/>
      <c r="P4" s="17">
        <v>0.67</v>
      </c>
      <c r="Q4" s="4">
        <v>2013</v>
      </c>
      <c r="R4" s="254"/>
      <c r="S4" s="11">
        <f t="shared" ref="S4:S13" si="2">K4+((K4/100)*S$3)</f>
        <v>5139.7</v>
      </c>
      <c r="T4" s="11">
        <f t="shared" ref="T4:T13" si="3">K4-((K4/100)*T$3)</f>
        <v>4890.2</v>
      </c>
      <c r="U4" s="11">
        <v>5830</v>
      </c>
      <c r="V4" s="14">
        <f t="shared" ref="V4:V13" si="4">((U4-$K4)*100/$K4)</f>
        <v>16.83366733466934</v>
      </c>
      <c r="W4" s="12">
        <v>5350</v>
      </c>
      <c r="X4" s="14">
        <f t="shared" ref="X4:X13" si="5">((W4-$K4)*100/$K4)</f>
        <v>7.214428857715431</v>
      </c>
      <c r="Y4" s="40" t="s">
        <v>44</v>
      </c>
      <c r="Z4" s="40" t="s">
        <v>44</v>
      </c>
      <c r="AA4" s="3" t="str">
        <f t="shared" ref="AA4:AA13" si="6">IF(Z4="▲",IF(S4&lt;=U4,"승리","패배"),IF(T4&gt;=W4,"패배",IF(S4&lt;=U4,"승리","패배")))</f>
        <v>승리</v>
      </c>
      <c r="AB4" s="3">
        <f t="shared" ref="AB4:AB13" si="7">IF(AA4="승리", $S$3-$AB$2, -($T$3+$AB$2))</f>
        <v>2.67</v>
      </c>
      <c r="AC4" s="79"/>
      <c r="AD4"/>
      <c r="AE4"/>
    </row>
    <row r="5" spans="1:37" x14ac:dyDescent="0.55000000000000004">
      <c r="A5" s="241"/>
      <c r="B5" s="4" t="s">
        <v>1</v>
      </c>
      <c r="C5" s="5">
        <v>0.39078499999999999</v>
      </c>
      <c r="D5" s="5">
        <v>0.3907993402777778</v>
      </c>
      <c r="E5" s="5">
        <v>0.39111098379629627</v>
      </c>
      <c r="F5" s="5">
        <f t="shared" si="0"/>
        <v>3.1164351851847849E-4</v>
      </c>
      <c r="G5" s="96">
        <v>28.65</v>
      </c>
      <c r="H5" s="96">
        <f t="shared" si="1"/>
        <v>18.649999999999999</v>
      </c>
      <c r="I5" s="108"/>
      <c r="J5" s="108"/>
      <c r="K5" s="4">
        <v>4120</v>
      </c>
      <c r="L5" s="4">
        <v>4165</v>
      </c>
      <c r="M5" s="116"/>
      <c r="N5" s="99"/>
      <c r="O5" s="121"/>
      <c r="P5" s="17">
        <v>0.76</v>
      </c>
      <c r="Q5" s="4">
        <v>2266</v>
      </c>
      <c r="R5" s="254"/>
      <c r="S5" s="11">
        <f t="shared" si="2"/>
        <v>4243.6000000000004</v>
      </c>
      <c r="T5" s="11">
        <f t="shared" si="3"/>
        <v>4037.6</v>
      </c>
      <c r="U5" s="11">
        <v>4400</v>
      </c>
      <c r="V5" s="14">
        <f t="shared" si="4"/>
        <v>6.7961165048543686</v>
      </c>
      <c r="W5" s="12">
        <v>4050</v>
      </c>
      <c r="X5" s="14">
        <f t="shared" si="5"/>
        <v>-1.6990291262135921</v>
      </c>
      <c r="Y5" s="40" t="s">
        <v>44</v>
      </c>
      <c r="Z5" s="41" t="s">
        <v>45</v>
      </c>
      <c r="AA5" s="3" t="str">
        <f t="shared" si="6"/>
        <v>승리</v>
      </c>
      <c r="AB5" s="3">
        <f t="shared" si="7"/>
        <v>2.67</v>
      </c>
      <c r="AC5" s="79"/>
      <c r="AD5"/>
      <c r="AE5"/>
    </row>
    <row r="6" spans="1:37" x14ac:dyDescent="0.55000000000000004">
      <c r="A6" s="241"/>
      <c r="B6" s="4" t="s">
        <v>2</v>
      </c>
      <c r="C6" s="5">
        <v>0.39433062499999999</v>
      </c>
      <c r="D6" s="5">
        <v>0.39433568287037035</v>
      </c>
      <c r="E6" s="5">
        <v>0.39474612268518516</v>
      </c>
      <c r="F6" s="5">
        <f t="shared" si="0"/>
        <v>4.104398148148114E-4</v>
      </c>
      <c r="G6" s="96">
        <v>16.100000000000001</v>
      </c>
      <c r="H6" s="96">
        <f t="shared" si="1"/>
        <v>6.1000000000000014</v>
      </c>
      <c r="I6" s="108"/>
      <c r="J6" s="108"/>
      <c r="K6" s="4">
        <v>11300</v>
      </c>
      <c r="L6" s="4">
        <v>11450</v>
      </c>
      <c r="M6" s="116"/>
      <c r="N6" s="99"/>
      <c r="O6" s="121"/>
      <c r="P6" s="17">
        <v>1</v>
      </c>
      <c r="Q6" s="4">
        <v>2927</v>
      </c>
      <c r="R6" s="254"/>
      <c r="S6" s="11">
        <f t="shared" si="2"/>
        <v>11639</v>
      </c>
      <c r="T6" s="11">
        <f t="shared" si="3"/>
        <v>11074</v>
      </c>
      <c r="U6" s="11">
        <v>11900</v>
      </c>
      <c r="V6" s="14">
        <f t="shared" si="4"/>
        <v>5.3097345132743365</v>
      </c>
      <c r="W6" s="12">
        <v>9960</v>
      </c>
      <c r="X6" s="14">
        <f t="shared" si="5"/>
        <v>-11.858407079646017</v>
      </c>
      <c r="Y6" s="40" t="s">
        <v>44</v>
      </c>
      <c r="Z6" s="40" t="s">
        <v>44</v>
      </c>
      <c r="AA6" s="3" t="str">
        <f t="shared" si="6"/>
        <v>승리</v>
      </c>
      <c r="AB6" s="3">
        <f t="shared" si="7"/>
        <v>2.67</v>
      </c>
      <c r="AC6" s="79"/>
      <c r="AD6"/>
      <c r="AE6"/>
    </row>
    <row r="7" spans="1:37" x14ac:dyDescent="0.55000000000000004">
      <c r="A7" s="241"/>
      <c r="B7" s="4" t="s">
        <v>3</v>
      </c>
      <c r="C7" s="5">
        <v>0.41149203703703702</v>
      </c>
      <c r="D7" s="5">
        <v>0.41150709490740739</v>
      </c>
      <c r="E7" s="5">
        <v>0.41153013888888884</v>
      </c>
      <c r="F7" s="5">
        <f t="shared" si="0"/>
        <v>2.3043981481452036E-5</v>
      </c>
      <c r="G7" s="96">
        <v>17.11</v>
      </c>
      <c r="H7" s="96">
        <f t="shared" si="1"/>
        <v>7.1099999999999994</v>
      </c>
      <c r="I7" s="108"/>
      <c r="J7" s="108"/>
      <c r="K7" s="4">
        <v>3540</v>
      </c>
      <c r="L7" s="4">
        <v>3580</v>
      </c>
      <c r="M7" s="116"/>
      <c r="N7" s="99"/>
      <c r="O7" s="121"/>
      <c r="P7" s="17">
        <v>0.8</v>
      </c>
      <c r="Q7" s="4">
        <v>2378</v>
      </c>
      <c r="R7" s="254"/>
      <c r="S7" s="11">
        <f t="shared" si="2"/>
        <v>3646.2</v>
      </c>
      <c r="T7" s="11">
        <f t="shared" si="3"/>
        <v>3469.2</v>
      </c>
      <c r="U7" s="11">
        <v>3765</v>
      </c>
      <c r="V7" s="14">
        <f t="shared" si="4"/>
        <v>6.3559322033898304</v>
      </c>
      <c r="W7" s="12">
        <v>3340</v>
      </c>
      <c r="X7" s="14">
        <f t="shared" si="5"/>
        <v>-5.6497175141242941</v>
      </c>
      <c r="Y7" s="40" t="s">
        <v>44</v>
      </c>
      <c r="Z7" s="40" t="s">
        <v>44</v>
      </c>
      <c r="AA7" s="3" t="str">
        <f t="shared" si="6"/>
        <v>승리</v>
      </c>
      <c r="AB7" s="3">
        <f t="shared" si="7"/>
        <v>2.67</v>
      </c>
      <c r="AC7" s="79"/>
      <c r="AD7"/>
      <c r="AE7"/>
    </row>
    <row r="8" spans="1:37" x14ac:dyDescent="0.55000000000000004">
      <c r="A8" s="241"/>
      <c r="B8" s="4" t="s">
        <v>4</v>
      </c>
      <c r="C8" s="5">
        <v>0.42578164351851849</v>
      </c>
      <c r="D8" s="5">
        <v>0.42578648148148152</v>
      </c>
      <c r="E8" s="5">
        <v>0.44397582175925926</v>
      </c>
      <c r="F8" s="5">
        <f t="shared" si="0"/>
        <v>1.8189340277777744E-2</v>
      </c>
      <c r="G8" s="96">
        <v>20.95</v>
      </c>
      <c r="H8" s="96">
        <f t="shared" si="1"/>
        <v>10.95</v>
      </c>
      <c r="I8" s="108"/>
      <c r="J8" s="108"/>
      <c r="K8" s="4">
        <v>4330</v>
      </c>
      <c r="L8" s="6">
        <v>4375</v>
      </c>
      <c r="M8" s="116"/>
      <c r="N8" s="100"/>
      <c r="O8" s="122"/>
      <c r="P8" s="18">
        <v>0.71</v>
      </c>
      <c r="Q8" s="6">
        <v>2120</v>
      </c>
      <c r="R8" s="254"/>
      <c r="S8" s="11">
        <f t="shared" si="2"/>
        <v>4459.8999999999996</v>
      </c>
      <c r="T8" s="11">
        <f t="shared" si="3"/>
        <v>4243.3999999999996</v>
      </c>
      <c r="U8" s="11">
        <v>4735</v>
      </c>
      <c r="V8" s="14">
        <f t="shared" si="4"/>
        <v>9.3533487297921472</v>
      </c>
      <c r="W8" s="12">
        <v>4030</v>
      </c>
      <c r="X8" s="14">
        <f t="shared" si="5"/>
        <v>-6.9284064665127021</v>
      </c>
      <c r="Y8" s="40" t="s">
        <v>44</v>
      </c>
      <c r="Z8" s="40" t="s">
        <v>44</v>
      </c>
      <c r="AA8" s="3" t="str">
        <f t="shared" si="6"/>
        <v>승리</v>
      </c>
      <c r="AB8" s="3">
        <f t="shared" si="7"/>
        <v>2.67</v>
      </c>
      <c r="AC8" s="79"/>
      <c r="AD8"/>
      <c r="AE8"/>
    </row>
    <row r="9" spans="1:37" s="1" customFormat="1" x14ac:dyDescent="0.55000000000000004">
      <c r="A9" s="241"/>
      <c r="B9" s="7" t="s">
        <v>5</v>
      </c>
      <c r="C9" s="8">
        <v>0.46740060185185189</v>
      </c>
      <c r="D9" s="8">
        <v>0.46740486111111107</v>
      </c>
      <c r="E9" s="8">
        <v>0.46787874999999995</v>
      </c>
      <c r="F9" s="8">
        <f t="shared" si="0"/>
        <v>4.7388888888888481E-4</v>
      </c>
      <c r="G9" s="96">
        <v>23.38</v>
      </c>
      <c r="H9" s="96">
        <f t="shared" si="1"/>
        <v>13.379999999999999</v>
      </c>
      <c r="I9" s="108"/>
      <c r="J9" s="108"/>
      <c r="K9" s="9">
        <v>1555</v>
      </c>
      <c r="L9" s="10">
        <v>1515</v>
      </c>
      <c r="M9" s="117"/>
      <c r="N9" s="101"/>
      <c r="O9" s="123"/>
      <c r="P9" s="19">
        <v>-2.89</v>
      </c>
      <c r="Q9" s="10">
        <v>-8632</v>
      </c>
      <c r="R9" s="254"/>
      <c r="S9" s="11">
        <f t="shared" si="2"/>
        <v>1601.65</v>
      </c>
      <c r="T9" s="11">
        <f t="shared" si="3"/>
        <v>1523.9</v>
      </c>
      <c r="U9" s="11">
        <v>1715</v>
      </c>
      <c r="V9" s="14">
        <f t="shared" si="4"/>
        <v>10.289389067524116</v>
      </c>
      <c r="W9" s="12">
        <v>1500</v>
      </c>
      <c r="X9" s="14">
        <f t="shared" si="5"/>
        <v>-3.536977491961415</v>
      </c>
      <c r="Y9" s="40" t="s">
        <v>44</v>
      </c>
      <c r="Z9" s="41" t="s">
        <v>45</v>
      </c>
      <c r="AA9" s="3" t="str">
        <f t="shared" si="6"/>
        <v>패배</v>
      </c>
      <c r="AB9" s="3">
        <f t="shared" si="7"/>
        <v>-2.33</v>
      </c>
      <c r="AC9" s="79"/>
    </row>
    <row r="10" spans="1:37" x14ac:dyDescent="0.55000000000000004">
      <c r="A10" s="241"/>
      <c r="B10" s="4" t="s">
        <v>6</v>
      </c>
      <c r="C10" s="5">
        <v>0.48487979166666667</v>
      </c>
      <c r="D10" s="5">
        <v>0.48527094907407409</v>
      </c>
      <c r="E10" s="5">
        <v>0.48622261574074077</v>
      </c>
      <c r="F10" s="5">
        <f t="shared" si="0"/>
        <v>9.5166666666668398E-4</v>
      </c>
      <c r="G10" s="96">
        <v>19.7</v>
      </c>
      <c r="H10" s="96">
        <f t="shared" si="1"/>
        <v>9.6999999999999993</v>
      </c>
      <c r="I10" s="108"/>
      <c r="J10" s="108"/>
      <c r="K10" s="4">
        <v>3625</v>
      </c>
      <c r="L10" s="6">
        <v>3665</v>
      </c>
      <c r="M10" s="116"/>
      <c r="N10" s="100"/>
      <c r="O10" s="122"/>
      <c r="P10" s="18">
        <v>0.77</v>
      </c>
      <c r="Q10" s="6">
        <v>2299</v>
      </c>
      <c r="R10" s="254"/>
      <c r="S10" s="11">
        <f t="shared" si="2"/>
        <v>3733.75</v>
      </c>
      <c r="T10" s="11">
        <f t="shared" si="3"/>
        <v>3552.5</v>
      </c>
      <c r="U10" s="11">
        <v>3950</v>
      </c>
      <c r="V10" s="14">
        <f t="shared" si="4"/>
        <v>8.9655172413793096</v>
      </c>
      <c r="W10" s="12">
        <v>3464</v>
      </c>
      <c r="X10" s="14">
        <f t="shared" si="5"/>
        <v>-4.4413793103448276</v>
      </c>
      <c r="Y10" s="40" t="s">
        <v>44</v>
      </c>
      <c r="Z10" s="40" t="s">
        <v>44</v>
      </c>
      <c r="AA10" s="3" t="str">
        <f t="shared" si="6"/>
        <v>승리</v>
      </c>
      <c r="AB10" s="3">
        <f t="shared" si="7"/>
        <v>2.67</v>
      </c>
      <c r="AC10" s="79"/>
      <c r="AD10"/>
      <c r="AE10"/>
    </row>
    <row r="11" spans="1:37" x14ac:dyDescent="0.55000000000000004">
      <c r="A11" s="241"/>
      <c r="B11" s="4" t="s">
        <v>7</v>
      </c>
      <c r="C11" s="5">
        <v>0.49759053240740742</v>
      </c>
      <c r="D11" s="5">
        <v>0.49759613425925925</v>
      </c>
      <c r="E11" s="5">
        <v>0.49778790509259258</v>
      </c>
      <c r="F11" s="5">
        <f t="shared" si="0"/>
        <v>1.9177083333332678E-4</v>
      </c>
      <c r="G11" s="96">
        <v>30</v>
      </c>
      <c r="H11" s="96">
        <f t="shared" si="1"/>
        <v>20</v>
      </c>
      <c r="I11" s="108"/>
      <c r="J11" s="108"/>
      <c r="K11" s="4">
        <v>8870</v>
      </c>
      <c r="L11" s="6">
        <v>8960</v>
      </c>
      <c r="M11" s="116"/>
      <c r="N11" s="100"/>
      <c r="O11" s="122"/>
      <c r="P11" s="18">
        <v>0.68</v>
      </c>
      <c r="Q11" s="6">
        <v>2003</v>
      </c>
      <c r="R11" s="254"/>
      <c r="S11" s="11">
        <f t="shared" si="2"/>
        <v>9136.1</v>
      </c>
      <c r="T11" s="11">
        <f t="shared" si="3"/>
        <v>8692.6</v>
      </c>
      <c r="U11" s="11">
        <v>9750</v>
      </c>
      <c r="V11" s="14">
        <f t="shared" si="4"/>
        <v>9.9210822998872601</v>
      </c>
      <c r="W11" s="12">
        <v>8800</v>
      </c>
      <c r="X11" s="14">
        <f t="shared" si="5"/>
        <v>-0.78917700112739575</v>
      </c>
      <c r="Y11" s="40" t="s">
        <v>44</v>
      </c>
      <c r="Z11" s="41" t="s">
        <v>45</v>
      </c>
      <c r="AA11" s="3" t="str">
        <f t="shared" si="6"/>
        <v>승리</v>
      </c>
      <c r="AB11" s="3">
        <f t="shared" si="7"/>
        <v>2.67</v>
      </c>
      <c r="AC11" s="79"/>
      <c r="AD11"/>
      <c r="AE11"/>
    </row>
    <row r="12" spans="1:37" x14ac:dyDescent="0.55000000000000004">
      <c r="A12" s="241"/>
      <c r="B12" s="4" t="s">
        <v>8</v>
      </c>
      <c r="C12" s="5">
        <v>0.56084158564814812</v>
      </c>
      <c r="D12" s="5">
        <v>0.56084912037037038</v>
      </c>
      <c r="E12" s="5">
        <v>0.56275040509259255</v>
      </c>
      <c r="F12" s="5">
        <f t="shared" si="0"/>
        <v>1.901284722222174E-3</v>
      </c>
      <c r="G12" s="96">
        <v>12.58</v>
      </c>
      <c r="H12" s="96">
        <f t="shared" si="1"/>
        <v>2.58</v>
      </c>
      <c r="I12" s="108"/>
      <c r="J12" s="108"/>
      <c r="K12" s="4">
        <v>5080</v>
      </c>
      <c r="L12" s="6">
        <v>5130</v>
      </c>
      <c r="M12" s="116"/>
      <c r="N12" s="100"/>
      <c r="O12" s="122"/>
      <c r="P12" s="18">
        <v>0.65</v>
      </c>
      <c r="Q12" s="6">
        <v>1962</v>
      </c>
      <c r="R12" s="254"/>
      <c r="S12" s="11">
        <f t="shared" si="2"/>
        <v>5232.3999999999996</v>
      </c>
      <c r="T12" s="11">
        <f t="shared" si="3"/>
        <v>4978.3999999999996</v>
      </c>
      <c r="U12" s="11">
        <v>5190</v>
      </c>
      <c r="V12" s="14">
        <f t="shared" si="4"/>
        <v>2.1653543307086616</v>
      </c>
      <c r="W12" s="12">
        <v>4309</v>
      </c>
      <c r="X12" s="14">
        <f t="shared" si="5"/>
        <v>-15.177165354330709</v>
      </c>
      <c r="Y12" s="41" t="s">
        <v>45</v>
      </c>
      <c r="Z12" s="40" t="s">
        <v>44</v>
      </c>
      <c r="AA12" s="3" t="str">
        <f t="shared" si="6"/>
        <v>패배</v>
      </c>
      <c r="AB12" s="3">
        <f t="shared" si="7"/>
        <v>-2.33</v>
      </c>
      <c r="AC12" s="79"/>
      <c r="AD12"/>
      <c r="AE12"/>
    </row>
    <row r="13" spans="1:37" s="1" customFormat="1" x14ac:dyDescent="0.55000000000000004">
      <c r="A13" s="241"/>
      <c r="B13" s="9" t="s">
        <v>9</v>
      </c>
      <c r="C13" s="8">
        <v>0.5911277430555556</v>
      </c>
      <c r="D13" s="8">
        <v>0.5911320717592593</v>
      </c>
      <c r="E13" s="8">
        <v>0.59262534722222215</v>
      </c>
      <c r="F13" s="8">
        <f t="shared" si="0"/>
        <v>1.4932754629628509E-3</v>
      </c>
      <c r="G13" s="96">
        <v>16.55</v>
      </c>
      <c r="H13" s="96">
        <f t="shared" si="1"/>
        <v>6.5500000000000007</v>
      </c>
      <c r="I13" s="108"/>
      <c r="J13" s="108"/>
      <c r="K13" s="9">
        <v>7750</v>
      </c>
      <c r="L13" s="10">
        <v>7550</v>
      </c>
      <c r="M13" s="117"/>
      <c r="N13" s="101"/>
      <c r="O13" s="123"/>
      <c r="P13" s="19">
        <v>-2.9</v>
      </c>
      <c r="Q13" s="10">
        <v>-8540</v>
      </c>
      <c r="R13" s="254"/>
      <c r="S13" s="11">
        <f t="shared" si="2"/>
        <v>7982.5</v>
      </c>
      <c r="T13" s="11">
        <f t="shared" si="3"/>
        <v>7595</v>
      </c>
      <c r="U13" s="11">
        <v>8100</v>
      </c>
      <c r="V13" s="14">
        <f t="shared" si="4"/>
        <v>4.5161290322580649</v>
      </c>
      <c r="W13" s="12">
        <v>7500</v>
      </c>
      <c r="X13" s="14">
        <f t="shared" si="5"/>
        <v>-3.225806451612903</v>
      </c>
      <c r="Y13" s="40" t="s">
        <v>49</v>
      </c>
      <c r="Z13" s="41" t="s">
        <v>45</v>
      </c>
      <c r="AA13" s="3" t="str">
        <f t="shared" si="6"/>
        <v>패배</v>
      </c>
      <c r="AB13" s="3">
        <f t="shared" si="7"/>
        <v>-2.33</v>
      </c>
      <c r="AC13" s="79"/>
    </row>
    <row r="14" spans="1:37" ht="33.9" customHeight="1" x14ac:dyDescent="0.55000000000000004">
      <c r="A14" s="259" t="s">
        <v>29</v>
      </c>
      <c r="B14" s="260"/>
      <c r="C14" s="260"/>
      <c r="D14" s="260"/>
      <c r="E14" s="260"/>
      <c r="F14" s="261"/>
      <c r="G14" s="244" t="s">
        <v>94</v>
      </c>
      <c r="H14" s="245"/>
      <c r="I14" s="109"/>
      <c r="J14" s="109"/>
      <c r="K14" s="249" t="s">
        <v>19</v>
      </c>
      <c r="L14" s="250"/>
      <c r="M14" s="118"/>
      <c r="N14" s="102"/>
      <c r="O14" s="102"/>
      <c r="P14" s="35">
        <f>AVERAGE(P4:P13)/100</f>
        <v>2.5000000000000044E-4</v>
      </c>
      <c r="Q14" s="34">
        <f>SUM(Q4:Q13)</f>
        <v>796</v>
      </c>
      <c r="R14" s="255"/>
      <c r="S14" s="15" t="s">
        <v>23</v>
      </c>
      <c r="T14" s="15" t="s">
        <v>23</v>
      </c>
      <c r="U14" s="16" t="s">
        <v>24</v>
      </c>
      <c r="V14" s="20">
        <f>AVERAGE(V4:V13)</f>
        <v>8.0506271257737438</v>
      </c>
      <c r="W14" s="16" t="s">
        <v>25</v>
      </c>
      <c r="X14" s="20">
        <f>AVERAGE(X4:X13)</f>
        <v>-4.6091636938158427</v>
      </c>
      <c r="Y14" s="44">
        <f>COUNTIF(Y4:Y13, "▲")/COUNTA(Y4:Y13)</f>
        <v>0.9</v>
      </c>
      <c r="Z14" s="44">
        <f>COUNTIF(Z4:Z13, "▲")/COUNTA(Z4:Z13)</f>
        <v>0.6</v>
      </c>
      <c r="AA14" s="22">
        <f>COUNTIF(AA4:AA13, "승리")/COUNTA(AA4:AA13)</f>
        <v>0.7</v>
      </c>
      <c r="AB14" s="3">
        <f>AVERAGE(AB4:AB13)</f>
        <v>1.17</v>
      </c>
      <c r="AC14" s="79"/>
      <c r="AD14"/>
      <c r="AE14"/>
    </row>
    <row r="15" spans="1:37" ht="4.8499999999999996" customHeight="1" x14ac:dyDescent="0.55000000000000004">
      <c r="A15" s="24"/>
      <c r="B15" s="25"/>
      <c r="C15" s="25"/>
      <c r="D15" s="25"/>
      <c r="E15" s="25"/>
      <c r="F15" s="25"/>
      <c r="G15" s="97"/>
      <c r="H15" s="97"/>
      <c r="I15" s="110"/>
      <c r="J15" s="110"/>
      <c r="K15" s="25"/>
      <c r="L15" s="26"/>
      <c r="M15" s="119"/>
      <c r="N15" s="103"/>
      <c r="O15" s="103"/>
      <c r="P15" s="27"/>
      <c r="Q15" s="28"/>
      <c r="R15" s="23"/>
      <c r="S15" s="29"/>
      <c r="T15" s="29"/>
      <c r="U15" s="30"/>
      <c r="V15" s="31"/>
      <c r="W15" s="25"/>
      <c r="X15" s="31"/>
      <c r="Y15" s="31"/>
      <c r="Z15" s="31"/>
      <c r="AA15" s="32"/>
      <c r="AB15" s="33"/>
      <c r="AC15" s="33"/>
      <c r="AD15" s="33"/>
      <c r="AE15" s="33"/>
      <c r="AF15" s="47"/>
      <c r="AG15" s="47"/>
      <c r="AH15" s="47"/>
      <c r="AI15" s="47"/>
      <c r="AJ15" s="47"/>
      <c r="AK15" s="47"/>
    </row>
    <row r="16" spans="1:37" ht="17.600000000000001" customHeight="1" x14ac:dyDescent="0.55000000000000004">
      <c r="A16" s="264">
        <v>42653</v>
      </c>
      <c r="B16" s="241" t="s">
        <v>22</v>
      </c>
      <c r="C16" s="56" t="s">
        <v>77</v>
      </c>
      <c r="D16" s="241" t="s">
        <v>13</v>
      </c>
      <c r="E16" s="241"/>
      <c r="F16" s="241"/>
      <c r="G16" s="243" t="s">
        <v>89</v>
      </c>
      <c r="H16" s="243" t="s">
        <v>91</v>
      </c>
      <c r="I16" s="231" t="s">
        <v>27</v>
      </c>
      <c r="J16" s="231"/>
      <c r="K16" s="231"/>
      <c r="L16" s="231"/>
      <c r="M16" s="114"/>
      <c r="N16" s="247" t="s">
        <v>106</v>
      </c>
      <c r="O16" s="93"/>
      <c r="P16" s="251" t="s">
        <v>10</v>
      </c>
      <c r="Q16" s="251" t="s">
        <v>11</v>
      </c>
      <c r="R16" s="253"/>
      <c r="S16" s="13" t="s">
        <v>18</v>
      </c>
      <c r="T16" s="13" t="s">
        <v>17</v>
      </c>
      <c r="U16" s="256" t="s">
        <v>14</v>
      </c>
      <c r="V16" s="257"/>
      <c r="W16" s="257"/>
      <c r="X16" s="257"/>
      <c r="Y16" s="257"/>
      <c r="Z16" s="257"/>
      <c r="AA16" s="258"/>
      <c r="AB16" s="56">
        <v>0.33</v>
      </c>
      <c r="AC16" s="55"/>
      <c r="AD16" s="73" t="s">
        <v>18</v>
      </c>
      <c r="AE16" s="73" t="s">
        <v>17</v>
      </c>
    </row>
    <row r="17" spans="1:37" ht="35.15" customHeight="1" x14ac:dyDescent="0.55000000000000004">
      <c r="A17" s="241"/>
      <c r="B17" s="241"/>
      <c r="C17" s="56" t="s">
        <v>74</v>
      </c>
      <c r="D17" s="56" t="s">
        <v>79</v>
      </c>
      <c r="E17" s="56" t="s">
        <v>80</v>
      </c>
      <c r="F17" s="56" t="s">
        <v>82</v>
      </c>
      <c r="G17" s="233"/>
      <c r="H17" s="234"/>
      <c r="I17" s="112" t="s">
        <v>107</v>
      </c>
      <c r="J17" s="112"/>
      <c r="K17" s="56" t="s">
        <v>12</v>
      </c>
      <c r="L17" s="56" t="s">
        <v>13</v>
      </c>
      <c r="M17" s="115"/>
      <c r="N17" s="215"/>
      <c r="O17" s="94"/>
      <c r="P17" s="252"/>
      <c r="Q17" s="252"/>
      <c r="R17" s="254"/>
      <c r="S17" s="13">
        <v>4</v>
      </c>
      <c r="T17" s="13">
        <v>3</v>
      </c>
      <c r="U17" s="56" t="s">
        <v>15</v>
      </c>
      <c r="V17" s="56" t="s">
        <v>18</v>
      </c>
      <c r="W17" s="56" t="s">
        <v>16</v>
      </c>
      <c r="X17" s="56" t="s">
        <v>17</v>
      </c>
      <c r="Y17" s="42" t="s">
        <v>46</v>
      </c>
      <c r="Z17" s="42" t="s">
        <v>48</v>
      </c>
      <c r="AA17" s="21" t="s">
        <v>31</v>
      </c>
      <c r="AB17" s="21" t="s">
        <v>30</v>
      </c>
      <c r="AC17" s="80"/>
      <c r="AD17" s="13">
        <v>4</v>
      </c>
      <c r="AE17" s="13">
        <v>3</v>
      </c>
      <c r="AF17" s="56" t="s">
        <v>60</v>
      </c>
      <c r="AG17" s="56" t="s">
        <v>18</v>
      </c>
      <c r="AH17" s="56" t="s">
        <v>61</v>
      </c>
      <c r="AI17" s="56" t="s">
        <v>17</v>
      </c>
      <c r="AJ17" s="21" t="s">
        <v>31</v>
      </c>
      <c r="AK17" s="21" t="s">
        <v>30</v>
      </c>
    </row>
    <row r="18" spans="1:37" x14ac:dyDescent="0.55000000000000004">
      <c r="A18" s="241"/>
      <c r="B18" s="36" t="s">
        <v>0</v>
      </c>
      <c r="C18" s="37">
        <v>0.37656221064814815</v>
      </c>
      <c r="D18" s="37">
        <v>0.37656221064814815</v>
      </c>
      <c r="E18" s="37">
        <v>0.37656221064814815</v>
      </c>
      <c r="F18" s="37">
        <f t="shared" ref="F18:F31" si="8">E18-D18</f>
        <v>0</v>
      </c>
      <c r="G18" s="96">
        <v>13.34</v>
      </c>
      <c r="H18" s="96">
        <f t="shared" ref="H18:H31" si="9">G18-10</f>
        <v>3.34</v>
      </c>
      <c r="I18" s="108"/>
      <c r="J18" s="108"/>
      <c r="K18" s="36">
        <v>5600</v>
      </c>
      <c r="L18" s="36">
        <v>0</v>
      </c>
      <c r="M18" s="96"/>
      <c r="N18" s="104"/>
      <c r="O18" s="88"/>
      <c r="P18" s="38">
        <v>0</v>
      </c>
      <c r="Q18" s="36">
        <v>0</v>
      </c>
      <c r="R18" s="254"/>
      <c r="S18" s="11">
        <f t="shared" ref="S18:S31" si="10">K18+((K18/100)*S$17)</f>
        <v>5824</v>
      </c>
      <c r="T18" s="11">
        <f t="shared" ref="T18:T31" si="11">K18-((K18/100)*T$17)</f>
        <v>5432</v>
      </c>
      <c r="U18" s="11">
        <v>5740</v>
      </c>
      <c r="V18" s="14">
        <f t="shared" ref="V18:V31" si="12">((U18-$K18)*100/$K18)</f>
        <v>2.5</v>
      </c>
      <c r="W18" s="12">
        <v>4280</v>
      </c>
      <c r="X18" s="14">
        <f t="shared" ref="X18:X31" si="13">((W18-$K18)*100/$K18)</f>
        <v>-23.571428571428573</v>
      </c>
      <c r="Y18" s="40" t="s">
        <v>44</v>
      </c>
      <c r="Z18" s="40" t="s">
        <v>49</v>
      </c>
      <c r="AA18" s="3" t="str">
        <f t="shared" ref="AA18:AA31" si="14">IF(Z18="▲",IF(S18&lt;=U18,"승리","패배"),IF(T18&gt;=W18,"패배",IF(S18&lt;=U18,"승리","패배")))</f>
        <v>패배</v>
      </c>
      <c r="AB18" s="3">
        <f t="shared" ref="AB18:AB31" si="15">IF(AA18="승리", $S$17-$AB$2, -($T$17+$AB$2))</f>
        <v>-3.33</v>
      </c>
      <c r="AC18" s="81"/>
      <c r="AD18" s="11">
        <f t="shared" ref="AD18:AD31" si="16">K18+((K18/100)*AD$17)</f>
        <v>5824</v>
      </c>
      <c r="AE18" s="11">
        <f t="shared" ref="AE18:AE31" si="17">K18-((K18/100)*AE$17)</f>
        <v>5432</v>
      </c>
      <c r="AF18" s="11">
        <v>5740</v>
      </c>
      <c r="AG18" s="14">
        <f t="shared" ref="AG18:AG31" si="18">((AF18-$K18)*100/$K18)</f>
        <v>2.5</v>
      </c>
      <c r="AH18" s="12">
        <v>4280</v>
      </c>
      <c r="AI18" s="14">
        <f t="shared" ref="AI18:AI31" si="19">((AH18-$K18)*100/$K18)</f>
        <v>-23.571428571428573</v>
      </c>
      <c r="AJ18" s="3" t="str">
        <f t="shared" ref="AJ18:AJ31" si="20">IF(AF18&gt;=AD18,"승리","패배")</f>
        <v>패배</v>
      </c>
      <c r="AK18" s="3">
        <f t="shared" ref="AK18:AK31" si="21">IF(AJ18="승리", $AD$17-$AB$2, -($AE$17+$AB$2))</f>
        <v>-3.33</v>
      </c>
    </row>
    <row r="19" spans="1:37" x14ac:dyDescent="0.55000000000000004">
      <c r="A19" s="241"/>
      <c r="B19" s="36" t="s">
        <v>32</v>
      </c>
      <c r="C19" s="37">
        <v>0.3771644097222222</v>
      </c>
      <c r="D19" s="37">
        <v>0.3771644097222222</v>
      </c>
      <c r="E19" s="37">
        <v>0.3771644097222222</v>
      </c>
      <c r="F19" s="37">
        <f t="shared" si="8"/>
        <v>0</v>
      </c>
      <c r="G19" s="96">
        <v>10.19</v>
      </c>
      <c r="H19" s="96">
        <f t="shared" si="9"/>
        <v>0.1899999999999995</v>
      </c>
      <c r="I19" s="108"/>
      <c r="J19" s="108"/>
      <c r="K19" s="36">
        <v>2930</v>
      </c>
      <c r="L19" s="36">
        <v>0</v>
      </c>
      <c r="M19" s="96"/>
      <c r="N19" s="104"/>
      <c r="O19" s="88"/>
      <c r="P19" s="38">
        <v>0</v>
      </c>
      <c r="Q19" s="36">
        <v>0</v>
      </c>
      <c r="R19" s="254"/>
      <c r="S19" s="11">
        <f t="shared" si="10"/>
        <v>3047.2</v>
      </c>
      <c r="T19" s="11">
        <f t="shared" si="11"/>
        <v>2842.1</v>
      </c>
      <c r="U19" s="11">
        <v>2975</v>
      </c>
      <c r="V19" s="14">
        <f t="shared" si="12"/>
        <v>1.5358361774744027</v>
      </c>
      <c r="W19" s="12">
        <v>2650</v>
      </c>
      <c r="X19" s="14">
        <f t="shared" si="13"/>
        <v>-9.5563139931740615</v>
      </c>
      <c r="Y19" s="40" t="s">
        <v>44</v>
      </c>
      <c r="Z19" s="40" t="s">
        <v>44</v>
      </c>
      <c r="AA19" s="3" t="str">
        <f t="shared" si="14"/>
        <v>패배</v>
      </c>
      <c r="AB19" s="3">
        <f t="shared" si="15"/>
        <v>-3.33</v>
      </c>
      <c r="AC19" s="81"/>
      <c r="AD19" s="11">
        <f t="shared" si="16"/>
        <v>3047.2</v>
      </c>
      <c r="AE19" s="11">
        <f t="shared" si="17"/>
        <v>2842.1</v>
      </c>
      <c r="AF19" s="11">
        <v>2975</v>
      </c>
      <c r="AG19" s="14">
        <f t="shared" si="18"/>
        <v>1.5358361774744027</v>
      </c>
      <c r="AH19" s="12">
        <v>2650</v>
      </c>
      <c r="AI19" s="14">
        <f t="shared" si="19"/>
        <v>-9.5563139931740615</v>
      </c>
      <c r="AJ19" s="3" t="str">
        <f t="shared" si="20"/>
        <v>패배</v>
      </c>
      <c r="AK19" s="3">
        <f t="shared" si="21"/>
        <v>-3.33</v>
      </c>
    </row>
    <row r="20" spans="1:37" x14ac:dyDescent="0.55000000000000004">
      <c r="A20" s="241"/>
      <c r="B20" s="36" t="s">
        <v>33</v>
      </c>
      <c r="C20" s="37">
        <v>0.38334341435185187</v>
      </c>
      <c r="D20" s="37">
        <v>0.38334341435185187</v>
      </c>
      <c r="E20" s="37">
        <v>0.38334341435185187</v>
      </c>
      <c r="F20" s="37">
        <f t="shared" si="8"/>
        <v>0</v>
      </c>
      <c r="G20" s="96">
        <v>21.17</v>
      </c>
      <c r="H20" s="96">
        <f t="shared" si="9"/>
        <v>11.170000000000002</v>
      </c>
      <c r="I20" s="108"/>
      <c r="J20" s="108"/>
      <c r="K20" s="36">
        <v>3810</v>
      </c>
      <c r="L20" s="36">
        <v>0</v>
      </c>
      <c r="M20" s="96"/>
      <c r="N20" s="104"/>
      <c r="O20" s="88"/>
      <c r="P20" s="38">
        <v>0</v>
      </c>
      <c r="Q20" s="36">
        <v>0</v>
      </c>
      <c r="R20" s="254"/>
      <c r="S20" s="11">
        <f t="shared" si="10"/>
        <v>3962.4</v>
      </c>
      <c r="T20" s="11">
        <f t="shared" si="11"/>
        <v>3695.7</v>
      </c>
      <c r="U20" s="11">
        <v>4235</v>
      </c>
      <c r="V20" s="14">
        <f t="shared" si="12"/>
        <v>11.15485564304462</v>
      </c>
      <c r="W20" s="12">
        <v>3735</v>
      </c>
      <c r="X20" s="14">
        <f t="shared" si="13"/>
        <v>-1.9685039370078741</v>
      </c>
      <c r="Y20" s="40" t="s">
        <v>44</v>
      </c>
      <c r="Z20" s="41" t="s">
        <v>45</v>
      </c>
      <c r="AA20" s="3" t="str">
        <f t="shared" si="14"/>
        <v>승리</v>
      </c>
      <c r="AB20" s="3">
        <f t="shared" si="15"/>
        <v>3.67</v>
      </c>
      <c r="AC20" s="81"/>
      <c r="AD20" s="11">
        <f t="shared" si="16"/>
        <v>3962.4</v>
      </c>
      <c r="AE20" s="11">
        <f t="shared" si="17"/>
        <v>3695.7</v>
      </c>
      <c r="AF20" s="11">
        <v>4235</v>
      </c>
      <c r="AG20" s="14">
        <f t="shared" si="18"/>
        <v>11.15485564304462</v>
      </c>
      <c r="AH20" s="12">
        <v>3660</v>
      </c>
      <c r="AI20" s="14">
        <f t="shared" si="19"/>
        <v>-3.9370078740157481</v>
      </c>
      <c r="AJ20" s="3" t="str">
        <f t="shared" si="20"/>
        <v>승리</v>
      </c>
      <c r="AK20" s="3">
        <f t="shared" si="21"/>
        <v>3.67</v>
      </c>
    </row>
    <row r="21" spans="1:37" x14ac:dyDescent="0.55000000000000004">
      <c r="A21" s="241"/>
      <c r="B21" s="36" t="s">
        <v>34</v>
      </c>
      <c r="C21" s="37">
        <v>0.40115490740740739</v>
      </c>
      <c r="D21" s="37">
        <v>0.40115490740740739</v>
      </c>
      <c r="E21" s="37">
        <v>0.40115490740740739</v>
      </c>
      <c r="F21" s="37">
        <f t="shared" si="8"/>
        <v>0</v>
      </c>
      <c r="G21" s="96">
        <v>15.69</v>
      </c>
      <c r="H21" s="96">
        <f t="shared" si="9"/>
        <v>5.6899999999999995</v>
      </c>
      <c r="I21" s="108"/>
      <c r="J21" s="108"/>
      <c r="K21" s="36">
        <v>5570</v>
      </c>
      <c r="L21" s="36">
        <v>0</v>
      </c>
      <c r="M21" s="96"/>
      <c r="N21" s="104"/>
      <c r="O21" s="88"/>
      <c r="P21" s="38">
        <v>0</v>
      </c>
      <c r="Q21" s="36">
        <v>0</v>
      </c>
      <c r="R21" s="254"/>
      <c r="S21" s="11">
        <f t="shared" si="10"/>
        <v>5792.8</v>
      </c>
      <c r="T21" s="11">
        <f t="shared" si="11"/>
        <v>5402.9</v>
      </c>
      <c r="U21" s="11">
        <v>5900</v>
      </c>
      <c r="V21" s="14">
        <f t="shared" si="12"/>
        <v>5.9245960502693</v>
      </c>
      <c r="W21" s="12">
        <v>5399</v>
      </c>
      <c r="X21" s="14">
        <f t="shared" si="13"/>
        <v>-3.0700179533213645</v>
      </c>
      <c r="Y21" s="40" t="s">
        <v>44</v>
      </c>
      <c r="Z21" s="40" t="s">
        <v>44</v>
      </c>
      <c r="AA21" s="3" t="str">
        <f t="shared" si="14"/>
        <v>승리</v>
      </c>
      <c r="AB21" s="3">
        <f t="shared" si="15"/>
        <v>3.67</v>
      </c>
      <c r="AC21" s="81"/>
      <c r="AD21" s="11">
        <f t="shared" si="16"/>
        <v>5792.8</v>
      </c>
      <c r="AE21" s="11">
        <f t="shared" si="17"/>
        <v>5402.9</v>
      </c>
      <c r="AF21" s="11">
        <v>5900</v>
      </c>
      <c r="AG21" s="14">
        <f t="shared" si="18"/>
        <v>5.9245960502693</v>
      </c>
      <c r="AH21" s="12">
        <v>5399</v>
      </c>
      <c r="AI21" s="14">
        <f t="shared" si="19"/>
        <v>-3.0700179533213645</v>
      </c>
      <c r="AJ21" s="3" t="str">
        <f t="shared" si="20"/>
        <v>승리</v>
      </c>
      <c r="AK21" s="3">
        <f t="shared" si="21"/>
        <v>3.67</v>
      </c>
    </row>
    <row r="22" spans="1:37" x14ac:dyDescent="0.55000000000000004">
      <c r="A22" s="241"/>
      <c r="B22" s="36" t="s">
        <v>5</v>
      </c>
      <c r="C22" s="37">
        <v>0.43719008101851853</v>
      </c>
      <c r="D22" s="37">
        <v>0.43719008101851853</v>
      </c>
      <c r="E22" s="37">
        <v>0.43719008101851853</v>
      </c>
      <c r="F22" s="37">
        <f t="shared" si="8"/>
        <v>0</v>
      </c>
      <c r="G22" s="96">
        <v>9.69</v>
      </c>
      <c r="H22" s="96">
        <f t="shared" si="9"/>
        <v>-0.3100000000000005</v>
      </c>
      <c r="I22" s="108"/>
      <c r="J22" s="108"/>
      <c r="K22" s="36">
        <v>1745</v>
      </c>
      <c r="L22" s="39">
        <v>0</v>
      </c>
      <c r="M22" s="96"/>
      <c r="N22" s="105"/>
      <c r="O22" s="124"/>
      <c r="P22" s="38">
        <v>0</v>
      </c>
      <c r="Q22" s="39">
        <v>0</v>
      </c>
      <c r="R22" s="254"/>
      <c r="S22" s="11">
        <f t="shared" si="10"/>
        <v>1814.8</v>
      </c>
      <c r="T22" s="11">
        <f t="shared" si="11"/>
        <v>1692.65</v>
      </c>
      <c r="U22" s="11">
        <v>1725</v>
      </c>
      <c r="V22" s="14">
        <f t="shared" si="12"/>
        <v>-1.1461318051575931</v>
      </c>
      <c r="W22" s="12">
        <v>1625</v>
      </c>
      <c r="X22" s="14">
        <f t="shared" si="13"/>
        <v>-6.8767908309455583</v>
      </c>
      <c r="Y22" s="41" t="s">
        <v>45</v>
      </c>
      <c r="Z22" s="41" t="s">
        <v>45</v>
      </c>
      <c r="AA22" s="3" t="str">
        <f t="shared" si="14"/>
        <v>패배</v>
      </c>
      <c r="AB22" s="3">
        <f t="shared" si="15"/>
        <v>-3.33</v>
      </c>
      <c r="AC22" s="81"/>
      <c r="AD22" s="11">
        <f t="shared" si="16"/>
        <v>1814.8</v>
      </c>
      <c r="AE22" s="11">
        <f t="shared" si="17"/>
        <v>1692.65</v>
      </c>
      <c r="AF22" s="11">
        <v>1755</v>
      </c>
      <c r="AG22" s="14">
        <f t="shared" si="18"/>
        <v>0.57306590257879653</v>
      </c>
      <c r="AH22" s="12">
        <v>1625</v>
      </c>
      <c r="AI22" s="14">
        <f t="shared" si="19"/>
        <v>-6.8767908309455583</v>
      </c>
      <c r="AJ22" s="3" t="str">
        <f t="shared" si="20"/>
        <v>패배</v>
      </c>
      <c r="AK22" s="3">
        <f t="shared" si="21"/>
        <v>-3.33</v>
      </c>
    </row>
    <row r="23" spans="1:37" s="1" customFormat="1" x14ac:dyDescent="0.55000000000000004">
      <c r="A23" s="241"/>
      <c r="B23" s="12" t="s">
        <v>35</v>
      </c>
      <c r="C23" s="37">
        <v>0.44663356481481481</v>
      </c>
      <c r="D23" s="37">
        <v>0.44663356481481481</v>
      </c>
      <c r="E23" s="37">
        <v>0.44663356481481481</v>
      </c>
      <c r="F23" s="37">
        <f t="shared" si="8"/>
        <v>0</v>
      </c>
      <c r="G23" s="96">
        <v>12.12</v>
      </c>
      <c r="H23" s="96">
        <f t="shared" si="9"/>
        <v>2.1199999999999992</v>
      </c>
      <c r="I23" s="108"/>
      <c r="J23" s="108"/>
      <c r="K23" s="12">
        <v>1020</v>
      </c>
      <c r="L23" s="39">
        <v>0</v>
      </c>
      <c r="M23" s="96"/>
      <c r="N23" s="105"/>
      <c r="O23" s="124"/>
      <c r="P23" s="38">
        <v>0</v>
      </c>
      <c r="Q23" s="39">
        <v>0</v>
      </c>
      <c r="R23" s="254"/>
      <c r="S23" s="11">
        <f t="shared" si="10"/>
        <v>1060.8</v>
      </c>
      <c r="T23" s="11">
        <f t="shared" si="11"/>
        <v>989.4</v>
      </c>
      <c r="U23" s="11">
        <v>1045</v>
      </c>
      <c r="V23" s="14">
        <f t="shared" si="12"/>
        <v>2.4509803921568629</v>
      </c>
      <c r="W23" s="12">
        <v>1000</v>
      </c>
      <c r="X23" s="14">
        <f t="shared" si="13"/>
        <v>-1.9607843137254901</v>
      </c>
      <c r="Y23" s="40" t="s">
        <v>44</v>
      </c>
      <c r="Z23" s="41" t="s">
        <v>45</v>
      </c>
      <c r="AA23" s="3" t="str">
        <f t="shared" si="14"/>
        <v>패배</v>
      </c>
      <c r="AB23" s="3">
        <f t="shared" si="15"/>
        <v>-3.33</v>
      </c>
      <c r="AC23" s="81"/>
      <c r="AD23" s="11">
        <f t="shared" si="16"/>
        <v>1060.8</v>
      </c>
      <c r="AE23" s="11">
        <f t="shared" si="17"/>
        <v>989.4</v>
      </c>
      <c r="AF23" s="11">
        <v>1045</v>
      </c>
      <c r="AG23" s="14">
        <f t="shared" si="18"/>
        <v>2.4509803921568629</v>
      </c>
      <c r="AH23" s="12">
        <v>936</v>
      </c>
      <c r="AI23" s="14">
        <f t="shared" si="19"/>
        <v>-8.235294117647058</v>
      </c>
      <c r="AJ23" s="3" t="str">
        <f t="shared" si="20"/>
        <v>패배</v>
      </c>
      <c r="AK23" s="3">
        <f t="shared" si="21"/>
        <v>-3.33</v>
      </c>
    </row>
    <row r="24" spans="1:37" x14ac:dyDescent="0.55000000000000004">
      <c r="A24" s="241"/>
      <c r="B24" s="36" t="s">
        <v>36</v>
      </c>
      <c r="C24" s="37">
        <v>0.46312246527777773</v>
      </c>
      <c r="D24" s="37">
        <v>0.46312246527777773</v>
      </c>
      <c r="E24" s="37">
        <v>0.46312246527777773</v>
      </c>
      <c r="F24" s="37">
        <f t="shared" si="8"/>
        <v>0</v>
      </c>
      <c r="G24" s="96">
        <v>13.7</v>
      </c>
      <c r="H24" s="96">
        <f t="shared" si="9"/>
        <v>3.6999999999999993</v>
      </c>
      <c r="I24" s="108"/>
      <c r="J24" s="108"/>
      <c r="K24" s="36">
        <v>3365</v>
      </c>
      <c r="L24" s="39">
        <v>0</v>
      </c>
      <c r="M24" s="96"/>
      <c r="N24" s="105"/>
      <c r="O24" s="124"/>
      <c r="P24" s="38">
        <v>0</v>
      </c>
      <c r="Q24" s="39">
        <v>0</v>
      </c>
      <c r="R24" s="254"/>
      <c r="S24" s="11">
        <f t="shared" si="10"/>
        <v>3499.6</v>
      </c>
      <c r="T24" s="11">
        <f t="shared" si="11"/>
        <v>3264.05</v>
      </c>
      <c r="U24" s="11">
        <v>3485</v>
      </c>
      <c r="V24" s="14">
        <f t="shared" si="12"/>
        <v>3.5661218424962855</v>
      </c>
      <c r="W24" s="12">
        <v>3120</v>
      </c>
      <c r="X24" s="14">
        <f t="shared" si="13"/>
        <v>-7.2808320950965824</v>
      </c>
      <c r="Y24" s="40" t="s">
        <v>44</v>
      </c>
      <c r="Z24" s="40" t="s">
        <v>44</v>
      </c>
      <c r="AA24" s="3" t="str">
        <f t="shared" si="14"/>
        <v>패배</v>
      </c>
      <c r="AB24" s="3">
        <f t="shared" si="15"/>
        <v>-3.33</v>
      </c>
      <c r="AC24" s="81"/>
      <c r="AD24" s="11">
        <f t="shared" si="16"/>
        <v>3499.6</v>
      </c>
      <c r="AE24" s="11">
        <f t="shared" si="17"/>
        <v>3264.05</v>
      </c>
      <c r="AF24" s="11">
        <v>3485</v>
      </c>
      <c r="AG24" s="14">
        <f t="shared" si="18"/>
        <v>3.5661218424962855</v>
      </c>
      <c r="AH24" s="12">
        <v>3120</v>
      </c>
      <c r="AI24" s="14">
        <f t="shared" si="19"/>
        <v>-7.2808320950965824</v>
      </c>
      <c r="AJ24" s="3" t="str">
        <f t="shared" si="20"/>
        <v>패배</v>
      </c>
      <c r="AK24" s="3">
        <f t="shared" si="21"/>
        <v>-3.33</v>
      </c>
    </row>
    <row r="25" spans="1:37" x14ac:dyDescent="0.55000000000000004">
      <c r="A25" s="241"/>
      <c r="B25" s="36" t="s">
        <v>37</v>
      </c>
      <c r="C25" s="37">
        <v>0.51390546296296302</v>
      </c>
      <c r="D25" s="37">
        <v>0.51390546296296302</v>
      </c>
      <c r="E25" s="37">
        <v>0.51390546296296302</v>
      </c>
      <c r="F25" s="37">
        <f t="shared" si="8"/>
        <v>0</v>
      </c>
      <c r="G25" s="96">
        <v>10.69</v>
      </c>
      <c r="H25" s="96">
        <f t="shared" si="9"/>
        <v>0.6899999999999995</v>
      </c>
      <c r="I25" s="108"/>
      <c r="J25" s="108"/>
      <c r="K25" s="36">
        <v>2145</v>
      </c>
      <c r="L25" s="39">
        <v>0</v>
      </c>
      <c r="M25" s="96"/>
      <c r="N25" s="105"/>
      <c r="O25" s="124"/>
      <c r="P25" s="38">
        <v>0</v>
      </c>
      <c r="Q25" s="39">
        <v>0</v>
      </c>
      <c r="R25" s="254"/>
      <c r="S25" s="11">
        <f t="shared" si="10"/>
        <v>2230.8000000000002</v>
      </c>
      <c r="T25" s="11">
        <f t="shared" si="11"/>
        <v>2080.65</v>
      </c>
      <c r="U25" s="11">
        <v>2175</v>
      </c>
      <c r="V25" s="14">
        <f t="shared" si="12"/>
        <v>1.3986013986013985</v>
      </c>
      <c r="W25" s="12">
        <v>2120</v>
      </c>
      <c r="X25" s="14">
        <f t="shared" si="13"/>
        <v>-1.1655011655011656</v>
      </c>
      <c r="Y25" s="40" t="s">
        <v>44</v>
      </c>
      <c r="Z25" s="41" t="s">
        <v>45</v>
      </c>
      <c r="AA25" s="3" t="str">
        <f t="shared" si="14"/>
        <v>패배</v>
      </c>
      <c r="AB25" s="3">
        <f t="shared" si="15"/>
        <v>-3.33</v>
      </c>
      <c r="AC25" s="81"/>
      <c r="AD25" s="11">
        <f t="shared" si="16"/>
        <v>2230.8000000000002</v>
      </c>
      <c r="AE25" s="11">
        <f t="shared" si="17"/>
        <v>2080.65</v>
      </c>
      <c r="AF25" s="11">
        <v>2175</v>
      </c>
      <c r="AG25" s="14">
        <f t="shared" si="18"/>
        <v>1.3986013986013985</v>
      </c>
      <c r="AH25" s="12">
        <v>2025</v>
      </c>
      <c r="AI25" s="14">
        <f t="shared" si="19"/>
        <v>-5.5944055944055942</v>
      </c>
      <c r="AJ25" s="3" t="str">
        <f t="shared" si="20"/>
        <v>패배</v>
      </c>
      <c r="AK25" s="3">
        <f t="shared" si="21"/>
        <v>-3.33</v>
      </c>
    </row>
    <row r="26" spans="1:37" x14ac:dyDescent="0.55000000000000004">
      <c r="A26" s="241"/>
      <c r="B26" s="36" t="s">
        <v>38</v>
      </c>
      <c r="C26" s="37">
        <v>0.52166662037037037</v>
      </c>
      <c r="D26" s="37">
        <v>0.52166662037037037</v>
      </c>
      <c r="E26" s="37">
        <v>0.52166662037037037</v>
      </c>
      <c r="F26" s="37">
        <f t="shared" si="8"/>
        <v>0</v>
      </c>
      <c r="G26" s="96">
        <v>15.15</v>
      </c>
      <c r="H26" s="96">
        <f t="shared" si="9"/>
        <v>5.15</v>
      </c>
      <c r="I26" s="108"/>
      <c r="J26" s="108"/>
      <c r="K26" s="36">
        <v>10800</v>
      </c>
      <c r="L26" s="39">
        <v>0</v>
      </c>
      <c r="M26" s="96"/>
      <c r="N26" s="105"/>
      <c r="O26" s="124"/>
      <c r="P26" s="38">
        <v>0</v>
      </c>
      <c r="Q26" s="39">
        <v>0</v>
      </c>
      <c r="R26" s="254"/>
      <c r="S26" s="11">
        <f t="shared" si="10"/>
        <v>11232</v>
      </c>
      <c r="T26" s="11">
        <f t="shared" si="11"/>
        <v>10476</v>
      </c>
      <c r="U26" s="11">
        <v>11400</v>
      </c>
      <c r="V26" s="14">
        <f t="shared" si="12"/>
        <v>5.5555555555555554</v>
      </c>
      <c r="W26" s="12">
        <v>10050</v>
      </c>
      <c r="X26" s="14">
        <f t="shared" si="13"/>
        <v>-6.9444444444444446</v>
      </c>
      <c r="Y26" s="40" t="s">
        <v>44</v>
      </c>
      <c r="Z26" s="40" t="s">
        <v>44</v>
      </c>
      <c r="AA26" s="3" t="str">
        <f t="shared" si="14"/>
        <v>승리</v>
      </c>
      <c r="AB26" s="3">
        <f t="shared" si="15"/>
        <v>3.67</v>
      </c>
      <c r="AC26" s="81"/>
      <c r="AD26" s="11">
        <f t="shared" si="16"/>
        <v>11232</v>
      </c>
      <c r="AE26" s="11">
        <f t="shared" si="17"/>
        <v>10476</v>
      </c>
      <c r="AF26" s="11">
        <v>11400</v>
      </c>
      <c r="AG26" s="14">
        <f t="shared" si="18"/>
        <v>5.5555555555555554</v>
      </c>
      <c r="AH26" s="12">
        <v>10050</v>
      </c>
      <c r="AI26" s="14">
        <f t="shared" si="19"/>
        <v>-6.9444444444444446</v>
      </c>
      <c r="AJ26" s="3" t="str">
        <f t="shared" si="20"/>
        <v>승리</v>
      </c>
      <c r="AK26" s="3">
        <f t="shared" si="21"/>
        <v>3.67</v>
      </c>
    </row>
    <row r="27" spans="1:37" x14ac:dyDescent="0.55000000000000004">
      <c r="A27" s="241"/>
      <c r="B27" s="12" t="s">
        <v>39</v>
      </c>
      <c r="C27" s="37">
        <v>0.56307472222222221</v>
      </c>
      <c r="D27" s="37">
        <v>0.56307472222222221</v>
      </c>
      <c r="E27" s="37">
        <v>0.56307472222222221</v>
      </c>
      <c r="F27" s="37">
        <f t="shared" si="8"/>
        <v>0</v>
      </c>
      <c r="G27" s="96">
        <v>10.75</v>
      </c>
      <c r="H27" s="96">
        <f t="shared" si="9"/>
        <v>0.75</v>
      </c>
      <c r="I27" s="108"/>
      <c r="J27" s="108"/>
      <c r="K27" s="36">
        <v>1675</v>
      </c>
      <c r="L27" s="39">
        <v>0</v>
      </c>
      <c r="M27" s="96"/>
      <c r="N27" s="105"/>
      <c r="O27" s="124"/>
      <c r="P27" s="38">
        <v>0</v>
      </c>
      <c r="Q27" s="39">
        <v>0</v>
      </c>
      <c r="R27" s="254"/>
      <c r="S27" s="11">
        <f t="shared" si="10"/>
        <v>1742</v>
      </c>
      <c r="T27" s="11">
        <f t="shared" si="11"/>
        <v>1624.75</v>
      </c>
      <c r="U27" s="11">
        <v>1700</v>
      </c>
      <c r="V27" s="14">
        <f t="shared" si="12"/>
        <v>1.4925373134328359</v>
      </c>
      <c r="W27" s="12">
        <v>1595</v>
      </c>
      <c r="X27" s="14">
        <f t="shared" si="13"/>
        <v>-4.7761194029850742</v>
      </c>
      <c r="Y27" s="40" t="s">
        <v>44</v>
      </c>
      <c r="Z27" s="41" t="s">
        <v>45</v>
      </c>
      <c r="AA27" s="3" t="str">
        <f t="shared" si="14"/>
        <v>패배</v>
      </c>
      <c r="AB27" s="3">
        <f t="shared" si="15"/>
        <v>-3.33</v>
      </c>
      <c r="AC27" s="81"/>
      <c r="AD27" s="11">
        <f t="shared" si="16"/>
        <v>1742</v>
      </c>
      <c r="AE27" s="11">
        <f t="shared" si="17"/>
        <v>1624.75</v>
      </c>
      <c r="AF27" s="11">
        <v>1700</v>
      </c>
      <c r="AG27" s="14">
        <f t="shared" si="18"/>
        <v>1.4925373134328359</v>
      </c>
      <c r="AH27" s="12">
        <v>1700</v>
      </c>
      <c r="AI27" s="14">
        <f t="shared" si="19"/>
        <v>1.4925373134328359</v>
      </c>
      <c r="AJ27" s="3" t="str">
        <f t="shared" si="20"/>
        <v>패배</v>
      </c>
      <c r="AK27" s="3">
        <f t="shared" si="21"/>
        <v>-3.33</v>
      </c>
    </row>
    <row r="28" spans="1:37" x14ac:dyDescent="0.55000000000000004">
      <c r="A28" s="241"/>
      <c r="B28" s="36" t="s">
        <v>40</v>
      </c>
      <c r="C28" s="37">
        <v>0.57979715277777777</v>
      </c>
      <c r="D28" s="37">
        <v>0.57979715277777777</v>
      </c>
      <c r="E28" s="37">
        <v>0.57979715277777777</v>
      </c>
      <c r="F28" s="37">
        <f t="shared" si="8"/>
        <v>0</v>
      </c>
      <c r="G28" s="96">
        <v>26.41</v>
      </c>
      <c r="H28" s="96">
        <f t="shared" si="9"/>
        <v>16.41</v>
      </c>
      <c r="I28" s="108"/>
      <c r="J28" s="108"/>
      <c r="K28" s="36">
        <v>7500</v>
      </c>
      <c r="L28" s="39">
        <v>0</v>
      </c>
      <c r="M28" s="96"/>
      <c r="N28" s="105"/>
      <c r="O28" s="124"/>
      <c r="P28" s="38">
        <v>0</v>
      </c>
      <c r="Q28" s="39">
        <v>0</v>
      </c>
      <c r="R28" s="254"/>
      <c r="S28" s="11">
        <f t="shared" si="10"/>
        <v>7800</v>
      </c>
      <c r="T28" s="11">
        <f t="shared" si="11"/>
        <v>7275</v>
      </c>
      <c r="U28" s="11">
        <v>7700</v>
      </c>
      <c r="V28" s="14">
        <f t="shared" si="12"/>
        <v>2.6666666666666665</v>
      </c>
      <c r="W28" s="12">
        <v>6760</v>
      </c>
      <c r="X28" s="14">
        <f t="shared" si="13"/>
        <v>-9.8666666666666671</v>
      </c>
      <c r="Y28" s="40" t="s">
        <v>44</v>
      </c>
      <c r="Z28" s="40" t="s">
        <v>44</v>
      </c>
      <c r="AA28" s="3" t="str">
        <f t="shared" si="14"/>
        <v>패배</v>
      </c>
      <c r="AB28" s="3">
        <f t="shared" si="15"/>
        <v>-3.33</v>
      </c>
      <c r="AC28" s="81"/>
      <c r="AD28" s="11">
        <f t="shared" si="16"/>
        <v>7800</v>
      </c>
      <c r="AE28" s="11">
        <f t="shared" si="17"/>
        <v>7275</v>
      </c>
      <c r="AF28" s="11">
        <v>8090</v>
      </c>
      <c r="AG28" s="14">
        <f t="shared" si="18"/>
        <v>7.8666666666666663</v>
      </c>
      <c r="AH28" s="12">
        <v>6760</v>
      </c>
      <c r="AI28" s="14">
        <f t="shared" si="19"/>
        <v>-9.8666666666666671</v>
      </c>
      <c r="AJ28" s="3" t="str">
        <f t="shared" si="20"/>
        <v>승리</v>
      </c>
      <c r="AK28" s="3">
        <f t="shared" si="21"/>
        <v>3.67</v>
      </c>
    </row>
    <row r="29" spans="1:37" x14ac:dyDescent="0.55000000000000004">
      <c r="A29" s="241"/>
      <c r="B29" s="36" t="s">
        <v>41</v>
      </c>
      <c r="C29" s="37">
        <v>0.58587526620370367</v>
      </c>
      <c r="D29" s="37">
        <v>0.58587526620370367</v>
      </c>
      <c r="E29" s="37">
        <v>0.58587526620370367</v>
      </c>
      <c r="F29" s="37">
        <f t="shared" si="8"/>
        <v>0</v>
      </c>
      <c r="G29" s="96">
        <v>15.58</v>
      </c>
      <c r="H29" s="96">
        <f t="shared" si="9"/>
        <v>5.58</v>
      </c>
      <c r="I29" s="108"/>
      <c r="J29" s="108"/>
      <c r="K29" s="36">
        <v>2520</v>
      </c>
      <c r="L29" s="39">
        <v>0</v>
      </c>
      <c r="M29" s="96"/>
      <c r="N29" s="105"/>
      <c r="O29" s="124"/>
      <c r="P29" s="38">
        <v>0</v>
      </c>
      <c r="Q29" s="39">
        <v>0</v>
      </c>
      <c r="R29" s="254"/>
      <c r="S29" s="11">
        <f t="shared" si="10"/>
        <v>2620.8000000000002</v>
      </c>
      <c r="T29" s="11">
        <f t="shared" si="11"/>
        <v>2444.4</v>
      </c>
      <c r="U29" s="11">
        <v>2670</v>
      </c>
      <c r="V29" s="14">
        <f t="shared" si="12"/>
        <v>5.9523809523809526</v>
      </c>
      <c r="W29" s="12">
        <v>2425</v>
      </c>
      <c r="X29" s="14">
        <f t="shared" si="13"/>
        <v>-3.7698412698412698</v>
      </c>
      <c r="Y29" s="40" t="s">
        <v>44</v>
      </c>
      <c r="Z29" s="41" t="s">
        <v>45</v>
      </c>
      <c r="AA29" s="3" t="str">
        <f t="shared" si="14"/>
        <v>패배</v>
      </c>
      <c r="AB29" s="3">
        <f t="shared" si="15"/>
        <v>-3.33</v>
      </c>
      <c r="AC29" s="81"/>
      <c r="AD29" s="11">
        <f t="shared" si="16"/>
        <v>2620.8000000000002</v>
      </c>
      <c r="AE29" s="11">
        <f t="shared" si="17"/>
        <v>2444.4</v>
      </c>
      <c r="AF29" s="11">
        <v>2670</v>
      </c>
      <c r="AG29" s="14">
        <f t="shared" si="18"/>
        <v>5.9523809523809526</v>
      </c>
      <c r="AH29" s="12">
        <v>2380</v>
      </c>
      <c r="AI29" s="14">
        <f t="shared" si="19"/>
        <v>-5.5555555555555554</v>
      </c>
      <c r="AJ29" s="3" t="str">
        <f t="shared" si="20"/>
        <v>승리</v>
      </c>
      <c r="AK29" s="3">
        <f t="shared" si="21"/>
        <v>3.67</v>
      </c>
    </row>
    <row r="30" spans="1:37" x14ac:dyDescent="0.55000000000000004">
      <c r="A30" s="241"/>
      <c r="B30" s="36" t="s">
        <v>42</v>
      </c>
      <c r="C30" s="37">
        <v>0.60253489583333331</v>
      </c>
      <c r="D30" s="37">
        <v>0.60253489583333331</v>
      </c>
      <c r="E30" s="37">
        <v>0.60253489583333331</v>
      </c>
      <c r="F30" s="37">
        <f t="shared" si="8"/>
        <v>0</v>
      </c>
      <c r="G30" s="96">
        <v>29.98</v>
      </c>
      <c r="H30" s="96">
        <f t="shared" si="9"/>
        <v>19.98</v>
      </c>
      <c r="I30" s="108"/>
      <c r="J30" s="108"/>
      <c r="K30" s="36">
        <v>2340</v>
      </c>
      <c r="L30" s="39">
        <v>0</v>
      </c>
      <c r="M30" s="96"/>
      <c r="N30" s="105"/>
      <c r="O30" s="124"/>
      <c r="P30" s="38">
        <v>0</v>
      </c>
      <c r="Q30" s="39">
        <v>0</v>
      </c>
      <c r="R30" s="254"/>
      <c r="S30" s="11">
        <f t="shared" si="10"/>
        <v>2433.6</v>
      </c>
      <c r="T30" s="11">
        <f t="shared" si="11"/>
        <v>2269.8000000000002</v>
      </c>
      <c r="U30" s="11">
        <v>2775</v>
      </c>
      <c r="V30" s="14">
        <f t="shared" si="12"/>
        <v>18.589743589743591</v>
      </c>
      <c r="W30" s="12">
        <v>2275</v>
      </c>
      <c r="X30" s="14">
        <f t="shared" si="13"/>
        <v>-2.7777777777777777</v>
      </c>
      <c r="Y30" s="40" t="s">
        <v>44</v>
      </c>
      <c r="Z30" s="41" t="s">
        <v>45</v>
      </c>
      <c r="AA30" s="3" t="str">
        <f t="shared" si="14"/>
        <v>승리</v>
      </c>
      <c r="AB30" s="3">
        <f t="shared" si="15"/>
        <v>3.67</v>
      </c>
      <c r="AC30" s="81"/>
      <c r="AD30" s="11">
        <f t="shared" si="16"/>
        <v>2433.6</v>
      </c>
      <c r="AE30" s="11">
        <f t="shared" si="17"/>
        <v>2269.8000000000002</v>
      </c>
      <c r="AF30" s="11">
        <v>2775</v>
      </c>
      <c r="AG30" s="14">
        <f t="shared" si="18"/>
        <v>18.589743589743591</v>
      </c>
      <c r="AH30" s="12">
        <v>2465</v>
      </c>
      <c r="AI30" s="14">
        <f t="shared" si="19"/>
        <v>5.3418803418803416</v>
      </c>
      <c r="AJ30" s="3" t="str">
        <f t="shared" si="20"/>
        <v>승리</v>
      </c>
      <c r="AK30" s="3">
        <f t="shared" si="21"/>
        <v>3.67</v>
      </c>
    </row>
    <row r="31" spans="1:37" x14ac:dyDescent="0.55000000000000004">
      <c r="A31" s="241"/>
      <c r="B31" s="36" t="s">
        <v>43</v>
      </c>
      <c r="C31" s="37">
        <v>0.61712174768518524</v>
      </c>
      <c r="D31" s="37">
        <v>0.61712174768518524</v>
      </c>
      <c r="E31" s="37">
        <v>0.61712174768518524</v>
      </c>
      <c r="F31" s="37">
        <f t="shared" si="8"/>
        <v>0</v>
      </c>
      <c r="G31" s="96">
        <v>13.38</v>
      </c>
      <c r="H31" s="96">
        <f t="shared" si="9"/>
        <v>3.3800000000000008</v>
      </c>
      <c r="I31" s="108"/>
      <c r="J31" s="108"/>
      <c r="K31" s="36">
        <v>2160</v>
      </c>
      <c r="L31" s="39">
        <v>0</v>
      </c>
      <c r="M31" s="96"/>
      <c r="N31" s="105"/>
      <c r="O31" s="124"/>
      <c r="P31" s="38">
        <v>0</v>
      </c>
      <c r="Q31" s="39">
        <v>0</v>
      </c>
      <c r="R31" s="254"/>
      <c r="S31" s="11">
        <f t="shared" si="10"/>
        <v>2246.4</v>
      </c>
      <c r="T31" s="11">
        <f t="shared" si="11"/>
        <v>2095.1999999999998</v>
      </c>
      <c r="U31" s="11">
        <v>2245</v>
      </c>
      <c r="V31" s="14">
        <f t="shared" si="12"/>
        <v>3.9351851851851851</v>
      </c>
      <c r="W31" s="12">
        <v>2150</v>
      </c>
      <c r="X31" s="14">
        <f t="shared" si="13"/>
        <v>-0.46296296296296297</v>
      </c>
      <c r="Y31" s="40" t="s">
        <v>44</v>
      </c>
      <c r="Z31" s="41" t="s">
        <v>45</v>
      </c>
      <c r="AA31" s="3" t="str">
        <f t="shared" si="14"/>
        <v>패배</v>
      </c>
      <c r="AB31" s="3">
        <f t="shared" si="15"/>
        <v>-3.33</v>
      </c>
      <c r="AC31" s="81"/>
      <c r="AD31" s="11">
        <f t="shared" si="16"/>
        <v>2246.4</v>
      </c>
      <c r="AE31" s="11">
        <f t="shared" si="17"/>
        <v>2095.1999999999998</v>
      </c>
      <c r="AF31" s="11">
        <v>2245</v>
      </c>
      <c r="AG31" s="14">
        <f t="shared" si="18"/>
        <v>3.9351851851851851</v>
      </c>
      <c r="AH31" s="12">
        <v>2100</v>
      </c>
      <c r="AI31" s="14">
        <f t="shared" si="19"/>
        <v>-2.7777777777777777</v>
      </c>
      <c r="AJ31" s="3" t="str">
        <f t="shared" si="20"/>
        <v>패배</v>
      </c>
      <c r="AK31" s="3">
        <f t="shared" si="21"/>
        <v>-3.33</v>
      </c>
    </row>
    <row r="32" spans="1:37" ht="33.9" customHeight="1" x14ac:dyDescent="0.55000000000000004">
      <c r="A32" s="259" t="s">
        <v>50</v>
      </c>
      <c r="B32" s="260"/>
      <c r="C32" s="260"/>
      <c r="D32" s="260"/>
      <c r="E32" s="260"/>
      <c r="F32" s="261"/>
      <c r="G32" s="244" t="s">
        <v>93</v>
      </c>
      <c r="H32" s="245"/>
      <c r="I32" s="109"/>
      <c r="J32" s="109"/>
      <c r="K32" s="249" t="s">
        <v>19</v>
      </c>
      <c r="L32" s="250"/>
      <c r="M32" s="118"/>
      <c r="N32" s="102"/>
      <c r="O32" s="102"/>
      <c r="P32" s="35">
        <f>SUM(P18:P31)/100</f>
        <v>0</v>
      </c>
      <c r="Q32" s="34">
        <f>SUM(Q18:Q31)</f>
        <v>0</v>
      </c>
      <c r="R32" s="255"/>
      <c r="S32" s="15" t="s">
        <v>23</v>
      </c>
      <c r="T32" s="15" t="s">
        <v>23</v>
      </c>
      <c r="U32" s="16" t="s">
        <v>24</v>
      </c>
      <c r="V32" s="20">
        <f>AVERAGE(V18:V31)</f>
        <v>4.6840663544178627</v>
      </c>
      <c r="W32" s="16" t="s">
        <v>24</v>
      </c>
      <c r="X32" s="20">
        <f>AVERAGE(X18:X31)</f>
        <v>-6.003427527491346</v>
      </c>
      <c r="Y32" s="44">
        <f>COUNTIF(Y22:Y31, "▲")/COUNTA(Y22:Y31)</f>
        <v>0.9</v>
      </c>
      <c r="Z32" s="44">
        <f>COUNTIF(Z22:Z31, "▲")/COUNTA(Z22:Z31)</f>
        <v>0.3</v>
      </c>
      <c r="AA32" s="22">
        <f>COUNTIF(AA18:AA31, "승리")/COUNTA(AA18:AA31)</f>
        <v>0.2857142857142857</v>
      </c>
      <c r="AB32" s="46">
        <f>AVERAGE(AB18:AB31)</f>
        <v>-1.33</v>
      </c>
      <c r="AC32" s="82"/>
      <c r="AD32" s="15" t="s">
        <v>23</v>
      </c>
      <c r="AE32" s="15" t="s">
        <v>23</v>
      </c>
      <c r="AF32" s="16" t="s">
        <v>24</v>
      </c>
      <c r="AG32" s="20">
        <f>AVERAGE(AG18:AG31)</f>
        <v>5.1782947621133184</v>
      </c>
      <c r="AH32" s="16" t="s">
        <v>24</v>
      </c>
      <c r="AI32" s="20">
        <f>AVERAGE(AI18:AI31)</f>
        <v>-6.1737227013689866</v>
      </c>
      <c r="AJ32" s="22">
        <f>COUNTIF(AJ18:AJ31, "승리")/COUNTA(AJ18:AJ31)</f>
        <v>0.42857142857142855</v>
      </c>
      <c r="AK32" s="43">
        <f>AVERAGE(AK18:AK31)</f>
        <v>-0.33000000000000007</v>
      </c>
    </row>
    <row r="33" spans="1:37" ht="4.8499999999999996" customHeight="1" x14ac:dyDescent="0.55000000000000004">
      <c r="A33" s="24"/>
      <c r="B33" s="25"/>
      <c r="C33" s="25"/>
      <c r="D33" s="25"/>
      <c r="E33" s="25"/>
      <c r="F33" s="25"/>
      <c r="G33" s="97"/>
      <c r="H33" s="97"/>
      <c r="I33" s="110"/>
      <c r="J33" s="110"/>
      <c r="K33" s="25"/>
      <c r="L33" s="26"/>
      <c r="M33" s="119"/>
      <c r="N33" s="103"/>
      <c r="O33" s="103"/>
      <c r="P33" s="27"/>
      <c r="Q33" s="28"/>
      <c r="R33" s="23"/>
      <c r="S33" s="29"/>
      <c r="T33" s="29"/>
      <c r="U33" s="30"/>
      <c r="V33" s="31"/>
      <c r="W33" s="25"/>
      <c r="X33" s="31"/>
      <c r="Y33" s="31"/>
      <c r="Z33" s="31"/>
      <c r="AA33" s="32"/>
      <c r="AB33" s="33"/>
      <c r="AC33" s="33"/>
      <c r="AD33" s="33"/>
      <c r="AE33" s="33"/>
      <c r="AF33" s="47"/>
      <c r="AG33" s="47"/>
      <c r="AH33" s="47"/>
      <c r="AI33" s="47"/>
      <c r="AJ33" s="47"/>
      <c r="AK33" s="47"/>
    </row>
    <row r="34" spans="1:37" ht="17.600000000000001" customHeight="1" x14ac:dyDescent="0.55000000000000004">
      <c r="A34" s="264">
        <v>42654</v>
      </c>
      <c r="B34" s="241" t="s">
        <v>22</v>
      </c>
      <c r="C34" s="56" t="s">
        <v>83</v>
      </c>
      <c r="D34" s="241" t="s">
        <v>84</v>
      </c>
      <c r="E34" s="241"/>
      <c r="F34" s="241"/>
      <c r="G34" s="243" t="s">
        <v>89</v>
      </c>
      <c r="H34" s="243" t="s">
        <v>91</v>
      </c>
      <c r="I34" s="231" t="s">
        <v>27</v>
      </c>
      <c r="J34" s="231"/>
      <c r="K34" s="231"/>
      <c r="L34" s="231"/>
      <c r="M34" s="248" t="s">
        <v>109</v>
      </c>
      <c r="N34" s="247" t="s">
        <v>110</v>
      </c>
      <c r="O34" s="247" t="s">
        <v>111</v>
      </c>
      <c r="P34" s="251" t="s">
        <v>10</v>
      </c>
      <c r="Q34" s="251" t="s">
        <v>11</v>
      </c>
      <c r="R34" s="253"/>
      <c r="S34" s="13" t="s">
        <v>18</v>
      </c>
      <c r="T34" s="13" t="s">
        <v>17</v>
      </c>
      <c r="U34" s="256" t="s">
        <v>14</v>
      </c>
      <c r="V34" s="257"/>
      <c r="W34" s="257"/>
      <c r="X34" s="257"/>
      <c r="Y34" s="257"/>
      <c r="Z34" s="257"/>
      <c r="AA34" s="258"/>
      <c r="AB34" s="54">
        <v>0.33</v>
      </c>
      <c r="AC34" s="55"/>
      <c r="AD34" s="13" t="s">
        <v>18</v>
      </c>
      <c r="AE34" s="13" t="s">
        <v>17</v>
      </c>
    </row>
    <row r="35" spans="1:37" ht="35.15" customHeight="1" x14ac:dyDescent="0.55000000000000004">
      <c r="A35" s="241"/>
      <c r="B35" s="241"/>
      <c r="C35" s="56" t="s">
        <v>81</v>
      </c>
      <c r="D35" s="56" t="s">
        <v>79</v>
      </c>
      <c r="E35" s="56" t="s">
        <v>75</v>
      </c>
      <c r="F35" s="56" t="s">
        <v>82</v>
      </c>
      <c r="G35" s="233"/>
      <c r="H35" s="234"/>
      <c r="I35" s="112" t="s">
        <v>107</v>
      </c>
      <c r="J35" s="112" t="s">
        <v>108</v>
      </c>
      <c r="K35" s="56" t="s">
        <v>12</v>
      </c>
      <c r="L35" s="56" t="s">
        <v>13</v>
      </c>
      <c r="M35" s="233"/>
      <c r="N35" s="215"/>
      <c r="O35" s="237"/>
      <c r="P35" s="252"/>
      <c r="Q35" s="252"/>
      <c r="R35" s="254"/>
      <c r="S35" s="13">
        <v>3</v>
      </c>
      <c r="T35" s="13">
        <v>2</v>
      </c>
      <c r="U35" s="56" t="s">
        <v>15</v>
      </c>
      <c r="V35" s="56" t="s">
        <v>18</v>
      </c>
      <c r="W35" s="56" t="s">
        <v>16</v>
      </c>
      <c r="X35" s="56" t="s">
        <v>17</v>
      </c>
      <c r="Y35" s="42" t="s">
        <v>46</v>
      </c>
      <c r="Z35" s="42" t="s">
        <v>48</v>
      </c>
      <c r="AA35" s="21" t="s">
        <v>31</v>
      </c>
      <c r="AB35" s="21" t="s">
        <v>30</v>
      </c>
      <c r="AC35" s="80"/>
      <c r="AD35" s="13">
        <v>4</v>
      </c>
      <c r="AE35" s="13">
        <v>3</v>
      </c>
      <c r="AF35" s="56" t="s">
        <v>60</v>
      </c>
      <c r="AG35" s="56" t="s">
        <v>18</v>
      </c>
      <c r="AH35" s="56" t="s">
        <v>61</v>
      </c>
      <c r="AI35" s="56" t="s">
        <v>17</v>
      </c>
      <c r="AJ35" s="21" t="s">
        <v>31</v>
      </c>
      <c r="AK35" s="21" t="s">
        <v>30</v>
      </c>
    </row>
    <row r="36" spans="1:37" x14ac:dyDescent="0.55000000000000004">
      <c r="A36" s="241"/>
      <c r="B36" s="48" t="s">
        <v>51</v>
      </c>
      <c r="C36" s="49">
        <v>0.4173014351851852</v>
      </c>
      <c r="D36" s="49">
        <v>0.4229307986111111</v>
      </c>
      <c r="E36" s="49">
        <v>0.4229307986111111</v>
      </c>
      <c r="F36" s="37">
        <f t="shared" ref="F36:F45" si="22">D36-C36</f>
        <v>5.629363425925904E-3</v>
      </c>
      <c r="G36" s="96">
        <v>19.100000000000001</v>
      </c>
      <c r="H36" s="96">
        <f t="shared" ref="H36:H45" si="23">G36-10</f>
        <v>9.1000000000000014</v>
      </c>
      <c r="I36" s="108">
        <v>3325</v>
      </c>
      <c r="J36" s="108">
        <v>3370</v>
      </c>
      <c r="K36" s="50">
        <v>3665</v>
      </c>
      <c r="L36" s="50">
        <v>3590</v>
      </c>
      <c r="M36" s="96">
        <f t="shared" ref="M36:M45" si="24">(J36-I36)*100/I36</f>
        <v>1.3533834586466165</v>
      </c>
      <c r="N36" s="96">
        <f t="shared" ref="N36:N45" si="25">(K36-I36)*100/I36</f>
        <v>10.225563909774436</v>
      </c>
      <c r="O36" s="88" t="s">
        <v>113</v>
      </c>
      <c r="P36" s="51">
        <v>-2.37</v>
      </c>
      <c r="Q36" s="52">
        <v>-7035</v>
      </c>
      <c r="R36" s="254"/>
      <c r="S36" s="11">
        <f t="shared" ref="S36:S45" si="26">K36+((K36/100)*S$35)</f>
        <v>3774.95</v>
      </c>
      <c r="T36" s="11">
        <f t="shared" ref="T36:T45" si="27">K36-((K36/100)*T$35)</f>
        <v>3591.7</v>
      </c>
      <c r="U36" s="11">
        <v>3950</v>
      </c>
      <c r="V36" s="14">
        <f t="shared" ref="V36:V45" si="28">((U36-$K36)*100/$K36)</f>
        <v>7.7762619372442021</v>
      </c>
      <c r="W36" s="12">
        <v>3550</v>
      </c>
      <c r="X36" s="14">
        <f t="shared" ref="X36:X45" si="29">((W36-$K36)*100/$K36)</f>
        <v>-3.1377899045020463</v>
      </c>
      <c r="Y36" s="40" t="s">
        <v>44</v>
      </c>
      <c r="Z36" s="41" t="s">
        <v>45</v>
      </c>
      <c r="AA36" s="3" t="str">
        <f t="shared" ref="AA36:AA45" si="30">IF(Z36="▲",IF(S36&lt;=U36,"승리","패배"),IF(T36&gt;=W36,"패배",IF(S36&lt;=U36,"승리","패배")))</f>
        <v>패배</v>
      </c>
      <c r="AB36" s="3">
        <f t="shared" ref="AB36:AB45" si="31">IF(AA36="승리", $S$35-$AB$2, -($T$35+$AB$2))</f>
        <v>-2.33</v>
      </c>
      <c r="AC36" s="81"/>
      <c r="AD36" s="11">
        <f t="shared" ref="AD36:AD45" si="32">K36+((K36/100)*AD$35)</f>
        <v>3811.6</v>
      </c>
      <c r="AE36" s="11">
        <f t="shared" ref="AE36:AE45" si="33">K36-((K36/100)*AE$35)</f>
        <v>3555.05</v>
      </c>
      <c r="AF36" s="11">
        <v>3960</v>
      </c>
      <c r="AG36" s="14">
        <f t="shared" ref="AG36:AG45" si="34">((AF36-$K36)*100/$K36)</f>
        <v>8.0491132332878585</v>
      </c>
      <c r="AH36" s="12">
        <v>3364</v>
      </c>
      <c r="AI36" s="14">
        <f t="shared" ref="AI36:AI45" si="35">((AH36-$K36)*100/$K36)</f>
        <v>-8.2128240109140513</v>
      </c>
      <c r="AJ36" s="3" t="str">
        <f t="shared" ref="AJ36:AJ45" si="36">IF(AF36&gt;=AD36,"승리","패배")</f>
        <v>승리</v>
      </c>
      <c r="AK36" s="3">
        <f t="shared" ref="AK36:AK45" si="37">IF(AJ36="승리", $AD$35-$AB$2, -($AE$35+$AB$2))</f>
        <v>3.67</v>
      </c>
    </row>
    <row r="37" spans="1:37" x14ac:dyDescent="0.55000000000000004">
      <c r="A37" s="241"/>
      <c r="B37" s="4" t="s">
        <v>52</v>
      </c>
      <c r="C37" s="5">
        <v>0.41773509259259262</v>
      </c>
      <c r="D37" s="5">
        <v>0.43555233796296294</v>
      </c>
      <c r="E37" s="5">
        <v>0.43555233796296294</v>
      </c>
      <c r="F37" s="37">
        <f t="shared" si="22"/>
        <v>1.7817245370370327E-2</v>
      </c>
      <c r="G37" s="96">
        <v>22.27</v>
      </c>
      <c r="H37" s="96">
        <f t="shared" si="23"/>
        <v>12.27</v>
      </c>
      <c r="I37" s="108">
        <v>9160</v>
      </c>
      <c r="J37" s="108">
        <v>9350</v>
      </c>
      <c r="K37" s="53">
        <v>10050</v>
      </c>
      <c r="L37" s="53">
        <v>10350</v>
      </c>
      <c r="M37" s="96">
        <f t="shared" si="24"/>
        <v>2.0742358078602621</v>
      </c>
      <c r="N37" s="96">
        <f t="shared" si="25"/>
        <v>9.7161572052401741</v>
      </c>
      <c r="O37" s="88" t="s">
        <v>113</v>
      </c>
      <c r="P37" s="18">
        <v>2.65</v>
      </c>
      <c r="Q37" s="6">
        <v>7711</v>
      </c>
      <c r="R37" s="254"/>
      <c r="S37" s="11">
        <f t="shared" si="26"/>
        <v>10351.5</v>
      </c>
      <c r="T37" s="11">
        <f t="shared" si="27"/>
        <v>9849</v>
      </c>
      <c r="U37" s="11">
        <v>11200</v>
      </c>
      <c r="V37" s="14">
        <f t="shared" si="28"/>
        <v>11.442786069651742</v>
      </c>
      <c r="W37" s="12">
        <v>9950</v>
      </c>
      <c r="X37" s="14">
        <f t="shared" si="29"/>
        <v>-0.99502487562189057</v>
      </c>
      <c r="Y37" s="40" t="s">
        <v>44</v>
      </c>
      <c r="Z37" s="41" t="s">
        <v>45</v>
      </c>
      <c r="AA37" s="3" t="str">
        <f t="shared" si="30"/>
        <v>승리</v>
      </c>
      <c r="AB37" s="3">
        <f t="shared" si="31"/>
        <v>2.67</v>
      </c>
      <c r="AC37" s="81"/>
      <c r="AD37" s="11">
        <f t="shared" si="32"/>
        <v>10452</v>
      </c>
      <c r="AE37" s="11">
        <f t="shared" si="33"/>
        <v>9748.5</v>
      </c>
      <c r="AF37" s="11">
        <v>11200</v>
      </c>
      <c r="AG37" s="14">
        <f t="shared" si="34"/>
        <v>11.442786069651742</v>
      </c>
      <c r="AH37" s="12">
        <v>9600</v>
      </c>
      <c r="AI37" s="14">
        <f t="shared" si="35"/>
        <v>-4.4776119402985071</v>
      </c>
      <c r="AJ37" s="3" t="str">
        <f t="shared" si="36"/>
        <v>승리</v>
      </c>
      <c r="AK37" s="3">
        <f t="shared" si="37"/>
        <v>3.67</v>
      </c>
    </row>
    <row r="38" spans="1:37" x14ac:dyDescent="0.55000000000000004">
      <c r="A38" s="241"/>
      <c r="B38" s="48" t="s">
        <v>4</v>
      </c>
      <c r="C38" s="49">
        <v>0.43617466435185187</v>
      </c>
      <c r="D38" s="49">
        <v>0.44067016203703702</v>
      </c>
      <c r="E38" s="49">
        <v>0.44067016203703702</v>
      </c>
      <c r="F38" s="37">
        <f t="shared" si="22"/>
        <v>4.4954976851851458E-3</v>
      </c>
      <c r="G38" s="96">
        <v>18.77</v>
      </c>
      <c r="H38" s="96">
        <f t="shared" si="23"/>
        <v>8.77</v>
      </c>
      <c r="I38" s="108">
        <v>4155</v>
      </c>
      <c r="J38" s="108">
        <v>4190</v>
      </c>
      <c r="K38" s="50">
        <v>4565</v>
      </c>
      <c r="L38" s="50">
        <v>4515</v>
      </c>
      <c r="M38" s="96">
        <f t="shared" si="24"/>
        <v>0.84235860409145613</v>
      </c>
      <c r="N38" s="96">
        <f t="shared" si="25"/>
        <v>9.8676293622141991</v>
      </c>
      <c r="O38" s="88" t="s">
        <v>117</v>
      </c>
      <c r="P38" s="51">
        <v>-1.42</v>
      </c>
      <c r="Q38" s="52">
        <v>-4219</v>
      </c>
      <c r="R38" s="254"/>
      <c r="S38" s="11">
        <f t="shared" si="26"/>
        <v>4701.95</v>
      </c>
      <c r="T38" s="11">
        <f t="shared" si="27"/>
        <v>4473.7</v>
      </c>
      <c r="U38" s="11">
        <v>4935</v>
      </c>
      <c r="V38" s="14">
        <f t="shared" si="28"/>
        <v>8.1051478641840085</v>
      </c>
      <c r="W38" s="12">
        <v>4455</v>
      </c>
      <c r="X38" s="14">
        <f t="shared" si="29"/>
        <v>-2.4096385542168677</v>
      </c>
      <c r="Y38" s="40" t="s">
        <v>44</v>
      </c>
      <c r="Z38" s="40" t="s">
        <v>44</v>
      </c>
      <c r="AA38" s="3" t="str">
        <f t="shared" si="30"/>
        <v>승리</v>
      </c>
      <c r="AB38" s="3">
        <f t="shared" si="31"/>
        <v>2.67</v>
      </c>
      <c r="AC38" s="81"/>
      <c r="AD38" s="11">
        <f t="shared" si="32"/>
        <v>4747.6000000000004</v>
      </c>
      <c r="AE38" s="11">
        <f t="shared" si="33"/>
        <v>4428.05</v>
      </c>
      <c r="AF38" s="11">
        <v>4935</v>
      </c>
      <c r="AG38" s="14">
        <f t="shared" si="34"/>
        <v>8.1051478641840085</v>
      </c>
      <c r="AH38" s="12">
        <v>4315</v>
      </c>
      <c r="AI38" s="14">
        <f t="shared" si="35"/>
        <v>-5.47645125958379</v>
      </c>
      <c r="AJ38" s="3" t="str">
        <f t="shared" si="36"/>
        <v>승리</v>
      </c>
      <c r="AK38" s="3">
        <f t="shared" si="37"/>
        <v>3.67</v>
      </c>
    </row>
    <row r="39" spans="1:37" x14ac:dyDescent="0.55000000000000004">
      <c r="A39" s="241"/>
      <c r="B39" s="48" t="s">
        <v>53</v>
      </c>
      <c r="C39" s="49">
        <v>0.47207622685185185</v>
      </c>
      <c r="D39" s="49">
        <v>0.47659065972222225</v>
      </c>
      <c r="E39" s="49">
        <v>0.47659065972222225</v>
      </c>
      <c r="F39" s="37">
        <f t="shared" si="22"/>
        <v>4.5144328703703995E-3</v>
      </c>
      <c r="G39" s="96">
        <v>14.4</v>
      </c>
      <c r="H39" s="96">
        <f t="shared" si="23"/>
        <v>4.4000000000000004</v>
      </c>
      <c r="I39" s="108">
        <v>5140</v>
      </c>
      <c r="J39" s="108">
        <v>5200</v>
      </c>
      <c r="K39" s="50">
        <v>5660</v>
      </c>
      <c r="L39" s="50">
        <v>5540</v>
      </c>
      <c r="M39" s="96">
        <f t="shared" si="24"/>
        <v>1.1673151750972763</v>
      </c>
      <c r="N39" s="116">
        <f t="shared" si="25"/>
        <v>10.116731517509727</v>
      </c>
      <c r="O39" s="121" t="s">
        <v>124</v>
      </c>
      <c r="P39" s="51">
        <v>-2.44</v>
      </c>
      <c r="Q39" s="52">
        <v>-7329</v>
      </c>
      <c r="R39" s="254"/>
      <c r="S39" s="11">
        <f t="shared" si="26"/>
        <v>5829.8</v>
      </c>
      <c r="T39" s="11">
        <f t="shared" si="27"/>
        <v>5546.8</v>
      </c>
      <c r="U39" s="11">
        <v>5660</v>
      </c>
      <c r="V39" s="14">
        <f t="shared" si="28"/>
        <v>0</v>
      </c>
      <c r="W39" s="12">
        <v>5230</v>
      </c>
      <c r="X39" s="14">
        <f t="shared" si="29"/>
        <v>-7.5971731448763249</v>
      </c>
      <c r="Y39" s="41" t="s">
        <v>45</v>
      </c>
      <c r="Z39" s="41" t="s">
        <v>45</v>
      </c>
      <c r="AA39" s="3" t="str">
        <f t="shared" si="30"/>
        <v>패배</v>
      </c>
      <c r="AB39" s="3">
        <f t="shared" si="31"/>
        <v>-2.33</v>
      </c>
      <c r="AC39" s="81"/>
      <c r="AD39" s="11">
        <f t="shared" si="32"/>
        <v>5886.4</v>
      </c>
      <c r="AE39" s="11">
        <f t="shared" si="33"/>
        <v>5490.2</v>
      </c>
      <c r="AF39" s="11">
        <v>5560</v>
      </c>
      <c r="AG39" s="14">
        <f t="shared" si="34"/>
        <v>-1.7667844522968197</v>
      </c>
      <c r="AH39" s="12">
        <v>5230</v>
      </c>
      <c r="AI39" s="14">
        <f t="shared" si="35"/>
        <v>-7.5971731448763249</v>
      </c>
      <c r="AJ39" s="3" t="str">
        <f t="shared" si="36"/>
        <v>패배</v>
      </c>
      <c r="AK39" s="3">
        <f t="shared" si="37"/>
        <v>-3.33</v>
      </c>
    </row>
    <row r="40" spans="1:37" x14ac:dyDescent="0.55000000000000004">
      <c r="A40" s="241"/>
      <c r="B40" s="48" t="s">
        <v>58</v>
      </c>
      <c r="C40" s="49">
        <v>0.49319888888888891</v>
      </c>
      <c r="D40" s="49">
        <v>0.50102186342592592</v>
      </c>
      <c r="E40" s="49">
        <v>0.50102186342592592</v>
      </c>
      <c r="F40" s="37">
        <f t="shared" si="22"/>
        <v>7.8229745370370085E-3</v>
      </c>
      <c r="G40" s="96">
        <v>12.61</v>
      </c>
      <c r="H40" s="96">
        <f t="shared" si="23"/>
        <v>2.6099999999999994</v>
      </c>
      <c r="I40" s="108">
        <v>5950</v>
      </c>
      <c r="J40" s="108">
        <v>6030</v>
      </c>
      <c r="K40" s="50">
        <v>6560</v>
      </c>
      <c r="L40" s="50">
        <v>4865</v>
      </c>
      <c r="M40" s="96">
        <f t="shared" si="24"/>
        <v>1.3445378151260505</v>
      </c>
      <c r="N40" s="96">
        <f t="shared" si="25"/>
        <v>10.252100840336135</v>
      </c>
      <c r="O40" s="88" t="s">
        <v>113</v>
      </c>
      <c r="P40" s="51">
        <v>-2.31</v>
      </c>
      <c r="Q40" s="52">
        <v>-6806</v>
      </c>
      <c r="R40" s="254"/>
      <c r="S40" s="11">
        <f t="shared" si="26"/>
        <v>6756.8</v>
      </c>
      <c r="T40" s="11">
        <f t="shared" si="27"/>
        <v>6428.8</v>
      </c>
      <c r="U40" s="11">
        <v>6700</v>
      </c>
      <c r="V40" s="14">
        <f t="shared" si="28"/>
        <v>2.1341463414634148</v>
      </c>
      <c r="W40" s="12">
        <v>5899</v>
      </c>
      <c r="X40" s="14">
        <f t="shared" si="29"/>
        <v>-10.076219512195122</v>
      </c>
      <c r="Y40" s="40" t="s">
        <v>44</v>
      </c>
      <c r="Z40" s="40" t="s">
        <v>44</v>
      </c>
      <c r="AA40" s="3" t="str">
        <f t="shared" si="30"/>
        <v>패배</v>
      </c>
      <c r="AB40" s="3">
        <f t="shared" si="31"/>
        <v>-2.33</v>
      </c>
      <c r="AC40" s="81"/>
      <c r="AD40" s="11">
        <f t="shared" si="32"/>
        <v>6822.4</v>
      </c>
      <c r="AE40" s="11">
        <f t="shared" si="33"/>
        <v>6363.2</v>
      </c>
      <c r="AF40" s="11">
        <v>6700</v>
      </c>
      <c r="AG40" s="14">
        <f t="shared" si="34"/>
        <v>2.1341463414634148</v>
      </c>
      <c r="AH40" s="12">
        <v>5899</v>
      </c>
      <c r="AI40" s="14">
        <f t="shared" si="35"/>
        <v>-10.076219512195122</v>
      </c>
      <c r="AJ40" s="3" t="str">
        <f t="shared" si="36"/>
        <v>패배</v>
      </c>
      <c r="AK40" s="3">
        <f t="shared" si="37"/>
        <v>-3.33</v>
      </c>
    </row>
    <row r="41" spans="1:37" s="1" customFormat="1" x14ac:dyDescent="0.55000000000000004">
      <c r="A41" s="241"/>
      <c r="B41" s="53" t="s">
        <v>59</v>
      </c>
      <c r="C41" s="5">
        <v>0.4942421296296296</v>
      </c>
      <c r="D41" s="5">
        <v>0.49676569444444446</v>
      </c>
      <c r="E41" s="5">
        <v>0.49676569444444446</v>
      </c>
      <c r="F41" s="37">
        <f t="shared" si="22"/>
        <v>2.5235648148148604E-3</v>
      </c>
      <c r="G41" s="96">
        <v>18.22</v>
      </c>
      <c r="H41" s="96">
        <f t="shared" si="23"/>
        <v>8.2199999999999989</v>
      </c>
      <c r="I41" s="108">
        <v>4280</v>
      </c>
      <c r="J41" s="108">
        <v>4650</v>
      </c>
      <c r="K41" s="53">
        <v>4725</v>
      </c>
      <c r="L41" s="53">
        <v>6430</v>
      </c>
      <c r="M41" s="96">
        <f t="shared" si="24"/>
        <v>8.6448598130841123</v>
      </c>
      <c r="N41" s="96">
        <f t="shared" si="25"/>
        <v>10.397196261682243</v>
      </c>
      <c r="O41" s="88" t="s">
        <v>125</v>
      </c>
      <c r="P41" s="18">
        <v>2.62</v>
      </c>
      <c r="Q41" s="6">
        <v>7810</v>
      </c>
      <c r="R41" s="254"/>
      <c r="S41" s="11">
        <f t="shared" si="26"/>
        <v>4866.75</v>
      </c>
      <c r="T41" s="11">
        <f t="shared" si="27"/>
        <v>4630.5</v>
      </c>
      <c r="U41" s="11">
        <v>4935</v>
      </c>
      <c r="V41" s="14">
        <f t="shared" si="28"/>
        <v>4.4444444444444446</v>
      </c>
      <c r="W41" s="12">
        <v>4705</v>
      </c>
      <c r="X41" s="14">
        <f t="shared" si="29"/>
        <v>-0.42328042328042326</v>
      </c>
      <c r="Y41" s="40" t="s">
        <v>44</v>
      </c>
      <c r="Z41" s="40" t="s">
        <v>44</v>
      </c>
      <c r="AA41" s="3" t="str">
        <f t="shared" si="30"/>
        <v>승리</v>
      </c>
      <c r="AB41" s="3">
        <f t="shared" si="31"/>
        <v>2.67</v>
      </c>
      <c r="AC41" s="81"/>
      <c r="AD41" s="11">
        <f t="shared" si="32"/>
        <v>4914</v>
      </c>
      <c r="AE41" s="11">
        <f t="shared" si="33"/>
        <v>4583.25</v>
      </c>
      <c r="AF41" s="11">
        <v>5060</v>
      </c>
      <c r="AG41" s="14">
        <f t="shared" si="34"/>
        <v>7.0899470899470902</v>
      </c>
      <c r="AH41" s="12">
        <v>4340</v>
      </c>
      <c r="AI41" s="14">
        <f t="shared" si="35"/>
        <v>-8.1481481481481488</v>
      </c>
      <c r="AJ41" s="3" t="str">
        <f t="shared" si="36"/>
        <v>승리</v>
      </c>
      <c r="AK41" s="3">
        <f t="shared" si="37"/>
        <v>3.67</v>
      </c>
    </row>
    <row r="42" spans="1:37" x14ac:dyDescent="0.55000000000000004">
      <c r="A42" s="241"/>
      <c r="B42" s="50" t="s">
        <v>54</v>
      </c>
      <c r="C42" s="49">
        <v>0.52238687500000003</v>
      </c>
      <c r="D42" s="49">
        <v>0.5254586921296297</v>
      </c>
      <c r="E42" s="49">
        <v>0.5254586921296297</v>
      </c>
      <c r="F42" s="37">
        <f t="shared" si="22"/>
        <v>3.0718171296296726E-3</v>
      </c>
      <c r="G42" s="96">
        <v>20.07</v>
      </c>
      <c r="H42" s="96">
        <f t="shared" si="23"/>
        <v>10.07</v>
      </c>
      <c r="I42" s="108">
        <v>2715</v>
      </c>
      <c r="J42" s="108">
        <v>2730</v>
      </c>
      <c r="K42" s="50">
        <v>2980</v>
      </c>
      <c r="L42" s="50">
        <v>2915</v>
      </c>
      <c r="M42" s="96">
        <f t="shared" si="24"/>
        <v>0.5524861878453039</v>
      </c>
      <c r="N42" s="96">
        <f t="shared" si="25"/>
        <v>9.7605893186003687</v>
      </c>
      <c r="O42" s="88" t="s">
        <v>117</v>
      </c>
      <c r="P42" s="51">
        <v>-2.5</v>
      </c>
      <c r="Q42" s="52">
        <v>-7463</v>
      </c>
      <c r="R42" s="254"/>
      <c r="S42" s="11">
        <f t="shared" si="26"/>
        <v>3069.4</v>
      </c>
      <c r="T42" s="11">
        <f t="shared" si="27"/>
        <v>2920.4</v>
      </c>
      <c r="U42" s="11">
        <v>3260</v>
      </c>
      <c r="V42" s="14">
        <f t="shared" si="28"/>
        <v>9.3959731543624159</v>
      </c>
      <c r="W42" s="12">
        <v>2900</v>
      </c>
      <c r="X42" s="14">
        <f t="shared" si="29"/>
        <v>-2.6845637583892619</v>
      </c>
      <c r="Y42" s="40" t="s">
        <v>44</v>
      </c>
      <c r="Z42" s="41" t="s">
        <v>45</v>
      </c>
      <c r="AA42" s="3" t="str">
        <f t="shared" si="30"/>
        <v>패배</v>
      </c>
      <c r="AB42" s="3">
        <f t="shared" si="31"/>
        <v>-2.33</v>
      </c>
      <c r="AC42" s="81"/>
      <c r="AD42" s="11">
        <f t="shared" si="32"/>
        <v>3099.2</v>
      </c>
      <c r="AE42" s="11">
        <f t="shared" si="33"/>
        <v>2890.6</v>
      </c>
      <c r="AF42" s="11">
        <v>3260</v>
      </c>
      <c r="AG42" s="14">
        <f t="shared" si="34"/>
        <v>9.3959731543624159</v>
      </c>
      <c r="AH42" s="12">
        <v>2840</v>
      </c>
      <c r="AI42" s="14">
        <f t="shared" si="35"/>
        <v>-4.6979865771812079</v>
      </c>
      <c r="AJ42" s="3" t="str">
        <f t="shared" si="36"/>
        <v>승리</v>
      </c>
      <c r="AK42" s="3">
        <f t="shared" si="37"/>
        <v>3.67</v>
      </c>
    </row>
    <row r="43" spans="1:37" x14ac:dyDescent="0.55000000000000004">
      <c r="A43" s="241"/>
      <c r="B43" s="50" t="s">
        <v>55</v>
      </c>
      <c r="C43" s="49">
        <v>0.52592731481481481</v>
      </c>
      <c r="D43" s="49">
        <v>0.52855824074074076</v>
      </c>
      <c r="E43" s="49">
        <v>0.52855824074074076</v>
      </c>
      <c r="F43" s="37">
        <f t="shared" si="22"/>
        <v>2.6309259259259532E-3</v>
      </c>
      <c r="G43" s="96">
        <v>29.28</v>
      </c>
      <c r="H43" s="96">
        <f t="shared" si="23"/>
        <v>19.28</v>
      </c>
      <c r="I43" s="108">
        <v>6420</v>
      </c>
      <c r="J43" s="108">
        <v>6420</v>
      </c>
      <c r="K43" s="50">
        <v>7700</v>
      </c>
      <c r="L43" s="50">
        <v>7540</v>
      </c>
      <c r="M43" s="96">
        <f t="shared" si="24"/>
        <v>0</v>
      </c>
      <c r="N43" s="116">
        <f t="shared" si="25"/>
        <v>19.937694704049843</v>
      </c>
      <c r="O43" s="121" t="s">
        <v>117</v>
      </c>
      <c r="P43" s="51">
        <v>-2.4</v>
      </c>
      <c r="Q43" s="52">
        <v>-7026</v>
      </c>
      <c r="R43" s="254"/>
      <c r="S43" s="11">
        <f t="shared" si="26"/>
        <v>7931</v>
      </c>
      <c r="T43" s="11">
        <f t="shared" si="27"/>
        <v>7546</v>
      </c>
      <c r="U43" s="11">
        <v>8300</v>
      </c>
      <c r="V43" s="14">
        <f t="shared" si="28"/>
        <v>7.7922077922077921</v>
      </c>
      <c r="W43" s="12">
        <v>7230</v>
      </c>
      <c r="X43" s="14">
        <f t="shared" si="29"/>
        <v>-6.1038961038961039</v>
      </c>
      <c r="Y43" s="40" t="s">
        <v>44</v>
      </c>
      <c r="Z43" s="41" t="s">
        <v>45</v>
      </c>
      <c r="AA43" s="3" t="str">
        <f t="shared" si="30"/>
        <v>패배</v>
      </c>
      <c r="AB43" s="3">
        <f t="shared" si="31"/>
        <v>-2.33</v>
      </c>
      <c r="AC43" s="81"/>
      <c r="AD43" s="11">
        <f t="shared" si="32"/>
        <v>8008</v>
      </c>
      <c r="AE43" s="11">
        <f t="shared" si="33"/>
        <v>7469</v>
      </c>
      <c r="AF43" s="11">
        <v>8300</v>
      </c>
      <c r="AG43" s="14">
        <f t="shared" si="34"/>
        <v>7.7922077922077921</v>
      </c>
      <c r="AH43" s="12">
        <v>7230</v>
      </c>
      <c r="AI43" s="14">
        <f t="shared" si="35"/>
        <v>-6.1038961038961039</v>
      </c>
      <c r="AJ43" s="3" t="str">
        <f t="shared" si="36"/>
        <v>승리</v>
      </c>
      <c r="AK43" s="3">
        <f t="shared" si="37"/>
        <v>3.67</v>
      </c>
    </row>
    <row r="44" spans="1:37" x14ac:dyDescent="0.55000000000000004">
      <c r="A44" s="241"/>
      <c r="B44" s="50" t="s">
        <v>56</v>
      </c>
      <c r="C44" s="49">
        <v>0.56671056712962964</v>
      </c>
      <c r="D44" s="49">
        <v>0.56789230324074069</v>
      </c>
      <c r="E44" s="49">
        <v>0.56789230324074069</v>
      </c>
      <c r="F44" s="37">
        <f t="shared" si="22"/>
        <v>1.1817361111110536E-3</v>
      </c>
      <c r="G44" s="96">
        <v>10.63</v>
      </c>
      <c r="H44" s="96">
        <f t="shared" si="23"/>
        <v>0.63000000000000078</v>
      </c>
      <c r="I44" s="108">
        <v>5830</v>
      </c>
      <c r="J44" s="108">
        <v>5830</v>
      </c>
      <c r="K44" s="50">
        <v>6420</v>
      </c>
      <c r="L44" s="50">
        <v>6280</v>
      </c>
      <c r="M44" s="96">
        <f t="shared" si="24"/>
        <v>0</v>
      </c>
      <c r="N44" s="96">
        <f t="shared" si="25"/>
        <v>10.120068610634648</v>
      </c>
      <c r="O44" s="88" t="s">
        <v>126</v>
      </c>
      <c r="P44" s="51">
        <v>-2.5</v>
      </c>
      <c r="Q44" s="52">
        <v>-7394</v>
      </c>
      <c r="R44" s="254"/>
      <c r="S44" s="11">
        <f t="shared" si="26"/>
        <v>6612.6</v>
      </c>
      <c r="T44" s="11">
        <f t="shared" si="27"/>
        <v>6291.6</v>
      </c>
      <c r="U44" s="11">
        <v>6450</v>
      </c>
      <c r="V44" s="14">
        <f t="shared" si="28"/>
        <v>0.46728971962616822</v>
      </c>
      <c r="W44" s="12">
        <v>5970</v>
      </c>
      <c r="X44" s="14">
        <f t="shared" si="29"/>
        <v>-7.009345794392523</v>
      </c>
      <c r="Y44" s="41" t="s">
        <v>45</v>
      </c>
      <c r="Z44" s="41" t="s">
        <v>45</v>
      </c>
      <c r="AA44" s="3" t="str">
        <f t="shared" si="30"/>
        <v>패배</v>
      </c>
      <c r="AB44" s="3">
        <f t="shared" si="31"/>
        <v>-2.33</v>
      </c>
      <c r="AC44" s="81"/>
      <c r="AD44" s="11">
        <f t="shared" si="32"/>
        <v>6676.8</v>
      </c>
      <c r="AE44" s="11">
        <f t="shared" si="33"/>
        <v>6227.4</v>
      </c>
      <c r="AF44" s="11">
        <v>6450</v>
      </c>
      <c r="AG44" s="14">
        <f t="shared" si="34"/>
        <v>0.46728971962616822</v>
      </c>
      <c r="AH44" s="12">
        <v>5970</v>
      </c>
      <c r="AI44" s="14">
        <f t="shared" si="35"/>
        <v>-7.009345794392523</v>
      </c>
      <c r="AJ44" s="3" t="str">
        <f t="shared" si="36"/>
        <v>패배</v>
      </c>
      <c r="AK44" s="3">
        <f t="shared" si="37"/>
        <v>-3.33</v>
      </c>
    </row>
    <row r="45" spans="1:37" x14ac:dyDescent="0.55000000000000004">
      <c r="A45" s="241"/>
      <c r="B45" s="50" t="s">
        <v>57</v>
      </c>
      <c r="C45" s="49">
        <v>0.58511539351851849</v>
      </c>
      <c r="D45" s="49">
        <v>0.58538209490740745</v>
      </c>
      <c r="E45" s="49">
        <v>0.58538209490740745</v>
      </c>
      <c r="F45" s="37">
        <f t="shared" si="22"/>
        <v>2.6670138888895689E-4</v>
      </c>
      <c r="G45" s="96">
        <v>13.93</v>
      </c>
      <c r="H45" s="96">
        <f t="shared" si="23"/>
        <v>3.9299999999999997</v>
      </c>
      <c r="I45" s="108">
        <v>6030</v>
      </c>
      <c r="J45" s="108">
        <v>6030</v>
      </c>
      <c r="K45" s="50">
        <v>6820</v>
      </c>
      <c r="L45" s="50">
        <v>6740</v>
      </c>
      <c r="M45" s="96">
        <f t="shared" si="24"/>
        <v>0</v>
      </c>
      <c r="N45" s="96">
        <f t="shared" si="25"/>
        <v>13.101160862354892</v>
      </c>
      <c r="O45" s="88" t="s">
        <v>112</v>
      </c>
      <c r="P45" s="51">
        <v>-1.5</v>
      </c>
      <c r="Q45" s="52">
        <v>-4396</v>
      </c>
      <c r="R45" s="254"/>
      <c r="S45" s="11">
        <f t="shared" si="26"/>
        <v>7024.6</v>
      </c>
      <c r="T45" s="11">
        <f t="shared" si="27"/>
        <v>6683.6</v>
      </c>
      <c r="U45" s="11">
        <v>6870</v>
      </c>
      <c r="V45" s="14">
        <f t="shared" si="28"/>
        <v>0.73313782991202348</v>
      </c>
      <c r="W45" s="12">
        <v>6200</v>
      </c>
      <c r="X45" s="14">
        <f t="shared" si="29"/>
        <v>-9.0909090909090917</v>
      </c>
      <c r="Y45" s="41" t="s">
        <v>45</v>
      </c>
      <c r="Z45" s="41" t="s">
        <v>45</v>
      </c>
      <c r="AA45" s="3" t="str">
        <f t="shared" si="30"/>
        <v>패배</v>
      </c>
      <c r="AB45" s="3">
        <f t="shared" si="31"/>
        <v>-2.33</v>
      </c>
      <c r="AC45" s="81"/>
      <c r="AD45" s="11">
        <f t="shared" si="32"/>
        <v>7092.8</v>
      </c>
      <c r="AE45" s="11">
        <f t="shared" si="33"/>
        <v>6615.4</v>
      </c>
      <c r="AF45" s="11">
        <v>6870</v>
      </c>
      <c r="AG45" s="14">
        <f t="shared" si="34"/>
        <v>0.73313782991202348</v>
      </c>
      <c r="AH45" s="12">
        <v>6200</v>
      </c>
      <c r="AI45" s="14">
        <f t="shared" si="35"/>
        <v>-9.0909090909090917</v>
      </c>
      <c r="AJ45" s="3" t="str">
        <f t="shared" si="36"/>
        <v>패배</v>
      </c>
      <c r="AK45" s="3">
        <f t="shared" si="37"/>
        <v>-3.33</v>
      </c>
    </row>
    <row r="46" spans="1:37" ht="33.9" customHeight="1" x14ac:dyDescent="0.55000000000000004">
      <c r="A46" s="259" t="s">
        <v>62</v>
      </c>
      <c r="B46" s="260"/>
      <c r="C46" s="260"/>
      <c r="D46" s="260"/>
      <c r="E46" s="260"/>
      <c r="F46" s="260"/>
      <c r="G46" s="244" t="s">
        <v>93</v>
      </c>
      <c r="H46" s="245"/>
      <c r="I46" s="109"/>
      <c r="J46" s="109"/>
      <c r="K46" s="249" t="s">
        <v>19</v>
      </c>
      <c r="L46" s="250"/>
      <c r="M46" s="96"/>
      <c r="N46" s="96"/>
      <c r="O46" s="102"/>
      <c r="P46" s="35">
        <f>AVERAGE(P36:P45)/100</f>
        <v>-1.217E-2</v>
      </c>
      <c r="Q46" s="45">
        <f>SUM(Q36:Q45)</f>
        <v>-36147</v>
      </c>
      <c r="R46" s="255"/>
      <c r="S46" s="15" t="s">
        <v>23</v>
      </c>
      <c r="T46" s="15" t="s">
        <v>23</v>
      </c>
      <c r="U46" s="16" t="s">
        <v>24</v>
      </c>
      <c r="V46" s="20">
        <f>AVERAGE(V36:V45)</f>
        <v>5.2291395153096207</v>
      </c>
      <c r="W46" s="16" t="s">
        <v>24</v>
      </c>
      <c r="X46" s="20">
        <f>AVERAGE(X36:X45)</f>
        <v>-4.9527841162279653</v>
      </c>
      <c r="Y46" s="44">
        <f>COUNTIF(Y40:Y45, "▲")/COUNTA(Y40:Y45)</f>
        <v>0.66666666666666663</v>
      </c>
      <c r="Z46" s="44">
        <f>COUNTIF(Z40:Z45, "▲")/COUNTA(Z40:Z45)</f>
        <v>0.33333333333333331</v>
      </c>
      <c r="AA46" s="22">
        <f>COUNTIF(AA36:AA45, "승리")/COUNTA(AA36:AA45)</f>
        <v>0.3</v>
      </c>
      <c r="AB46" s="43">
        <f>AVERAGE(AB36:AB45)</f>
        <v>-0.83000000000000007</v>
      </c>
      <c r="AC46" s="83"/>
      <c r="AD46" s="15" t="s">
        <v>23</v>
      </c>
      <c r="AE46" s="15" t="s">
        <v>23</v>
      </c>
      <c r="AF46" s="16" t="s">
        <v>24</v>
      </c>
      <c r="AG46" s="20">
        <f>AVERAGE(AG36:AG45)</f>
        <v>5.3442964642345689</v>
      </c>
      <c r="AH46" s="16" t="s">
        <v>24</v>
      </c>
      <c r="AI46" s="20">
        <f>AVERAGE(AI36:AI45)</f>
        <v>-7.0890565582394869</v>
      </c>
      <c r="AJ46" s="22">
        <f>COUNTIF(AJ36:AJ45, "승리")/COUNTA(AJ36:AJ45)</f>
        <v>0.6</v>
      </c>
      <c r="AK46" s="43">
        <f>AVERAGE(AK36:AK45)</f>
        <v>0.86999999999999988</v>
      </c>
    </row>
    <row r="47" spans="1:37" ht="4.8499999999999996" customHeight="1" x14ac:dyDescent="0.55000000000000004">
      <c r="A47" s="24"/>
      <c r="B47" s="25"/>
      <c r="C47" s="25"/>
      <c r="D47" s="25"/>
      <c r="E47" s="25"/>
      <c r="F47" s="25"/>
      <c r="G47" s="97"/>
      <c r="H47" s="97"/>
      <c r="I47" s="110"/>
      <c r="J47" s="110"/>
      <c r="K47" s="25"/>
      <c r="L47" s="26"/>
      <c r="M47" s="119"/>
      <c r="N47" s="103"/>
      <c r="O47" s="103"/>
      <c r="P47" s="27"/>
      <c r="Q47" s="28"/>
      <c r="R47" s="23"/>
      <c r="S47" s="29"/>
      <c r="T47" s="29"/>
      <c r="U47" s="30"/>
      <c r="V47" s="31"/>
      <c r="W47" s="25"/>
      <c r="X47" s="31"/>
      <c r="Y47" s="31"/>
      <c r="Z47" s="31"/>
      <c r="AA47" s="32"/>
      <c r="AB47" s="33"/>
      <c r="AC47" s="33"/>
      <c r="AD47" s="33"/>
      <c r="AE47" s="33"/>
      <c r="AF47" s="47"/>
      <c r="AG47" s="47"/>
      <c r="AH47" s="47"/>
      <c r="AI47" s="47"/>
      <c r="AJ47" s="47"/>
      <c r="AK47" s="47"/>
    </row>
    <row r="48" spans="1:37" ht="17.600000000000001" customHeight="1" x14ac:dyDescent="0.55000000000000004">
      <c r="A48" s="242">
        <v>42655</v>
      </c>
      <c r="B48" s="231" t="s">
        <v>22</v>
      </c>
      <c r="C48" s="56" t="s">
        <v>83</v>
      </c>
      <c r="D48" s="241" t="s">
        <v>84</v>
      </c>
      <c r="E48" s="241"/>
      <c r="F48" s="241"/>
      <c r="G48" s="243" t="s">
        <v>89</v>
      </c>
      <c r="H48" s="243" t="s">
        <v>91</v>
      </c>
      <c r="I48" s="231" t="s">
        <v>27</v>
      </c>
      <c r="J48" s="231"/>
      <c r="K48" s="231"/>
      <c r="L48" s="231"/>
      <c r="M48" s="248" t="s">
        <v>109</v>
      </c>
      <c r="N48" s="247" t="s">
        <v>110</v>
      </c>
      <c r="O48" s="247" t="s">
        <v>111</v>
      </c>
      <c r="P48" s="246" t="s">
        <v>10</v>
      </c>
      <c r="Q48" s="246" t="s">
        <v>11</v>
      </c>
      <c r="R48" s="217"/>
      <c r="S48" s="58" t="s">
        <v>18</v>
      </c>
      <c r="T48" s="58" t="s">
        <v>17</v>
      </c>
      <c r="U48" s="231" t="s">
        <v>14</v>
      </c>
      <c r="V48" s="231"/>
      <c r="W48" s="231"/>
      <c r="X48" s="231"/>
      <c r="Y48" s="231"/>
      <c r="Z48" s="231"/>
      <c r="AA48" s="231"/>
      <c r="AB48" s="59">
        <v>0.33</v>
      </c>
      <c r="AC48" s="84"/>
      <c r="AD48" s="58" t="s">
        <v>18</v>
      </c>
      <c r="AE48" s="58" t="s">
        <v>17</v>
      </c>
      <c r="AF48" s="74"/>
      <c r="AG48" s="74"/>
      <c r="AH48" s="74"/>
      <c r="AI48" s="75"/>
      <c r="AJ48" s="75"/>
    </row>
    <row r="49" spans="1:37" ht="35.15" customHeight="1" x14ac:dyDescent="0.55000000000000004">
      <c r="A49" s="242"/>
      <c r="B49" s="231"/>
      <c r="C49" s="56" t="s">
        <v>81</v>
      </c>
      <c r="D49" s="56" t="s">
        <v>79</v>
      </c>
      <c r="E49" s="56" t="s">
        <v>75</v>
      </c>
      <c r="F49" s="56" t="s">
        <v>82</v>
      </c>
      <c r="G49" s="233"/>
      <c r="H49" s="234"/>
      <c r="I49" s="112" t="s">
        <v>107</v>
      </c>
      <c r="J49" s="112" t="s">
        <v>120</v>
      </c>
      <c r="K49" s="59" t="s">
        <v>12</v>
      </c>
      <c r="L49" s="59" t="s">
        <v>13</v>
      </c>
      <c r="M49" s="233"/>
      <c r="N49" s="215"/>
      <c r="O49" s="237"/>
      <c r="P49" s="215"/>
      <c r="Q49" s="215"/>
      <c r="R49" s="217"/>
      <c r="S49" s="58">
        <v>3.3</v>
      </c>
      <c r="T49" s="58">
        <v>2.5</v>
      </c>
      <c r="U49" s="59" t="s">
        <v>15</v>
      </c>
      <c r="V49" s="59" t="s">
        <v>18</v>
      </c>
      <c r="W49" s="59" t="s">
        <v>16</v>
      </c>
      <c r="X49" s="59" t="s">
        <v>17</v>
      </c>
      <c r="Y49" s="67" t="s">
        <v>46</v>
      </c>
      <c r="Z49" s="67" t="s">
        <v>48</v>
      </c>
      <c r="AA49" s="60" t="s">
        <v>31</v>
      </c>
      <c r="AB49" s="60" t="s">
        <v>30</v>
      </c>
      <c r="AC49" s="85"/>
      <c r="AD49" s="58">
        <v>3</v>
      </c>
      <c r="AE49" s="58">
        <v>2</v>
      </c>
      <c r="AF49" s="59" t="s">
        <v>60</v>
      </c>
      <c r="AG49" s="59" t="s">
        <v>18</v>
      </c>
      <c r="AH49" s="59" t="s">
        <v>61</v>
      </c>
      <c r="AI49" s="56" t="s">
        <v>17</v>
      </c>
      <c r="AJ49" s="21" t="s">
        <v>31</v>
      </c>
      <c r="AK49" s="69" t="s">
        <v>30</v>
      </c>
    </row>
    <row r="50" spans="1:37" x14ac:dyDescent="0.55000000000000004">
      <c r="A50" s="242"/>
      <c r="B50" s="53" t="s">
        <v>1</v>
      </c>
      <c r="C50" s="5">
        <v>0.3825511342592593</v>
      </c>
      <c r="D50" s="5">
        <v>0.38677594907407409</v>
      </c>
      <c r="E50" s="5">
        <v>0.38677594907407409</v>
      </c>
      <c r="F50" s="49">
        <f t="shared" ref="F50:F60" si="38">E50-D50</f>
        <v>0</v>
      </c>
      <c r="G50" s="96">
        <v>16.71</v>
      </c>
      <c r="H50" s="96">
        <f t="shared" ref="H50:H60" si="39">G50-10</f>
        <v>6.7100000000000009</v>
      </c>
      <c r="I50" s="108">
        <v>4070</v>
      </c>
      <c r="J50" s="108">
        <v>3885</v>
      </c>
      <c r="K50" s="53">
        <v>4495</v>
      </c>
      <c r="L50" s="53">
        <v>4675</v>
      </c>
      <c r="M50" s="96">
        <f t="shared" ref="M50:M60" si="40">(J50-I50)*100/I50</f>
        <v>-4.5454545454545459</v>
      </c>
      <c r="N50" s="96">
        <f t="shared" ref="N50:N60" si="41">(K50-I50)*100/I50</f>
        <v>10.442260442260443</v>
      </c>
      <c r="O50" s="125" t="s">
        <v>113</v>
      </c>
      <c r="P50" s="18">
        <v>3.66</v>
      </c>
      <c r="Q50" s="76">
        <v>7243</v>
      </c>
      <c r="R50" s="217"/>
      <c r="S50" s="11">
        <f t="shared" ref="S50:S60" si="42">K50+((K50/100)*S$49)</f>
        <v>4643.335</v>
      </c>
      <c r="T50" s="11">
        <f t="shared" ref="T50:T60" si="43">K50-((K50/100)*T$49)</f>
        <v>4382.625</v>
      </c>
      <c r="U50" s="11">
        <v>4750</v>
      </c>
      <c r="V50" s="14">
        <f t="shared" ref="V50:V60" si="44">((U50-$K50)*100/$K50)</f>
        <v>5.6729699666295881</v>
      </c>
      <c r="W50" s="12">
        <v>4420</v>
      </c>
      <c r="X50" s="14">
        <f t="shared" ref="X50:X60" si="45">((W50-$K50)*100/$K50)</f>
        <v>-1.6685205784204671</v>
      </c>
      <c r="Y50" s="61" t="s">
        <v>44</v>
      </c>
      <c r="Z50" s="62" t="s">
        <v>45</v>
      </c>
      <c r="AA50" s="72" t="str">
        <f t="shared" ref="AA50:AA60" si="46">IF(Z50="▲",IF(S50&lt;=U50,"승리","패배"),IF(T50&gt;=W50,"패배",IF(S50&lt;=U50,"승리","패배")))</f>
        <v>승리</v>
      </c>
      <c r="AB50" s="72">
        <f t="shared" ref="AB50:AB60" si="47">IF(AA50="승리", $S$49-$AB$2, -($T$49+$AB$2))</f>
        <v>2.9699999999999998</v>
      </c>
      <c r="AC50" s="86"/>
      <c r="AD50" s="11">
        <f t="shared" ref="AD50:AD60" si="48">K50+((K50/100)*AD$49)</f>
        <v>4629.8500000000004</v>
      </c>
      <c r="AE50" s="11">
        <f t="shared" ref="AE50:AE60" si="49">K50-((K50/100)*AE$49)</f>
        <v>4405.1000000000004</v>
      </c>
      <c r="AF50" s="11">
        <v>4750</v>
      </c>
      <c r="AG50" s="14">
        <f t="shared" ref="AG50:AG60" si="50">((AF50-$K50)*100/$K50)</f>
        <v>5.6729699666295881</v>
      </c>
      <c r="AH50" s="12">
        <v>3739</v>
      </c>
      <c r="AI50" s="14">
        <f t="shared" ref="AI50:AI60" si="51">((AH50-$K50)*100/$K50)</f>
        <v>-16.81868743047831</v>
      </c>
      <c r="AJ50" s="3" t="str">
        <f t="shared" ref="AJ50:AJ60" si="52">IF(AF50&gt;=AD50,"승리","패배")</f>
        <v>승리</v>
      </c>
      <c r="AK50" s="70">
        <f t="shared" ref="AK50:AK60" si="53">IF(AJ50="승리", $AD$35-$AB$2, -($AE$35+$AB$2))</f>
        <v>3.67</v>
      </c>
    </row>
    <row r="51" spans="1:37" x14ac:dyDescent="0.55000000000000004">
      <c r="A51" s="242"/>
      <c r="B51" s="9" t="s">
        <v>63</v>
      </c>
      <c r="C51" s="8">
        <v>0.38553201388888891</v>
      </c>
      <c r="D51" s="8">
        <v>0.3938320486111111</v>
      </c>
      <c r="E51" s="8">
        <v>0.3938320486111111</v>
      </c>
      <c r="F51" s="5">
        <f t="shared" si="38"/>
        <v>0</v>
      </c>
      <c r="G51" s="96">
        <v>29.84</v>
      </c>
      <c r="H51" s="96">
        <f t="shared" si="39"/>
        <v>19.84</v>
      </c>
      <c r="I51" s="108">
        <v>2430</v>
      </c>
      <c r="J51" s="108">
        <v>2540</v>
      </c>
      <c r="K51" s="9">
        <v>2940</v>
      </c>
      <c r="L51" s="9">
        <v>2845</v>
      </c>
      <c r="M51" s="96">
        <f t="shared" si="40"/>
        <v>4.5267489711934159</v>
      </c>
      <c r="N51" s="116">
        <f t="shared" si="41"/>
        <v>20.987654320987655</v>
      </c>
      <c r="O51" s="121" t="s">
        <v>117</v>
      </c>
      <c r="P51" s="19">
        <v>-3.55</v>
      </c>
      <c r="Q51" s="68">
        <v>-7099</v>
      </c>
      <c r="R51" s="217"/>
      <c r="S51" s="11">
        <f t="shared" si="42"/>
        <v>3037.02</v>
      </c>
      <c r="T51" s="11">
        <f t="shared" si="43"/>
        <v>2866.5</v>
      </c>
      <c r="U51" s="11">
        <v>3015</v>
      </c>
      <c r="V51" s="14">
        <f t="shared" si="44"/>
        <v>2.5510204081632653</v>
      </c>
      <c r="W51" s="12">
        <v>2925</v>
      </c>
      <c r="X51" s="14">
        <f t="shared" si="45"/>
        <v>-0.51020408163265307</v>
      </c>
      <c r="Y51" s="61" t="s">
        <v>44</v>
      </c>
      <c r="Z51" s="62" t="s">
        <v>45</v>
      </c>
      <c r="AA51" s="72" t="str">
        <f t="shared" si="46"/>
        <v>패배</v>
      </c>
      <c r="AB51" s="72">
        <f t="shared" si="47"/>
        <v>-2.83</v>
      </c>
      <c r="AC51" s="86"/>
      <c r="AD51" s="11">
        <f t="shared" si="48"/>
        <v>3028.2</v>
      </c>
      <c r="AE51" s="11">
        <f t="shared" si="49"/>
        <v>2881.2</v>
      </c>
      <c r="AF51" s="11">
        <v>3155</v>
      </c>
      <c r="AG51" s="14">
        <f t="shared" si="50"/>
        <v>7.3129251700680271</v>
      </c>
      <c r="AH51" s="11">
        <v>2800</v>
      </c>
      <c r="AI51" s="14">
        <f t="shared" si="51"/>
        <v>-4.7619047619047619</v>
      </c>
      <c r="AJ51" s="3" t="str">
        <f t="shared" si="52"/>
        <v>승리</v>
      </c>
      <c r="AK51" s="70">
        <f t="shared" si="53"/>
        <v>3.67</v>
      </c>
    </row>
    <row r="52" spans="1:37" x14ac:dyDescent="0.55000000000000004">
      <c r="A52" s="242"/>
      <c r="B52" s="53" t="s">
        <v>64</v>
      </c>
      <c r="C52" s="5">
        <v>0.40182351851851855</v>
      </c>
      <c r="D52" s="5">
        <v>0.4039466898148148</v>
      </c>
      <c r="E52" s="5">
        <v>0.4039466898148148</v>
      </c>
      <c r="F52" s="49">
        <f t="shared" si="38"/>
        <v>0</v>
      </c>
      <c r="G52" s="96">
        <v>18.68</v>
      </c>
      <c r="H52" s="96">
        <f t="shared" si="39"/>
        <v>8.68</v>
      </c>
      <c r="I52" s="108">
        <v>1365</v>
      </c>
      <c r="J52" s="108">
        <v>1370</v>
      </c>
      <c r="K52" s="53">
        <v>1505</v>
      </c>
      <c r="L52" s="53">
        <v>1565</v>
      </c>
      <c r="M52" s="96">
        <f t="shared" si="40"/>
        <v>0.36630036630036628</v>
      </c>
      <c r="N52" s="96">
        <f t="shared" si="41"/>
        <v>10.256410256410257</v>
      </c>
      <c r="O52" s="88" t="s">
        <v>121</v>
      </c>
      <c r="P52" s="18">
        <v>3.64</v>
      </c>
      <c r="Q52" s="76">
        <v>7240</v>
      </c>
      <c r="R52" s="217"/>
      <c r="S52" s="11">
        <f t="shared" si="42"/>
        <v>1554.665</v>
      </c>
      <c r="T52" s="11">
        <f t="shared" si="43"/>
        <v>1467.375</v>
      </c>
      <c r="U52" s="11">
        <v>1620</v>
      </c>
      <c r="V52" s="14">
        <f t="shared" si="44"/>
        <v>7.6411960132890364</v>
      </c>
      <c r="W52" s="12">
        <v>1505</v>
      </c>
      <c r="X52" s="14">
        <f t="shared" si="45"/>
        <v>0</v>
      </c>
      <c r="Y52" s="61" t="s">
        <v>44</v>
      </c>
      <c r="Z52" s="61" t="s">
        <v>44</v>
      </c>
      <c r="AA52" s="72" t="str">
        <f t="shared" si="46"/>
        <v>승리</v>
      </c>
      <c r="AB52" s="72">
        <f t="shared" si="47"/>
        <v>2.9699999999999998</v>
      </c>
      <c r="AC52" s="86"/>
      <c r="AD52" s="11">
        <f t="shared" si="48"/>
        <v>1550.15</v>
      </c>
      <c r="AE52" s="11">
        <f t="shared" si="49"/>
        <v>1474.9</v>
      </c>
      <c r="AF52" s="11">
        <v>1620</v>
      </c>
      <c r="AG52" s="14">
        <f t="shared" si="50"/>
        <v>7.6411960132890364</v>
      </c>
      <c r="AH52" s="12">
        <v>1404</v>
      </c>
      <c r="AI52" s="14">
        <f t="shared" si="51"/>
        <v>-6.7109634551495017</v>
      </c>
      <c r="AJ52" s="3" t="str">
        <f t="shared" si="52"/>
        <v>승리</v>
      </c>
      <c r="AK52" s="70">
        <f t="shared" si="53"/>
        <v>3.67</v>
      </c>
    </row>
    <row r="53" spans="1:37" x14ac:dyDescent="0.55000000000000004">
      <c r="A53" s="242"/>
      <c r="B53" s="53" t="s">
        <v>65</v>
      </c>
      <c r="C53" s="5">
        <v>0.4073142476851852</v>
      </c>
      <c r="D53" s="5">
        <v>0.42247909722222227</v>
      </c>
      <c r="E53" s="5">
        <v>0.42247909722222227</v>
      </c>
      <c r="F53" s="49">
        <f t="shared" si="38"/>
        <v>0</v>
      </c>
      <c r="G53" s="96">
        <v>29.87</v>
      </c>
      <c r="H53" s="96">
        <f t="shared" si="39"/>
        <v>19.87</v>
      </c>
      <c r="I53" s="108">
        <v>3850</v>
      </c>
      <c r="J53" s="108">
        <v>3955</v>
      </c>
      <c r="K53" s="53">
        <v>4249</v>
      </c>
      <c r="L53" s="53">
        <v>4350</v>
      </c>
      <c r="M53" s="96">
        <f t="shared" si="40"/>
        <v>2.7272727272727271</v>
      </c>
      <c r="N53" s="116">
        <f t="shared" si="41"/>
        <v>10.363636363636363</v>
      </c>
      <c r="O53" s="121" t="s">
        <v>115</v>
      </c>
      <c r="P53" s="18">
        <v>2.04</v>
      </c>
      <c r="Q53" s="76">
        <v>4073</v>
      </c>
      <c r="R53" s="217"/>
      <c r="S53" s="11">
        <f t="shared" si="42"/>
        <v>4389.2169999999996</v>
      </c>
      <c r="T53" s="11">
        <f t="shared" si="43"/>
        <v>4142.7749999999996</v>
      </c>
      <c r="U53" s="11">
        <v>4795</v>
      </c>
      <c r="V53" s="14">
        <f t="shared" si="44"/>
        <v>12.8500823723229</v>
      </c>
      <c r="W53" s="12">
        <v>4170</v>
      </c>
      <c r="X53" s="14">
        <f t="shared" si="45"/>
        <v>-1.8592610025888445</v>
      </c>
      <c r="Y53" s="61" t="s">
        <v>44</v>
      </c>
      <c r="Z53" s="61" t="s">
        <v>44</v>
      </c>
      <c r="AA53" s="72" t="str">
        <f t="shared" si="46"/>
        <v>승리</v>
      </c>
      <c r="AB53" s="72">
        <f t="shared" si="47"/>
        <v>2.9699999999999998</v>
      </c>
      <c r="AC53" s="86"/>
      <c r="AD53" s="11">
        <f t="shared" si="48"/>
        <v>4376.47</v>
      </c>
      <c r="AE53" s="11">
        <f t="shared" si="49"/>
        <v>4164.0200000000004</v>
      </c>
      <c r="AF53" s="11">
        <v>5000</v>
      </c>
      <c r="AG53" s="14">
        <f t="shared" si="50"/>
        <v>17.674746999293951</v>
      </c>
      <c r="AH53" s="12">
        <v>4150</v>
      </c>
      <c r="AI53" s="14">
        <f t="shared" si="51"/>
        <v>-2.3299599905860204</v>
      </c>
      <c r="AJ53" s="3" t="str">
        <f t="shared" si="52"/>
        <v>승리</v>
      </c>
      <c r="AK53" s="70">
        <f t="shared" si="53"/>
        <v>3.67</v>
      </c>
    </row>
    <row r="54" spans="1:37" x14ac:dyDescent="0.55000000000000004">
      <c r="A54" s="242"/>
      <c r="B54" s="9" t="s">
        <v>66</v>
      </c>
      <c r="C54" s="8">
        <v>0.41239780092592593</v>
      </c>
      <c r="D54" s="8">
        <v>0.42854712962962965</v>
      </c>
      <c r="E54" s="8">
        <v>0.42854712962962965</v>
      </c>
      <c r="F54" s="49">
        <f t="shared" si="38"/>
        <v>0</v>
      </c>
      <c r="G54" s="96">
        <v>10.71</v>
      </c>
      <c r="H54" s="96">
        <f t="shared" si="39"/>
        <v>0.71000000000000085</v>
      </c>
      <c r="I54" s="108">
        <v>8590</v>
      </c>
      <c r="J54" s="108">
        <v>8650</v>
      </c>
      <c r="K54" s="9">
        <v>9420</v>
      </c>
      <c r="L54" s="9">
        <v>9130</v>
      </c>
      <c r="M54" s="96">
        <f t="shared" si="40"/>
        <v>0.69848661233993015</v>
      </c>
      <c r="N54" s="96">
        <f t="shared" si="41"/>
        <v>9.6623981373690331</v>
      </c>
      <c r="O54" s="88" t="s">
        <v>123</v>
      </c>
      <c r="P54" s="19">
        <v>-3.4</v>
      </c>
      <c r="Q54" s="68">
        <v>-6723</v>
      </c>
      <c r="R54" s="217"/>
      <c r="S54" s="11">
        <f t="shared" si="42"/>
        <v>9730.86</v>
      </c>
      <c r="T54" s="11">
        <f t="shared" si="43"/>
        <v>9184.5</v>
      </c>
      <c r="U54" s="11">
        <v>9510</v>
      </c>
      <c r="V54" s="14">
        <f t="shared" si="44"/>
        <v>0.95541401273885351</v>
      </c>
      <c r="W54" s="12">
        <v>9330</v>
      </c>
      <c r="X54" s="14">
        <f t="shared" si="45"/>
        <v>-0.95541401273885351</v>
      </c>
      <c r="Y54" s="61" t="s">
        <v>44</v>
      </c>
      <c r="Z54" s="62" t="s">
        <v>45</v>
      </c>
      <c r="AA54" s="72" t="str">
        <f t="shared" si="46"/>
        <v>패배</v>
      </c>
      <c r="AB54" s="72">
        <f t="shared" si="47"/>
        <v>-2.83</v>
      </c>
      <c r="AC54" s="86"/>
      <c r="AD54" s="11">
        <f t="shared" si="48"/>
        <v>9702.6</v>
      </c>
      <c r="AE54" s="11">
        <f t="shared" si="49"/>
        <v>9231.6</v>
      </c>
      <c r="AF54" s="11">
        <v>9510</v>
      </c>
      <c r="AG54" s="14">
        <f t="shared" si="50"/>
        <v>0.95541401273885351</v>
      </c>
      <c r="AH54" s="12">
        <v>8620</v>
      </c>
      <c r="AI54" s="14">
        <f t="shared" si="51"/>
        <v>-8.4925690021231421</v>
      </c>
      <c r="AJ54" s="3" t="str">
        <f t="shared" si="52"/>
        <v>패배</v>
      </c>
      <c r="AK54" s="70">
        <f t="shared" si="53"/>
        <v>-3.33</v>
      </c>
    </row>
    <row r="55" spans="1:37" s="1" customFormat="1" x14ac:dyDescent="0.55000000000000004">
      <c r="A55" s="242"/>
      <c r="B55" s="53" t="s">
        <v>67</v>
      </c>
      <c r="C55" s="5">
        <v>0.42640218749999997</v>
      </c>
      <c r="D55" s="5">
        <v>0.43359100694444441</v>
      </c>
      <c r="E55" s="5">
        <v>0.43359100694444441</v>
      </c>
      <c r="F55" s="5">
        <f t="shared" si="38"/>
        <v>0</v>
      </c>
      <c r="G55" s="96">
        <v>15.6</v>
      </c>
      <c r="H55" s="96">
        <f t="shared" si="39"/>
        <v>5.6</v>
      </c>
      <c r="I55" s="108">
        <v>3590</v>
      </c>
      <c r="J55" s="108">
        <v>3570</v>
      </c>
      <c r="K55" s="53">
        <v>3945</v>
      </c>
      <c r="L55" s="53">
        <v>4105</v>
      </c>
      <c r="M55" s="96">
        <f t="shared" si="40"/>
        <v>-0.55710306406685239</v>
      </c>
      <c r="N55" s="96">
        <f t="shared" si="41"/>
        <v>9.8885793871866294</v>
      </c>
      <c r="O55" s="88" t="s">
        <v>117</v>
      </c>
      <c r="P55" s="18">
        <v>3.71</v>
      </c>
      <c r="Q55" s="76">
        <v>7324</v>
      </c>
      <c r="R55" s="217"/>
      <c r="S55" s="11">
        <f t="shared" si="42"/>
        <v>4075.1849999999999</v>
      </c>
      <c r="T55" s="11">
        <f t="shared" si="43"/>
        <v>3846.375</v>
      </c>
      <c r="U55" s="11">
        <v>4150</v>
      </c>
      <c r="V55" s="14">
        <f t="shared" si="44"/>
        <v>5.1964512040557667</v>
      </c>
      <c r="W55" s="12">
        <v>3880</v>
      </c>
      <c r="X55" s="14">
        <f t="shared" si="45"/>
        <v>-1.6476552598225602</v>
      </c>
      <c r="Y55" s="61" t="s">
        <v>44</v>
      </c>
      <c r="Z55" s="62" t="s">
        <v>45</v>
      </c>
      <c r="AA55" s="72" t="str">
        <f t="shared" si="46"/>
        <v>승리</v>
      </c>
      <c r="AB55" s="72">
        <f t="shared" si="47"/>
        <v>2.9699999999999998</v>
      </c>
      <c r="AC55" s="86"/>
      <c r="AD55" s="11">
        <f t="shared" si="48"/>
        <v>4063.35</v>
      </c>
      <c r="AE55" s="11">
        <f t="shared" si="49"/>
        <v>3866.1</v>
      </c>
      <c r="AF55" s="11">
        <v>4150</v>
      </c>
      <c r="AG55" s="14">
        <f t="shared" si="50"/>
        <v>5.1964512040557667</v>
      </c>
      <c r="AH55" s="12">
        <v>3770</v>
      </c>
      <c r="AI55" s="14">
        <f t="shared" si="51"/>
        <v>-4.4359949302915078</v>
      </c>
      <c r="AJ55" s="3" t="str">
        <f t="shared" si="52"/>
        <v>승리</v>
      </c>
      <c r="AK55" s="70">
        <f t="shared" si="53"/>
        <v>3.67</v>
      </c>
    </row>
    <row r="56" spans="1:37" x14ac:dyDescent="0.55000000000000004">
      <c r="A56" s="242"/>
      <c r="B56" s="9" t="s">
        <v>68</v>
      </c>
      <c r="C56" s="8">
        <v>0.44512538194444445</v>
      </c>
      <c r="D56" s="8">
        <v>0.46187371527777782</v>
      </c>
      <c r="E56" s="8">
        <v>0.46187371527777782</v>
      </c>
      <c r="F56" s="49">
        <f t="shared" si="38"/>
        <v>0</v>
      </c>
      <c r="G56" s="96">
        <v>12.9</v>
      </c>
      <c r="H56" s="96">
        <f t="shared" si="39"/>
        <v>2.9000000000000004</v>
      </c>
      <c r="I56" s="108">
        <v>4650</v>
      </c>
      <c r="J56" s="108">
        <v>4600</v>
      </c>
      <c r="K56" s="9">
        <v>5190</v>
      </c>
      <c r="L56" s="9">
        <v>5033</v>
      </c>
      <c r="M56" s="96">
        <f t="shared" si="40"/>
        <v>-1.075268817204301</v>
      </c>
      <c r="N56" s="96">
        <f t="shared" si="41"/>
        <v>11.612903225806452</v>
      </c>
      <c r="O56" s="88" t="s">
        <v>114</v>
      </c>
      <c r="P56" s="19">
        <v>-3.35</v>
      </c>
      <c r="Q56" s="68">
        <v>-6598</v>
      </c>
      <c r="R56" s="217"/>
      <c r="S56" s="11">
        <f t="shared" si="42"/>
        <v>5361.27</v>
      </c>
      <c r="T56" s="11">
        <f t="shared" si="43"/>
        <v>5060.25</v>
      </c>
      <c r="U56" s="11">
        <v>5250</v>
      </c>
      <c r="V56" s="14">
        <f t="shared" si="44"/>
        <v>1.1560693641618498</v>
      </c>
      <c r="W56" s="12">
        <v>5140</v>
      </c>
      <c r="X56" s="14">
        <f t="shared" si="45"/>
        <v>-0.96339113680154143</v>
      </c>
      <c r="Y56" s="61" t="s">
        <v>44</v>
      </c>
      <c r="Z56" s="62" t="s">
        <v>45</v>
      </c>
      <c r="AA56" s="72" t="str">
        <f t="shared" si="46"/>
        <v>패배</v>
      </c>
      <c r="AB56" s="72">
        <f t="shared" si="47"/>
        <v>-2.83</v>
      </c>
      <c r="AC56" s="86"/>
      <c r="AD56" s="11">
        <f t="shared" si="48"/>
        <v>5345.7</v>
      </c>
      <c r="AE56" s="11">
        <f t="shared" si="49"/>
        <v>5086.2</v>
      </c>
      <c r="AF56" s="11">
        <v>5250</v>
      </c>
      <c r="AG56" s="14">
        <f t="shared" si="50"/>
        <v>1.1560693641618498</v>
      </c>
      <c r="AH56" s="12">
        <v>4880</v>
      </c>
      <c r="AI56" s="14">
        <f t="shared" si="51"/>
        <v>-5.973025048169557</v>
      </c>
      <c r="AJ56" s="3" t="str">
        <f t="shared" si="52"/>
        <v>패배</v>
      </c>
      <c r="AK56" s="70">
        <f t="shared" si="53"/>
        <v>-3.33</v>
      </c>
    </row>
    <row r="57" spans="1:37" x14ac:dyDescent="0.55000000000000004">
      <c r="A57" s="242"/>
      <c r="B57" s="53" t="s">
        <v>69</v>
      </c>
      <c r="C57" s="5">
        <v>0.47010086805555557</v>
      </c>
      <c r="D57" s="5">
        <v>0.47062548611111116</v>
      </c>
      <c r="E57" s="5">
        <v>0.47062548611111116</v>
      </c>
      <c r="F57" s="49">
        <f t="shared" si="38"/>
        <v>0</v>
      </c>
      <c r="G57" s="96">
        <v>18.02</v>
      </c>
      <c r="H57" s="96">
        <f t="shared" si="39"/>
        <v>8.02</v>
      </c>
      <c r="I57" s="108">
        <v>3830</v>
      </c>
      <c r="J57" s="108">
        <v>3865</v>
      </c>
      <c r="K57" s="53">
        <v>4285</v>
      </c>
      <c r="L57" s="53">
        <v>4455</v>
      </c>
      <c r="M57" s="96">
        <f t="shared" si="40"/>
        <v>0.91383812010443866</v>
      </c>
      <c r="N57" s="96">
        <f t="shared" si="41"/>
        <v>11.879895561357703</v>
      </c>
      <c r="O57" s="88" t="s">
        <v>113</v>
      </c>
      <c r="P57" s="18">
        <v>3.62</v>
      </c>
      <c r="Q57" s="76">
        <v>7145</v>
      </c>
      <c r="R57" s="217"/>
      <c r="S57" s="11">
        <f t="shared" si="42"/>
        <v>4426.4049999999997</v>
      </c>
      <c r="T57" s="11">
        <f t="shared" si="43"/>
        <v>4177.875</v>
      </c>
      <c r="U57" s="11">
        <v>4520</v>
      </c>
      <c r="V57" s="14">
        <f t="shared" si="44"/>
        <v>5.4842473745624272</v>
      </c>
      <c r="W57" s="12">
        <v>4285</v>
      </c>
      <c r="X57" s="14">
        <f t="shared" si="45"/>
        <v>0</v>
      </c>
      <c r="Y57" s="61" t="s">
        <v>44</v>
      </c>
      <c r="Z57" s="61" t="s">
        <v>44</v>
      </c>
      <c r="AA57" s="72" t="str">
        <f t="shared" si="46"/>
        <v>승리</v>
      </c>
      <c r="AB57" s="72">
        <f t="shared" si="47"/>
        <v>2.9699999999999998</v>
      </c>
      <c r="AC57" s="86"/>
      <c r="AD57" s="11">
        <f t="shared" si="48"/>
        <v>4413.55</v>
      </c>
      <c r="AE57" s="11">
        <f t="shared" si="49"/>
        <v>4199.3</v>
      </c>
      <c r="AF57" s="11">
        <v>4520</v>
      </c>
      <c r="AG57" s="14">
        <f t="shared" si="50"/>
        <v>5.4842473745624272</v>
      </c>
      <c r="AH57" s="12">
        <v>4070</v>
      </c>
      <c r="AI57" s="14">
        <f t="shared" si="51"/>
        <v>-5.0175029171528589</v>
      </c>
      <c r="AJ57" s="3" t="str">
        <f t="shared" si="52"/>
        <v>승리</v>
      </c>
      <c r="AK57" s="70">
        <f t="shared" si="53"/>
        <v>3.67</v>
      </c>
    </row>
    <row r="58" spans="1:37" x14ac:dyDescent="0.55000000000000004">
      <c r="A58" s="242"/>
      <c r="B58" s="53" t="s">
        <v>70</v>
      </c>
      <c r="C58" s="5">
        <v>0.49059149305555555</v>
      </c>
      <c r="D58" s="5">
        <v>0.49434122685185183</v>
      </c>
      <c r="E58" s="5">
        <v>0.49434122685185183</v>
      </c>
      <c r="F58" s="49">
        <f t="shared" si="38"/>
        <v>0</v>
      </c>
      <c r="G58" s="96">
        <v>21.05</v>
      </c>
      <c r="H58" s="96">
        <f t="shared" si="39"/>
        <v>11.05</v>
      </c>
      <c r="I58" s="108">
        <v>2090</v>
      </c>
      <c r="J58" s="108">
        <v>2130</v>
      </c>
      <c r="K58" s="53">
        <v>2300</v>
      </c>
      <c r="L58" s="53">
        <v>2390</v>
      </c>
      <c r="M58" s="96">
        <f t="shared" si="40"/>
        <v>1.9138755980861244</v>
      </c>
      <c r="N58" s="96">
        <f t="shared" si="41"/>
        <v>10.047846889952153</v>
      </c>
      <c r="O58" s="88" t="s">
        <v>123</v>
      </c>
      <c r="P58" s="18">
        <v>3.57</v>
      </c>
      <c r="Q58" s="76">
        <v>7063</v>
      </c>
      <c r="R58" s="217"/>
      <c r="S58" s="11">
        <f t="shared" si="42"/>
        <v>2375.9</v>
      </c>
      <c r="T58" s="11">
        <f t="shared" si="43"/>
        <v>2242.5</v>
      </c>
      <c r="U58" s="11">
        <v>2460</v>
      </c>
      <c r="V58" s="14">
        <f t="shared" si="44"/>
        <v>6.9565217391304346</v>
      </c>
      <c r="W58" s="12">
        <v>2290</v>
      </c>
      <c r="X58" s="14">
        <f t="shared" si="45"/>
        <v>-0.43478260869565216</v>
      </c>
      <c r="Y58" s="61" t="s">
        <v>44</v>
      </c>
      <c r="Z58" s="62" t="s">
        <v>45</v>
      </c>
      <c r="AA58" s="72" t="str">
        <f t="shared" si="46"/>
        <v>승리</v>
      </c>
      <c r="AB58" s="72">
        <f t="shared" si="47"/>
        <v>2.9699999999999998</v>
      </c>
      <c r="AC58" s="86"/>
      <c r="AD58" s="11">
        <f t="shared" si="48"/>
        <v>2369</v>
      </c>
      <c r="AE58" s="11">
        <f t="shared" si="49"/>
        <v>2254</v>
      </c>
      <c r="AF58" s="11">
        <v>2530</v>
      </c>
      <c r="AG58" s="14">
        <f t="shared" si="50"/>
        <v>10</v>
      </c>
      <c r="AH58" s="12">
        <v>2230</v>
      </c>
      <c r="AI58" s="14">
        <f t="shared" si="51"/>
        <v>-3.0434782608695654</v>
      </c>
      <c r="AJ58" s="3" t="str">
        <f t="shared" si="52"/>
        <v>승리</v>
      </c>
      <c r="AK58" s="70">
        <f t="shared" si="53"/>
        <v>3.67</v>
      </c>
    </row>
    <row r="59" spans="1:37" x14ac:dyDescent="0.55000000000000004">
      <c r="A59" s="242"/>
      <c r="B59" s="9" t="s">
        <v>71</v>
      </c>
      <c r="C59" s="8">
        <v>0.49451246527777776</v>
      </c>
      <c r="D59" s="8">
        <v>0.49521160879629633</v>
      </c>
      <c r="E59" s="8">
        <v>0.49521160879629633</v>
      </c>
      <c r="F59" s="49">
        <f t="shared" si="38"/>
        <v>0</v>
      </c>
      <c r="G59" s="96">
        <v>11.72</v>
      </c>
      <c r="H59" s="96">
        <f t="shared" si="39"/>
        <v>1.7200000000000006</v>
      </c>
      <c r="I59" s="108">
        <v>2475</v>
      </c>
      <c r="J59" s="108">
        <v>2465</v>
      </c>
      <c r="K59" s="9">
        <v>2730</v>
      </c>
      <c r="L59" s="9">
        <v>2645</v>
      </c>
      <c r="M59" s="96">
        <f t="shared" si="40"/>
        <v>-0.40404040404040403</v>
      </c>
      <c r="N59" s="96">
        <f t="shared" si="41"/>
        <v>10.303030303030303</v>
      </c>
      <c r="O59" s="88" t="s">
        <v>112</v>
      </c>
      <c r="P59" s="19">
        <v>-3.43</v>
      </c>
      <c r="Q59" s="68">
        <v>-6843</v>
      </c>
      <c r="R59" s="217"/>
      <c r="S59" s="11">
        <f t="shared" si="42"/>
        <v>2820.09</v>
      </c>
      <c r="T59" s="11">
        <f t="shared" si="43"/>
        <v>2661.75</v>
      </c>
      <c r="U59" s="11">
        <v>2730</v>
      </c>
      <c r="V59" s="14">
        <f t="shared" si="44"/>
        <v>0</v>
      </c>
      <c r="W59" s="12">
        <v>2395</v>
      </c>
      <c r="X59" s="14">
        <f t="shared" si="45"/>
        <v>-12.271062271062272</v>
      </c>
      <c r="Y59" s="62" t="s">
        <v>45</v>
      </c>
      <c r="Z59" s="62" t="s">
        <v>45</v>
      </c>
      <c r="AA59" s="72" t="str">
        <f t="shared" si="46"/>
        <v>패배</v>
      </c>
      <c r="AB59" s="72">
        <f t="shared" si="47"/>
        <v>-2.83</v>
      </c>
      <c r="AC59" s="86"/>
      <c r="AD59" s="11">
        <f t="shared" si="48"/>
        <v>2811.9</v>
      </c>
      <c r="AE59" s="11">
        <f t="shared" si="49"/>
        <v>2675.4</v>
      </c>
      <c r="AF59" s="11">
        <v>2765</v>
      </c>
      <c r="AG59" s="14">
        <f t="shared" si="50"/>
        <v>1.2820512820512822</v>
      </c>
      <c r="AH59" s="12">
        <v>2395</v>
      </c>
      <c r="AI59" s="14">
        <f t="shared" si="51"/>
        <v>-12.271062271062272</v>
      </c>
      <c r="AJ59" s="3" t="str">
        <f t="shared" si="52"/>
        <v>패배</v>
      </c>
      <c r="AK59" s="70">
        <f t="shared" si="53"/>
        <v>-3.33</v>
      </c>
    </row>
    <row r="60" spans="1:37" x14ac:dyDescent="0.55000000000000004">
      <c r="A60" s="242"/>
      <c r="B60" s="53" t="s">
        <v>72</v>
      </c>
      <c r="C60" s="5">
        <v>0.54568993055555559</v>
      </c>
      <c r="D60" s="5">
        <v>0.56369046296296299</v>
      </c>
      <c r="E60" s="5">
        <v>0.56369046296296299</v>
      </c>
      <c r="F60" s="49">
        <f t="shared" si="38"/>
        <v>0</v>
      </c>
      <c r="G60" s="96">
        <v>14.78</v>
      </c>
      <c r="H60" s="96">
        <f t="shared" si="39"/>
        <v>4.7799999999999994</v>
      </c>
      <c r="I60" s="108">
        <v>3045</v>
      </c>
      <c r="J60" s="108">
        <v>3045</v>
      </c>
      <c r="K60" s="53">
        <v>3375</v>
      </c>
      <c r="L60" s="53">
        <v>3400</v>
      </c>
      <c r="M60" s="96">
        <f t="shared" si="40"/>
        <v>0</v>
      </c>
      <c r="N60" s="96">
        <f t="shared" si="41"/>
        <v>10.83743842364532</v>
      </c>
      <c r="O60" s="88" t="s">
        <v>113</v>
      </c>
      <c r="P60" s="18">
        <v>0.41</v>
      </c>
      <c r="Q60" s="76">
        <v>814</v>
      </c>
      <c r="R60" s="217"/>
      <c r="S60" s="11">
        <f t="shared" si="42"/>
        <v>3486.375</v>
      </c>
      <c r="T60" s="11">
        <f t="shared" si="43"/>
        <v>3290.625</v>
      </c>
      <c r="U60" s="11">
        <v>3495</v>
      </c>
      <c r="V60" s="14">
        <f t="shared" si="44"/>
        <v>3.5555555555555554</v>
      </c>
      <c r="W60" s="12">
        <v>3350</v>
      </c>
      <c r="X60" s="14">
        <f t="shared" si="45"/>
        <v>-0.7407407407407407</v>
      </c>
      <c r="Y60" s="61" t="s">
        <v>44</v>
      </c>
      <c r="Z60" s="62" t="s">
        <v>45</v>
      </c>
      <c r="AA60" s="72" t="str">
        <f t="shared" si="46"/>
        <v>승리</v>
      </c>
      <c r="AB60" s="72">
        <f t="shared" si="47"/>
        <v>2.9699999999999998</v>
      </c>
      <c r="AC60" s="86"/>
      <c r="AD60" s="11">
        <f t="shared" si="48"/>
        <v>3476.25</v>
      </c>
      <c r="AE60" s="11">
        <f t="shared" si="49"/>
        <v>3307.5</v>
      </c>
      <c r="AF60" s="11">
        <v>3495</v>
      </c>
      <c r="AG60" s="14">
        <f t="shared" si="50"/>
        <v>3.5555555555555554</v>
      </c>
      <c r="AH60" s="12">
        <v>2925</v>
      </c>
      <c r="AI60" s="14">
        <f t="shared" si="51"/>
        <v>-13.333333333333334</v>
      </c>
      <c r="AJ60" s="3" t="str">
        <f t="shared" si="52"/>
        <v>승리</v>
      </c>
      <c r="AK60" s="70">
        <f t="shared" si="53"/>
        <v>3.67</v>
      </c>
    </row>
    <row r="61" spans="1:37" ht="33.9" customHeight="1" x14ac:dyDescent="0.55000000000000004">
      <c r="A61" s="238" t="s">
        <v>92</v>
      </c>
      <c r="B61" s="239"/>
      <c r="C61" s="239"/>
      <c r="D61" s="239"/>
      <c r="E61" s="239"/>
      <c r="F61" s="240"/>
      <c r="G61" s="244" t="s">
        <v>95</v>
      </c>
      <c r="H61" s="245"/>
      <c r="I61" s="109"/>
      <c r="J61" s="109"/>
      <c r="K61" s="249" t="s">
        <v>19</v>
      </c>
      <c r="L61" s="250"/>
      <c r="M61" s="118"/>
      <c r="N61" s="102"/>
      <c r="O61" s="102"/>
      <c r="P61" s="63">
        <f>AVERAGE(P50:P60)/100</f>
        <v>6.2909090909090927E-3</v>
      </c>
      <c r="Q61" s="64">
        <f>SUM(Q50:Q60)</f>
        <v>13639</v>
      </c>
      <c r="R61" s="217"/>
      <c r="S61" s="15" t="s">
        <v>23</v>
      </c>
      <c r="T61" s="15" t="s">
        <v>23</v>
      </c>
      <c r="U61" s="16" t="s">
        <v>24</v>
      </c>
      <c r="V61" s="20">
        <f>AVERAGE(V50:V60)</f>
        <v>4.7290480009645171</v>
      </c>
      <c r="W61" s="16" t="s">
        <v>73</v>
      </c>
      <c r="X61" s="20">
        <f>AVERAGE(X50:X60)</f>
        <v>-1.9137301538639624</v>
      </c>
      <c r="Y61" s="44">
        <f>COUNTIF(Y50:Y60, "▲")/COUNTA(Y50:Y60)</f>
        <v>0.90909090909090906</v>
      </c>
      <c r="Z61" s="44">
        <f>COUNTIF(Z50:Z60, "▲")/COUNTA(Z50:Z60)</f>
        <v>0.27272727272727271</v>
      </c>
      <c r="AA61" s="65">
        <f>COUNTIF(AA50:AA60, "승리")/COUNTA(AA50:AA60)</f>
        <v>0.63636363636363635</v>
      </c>
      <c r="AB61" s="66">
        <f>AVERAGE(AB50:AB60)</f>
        <v>0.86090909090909085</v>
      </c>
      <c r="AC61" s="87"/>
      <c r="AD61" s="15" t="s">
        <v>23</v>
      </c>
      <c r="AE61" s="15" t="s">
        <v>23</v>
      </c>
      <c r="AF61" s="16" t="s">
        <v>24</v>
      </c>
      <c r="AG61" s="20">
        <f>AVERAGE(AG50:AG59)</f>
        <v>6.2376071386850791</v>
      </c>
      <c r="AH61" s="16" t="s">
        <v>24</v>
      </c>
      <c r="AI61" s="20">
        <f>AVERAGE(AI50:AI59)</f>
        <v>-6.9855148067787498</v>
      </c>
      <c r="AJ61" s="22">
        <f>COUNTIF(AJ50:AJ60, "승리")/COUNTA(AJ50:AJ59)</f>
        <v>0.8</v>
      </c>
      <c r="AK61" s="71">
        <f>AVERAGE(AK50:AK59)</f>
        <v>1.57</v>
      </c>
    </row>
    <row r="62" spans="1:37" ht="4.8499999999999996" customHeight="1" x14ac:dyDescent="0.55000000000000004">
      <c r="A62" s="24"/>
      <c r="B62" s="25"/>
      <c r="C62" s="25"/>
      <c r="D62" s="25"/>
      <c r="E62" s="25"/>
      <c r="F62" s="25"/>
      <c r="G62" s="97"/>
      <c r="H62" s="97"/>
      <c r="I62" s="110"/>
      <c r="J62" s="110"/>
      <c r="K62" s="25"/>
      <c r="L62" s="26"/>
      <c r="M62" s="119"/>
      <c r="N62" s="103"/>
      <c r="O62" s="103"/>
      <c r="P62" s="27"/>
      <c r="Q62" s="28"/>
      <c r="R62" s="23"/>
      <c r="S62" s="29"/>
      <c r="T62" s="29"/>
      <c r="U62" s="30"/>
      <c r="V62" s="31"/>
      <c r="W62" s="25"/>
      <c r="X62" s="31"/>
      <c r="Y62" s="31"/>
      <c r="Z62" s="31"/>
      <c r="AA62" s="32"/>
      <c r="AB62" s="33"/>
      <c r="AC62" s="33"/>
      <c r="AD62" s="33"/>
      <c r="AE62" s="33"/>
      <c r="AF62" s="47"/>
      <c r="AG62" s="47"/>
      <c r="AH62" s="47"/>
      <c r="AI62" s="47"/>
      <c r="AJ62" s="47"/>
      <c r="AK62" s="47"/>
    </row>
    <row r="63" spans="1:37" ht="17.600000000000001" customHeight="1" x14ac:dyDescent="0.55000000000000004">
      <c r="A63" s="242">
        <v>42656</v>
      </c>
      <c r="B63" s="231" t="s">
        <v>22</v>
      </c>
      <c r="C63" s="59" t="s">
        <v>83</v>
      </c>
      <c r="D63" s="231" t="s">
        <v>84</v>
      </c>
      <c r="E63" s="231"/>
      <c r="F63" s="231"/>
      <c r="G63" s="243" t="s">
        <v>89</v>
      </c>
      <c r="H63" s="243" t="s">
        <v>91</v>
      </c>
      <c r="I63" s="231" t="s">
        <v>27</v>
      </c>
      <c r="J63" s="231"/>
      <c r="K63" s="231"/>
      <c r="L63" s="231"/>
      <c r="M63" s="248" t="s">
        <v>109</v>
      </c>
      <c r="N63" s="247" t="s">
        <v>110</v>
      </c>
      <c r="O63" s="247" t="s">
        <v>111</v>
      </c>
      <c r="P63" s="246" t="s">
        <v>10</v>
      </c>
      <c r="Q63" s="246" t="s">
        <v>11</v>
      </c>
      <c r="R63" s="217"/>
      <c r="S63" s="58" t="s">
        <v>18</v>
      </c>
      <c r="T63" s="58" t="s">
        <v>17</v>
      </c>
      <c r="U63" s="231" t="s">
        <v>14</v>
      </c>
      <c r="V63" s="231"/>
      <c r="W63" s="231"/>
      <c r="X63" s="231"/>
      <c r="Y63" s="231"/>
      <c r="Z63" s="231"/>
      <c r="AA63" s="231"/>
      <c r="AB63" s="59">
        <v>0.33</v>
      </c>
      <c r="AC63" s="84"/>
      <c r="AD63" s="58" t="s">
        <v>18</v>
      </c>
      <c r="AE63" s="58" t="s">
        <v>17</v>
      </c>
      <c r="AF63" s="74"/>
      <c r="AG63" s="74"/>
      <c r="AH63" s="74"/>
      <c r="AI63" s="75"/>
      <c r="AJ63" s="75"/>
    </row>
    <row r="64" spans="1:37" ht="35.15" customHeight="1" x14ac:dyDescent="0.55000000000000004">
      <c r="A64" s="242"/>
      <c r="B64" s="231"/>
      <c r="C64" s="59" t="s">
        <v>81</v>
      </c>
      <c r="D64" s="59" t="s">
        <v>79</v>
      </c>
      <c r="E64" s="59" t="s">
        <v>75</v>
      </c>
      <c r="F64" s="59" t="s">
        <v>82</v>
      </c>
      <c r="G64" s="233"/>
      <c r="H64" s="234"/>
      <c r="I64" s="112" t="s">
        <v>107</v>
      </c>
      <c r="J64" s="112" t="s">
        <v>108</v>
      </c>
      <c r="K64" s="59" t="s">
        <v>12</v>
      </c>
      <c r="L64" s="59" t="s">
        <v>13</v>
      </c>
      <c r="M64" s="233"/>
      <c r="N64" s="215"/>
      <c r="O64" s="237"/>
      <c r="P64" s="215"/>
      <c r="Q64" s="215"/>
      <c r="R64" s="217"/>
      <c r="S64" s="58">
        <v>3.3</v>
      </c>
      <c r="T64" s="58">
        <v>2.5</v>
      </c>
      <c r="U64" s="59" t="s">
        <v>15</v>
      </c>
      <c r="V64" s="59" t="s">
        <v>18</v>
      </c>
      <c r="W64" s="59" t="s">
        <v>16</v>
      </c>
      <c r="X64" s="59" t="s">
        <v>17</v>
      </c>
      <c r="Y64" s="67" t="s">
        <v>46</v>
      </c>
      <c r="Z64" s="67" t="s">
        <v>48</v>
      </c>
      <c r="AA64" s="60" t="s">
        <v>31</v>
      </c>
      <c r="AB64" s="60" t="s">
        <v>30</v>
      </c>
      <c r="AC64" s="85"/>
      <c r="AD64" s="58">
        <v>3.3</v>
      </c>
      <c r="AE64" s="58">
        <v>2.5</v>
      </c>
      <c r="AF64" s="59" t="s">
        <v>60</v>
      </c>
      <c r="AG64" s="59" t="s">
        <v>18</v>
      </c>
      <c r="AH64" s="59" t="s">
        <v>61</v>
      </c>
      <c r="AI64" s="56" t="s">
        <v>17</v>
      </c>
      <c r="AJ64" s="21" t="s">
        <v>31</v>
      </c>
      <c r="AK64" s="69" t="s">
        <v>30</v>
      </c>
    </row>
    <row r="65" spans="1:37" x14ac:dyDescent="0.55000000000000004">
      <c r="A65" s="242"/>
      <c r="B65" s="12" t="s">
        <v>70</v>
      </c>
      <c r="C65" s="37">
        <v>0.37803471064814814</v>
      </c>
      <c r="D65" s="37">
        <v>0.37803564814814816</v>
      </c>
      <c r="E65" s="37">
        <v>0.37829207175925927</v>
      </c>
      <c r="F65" s="37">
        <f t="shared" ref="F65:F72" si="54">E65-D65</f>
        <v>2.5642361111111178E-4</v>
      </c>
      <c r="G65" s="96">
        <v>29.96</v>
      </c>
      <c r="H65" s="96">
        <f t="shared" ref="H65:H72" si="55">G65-10</f>
        <v>19.96</v>
      </c>
      <c r="I65" s="108">
        <v>2470</v>
      </c>
      <c r="J65" s="108">
        <v>2400</v>
      </c>
      <c r="K65" s="95">
        <v>2730</v>
      </c>
      <c r="L65" s="95">
        <v>2820</v>
      </c>
      <c r="M65" s="96">
        <f t="shared" ref="M65:M72" si="56">(J65-I65)*100/I65</f>
        <v>-2.834008097165992</v>
      </c>
      <c r="N65" s="96">
        <f t="shared" ref="N65:N72" si="57">(K65-I65)*100/I65</f>
        <v>10.526315789473685</v>
      </c>
      <c r="O65" s="125" t="s">
        <v>113</v>
      </c>
      <c r="P65" s="14">
        <v>2.96</v>
      </c>
      <c r="Q65" s="95">
        <v>8797</v>
      </c>
      <c r="R65" s="217"/>
      <c r="S65" s="11">
        <f t="shared" ref="S65:S72" si="58">K65+((K65/100)*S$64)</f>
        <v>2820.09</v>
      </c>
      <c r="T65" s="11">
        <f t="shared" ref="T65:T72" si="59">K65-((K65/100)*T$64)</f>
        <v>2661.75</v>
      </c>
      <c r="U65" s="11">
        <v>3080</v>
      </c>
      <c r="V65" s="14">
        <f t="shared" ref="V65:V72" si="60">((U65-$K65)*100/$K65)</f>
        <v>12.820512820512821</v>
      </c>
      <c r="W65" s="12">
        <v>2730</v>
      </c>
      <c r="X65" s="14">
        <f t="shared" ref="X65:X72" si="61">((W65-$K65)*100/$K65)</f>
        <v>0</v>
      </c>
      <c r="Y65" s="61" t="s">
        <v>44</v>
      </c>
      <c r="Z65" s="61" t="s">
        <v>44</v>
      </c>
      <c r="AA65" s="72" t="str">
        <f t="shared" ref="AA65:AA72" si="62">IF(Z65="▲",IF(S65&lt;=U65,"승리","패배"),IF(T65&gt;=W65,"패배",IF(S65&lt;=U65,"승리","패배")))</f>
        <v>승리</v>
      </c>
      <c r="AB65" s="72">
        <f t="shared" ref="AB65:AB72" si="63">IF(AA65="승리", $S$49-$AB$2, -($T$49+$AB$2))</f>
        <v>2.9699999999999998</v>
      </c>
      <c r="AC65" s="86"/>
      <c r="AD65" s="11">
        <f t="shared" ref="AD65:AD72" si="64">K65+((K65/100)*AD$64)</f>
        <v>2820.09</v>
      </c>
      <c r="AE65" s="11">
        <f t="shared" ref="AE65:AE72" si="65">K65-((K65/100)*AE$64)</f>
        <v>2661.75</v>
      </c>
      <c r="AF65" s="11">
        <v>3210</v>
      </c>
      <c r="AG65" s="14">
        <f t="shared" ref="AG65:AG72" si="66">((AF65-$K65)*100/$K65)</f>
        <v>17.582417582417584</v>
      </c>
      <c r="AH65" s="12">
        <v>2430</v>
      </c>
      <c r="AI65" s="14">
        <f t="shared" ref="AI65:AI72" si="67">((AH65-$K65)*100/$K65)</f>
        <v>-10.989010989010989</v>
      </c>
      <c r="AJ65" s="3" t="str">
        <f t="shared" ref="AJ65:AJ72" si="68">IF(AF65&gt;=AD65,"승리","패배")</f>
        <v>승리</v>
      </c>
      <c r="AK65" s="70">
        <f t="shared" ref="AK65:AK72" si="69">IF(AJ65="승리", $AD$35-$AB$2, -($AE$35+$AB$2))</f>
        <v>3.67</v>
      </c>
    </row>
    <row r="66" spans="1:37" x14ac:dyDescent="0.55000000000000004">
      <c r="A66" s="242"/>
      <c r="B66" s="12" t="s">
        <v>40</v>
      </c>
      <c r="C66" s="37">
        <v>0.3792578703703704</v>
      </c>
      <c r="D66" s="37">
        <v>0.3792587731481481</v>
      </c>
      <c r="E66" s="37">
        <v>0.38139623842592596</v>
      </c>
      <c r="F66" s="37">
        <f t="shared" si="54"/>
        <v>2.1374652777778613E-3</v>
      </c>
      <c r="G66" s="96">
        <v>29.91</v>
      </c>
      <c r="H66" s="96">
        <f t="shared" si="55"/>
        <v>19.91</v>
      </c>
      <c r="I66" s="108">
        <v>7020</v>
      </c>
      <c r="J66" s="108">
        <v>8060</v>
      </c>
      <c r="K66" s="95">
        <v>8450</v>
      </c>
      <c r="L66" s="95">
        <v>8730</v>
      </c>
      <c r="M66" s="96">
        <f t="shared" si="56"/>
        <v>14.814814814814815</v>
      </c>
      <c r="N66" s="96">
        <f t="shared" si="57"/>
        <v>20.37037037037037</v>
      </c>
      <c r="O66" s="125" t="s">
        <v>117</v>
      </c>
      <c r="P66" s="14">
        <v>2.97</v>
      </c>
      <c r="Q66" s="95">
        <v>8793</v>
      </c>
      <c r="R66" s="217"/>
      <c r="S66" s="11">
        <f t="shared" si="58"/>
        <v>8728.85</v>
      </c>
      <c r="T66" s="11">
        <f t="shared" si="59"/>
        <v>8238.75</v>
      </c>
      <c r="U66" s="11">
        <v>9120</v>
      </c>
      <c r="V66" s="14">
        <f t="shared" si="60"/>
        <v>7.9289940828402363</v>
      </c>
      <c r="W66" s="12">
        <v>8450</v>
      </c>
      <c r="X66" s="14">
        <f t="shared" si="61"/>
        <v>0</v>
      </c>
      <c r="Y66" s="61" t="s">
        <v>44</v>
      </c>
      <c r="Z66" s="61" t="s">
        <v>44</v>
      </c>
      <c r="AA66" s="72" t="str">
        <f t="shared" si="62"/>
        <v>승리</v>
      </c>
      <c r="AB66" s="72">
        <f t="shared" si="63"/>
        <v>2.9699999999999998</v>
      </c>
      <c r="AC66" s="86"/>
      <c r="AD66" s="11">
        <f t="shared" si="64"/>
        <v>8728.85</v>
      </c>
      <c r="AE66" s="11">
        <f t="shared" si="65"/>
        <v>8238.75</v>
      </c>
      <c r="AF66" s="11">
        <v>9120</v>
      </c>
      <c r="AG66" s="14">
        <f t="shared" si="66"/>
        <v>7.9289940828402363</v>
      </c>
      <c r="AH66" s="12">
        <v>8450</v>
      </c>
      <c r="AI66" s="14">
        <f t="shared" si="67"/>
        <v>0</v>
      </c>
      <c r="AJ66" s="3" t="str">
        <f t="shared" si="68"/>
        <v>승리</v>
      </c>
      <c r="AK66" s="70">
        <f t="shared" si="69"/>
        <v>3.67</v>
      </c>
    </row>
    <row r="67" spans="1:37" x14ac:dyDescent="0.55000000000000004">
      <c r="A67" s="242"/>
      <c r="B67" s="12" t="s">
        <v>85</v>
      </c>
      <c r="C67" s="37">
        <v>0.41807261574074078</v>
      </c>
      <c r="D67" s="37">
        <v>0.4180733333333333</v>
      </c>
      <c r="E67" s="37">
        <v>0.42972378472222222</v>
      </c>
      <c r="F67" s="37">
        <f t="shared" si="54"/>
        <v>1.1650451388888927E-2</v>
      </c>
      <c r="G67" s="96">
        <v>10.25</v>
      </c>
      <c r="H67" s="96">
        <f t="shared" si="55"/>
        <v>0.25</v>
      </c>
      <c r="I67" s="108">
        <v>5170</v>
      </c>
      <c r="J67" s="108">
        <v>5140</v>
      </c>
      <c r="K67" s="95">
        <v>5690</v>
      </c>
      <c r="L67" s="95">
        <v>5530</v>
      </c>
      <c r="M67" s="96">
        <f t="shared" si="56"/>
        <v>-0.58027079303675044</v>
      </c>
      <c r="N67" s="96">
        <f t="shared" si="57"/>
        <v>10.058027079303676</v>
      </c>
      <c r="O67" s="125" t="s">
        <v>112</v>
      </c>
      <c r="P67" s="14">
        <v>-3.13</v>
      </c>
      <c r="Q67" s="95">
        <v>-9270</v>
      </c>
      <c r="R67" s="217"/>
      <c r="S67" s="11">
        <f t="shared" si="58"/>
        <v>5877.77</v>
      </c>
      <c r="T67" s="11">
        <f t="shared" si="59"/>
        <v>5547.75</v>
      </c>
      <c r="U67" s="95">
        <v>5690</v>
      </c>
      <c r="V67" s="14">
        <f t="shared" si="60"/>
        <v>0</v>
      </c>
      <c r="W67" s="12">
        <v>5570</v>
      </c>
      <c r="X67" s="14">
        <f t="shared" si="61"/>
        <v>-2.1089630931458698</v>
      </c>
      <c r="Y67" s="62" t="s">
        <v>45</v>
      </c>
      <c r="Z67" s="62" t="s">
        <v>45</v>
      </c>
      <c r="AA67" s="72" t="str">
        <f t="shared" si="62"/>
        <v>패배</v>
      </c>
      <c r="AB67" s="72">
        <f t="shared" si="63"/>
        <v>-2.83</v>
      </c>
      <c r="AC67" s="86"/>
      <c r="AD67" s="11">
        <f t="shared" si="64"/>
        <v>5877.77</v>
      </c>
      <c r="AE67" s="11">
        <f t="shared" si="65"/>
        <v>5547.75</v>
      </c>
      <c r="AF67" s="11">
        <v>5700</v>
      </c>
      <c r="AG67" s="14">
        <f t="shared" si="66"/>
        <v>0.1757469244288225</v>
      </c>
      <c r="AH67" s="12">
        <v>5270</v>
      </c>
      <c r="AI67" s="14">
        <f t="shared" si="67"/>
        <v>-7.3813708260105448</v>
      </c>
      <c r="AJ67" s="3" t="str">
        <f t="shared" si="68"/>
        <v>패배</v>
      </c>
      <c r="AK67" s="70">
        <f t="shared" si="69"/>
        <v>-3.33</v>
      </c>
    </row>
    <row r="68" spans="1:37" x14ac:dyDescent="0.55000000000000004">
      <c r="A68" s="242"/>
      <c r="B68" s="12" t="s">
        <v>67</v>
      </c>
      <c r="C68" s="37">
        <v>0.42101563657407404</v>
      </c>
      <c r="D68" s="37">
        <v>0.42101636574074069</v>
      </c>
      <c r="E68" s="37">
        <v>0.43095674768518522</v>
      </c>
      <c r="F68" s="37">
        <f t="shared" si="54"/>
        <v>9.9403819444445207E-3</v>
      </c>
      <c r="G68" s="96">
        <v>12.23</v>
      </c>
      <c r="H68" s="96">
        <f t="shared" si="55"/>
        <v>2.2300000000000004</v>
      </c>
      <c r="I68" s="108">
        <v>3515</v>
      </c>
      <c r="J68" s="108">
        <v>3730</v>
      </c>
      <c r="K68" s="95">
        <v>3870</v>
      </c>
      <c r="L68" s="95">
        <v>3770</v>
      </c>
      <c r="M68" s="96">
        <f t="shared" si="56"/>
        <v>6.1166429587482218</v>
      </c>
      <c r="N68" s="96">
        <f t="shared" si="57"/>
        <v>10.099573257467995</v>
      </c>
      <c r="O68" s="125" t="s">
        <v>117</v>
      </c>
      <c r="P68" s="14">
        <v>-2.91</v>
      </c>
      <c r="Q68" s="95">
        <v>-8659</v>
      </c>
      <c r="R68" s="217"/>
      <c r="S68" s="11">
        <f t="shared" si="58"/>
        <v>3997.71</v>
      </c>
      <c r="T68" s="11">
        <f t="shared" si="59"/>
        <v>3773.25</v>
      </c>
      <c r="U68" s="11">
        <v>3945</v>
      </c>
      <c r="V68" s="14">
        <f t="shared" si="60"/>
        <v>1.9379844961240309</v>
      </c>
      <c r="W68" s="12">
        <v>3715</v>
      </c>
      <c r="X68" s="14">
        <f t="shared" si="61"/>
        <v>-4.0051679586563305</v>
      </c>
      <c r="Y68" s="62" t="s">
        <v>45</v>
      </c>
      <c r="Z68" s="62" t="s">
        <v>45</v>
      </c>
      <c r="AA68" s="72" t="str">
        <f t="shared" si="62"/>
        <v>패배</v>
      </c>
      <c r="AB68" s="72">
        <f t="shared" si="63"/>
        <v>-2.83</v>
      </c>
      <c r="AC68" s="86"/>
      <c r="AD68" s="11">
        <f t="shared" si="64"/>
        <v>3997.71</v>
      </c>
      <c r="AE68" s="11">
        <f t="shared" si="65"/>
        <v>3773.25</v>
      </c>
      <c r="AF68" s="11">
        <v>3945</v>
      </c>
      <c r="AG68" s="14">
        <f t="shared" si="66"/>
        <v>1.9379844961240309</v>
      </c>
      <c r="AH68" s="12">
        <v>3635</v>
      </c>
      <c r="AI68" s="14">
        <f t="shared" si="67"/>
        <v>-6.0723514211886309</v>
      </c>
      <c r="AJ68" s="3" t="str">
        <f t="shared" si="68"/>
        <v>패배</v>
      </c>
      <c r="AK68" s="70">
        <f t="shared" si="69"/>
        <v>-3.33</v>
      </c>
    </row>
    <row r="69" spans="1:37" x14ac:dyDescent="0.55000000000000004">
      <c r="A69" s="242"/>
      <c r="B69" s="12" t="s">
        <v>86</v>
      </c>
      <c r="C69" s="37">
        <v>0.44922310185185182</v>
      </c>
      <c r="D69" s="37">
        <v>0.44922383101851854</v>
      </c>
      <c r="E69" s="37">
        <v>0.45403967592592592</v>
      </c>
      <c r="F69" s="37">
        <f t="shared" si="54"/>
        <v>4.815844907407385E-3</v>
      </c>
      <c r="G69" s="96">
        <v>16.79</v>
      </c>
      <c r="H69" s="96">
        <f t="shared" si="55"/>
        <v>6.7899999999999991</v>
      </c>
      <c r="I69" s="108">
        <v>5300</v>
      </c>
      <c r="J69" s="108">
        <v>5300</v>
      </c>
      <c r="K69" s="95">
        <v>6140</v>
      </c>
      <c r="L69" s="95">
        <v>6020</v>
      </c>
      <c r="M69" s="96">
        <f t="shared" si="56"/>
        <v>0</v>
      </c>
      <c r="N69" s="116">
        <f t="shared" si="57"/>
        <v>15.849056603773585</v>
      </c>
      <c r="O69" s="127" t="s">
        <v>118</v>
      </c>
      <c r="P69" s="14">
        <v>-2.2799999999999998</v>
      </c>
      <c r="Q69" s="95">
        <v>-6715</v>
      </c>
      <c r="R69" s="217"/>
      <c r="S69" s="11">
        <f t="shared" si="58"/>
        <v>6342.62</v>
      </c>
      <c r="T69" s="11">
        <f t="shared" si="59"/>
        <v>5986.5</v>
      </c>
      <c r="U69" s="11">
        <v>6080</v>
      </c>
      <c r="V69" s="14">
        <f t="shared" si="60"/>
        <v>-0.9771986970684039</v>
      </c>
      <c r="W69" s="12">
        <v>5900</v>
      </c>
      <c r="X69" s="14">
        <f t="shared" si="61"/>
        <v>-3.9087947882736156</v>
      </c>
      <c r="Y69" s="62" t="s">
        <v>45</v>
      </c>
      <c r="Z69" s="62" t="s">
        <v>45</v>
      </c>
      <c r="AA69" s="72" t="str">
        <f t="shared" si="62"/>
        <v>패배</v>
      </c>
      <c r="AB69" s="72">
        <f t="shared" si="63"/>
        <v>-2.83</v>
      </c>
      <c r="AC69" s="86"/>
      <c r="AD69" s="11">
        <f t="shared" si="64"/>
        <v>6342.62</v>
      </c>
      <c r="AE69" s="11">
        <f t="shared" si="65"/>
        <v>5986.5</v>
      </c>
      <c r="AF69" s="11">
        <v>6190</v>
      </c>
      <c r="AG69" s="14">
        <f t="shared" si="66"/>
        <v>0.81433224755700329</v>
      </c>
      <c r="AH69" s="12">
        <v>5300</v>
      </c>
      <c r="AI69" s="14">
        <f t="shared" si="67"/>
        <v>-13.680781758957655</v>
      </c>
      <c r="AJ69" s="3" t="str">
        <f t="shared" si="68"/>
        <v>패배</v>
      </c>
      <c r="AK69" s="70">
        <f t="shared" si="69"/>
        <v>-3.33</v>
      </c>
    </row>
    <row r="70" spans="1:37" s="1" customFormat="1" x14ac:dyDescent="0.55000000000000004">
      <c r="A70" s="242"/>
      <c r="B70" s="12" t="s">
        <v>55</v>
      </c>
      <c r="C70" s="37">
        <v>0.45267776620370376</v>
      </c>
      <c r="D70" s="37">
        <v>0.45267858796296295</v>
      </c>
      <c r="E70" s="37">
        <v>0.4685592013888889</v>
      </c>
      <c r="F70" s="37">
        <f t="shared" si="54"/>
        <v>1.5880613425925949E-2</v>
      </c>
      <c r="G70" s="96">
        <v>17.73</v>
      </c>
      <c r="H70" s="96">
        <f t="shared" si="55"/>
        <v>7.73</v>
      </c>
      <c r="I70" s="108">
        <v>8010</v>
      </c>
      <c r="J70" s="108">
        <v>7970</v>
      </c>
      <c r="K70" s="95">
        <v>8840</v>
      </c>
      <c r="L70" s="95">
        <v>9130</v>
      </c>
      <c r="M70" s="96">
        <f t="shared" si="56"/>
        <v>-0.49937578027465668</v>
      </c>
      <c r="N70" s="96">
        <f t="shared" si="57"/>
        <v>10.362047440699126</v>
      </c>
      <c r="O70" s="125" t="s">
        <v>117</v>
      </c>
      <c r="P70" s="14">
        <v>2.94</v>
      </c>
      <c r="Q70" s="95">
        <v>8577</v>
      </c>
      <c r="R70" s="217"/>
      <c r="S70" s="11">
        <f t="shared" si="58"/>
        <v>9131.7199999999993</v>
      </c>
      <c r="T70" s="11">
        <f t="shared" si="59"/>
        <v>8619</v>
      </c>
      <c r="U70" s="11">
        <v>9340</v>
      </c>
      <c r="V70" s="14">
        <f t="shared" si="60"/>
        <v>5.6561085972850682</v>
      </c>
      <c r="W70" s="12">
        <v>8880</v>
      </c>
      <c r="X70" s="14">
        <f t="shared" si="61"/>
        <v>0.45248868778280543</v>
      </c>
      <c r="Y70" s="61" t="s">
        <v>44</v>
      </c>
      <c r="Z70" s="61" t="s">
        <v>44</v>
      </c>
      <c r="AA70" s="72" t="str">
        <f t="shared" si="62"/>
        <v>승리</v>
      </c>
      <c r="AB70" s="72">
        <f t="shared" si="63"/>
        <v>2.9699999999999998</v>
      </c>
      <c r="AC70" s="86"/>
      <c r="AD70" s="11">
        <f t="shared" si="64"/>
        <v>9131.7199999999993</v>
      </c>
      <c r="AE70" s="11">
        <f t="shared" si="65"/>
        <v>8619</v>
      </c>
      <c r="AF70" s="11">
        <v>9430</v>
      </c>
      <c r="AG70" s="14">
        <f t="shared" si="66"/>
        <v>6.6742081447963804</v>
      </c>
      <c r="AH70" s="12">
        <v>8900</v>
      </c>
      <c r="AI70" s="14">
        <f t="shared" si="67"/>
        <v>0.67873303167420818</v>
      </c>
      <c r="AJ70" s="3" t="str">
        <f t="shared" si="68"/>
        <v>승리</v>
      </c>
      <c r="AK70" s="70">
        <f t="shared" si="69"/>
        <v>3.67</v>
      </c>
    </row>
    <row r="71" spans="1:37" x14ac:dyDescent="0.55000000000000004">
      <c r="A71" s="242"/>
      <c r="B71" s="12" t="s">
        <v>87</v>
      </c>
      <c r="C71" s="37">
        <v>0.4863276967592593</v>
      </c>
      <c r="D71" s="37">
        <v>0.48632851851851849</v>
      </c>
      <c r="E71" s="37">
        <v>0.48774315972222221</v>
      </c>
      <c r="F71" s="37">
        <f t="shared" si="54"/>
        <v>1.4146412037037148E-3</v>
      </c>
      <c r="G71" s="96">
        <v>23.43</v>
      </c>
      <c r="H71" s="96">
        <f t="shared" si="55"/>
        <v>13.43</v>
      </c>
      <c r="I71" s="108">
        <v>6700</v>
      </c>
      <c r="J71" s="108">
        <v>6700</v>
      </c>
      <c r="K71" s="95">
        <v>7970</v>
      </c>
      <c r="L71" s="95">
        <v>7750</v>
      </c>
      <c r="M71" s="96">
        <f t="shared" si="56"/>
        <v>0</v>
      </c>
      <c r="N71" s="116">
        <f t="shared" si="57"/>
        <v>18.955223880597014</v>
      </c>
      <c r="O71" s="127" t="s">
        <v>115</v>
      </c>
      <c r="P71" s="14">
        <v>-3.08</v>
      </c>
      <c r="Q71" s="95">
        <v>-9088</v>
      </c>
      <c r="R71" s="217"/>
      <c r="S71" s="11">
        <f t="shared" si="58"/>
        <v>8233.01</v>
      </c>
      <c r="T71" s="11">
        <f t="shared" si="59"/>
        <v>7770.75</v>
      </c>
      <c r="U71" s="11">
        <v>8080</v>
      </c>
      <c r="V71" s="14">
        <f t="shared" si="60"/>
        <v>1.3801756587202008</v>
      </c>
      <c r="W71" s="12">
        <v>7510</v>
      </c>
      <c r="X71" s="14">
        <f t="shared" si="61"/>
        <v>-5.7716436637390212</v>
      </c>
      <c r="Y71" s="61" t="s">
        <v>44</v>
      </c>
      <c r="Z71" s="62" t="s">
        <v>45</v>
      </c>
      <c r="AA71" s="72" t="str">
        <f t="shared" si="62"/>
        <v>패배</v>
      </c>
      <c r="AB71" s="72">
        <f t="shared" si="63"/>
        <v>-2.83</v>
      </c>
      <c r="AC71" s="86"/>
      <c r="AD71" s="11">
        <f t="shared" si="64"/>
        <v>8233.01</v>
      </c>
      <c r="AE71" s="11">
        <f t="shared" si="65"/>
        <v>7770.75</v>
      </c>
      <c r="AF71" s="11">
        <v>8270</v>
      </c>
      <c r="AG71" s="14">
        <f t="shared" si="66"/>
        <v>3.7641154328732749</v>
      </c>
      <c r="AH71" s="12">
        <v>7730</v>
      </c>
      <c r="AI71" s="14">
        <f t="shared" si="67"/>
        <v>-3.0112923462986196</v>
      </c>
      <c r="AJ71" s="3" t="str">
        <f t="shared" si="68"/>
        <v>승리</v>
      </c>
      <c r="AK71" s="70">
        <f t="shared" si="69"/>
        <v>3.67</v>
      </c>
    </row>
    <row r="72" spans="1:37" x14ac:dyDescent="0.55000000000000004">
      <c r="A72" s="242"/>
      <c r="B72" s="12" t="s">
        <v>88</v>
      </c>
      <c r="C72" s="37">
        <v>0.60750528935185188</v>
      </c>
      <c r="D72" s="37">
        <v>0.60750601851851849</v>
      </c>
      <c r="E72" s="37">
        <v>0.60764668981481484</v>
      </c>
      <c r="F72" s="37">
        <f t="shared" si="54"/>
        <v>1.4067129629635744E-4</v>
      </c>
      <c r="G72" s="96">
        <v>24.43</v>
      </c>
      <c r="H72" s="96">
        <f t="shared" si="55"/>
        <v>14.43</v>
      </c>
      <c r="I72" s="108">
        <v>22100</v>
      </c>
      <c r="J72" s="108">
        <v>22250</v>
      </c>
      <c r="K72" s="95">
        <v>26450</v>
      </c>
      <c r="L72" s="95">
        <v>25750</v>
      </c>
      <c r="M72" s="96">
        <f t="shared" si="56"/>
        <v>0.67873303167420818</v>
      </c>
      <c r="N72" s="116">
        <f t="shared" si="57"/>
        <v>19.683257918552037</v>
      </c>
      <c r="O72" s="127" t="s">
        <v>119</v>
      </c>
      <c r="P72" s="14">
        <v>-2.97</v>
      </c>
      <c r="Q72" s="95">
        <v>-8636</v>
      </c>
      <c r="R72" s="217"/>
      <c r="S72" s="11">
        <f t="shared" si="58"/>
        <v>27322.85</v>
      </c>
      <c r="T72" s="11">
        <f t="shared" si="59"/>
        <v>25788.75</v>
      </c>
      <c r="U72" s="11">
        <v>26850</v>
      </c>
      <c r="V72" s="14">
        <f t="shared" si="60"/>
        <v>1.5122873345935728</v>
      </c>
      <c r="W72" s="11">
        <v>25750</v>
      </c>
      <c r="X72" s="14">
        <f t="shared" si="61"/>
        <v>-2.6465028355387523</v>
      </c>
      <c r="Y72" s="61" t="s">
        <v>44</v>
      </c>
      <c r="Z72" s="62" t="s">
        <v>45</v>
      </c>
      <c r="AA72" s="72" t="str">
        <f t="shared" si="62"/>
        <v>패배</v>
      </c>
      <c r="AB72" s="72">
        <f t="shared" si="63"/>
        <v>-2.83</v>
      </c>
      <c r="AC72" s="86"/>
      <c r="AD72" s="11">
        <f t="shared" si="64"/>
        <v>27322.85</v>
      </c>
      <c r="AE72" s="11">
        <f t="shared" si="65"/>
        <v>25788.75</v>
      </c>
      <c r="AF72" s="11">
        <v>27500</v>
      </c>
      <c r="AG72" s="14">
        <f t="shared" si="66"/>
        <v>3.9697542533081287</v>
      </c>
      <c r="AH72" s="12">
        <v>24350</v>
      </c>
      <c r="AI72" s="14">
        <f t="shared" si="67"/>
        <v>-7.9395085066162574</v>
      </c>
      <c r="AJ72" s="3" t="str">
        <f t="shared" si="68"/>
        <v>승리</v>
      </c>
      <c r="AK72" s="70">
        <f t="shared" si="69"/>
        <v>3.67</v>
      </c>
    </row>
    <row r="73" spans="1:37" ht="33.9" customHeight="1" x14ac:dyDescent="0.55000000000000004">
      <c r="A73" s="238" t="s">
        <v>90</v>
      </c>
      <c r="B73" s="239"/>
      <c r="C73" s="239"/>
      <c r="D73" s="239"/>
      <c r="E73" s="239"/>
      <c r="F73" s="240"/>
      <c r="G73" s="244" t="s">
        <v>96</v>
      </c>
      <c r="H73" s="245"/>
      <c r="I73" s="109"/>
      <c r="J73" s="109"/>
      <c r="K73" s="249" t="s">
        <v>19</v>
      </c>
      <c r="L73" s="250"/>
      <c r="M73" s="118"/>
      <c r="N73" s="102"/>
      <c r="O73" s="102"/>
      <c r="P73" s="63">
        <f>AVERAGE(P65:P72)/100</f>
        <v>-6.875E-3</v>
      </c>
      <c r="Q73" s="64">
        <f>SUM(Q65:Q72)</f>
        <v>-16201</v>
      </c>
      <c r="R73" s="217"/>
      <c r="S73" s="15" t="s">
        <v>23</v>
      </c>
      <c r="T73" s="15" t="s">
        <v>23</v>
      </c>
      <c r="U73" s="16" t="s">
        <v>24</v>
      </c>
      <c r="V73" s="20">
        <f>AVERAGE(V65:V72)</f>
        <v>3.7823580366259413</v>
      </c>
      <c r="W73" s="16" t="s">
        <v>73</v>
      </c>
      <c r="X73" s="20">
        <f>AVERAGE(X65:X72)</f>
        <v>-2.2485729564463477</v>
      </c>
      <c r="Y73" s="44">
        <f>COUNTIF(Y65:Y72, "▲")/COUNTA(Y65:Y72)</f>
        <v>0.625</v>
      </c>
      <c r="Z73" s="44">
        <f>COUNTIF(Z65:Z72, "▲")/COUNTA(Z65:Z72)</f>
        <v>0.375</v>
      </c>
      <c r="AA73" s="65">
        <f>COUNTIF(AA65:AA72, "승리")/COUNTA(AA65:AA72)</f>
        <v>0.375</v>
      </c>
      <c r="AB73" s="66">
        <f>AVERAGE(AB65:AB72)</f>
        <v>-0.65500000000000014</v>
      </c>
      <c r="AC73" s="87"/>
      <c r="AD73" s="15" t="s">
        <v>23</v>
      </c>
      <c r="AE73" s="15" t="s">
        <v>23</v>
      </c>
      <c r="AF73" s="16" t="s">
        <v>24</v>
      </c>
      <c r="AG73" s="20">
        <f>AVERAGE(AG65:AG72)</f>
        <v>5.3559441455431829</v>
      </c>
      <c r="AH73" s="16" t="s">
        <v>24</v>
      </c>
      <c r="AI73" s="20">
        <f>AVERAGE(AI65:AI72)</f>
        <v>-6.0494478520510615</v>
      </c>
      <c r="AJ73" s="22">
        <f>COUNTIF(AJ65:AJ72, "승리")/COUNTA(AJ65:AJ72)</f>
        <v>0.625</v>
      </c>
      <c r="AK73" s="71">
        <f>AVERAGE(AK65:AK72)</f>
        <v>1.0449999999999999</v>
      </c>
    </row>
    <row r="74" spans="1:37" ht="4.8499999999999996" customHeight="1" x14ac:dyDescent="0.55000000000000004">
      <c r="A74" s="24"/>
      <c r="B74" s="25"/>
      <c r="C74" s="25"/>
      <c r="D74" s="25"/>
      <c r="E74" s="25"/>
      <c r="F74" s="25"/>
      <c r="G74" s="97"/>
      <c r="H74" s="97"/>
      <c r="I74" s="111"/>
      <c r="J74" s="111"/>
      <c r="K74" s="103"/>
      <c r="L74" s="103"/>
      <c r="M74" s="119"/>
      <c r="N74" s="103"/>
      <c r="O74" s="103"/>
      <c r="P74" s="27"/>
      <c r="Q74" s="28"/>
      <c r="R74" s="23"/>
      <c r="S74" s="29"/>
      <c r="T74" s="29"/>
      <c r="U74" s="30"/>
      <c r="V74" s="31"/>
      <c r="W74" s="25"/>
      <c r="X74" s="31"/>
      <c r="Y74" s="31"/>
      <c r="Z74" s="31"/>
      <c r="AA74" s="32"/>
      <c r="AB74" s="33"/>
      <c r="AC74" s="33"/>
      <c r="AD74" s="33"/>
      <c r="AE74" s="33"/>
      <c r="AF74" s="47"/>
      <c r="AG74" s="47"/>
      <c r="AH74" s="47"/>
      <c r="AI74" s="47"/>
      <c r="AJ74" s="47"/>
      <c r="AK74" s="47"/>
    </row>
    <row r="75" spans="1:37" ht="17.600000000000001" customHeight="1" x14ac:dyDescent="0.55000000000000004">
      <c r="A75" s="242">
        <v>42657</v>
      </c>
      <c r="B75" s="231" t="s">
        <v>22</v>
      </c>
      <c r="C75" s="88" t="s">
        <v>12</v>
      </c>
      <c r="D75" s="231" t="s">
        <v>13</v>
      </c>
      <c r="E75" s="231"/>
      <c r="F75" s="231"/>
      <c r="G75" s="243" t="s">
        <v>89</v>
      </c>
      <c r="H75" s="243" t="s">
        <v>91</v>
      </c>
      <c r="I75" s="231" t="s">
        <v>27</v>
      </c>
      <c r="J75" s="231"/>
      <c r="K75" s="231"/>
      <c r="L75" s="231"/>
      <c r="M75" s="248" t="s">
        <v>109</v>
      </c>
      <c r="N75" s="247" t="s">
        <v>110</v>
      </c>
      <c r="O75" s="247" t="s">
        <v>111</v>
      </c>
      <c r="P75" s="246" t="s">
        <v>10</v>
      </c>
      <c r="Q75" s="246" t="s">
        <v>11</v>
      </c>
      <c r="R75" s="217"/>
      <c r="S75" s="58" t="s">
        <v>18</v>
      </c>
      <c r="T75" s="58" t="s">
        <v>17</v>
      </c>
      <c r="U75" s="231" t="s">
        <v>14</v>
      </c>
      <c r="V75" s="231"/>
      <c r="W75" s="231"/>
      <c r="X75" s="231"/>
      <c r="Y75" s="231"/>
      <c r="Z75" s="231"/>
      <c r="AA75" s="231"/>
      <c r="AB75" s="88">
        <v>0.33</v>
      </c>
      <c r="AC75" s="89"/>
      <c r="AD75" s="58" t="s">
        <v>18</v>
      </c>
      <c r="AE75" s="58" t="s">
        <v>17</v>
      </c>
      <c r="AF75" s="74"/>
      <c r="AG75" s="74"/>
      <c r="AH75" s="74"/>
      <c r="AI75" s="75"/>
      <c r="AJ75" s="75"/>
    </row>
    <row r="76" spans="1:37" ht="35.15" customHeight="1" x14ac:dyDescent="0.55000000000000004">
      <c r="A76" s="242"/>
      <c r="B76" s="231"/>
      <c r="C76" s="88" t="s">
        <v>74</v>
      </c>
      <c r="D76" s="88" t="s">
        <v>74</v>
      </c>
      <c r="E76" s="88" t="s">
        <v>75</v>
      </c>
      <c r="F76" s="88" t="s">
        <v>76</v>
      </c>
      <c r="G76" s="233"/>
      <c r="H76" s="234"/>
      <c r="I76" s="112" t="s">
        <v>107</v>
      </c>
      <c r="J76" s="112" t="s">
        <v>108</v>
      </c>
      <c r="K76" s="88" t="s">
        <v>12</v>
      </c>
      <c r="L76" s="88" t="s">
        <v>13</v>
      </c>
      <c r="M76" s="233"/>
      <c r="N76" s="215"/>
      <c r="O76" s="237"/>
      <c r="P76" s="215"/>
      <c r="Q76" s="215"/>
      <c r="R76" s="217"/>
      <c r="S76" s="58">
        <v>4</v>
      </c>
      <c r="T76" s="58">
        <v>3</v>
      </c>
      <c r="U76" s="88" t="s">
        <v>15</v>
      </c>
      <c r="V76" s="88" t="s">
        <v>18</v>
      </c>
      <c r="W76" s="88" t="s">
        <v>16</v>
      </c>
      <c r="X76" s="88" t="s">
        <v>17</v>
      </c>
      <c r="Y76" s="91" t="s">
        <v>46</v>
      </c>
      <c r="Z76" s="91" t="s">
        <v>48</v>
      </c>
      <c r="AA76" s="60" t="s">
        <v>31</v>
      </c>
      <c r="AB76" s="60" t="s">
        <v>30</v>
      </c>
      <c r="AC76" s="85"/>
      <c r="AD76" s="58">
        <v>3.3</v>
      </c>
      <c r="AE76" s="58">
        <v>2.5</v>
      </c>
      <c r="AF76" s="88" t="s">
        <v>60</v>
      </c>
      <c r="AG76" s="88" t="s">
        <v>18</v>
      </c>
      <c r="AH76" s="88" t="s">
        <v>61</v>
      </c>
      <c r="AI76" s="92" t="s">
        <v>17</v>
      </c>
      <c r="AJ76" s="21" t="s">
        <v>31</v>
      </c>
      <c r="AK76" s="69" t="s">
        <v>30</v>
      </c>
    </row>
    <row r="77" spans="1:37" x14ac:dyDescent="0.55000000000000004">
      <c r="A77" s="242"/>
      <c r="B77" s="12" t="s">
        <v>97</v>
      </c>
      <c r="C77" s="37">
        <v>0.38513171296296295</v>
      </c>
      <c r="D77" s="37">
        <v>0.38513262731481479</v>
      </c>
      <c r="E77" s="37">
        <v>0.48262686342592592</v>
      </c>
      <c r="F77" s="37">
        <f t="shared" ref="F77:F86" si="70">E77-D77</f>
        <v>9.7494236111111132E-2</v>
      </c>
      <c r="G77" s="96">
        <v>14.05</v>
      </c>
      <c r="H77" s="96">
        <f t="shared" ref="H77:H86" si="71">G77-10</f>
        <v>4.0500000000000007</v>
      </c>
      <c r="I77" s="108">
        <v>4200</v>
      </c>
      <c r="J77" s="108">
        <v>4375</v>
      </c>
      <c r="K77" s="95">
        <v>4620</v>
      </c>
      <c r="L77" s="95">
        <v>4480</v>
      </c>
      <c r="M77" s="96">
        <f t="shared" ref="M77:M86" si="72">(J77-I77)*100/I77</f>
        <v>4.166666666666667</v>
      </c>
      <c r="N77" s="96">
        <f t="shared" ref="N77:N86" si="73">(K77-I77)*100/I77</f>
        <v>10</v>
      </c>
      <c r="O77" s="107" t="s">
        <v>113</v>
      </c>
      <c r="P77" s="14">
        <v>-3.35</v>
      </c>
      <c r="Q77" s="95">
        <v>-13305</v>
      </c>
      <c r="R77" s="217"/>
      <c r="S77" s="11">
        <f t="shared" ref="S77:S86" si="74">K77+((K77/100)*S$76)</f>
        <v>4804.8</v>
      </c>
      <c r="T77" s="11">
        <f t="shared" ref="T77:T86" si="75">K77-((K77/100)*T$76)</f>
        <v>4481.3999999999996</v>
      </c>
      <c r="U77" s="11">
        <v>4660</v>
      </c>
      <c r="V77" s="14">
        <f t="shared" ref="V77:V86" si="76">((U77-$K77)*100/$K77)</f>
        <v>0.86580086580086579</v>
      </c>
      <c r="W77" s="12">
        <v>4485</v>
      </c>
      <c r="X77" s="14">
        <f t="shared" ref="X77:X86" si="77">((W77-$K77)*100/$K77)</f>
        <v>-2.9220779220779223</v>
      </c>
      <c r="Y77" s="61" t="s">
        <v>44</v>
      </c>
      <c r="Z77" s="62" t="s">
        <v>45</v>
      </c>
      <c r="AA77" s="90" t="str">
        <f t="shared" ref="AA77:AA86" si="78">IF(Z77="▲",IF(S77&lt;=U77,"승리","패배"),IF(T77&gt;=W77,"패배",IF(S77&lt;=U77,"승리","패배")))</f>
        <v>패배</v>
      </c>
      <c r="AB77" s="90">
        <f t="shared" ref="AB77:AB86" si="79">IF(AA77="승리", $S$76-$AB$2, -($T$76+$AB$2))</f>
        <v>-3.33</v>
      </c>
      <c r="AC77" s="86"/>
      <c r="AD77" s="11">
        <f t="shared" ref="AD77:AD86" si="80">K77+((K77/100)*AD$76)</f>
        <v>4772.46</v>
      </c>
      <c r="AE77" s="11">
        <f t="shared" ref="AE77:AE86" si="81">K77-((K77/100)*AE$76)</f>
        <v>4504.5</v>
      </c>
      <c r="AF77" s="11">
        <v>4790</v>
      </c>
      <c r="AG77" s="14">
        <f t="shared" ref="AG77:AG86" si="82">((AF77-$K77)*100/$K77)</f>
        <v>3.6796536796536796</v>
      </c>
      <c r="AH77" s="12">
        <v>4420</v>
      </c>
      <c r="AI77" s="14">
        <f t="shared" ref="AI77:AI86" si="83">((AH77-$K77)*100/$K77)</f>
        <v>-4.329004329004329</v>
      </c>
      <c r="AJ77" s="3" t="str">
        <f t="shared" ref="AJ77:AJ86" si="84">IF(AF77&gt;=AD77,"승리","패배")</f>
        <v>승리</v>
      </c>
      <c r="AK77" s="70">
        <f t="shared" ref="AK77:AK86" si="85">IF(AJ77="승리", $AD$76-$AB$2, -($AE$76+$AB$2))</f>
        <v>2.9699999999999998</v>
      </c>
    </row>
    <row r="78" spans="1:37" x14ac:dyDescent="0.55000000000000004">
      <c r="A78" s="242"/>
      <c r="B78" s="12" t="s">
        <v>52</v>
      </c>
      <c r="C78" s="37">
        <v>0.40871956018518518</v>
      </c>
      <c r="D78" s="37">
        <v>0.40872033564814814</v>
      </c>
      <c r="E78" s="37">
        <v>0.4092412962962963</v>
      </c>
      <c r="F78" s="37">
        <f t="shared" si="70"/>
        <v>5.2096064814816101E-4</v>
      </c>
      <c r="G78" s="96">
        <v>27.08</v>
      </c>
      <c r="H78" s="96">
        <f t="shared" si="71"/>
        <v>17.079999999999998</v>
      </c>
      <c r="I78" s="108">
        <v>9010</v>
      </c>
      <c r="J78" s="108">
        <v>9080</v>
      </c>
      <c r="K78" s="95">
        <v>10100</v>
      </c>
      <c r="L78" s="95">
        <v>10500</v>
      </c>
      <c r="M78" s="96">
        <f t="shared" si="72"/>
        <v>0.7769145394006659</v>
      </c>
      <c r="N78" s="96">
        <f t="shared" si="73"/>
        <v>12.097669256381797</v>
      </c>
      <c r="O78" s="125" t="s">
        <v>113</v>
      </c>
      <c r="P78" s="14">
        <v>3.62</v>
      </c>
      <c r="Q78" s="95">
        <v>14262</v>
      </c>
      <c r="R78" s="217"/>
      <c r="S78" s="11">
        <f t="shared" si="74"/>
        <v>10504</v>
      </c>
      <c r="T78" s="11">
        <f t="shared" si="75"/>
        <v>9797</v>
      </c>
      <c r="U78" s="11">
        <v>11450</v>
      </c>
      <c r="V78" s="14">
        <f t="shared" si="76"/>
        <v>13.366336633663366</v>
      </c>
      <c r="W78" s="12">
        <v>10100</v>
      </c>
      <c r="X78" s="14">
        <f t="shared" si="77"/>
        <v>0</v>
      </c>
      <c r="Y78" s="61" t="s">
        <v>44</v>
      </c>
      <c r="Z78" s="61" t="s">
        <v>44</v>
      </c>
      <c r="AA78" s="90" t="str">
        <f t="shared" si="78"/>
        <v>승리</v>
      </c>
      <c r="AB78" s="90">
        <f t="shared" si="79"/>
        <v>3.67</v>
      </c>
      <c r="AC78" s="86"/>
      <c r="AD78" s="11">
        <f t="shared" si="80"/>
        <v>10433.299999999999</v>
      </c>
      <c r="AE78" s="11">
        <f t="shared" si="81"/>
        <v>9847.5</v>
      </c>
      <c r="AF78" s="11">
        <v>11450</v>
      </c>
      <c r="AG78" s="14">
        <f t="shared" si="82"/>
        <v>13.366336633663366</v>
      </c>
      <c r="AH78" s="12">
        <v>9690</v>
      </c>
      <c r="AI78" s="14">
        <f t="shared" si="83"/>
        <v>-4.0594059405940595</v>
      </c>
      <c r="AJ78" s="3" t="str">
        <f t="shared" si="84"/>
        <v>승리</v>
      </c>
      <c r="AK78" s="70">
        <f t="shared" si="85"/>
        <v>2.9699999999999998</v>
      </c>
    </row>
    <row r="79" spans="1:37" x14ac:dyDescent="0.55000000000000004">
      <c r="A79" s="242"/>
      <c r="B79" s="12" t="s">
        <v>98</v>
      </c>
      <c r="C79" s="37">
        <v>0.41646631944444445</v>
      </c>
      <c r="D79" s="37">
        <v>0.41646708333333332</v>
      </c>
      <c r="E79" s="37">
        <v>0.41977158564814815</v>
      </c>
      <c r="F79" s="37">
        <f t="shared" si="70"/>
        <v>3.3045023148148278E-3</v>
      </c>
      <c r="G79" s="96">
        <v>10.67</v>
      </c>
      <c r="H79" s="96">
        <f t="shared" si="71"/>
        <v>0.66999999999999993</v>
      </c>
      <c r="I79" s="108">
        <v>5060</v>
      </c>
      <c r="J79" s="108">
        <v>5050</v>
      </c>
      <c r="K79" s="95">
        <v>5590</v>
      </c>
      <c r="L79" s="95">
        <v>5420</v>
      </c>
      <c r="M79" s="96">
        <f t="shared" si="72"/>
        <v>-0.19762845849802371</v>
      </c>
      <c r="N79" s="96">
        <f t="shared" si="73"/>
        <v>10.474308300395258</v>
      </c>
      <c r="O79" s="125" t="s">
        <v>112</v>
      </c>
      <c r="P79" s="14">
        <v>-3.36</v>
      </c>
      <c r="Q79" s="95">
        <v>-13334</v>
      </c>
      <c r="R79" s="217"/>
      <c r="S79" s="11">
        <f t="shared" si="74"/>
        <v>5813.6</v>
      </c>
      <c r="T79" s="11">
        <f t="shared" si="75"/>
        <v>5422.3</v>
      </c>
      <c r="U79" s="95">
        <v>5470</v>
      </c>
      <c r="V79" s="14">
        <f t="shared" si="76"/>
        <v>-2.1466905187835419</v>
      </c>
      <c r="W79" s="12">
        <v>5260</v>
      </c>
      <c r="X79" s="14">
        <f t="shared" si="77"/>
        <v>-5.9033989266547406</v>
      </c>
      <c r="Y79" s="62" t="s">
        <v>45</v>
      </c>
      <c r="Z79" s="62" t="s">
        <v>45</v>
      </c>
      <c r="AA79" s="90" t="str">
        <f t="shared" si="78"/>
        <v>패배</v>
      </c>
      <c r="AB79" s="90">
        <f t="shared" si="79"/>
        <v>-3.33</v>
      </c>
      <c r="AC79" s="86"/>
      <c r="AD79" s="11">
        <f t="shared" si="80"/>
        <v>5774.47</v>
      </c>
      <c r="AE79" s="11">
        <f t="shared" si="81"/>
        <v>5450.25</v>
      </c>
      <c r="AF79" s="11">
        <v>5600</v>
      </c>
      <c r="AG79" s="14">
        <f t="shared" si="82"/>
        <v>0.17889087656529518</v>
      </c>
      <c r="AH79" s="12">
        <v>5260</v>
      </c>
      <c r="AI79" s="14">
        <f t="shared" si="83"/>
        <v>-5.9033989266547406</v>
      </c>
      <c r="AJ79" s="3" t="str">
        <f t="shared" si="84"/>
        <v>패배</v>
      </c>
      <c r="AK79" s="70">
        <f t="shared" si="85"/>
        <v>-2.83</v>
      </c>
    </row>
    <row r="80" spans="1:37" x14ac:dyDescent="0.55000000000000004">
      <c r="A80" s="242"/>
      <c r="B80" s="12" t="s">
        <v>99</v>
      </c>
      <c r="C80" s="37">
        <v>0.44798996527777774</v>
      </c>
      <c r="D80" s="37">
        <v>0.44799068287037036</v>
      </c>
      <c r="E80" s="37">
        <v>0.44891292824074075</v>
      </c>
      <c r="F80" s="37">
        <f t="shared" si="70"/>
        <v>9.2224537037038923E-4</v>
      </c>
      <c r="G80" s="96">
        <v>16.899999999999999</v>
      </c>
      <c r="H80" s="96">
        <f t="shared" si="71"/>
        <v>6.8999999999999986</v>
      </c>
      <c r="I80" s="108">
        <v>2515</v>
      </c>
      <c r="J80" s="108">
        <v>2550</v>
      </c>
      <c r="K80" s="95">
        <v>2775</v>
      </c>
      <c r="L80" s="95">
        <v>2690</v>
      </c>
      <c r="M80" s="96">
        <f t="shared" si="72"/>
        <v>1.3916500994035785</v>
      </c>
      <c r="N80" s="96">
        <f t="shared" si="73"/>
        <v>10.337972166998012</v>
      </c>
      <c r="O80" s="107" t="s">
        <v>113</v>
      </c>
      <c r="P80" s="14">
        <v>-3.38</v>
      </c>
      <c r="Q80" s="95">
        <v>-13512</v>
      </c>
      <c r="R80" s="217"/>
      <c r="S80" s="11">
        <f t="shared" si="74"/>
        <v>2886</v>
      </c>
      <c r="T80" s="11">
        <f t="shared" si="75"/>
        <v>2691.75</v>
      </c>
      <c r="U80" s="11">
        <v>2940</v>
      </c>
      <c r="V80" s="14">
        <f t="shared" si="76"/>
        <v>5.9459459459459456</v>
      </c>
      <c r="W80" s="12">
        <v>2570</v>
      </c>
      <c r="X80" s="14">
        <f t="shared" si="77"/>
        <v>-7.3873873873873874</v>
      </c>
      <c r="Y80" s="61" t="s">
        <v>44</v>
      </c>
      <c r="Z80" s="62" t="s">
        <v>45</v>
      </c>
      <c r="AA80" s="90" t="str">
        <f t="shared" si="78"/>
        <v>패배</v>
      </c>
      <c r="AB80" s="90">
        <f t="shared" si="79"/>
        <v>-3.33</v>
      </c>
      <c r="AC80" s="86"/>
      <c r="AD80" s="11">
        <f t="shared" si="80"/>
        <v>2866.5749999999998</v>
      </c>
      <c r="AE80" s="11">
        <f t="shared" si="81"/>
        <v>2705.625</v>
      </c>
      <c r="AF80" s="11">
        <v>2940</v>
      </c>
      <c r="AG80" s="14">
        <f t="shared" si="82"/>
        <v>5.9459459459459456</v>
      </c>
      <c r="AH80" s="12">
        <v>2570</v>
      </c>
      <c r="AI80" s="14">
        <f t="shared" si="83"/>
        <v>-7.3873873873873874</v>
      </c>
      <c r="AJ80" s="3" t="str">
        <f t="shared" si="84"/>
        <v>승리</v>
      </c>
      <c r="AK80" s="70">
        <f t="shared" si="85"/>
        <v>2.9699999999999998</v>
      </c>
    </row>
    <row r="81" spans="1:37" x14ac:dyDescent="0.55000000000000004">
      <c r="A81" s="242"/>
      <c r="B81" s="12" t="s">
        <v>100</v>
      </c>
      <c r="C81" s="37">
        <v>0.45480393518518519</v>
      </c>
      <c r="D81" s="37">
        <v>0.45480476851851853</v>
      </c>
      <c r="E81" s="37">
        <v>0.45699228009259257</v>
      </c>
      <c r="F81" s="37">
        <f t="shared" si="70"/>
        <v>2.1875115740740414E-3</v>
      </c>
      <c r="G81" s="96">
        <v>27.25</v>
      </c>
      <c r="H81" s="96">
        <f t="shared" si="71"/>
        <v>17.25</v>
      </c>
      <c r="I81" s="108">
        <v>4715</v>
      </c>
      <c r="J81" s="108">
        <v>4725</v>
      </c>
      <c r="K81" s="95">
        <v>5640</v>
      </c>
      <c r="L81" s="95">
        <v>5460</v>
      </c>
      <c r="M81" s="96">
        <f t="shared" si="72"/>
        <v>0.21208907741251326</v>
      </c>
      <c r="N81" s="116">
        <f t="shared" si="73"/>
        <v>19.618239660657476</v>
      </c>
      <c r="O81" s="127" t="s">
        <v>115</v>
      </c>
      <c r="P81" s="14">
        <v>-3.51</v>
      </c>
      <c r="Q81" s="95">
        <v>-13846</v>
      </c>
      <c r="R81" s="217"/>
      <c r="S81" s="11">
        <f t="shared" si="74"/>
        <v>5865.6</v>
      </c>
      <c r="T81" s="11">
        <f t="shared" si="75"/>
        <v>5470.8</v>
      </c>
      <c r="U81" s="11">
        <v>5660</v>
      </c>
      <c r="V81" s="14">
        <f t="shared" si="76"/>
        <v>0.3546099290780142</v>
      </c>
      <c r="W81" s="12">
        <v>5440</v>
      </c>
      <c r="X81" s="14">
        <f t="shared" si="77"/>
        <v>-3.5460992907801416</v>
      </c>
      <c r="Y81" s="61" t="s">
        <v>44</v>
      </c>
      <c r="Z81" s="62" t="s">
        <v>45</v>
      </c>
      <c r="AA81" s="90" t="str">
        <f t="shared" si="78"/>
        <v>패배</v>
      </c>
      <c r="AB81" s="90">
        <f t="shared" si="79"/>
        <v>-3.33</v>
      </c>
      <c r="AC81" s="86"/>
      <c r="AD81" s="11">
        <f t="shared" si="80"/>
        <v>5826.12</v>
      </c>
      <c r="AE81" s="11">
        <f t="shared" si="81"/>
        <v>5499</v>
      </c>
      <c r="AF81" s="11">
        <v>6000</v>
      </c>
      <c r="AG81" s="14">
        <f t="shared" si="82"/>
        <v>6.3829787234042552</v>
      </c>
      <c r="AH81" s="12">
        <v>5370</v>
      </c>
      <c r="AI81" s="14">
        <f t="shared" si="83"/>
        <v>-4.7872340425531918</v>
      </c>
      <c r="AJ81" s="3" t="str">
        <f t="shared" si="84"/>
        <v>승리</v>
      </c>
      <c r="AK81" s="70">
        <f t="shared" si="85"/>
        <v>2.9699999999999998</v>
      </c>
    </row>
    <row r="82" spans="1:37" x14ac:dyDescent="0.55000000000000004">
      <c r="A82" s="242"/>
      <c r="B82" s="12" t="s">
        <v>42</v>
      </c>
      <c r="C82" s="37">
        <v>0.47005305555555554</v>
      </c>
      <c r="D82" s="37">
        <v>0.47005381944444441</v>
      </c>
      <c r="E82" s="37">
        <v>0.4889033333333333</v>
      </c>
      <c r="F82" s="37">
        <f t="shared" si="70"/>
        <v>1.8849513888888891E-2</v>
      </c>
      <c r="G82" s="96">
        <v>14.22</v>
      </c>
      <c r="H82" s="96">
        <f t="shared" si="71"/>
        <v>4.2200000000000006</v>
      </c>
      <c r="I82" s="108">
        <v>2250</v>
      </c>
      <c r="J82" s="108">
        <v>2270</v>
      </c>
      <c r="K82" s="95">
        <v>2475</v>
      </c>
      <c r="L82" s="95">
        <v>2390</v>
      </c>
      <c r="M82" s="96">
        <f t="shared" si="72"/>
        <v>0.88888888888888884</v>
      </c>
      <c r="N82" s="96">
        <f t="shared" si="73"/>
        <v>10</v>
      </c>
      <c r="O82" s="125" t="s">
        <v>116</v>
      </c>
      <c r="P82" s="14">
        <v>-3.75</v>
      </c>
      <c r="Q82" s="95">
        <v>-14949</v>
      </c>
      <c r="R82" s="217"/>
      <c r="S82" s="11">
        <f t="shared" si="74"/>
        <v>2574</v>
      </c>
      <c r="T82" s="11">
        <f t="shared" si="75"/>
        <v>2400.75</v>
      </c>
      <c r="U82" s="11">
        <v>2560</v>
      </c>
      <c r="V82" s="14">
        <f t="shared" si="76"/>
        <v>3.4343434343434343</v>
      </c>
      <c r="W82" s="12">
        <v>2440</v>
      </c>
      <c r="X82" s="14">
        <f t="shared" si="77"/>
        <v>-1.4141414141414141</v>
      </c>
      <c r="Y82" s="61" t="s">
        <v>44</v>
      </c>
      <c r="Z82" s="61" t="s">
        <v>44</v>
      </c>
      <c r="AA82" s="90" t="str">
        <f t="shared" si="78"/>
        <v>패배</v>
      </c>
      <c r="AB82" s="90">
        <f t="shared" si="79"/>
        <v>-3.33</v>
      </c>
      <c r="AC82" s="86"/>
      <c r="AD82" s="11">
        <f t="shared" si="80"/>
        <v>2556.6750000000002</v>
      </c>
      <c r="AE82" s="11">
        <f t="shared" si="81"/>
        <v>2413.125</v>
      </c>
      <c r="AF82" s="11">
        <v>2570</v>
      </c>
      <c r="AG82" s="14">
        <f t="shared" si="82"/>
        <v>3.8383838383838382</v>
      </c>
      <c r="AH82" s="12">
        <v>2200</v>
      </c>
      <c r="AI82" s="14">
        <f t="shared" si="83"/>
        <v>-11.111111111111111</v>
      </c>
      <c r="AJ82" s="3" t="str">
        <f t="shared" si="84"/>
        <v>승리</v>
      </c>
      <c r="AK82" s="70">
        <f t="shared" si="85"/>
        <v>2.9699999999999998</v>
      </c>
    </row>
    <row r="83" spans="1:37" x14ac:dyDescent="0.55000000000000004">
      <c r="A83" s="242"/>
      <c r="B83" s="12" t="s">
        <v>101</v>
      </c>
      <c r="C83" s="37">
        <v>0.48306570601851856</v>
      </c>
      <c r="D83" s="37">
        <v>0.48306631944444445</v>
      </c>
      <c r="E83" s="37">
        <v>0.52942108796296294</v>
      </c>
      <c r="F83" s="37">
        <f t="shared" si="70"/>
        <v>4.6354768518518497E-2</v>
      </c>
      <c r="G83" s="96">
        <v>11.9</v>
      </c>
      <c r="H83" s="96">
        <f t="shared" si="71"/>
        <v>1.9000000000000004</v>
      </c>
      <c r="I83" s="108">
        <v>5040</v>
      </c>
      <c r="J83" s="108">
        <v>5130</v>
      </c>
      <c r="K83" s="95">
        <v>5540</v>
      </c>
      <c r="L83" s="95">
        <v>5370</v>
      </c>
      <c r="M83" s="96">
        <f t="shared" si="72"/>
        <v>1.7857142857142858</v>
      </c>
      <c r="N83" s="96">
        <f t="shared" si="73"/>
        <v>9.9206349206349209</v>
      </c>
      <c r="O83" s="125" t="s">
        <v>117</v>
      </c>
      <c r="P83" s="14">
        <v>-3.39</v>
      </c>
      <c r="Q83" s="95">
        <v>-13509</v>
      </c>
      <c r="R83" s="217"/>
      <c r="S83" s="11">
        <f t="shared" si="74"/>
        <v>5761.6</v>
      </c>
      <c r="T83" s="11">
        <f t="shared" si="75"/>
        <v>5373.8</v>
      </c>
      <c r="U83" s="11">
        <v>5620</v>
      </c>
      <c r="V83" s="14">
        <f t="shared" si="76"/>
        <v>1.4440433212996391</v>
      </c>
      <c r="W83" s="12">
        <v>5410</v>
      </c>
      <c r="X83" s="14">
        <f t="shared" si="77"/>
        <v>-2.3465703971119134</v>
      </c>
      <c r="Y83" s="61" t="s">
        <v>44</v>
      </c>
      <c r="Z83" s="61" t="s">
        <v>44</v>
      </c>
      <c r="AA83" s="90" t="str">
        <f t="shared" si="78"/>
        <v>패배</v>
      </c>
      <c r="AB83" s="90">
        <f t="shared" si="79"/>
        <v>-3.33</v>
      </c>
      <c r="AC83" s="86"/>
      <c r="AD83" s="11">
        <f t="shared" si="80"/>
        <v>5722.82</v>
      </c>
      <c r="AE83" s="11">
        <f t="shared" si="81"/>
        <v>5401.5</v>
      </c>
      <c r="AF83" s="11">
        <v>5640</v>
      </c>
      <c r="AG83" s="14">
        <f t="shared" si="82"/>
        <v>1.8050541516245486</v>
      </c>
      <c r="AH83" s="12">
        <v>5210</v>
      </c>
      <c r="AI83" s="14">
        <f t="shared" si="83"/>
        <v>-5.9566787003610111</v>
      </c>
      <c r="AJ83" s="3" t="str">
        <f t="shared" si="84"/>
        <v>패배</v>
      </c>
      <c r="AK83" s="70">
        <f t="shared" si="85"/>
        <v>-2.83</v>
      </c>
    </row>
    <row r="84" spans="1:37" x14ac:dyDescent="0.55000000000000004">
      <c r="A84" s="242"/>
      <c r="B84" s="12" t="s">
        <v>102</v>
      </c>
      <c r="C84" s="37">
        <v>0.51030442129629627</v>
      </c>
      <c r="D84" s="37">
        <v>0.5103052199074074</v>
      </c>
      <c r="E84" s="37">
        <v>0.51056565972222223</v>
      </c>
      <c r="F84" s="37">
        <f t="shared" si="70"/>
        <v>2.6043981481482792E-4</v>
      </c>
      <c r="G84" s="96">
        <v>30</v>
      </c>
      <c r="H84" s="96">
        <f t="shared" si="71"/>
        <v>20</v>
      </c>
      <c r="I84" s="108">
        <v>4800</v>
      </c>
      <c r="J84" s="108">
        <v>4730</v>
      </c>
      <c r="K84" s="95">
        <v>5400</v>
      </c>
      <c r="L84" s="95">
        <v>5620</v>
      </c>
      <c r="M84" s="96">
        <f t="shared" si="72"/>
        <v>-1.4583333333333333</v>
      </c>
      <c r="N84" s="96">
        <f t="shared" si="73"/>
        <v>12.5</v>
      </c>
      <c r="O84" s="125" t="s">
        <v>113</v>
      </c>
      <c r="P84" s="14">
        <v>3.73</v>
      </c>
      <c r="Q84" s="95">
        <v>14913</v>
      </c>
      <c r="R84" s="217"/>
      <c r="S84" s="11">
        <f t="shared" si="74"/>
        <v>5616</v>
      </c>
      <c r="T84" s="11">
        <f t="shared" si="75"/>
        <v>5238</v>
      </c>
      <c r="U84" s="11">
        <v>5770</v>
      </c>
      <c r="V84" s="14">
        <f t="shared" si="76"/>
        <v>6.8518518518518521</v>
      </c>
      <c r="W84" s="12">
        <v>5350</v>
      </c>
      <c r="X84" s="14">
        <f t="shared" si="77"/>
        <v>-0.92592592592592593</v>
      </c>
      <c r="Y84" s="61" t="s">
        <v>44</v>
      </c>
      <c r="Z84" s="61" t="s">
        <v>44</v>
      </c>
      <c r="AA84" s="90" t="str">
        <f t="shared" si="78"/>
        <v>승리</v>
      </c>
      <c r="AB84" s="90">
        <f t="shared" si="79"/>
        <v>3.67</v>
      </c>
      <c r="AC84" s="86"/>
      <c r="AD84" s="11">
        <f t="shared" si="80"/>
        <v>5578.2</v>
      </c>
      <c r="AE84" s="11">
        <f t="shared" si="81"/>
        <v>5265</v>
      </c>
      <c r="AF84" s="11">
        <v>6240</v>
      </c>
      <c r="AG84" s="14">
        <f t="shared" si="82"/>
        <v>15.555555555555555</v>
      </c>
      <c r="AH84" s="12">
        <v>5235</v>
      </c>
      <c r="AI84" s="14">
        <f t="shared" si="83"/>
        <v>-3.0555555555555554</v>
      </c>
      <c r="AJ84" s="3" t="str">
        <f t="shared" si="84"/>
        <v>승리</v>
      </c>
      <c r="AK84" s="70">
        <f t="shared" si="85"/>
        <v>2.9699999999999998</v>
      </c>
    </row>
    <row r="85" spans="1:37" s="1" customFormat="1" x14ac:dyDescent="0.55000000000000004">
      <c r="A85" s="242"/>
      <c r="B85" s="12" t="s">
        <v>103</v>
      </c>
      <c r="C85" s="37">
        <v>0.56306547453703704</v>
      </c>
      <c r="D85" s="37">
        <v>0.56306629629629634</v>
      </c>
      <c r="E85" s="37">
        <v>0.625</v>
      </c>
      <c r="F85" s="37">
        <f t="shared" si="70"/>
        <v>6.1933703703703658E-2</v>
      </c>
      <c r="G85" s="96">
        <v>11.96</v>
      </c>
      <c r="H85" s="96">
        <f t="shared" si="71"/>
        <v>1.9600000000000009</v>
      </c>
      <c r="I85" s="108">
        <v>3930</v>
      </c>
      <c r="J85" s="108">
        <v>3950</v>
      </c>
      <c r="K85" s="95">
        <v>4315</v>
      </c>
      <c r="L85" s="95">
        <v>4325</v>
      </c>
      <c r="M85" s="96">
        <f t="shared" si="72"/>
        <v>0.5089058524173028</v>
      </c>
      <c r="N85" s="96">
        <f t="shared" si="73"/>
        <v>9.7964376590330797</v>
      </c>
      <c r="O85" s="125" t="s">
        <v>117</v>
      </c>
      <c r="P85" s="14">
        <v>-0.09</v>
      </c>
      <c r="Q85" s="95">
        <v>0</v>
      </c>
      <c r="R85" s="217"/>
      <c r="S85" s="11">
        <f t="shared" si="74"/>
        <v>4487.6000000000004</v>
      </c>
      <c r="T85" s="11">
        <f t="shared" si="75"/>
        <v>4185.55</v>
      </c>
      <c r="U85" s="11">
        <v>4400</v>
      </c>
      <c r="V85" s="14">
        <f t="shared" si="76"/>
        <v>1.969872537659328</v>
      </c>
      <c r="W85" s="12">
        <v>4275</v>
      </c>
      <c r="X85" s="14">
        <f t="shared" si="77"/>
        <v>-0.92699884125144849</v>
      </c>
      <c r="Y85" s="61" t="s">
        <v>44</v>
      </c>
      <c r="Z85" s="61" t="s">
        <v>44</v>
      </c>
      <c r="AA85" s="90" t="str">
        <f t="shared" si="78"/>
        <v>패배</v>
      </c>
      <c r="AB85" s="90">
        <f t="shared" si="79"/>
        <v>-3.33</v>
      </c>
      <c r="AC85" s="86"/>
      <c r="AD85" s="11">
        <f t="shared" si="80"/>
        <v>4457.3950000000004</v>
      </c>
      <c r="AE85" s="11">
        <f t="shared" si="81"/>
        <v>4207.125</v>
      </c>
      <c r="AF85" s="11">
        <v>4400</v>
      </c>
      <c r="AG85" s="14">
        <f t="shared" si="82"/>
        <v>1.969872537659328</v>
      </c>
      <c r="AH85" s="12">
        <v>4205</v>
      </c>
      <c r="AI85" s="14">
        <f t="shared" si="83"/>
        <v>-2.5492468134414832</v>
      </c>
      <c r="AJ85" s="3" t="str">
        <f t="shared" si="84"/>
        <v>패배</v>
      </c>
      <c r="AK85" s="70">
        <f t="shared" si="85"/>
        <v>-2.83</v>
      </c>
    </row>
    <row r="86" spans="1:37" x14ac:dyDescent="0.55000000000000004">
      <c r="A86" s="242"/>
      <c r="B86" s="12" t="s">
        <v>104</v>
      </c>
      <c r="C86" s="37">
        <v>0.57770299768518518</v>
      </c>
      <c r="D86" s="37">
        <v>0.57770372685185178</v>
      </c>
      <c r="E86" s="37">
        <v>0.5782441782407407</v>
      </c>
      <c r="F86" s="37">
        <f t="shared" si="70"/>
        <v>5.4045138888891842E-4</v>
      </c>
      <c r="G86" s="96">
        <v>19.12</v>
      </c>
      <c r="H86" s="96">
        <f t="shared" si="71"/>
        <v>9.120000000000001</v>
      </c>
      <c r="I86" s="108">
        <v>6120</v>
      </c>
      <c r="J86" s="108">
        <v>6030</v>
      </c>
      <c r="K86" s="95">
        <v>6750</v>
      </c>
      <c r="L86" s="95">
        <v>7020</v>
      </c>
      <c r="M86" s="96">
        <f t="shared" si="72"/>
        <v>-1.4705882352941178</v>
      </c>
      <c r="N86" s="96">
        <f t="shared" si="73"/>
        <v>10.294117647058824</v>
      </c>
      <c r="O86" s="125" t="s">
        <v>113</v>
      </c>
      <c r="P86" s="14">
        <v>3.66</v>
      </c>
      <c r="Q86" s="95">
        <v>14568</v>
      </c>
      <c r="R86" s="217"/>
      <c r="S86" s="11">
        <f t="shared" si="74"/>
        <v>7020</v>
      </c>
      <c r="T86" s="11">
        <f t="shared" si="75"/>
        <v>6547.5</v>
      </c>
      <c r="U86" s="11">
        <v>7290</v>
      </c>
      <c r="V86" s="14">
        <f t="shared" si="76"/>
        <v>8</v>
      </c>
      <c r="W86" s="12">
        <v>6790</v>
      </c>
      <c r="X86" s="14">
        <f t="shared" si="77"/>
        <v>0.59259259259259256</v>
      </c>
      <c r="Y86" s="61" t="s">
        <v>44</v>
      </c>
      <c r="Z86" s="61" t="s">
        <v>44</v>
      </c>
      <c r="AA86" s="90" t="str">
        <f t="shared" si="78"/>
        <v>승리</v>
      </c>
      <c r="AB86" s="90">
        <f t="shared" si="79"/>
        <v>3.67</v>
      </c>
      <c r="AC86" s="86"/>
      <c r="AD86" s="11">
        <f t="shared" si="80"/>
        <v>6972.75</v>
      </c>
      <c r="AE86" s="11">
        <f t="shared" si="81"/>
        <v>6581.25</v>
      </c>
      <c r="AF86" s="11">
        <v>7290</v>
      </c>
      <c r="AG86" s="14">
        <f t="shared" si="82"/>
        <v>8</v>
      </c>
      <c r="AH86" s="12">
        <v>6710</v>
      </c>
      <c r="AI86" s="14">
        <f t="shared" si="83"/>
        <v>-0.59259259259259256</v>
      </c>
      <c r="AJ86" s="3" t="str">
        <f t="shared" si="84"/>
        <v>승리</v>
      </c>
      <c r="AK86" s="70">
        <f t="shared" si="85"/>
        <v>2.9699999999999998</v>
      </c>
    </row>
    <row r="87" spans="1:37" ht="33.9" customHeight="1" x14ac:dyDescent="0.55000000000000004">
      <c r="A87" s="238" t="s">
        <v>122</v>
      </c>
      <c r="B87" s="239"/>
      <c r="C87" s="239"/>
      <c r="D87" s="239"/>
      <c r="E87" s="239"/>
      <c r="F87" s="240"/>
      <c r="G87" s="244" t="s">
        <v>105</v>
      </c>
      <c r="H87" s="245"/>
      <c r="I87" s="109"/>
      <c r="J87" s="109"/>
      <c r="K87" s="249" t="s">
        <v>19</v>
      </c>
      <c r="L87" s="250"/>
      <c r="M87" s="118"/>
      <c r="N87" s="102"/>
      <c r="O87" s="102"/>
      <c r="P87" s="63">
        <f>AVERAGE(P77:P86)/100</f>
        <v>-9.8200000000000006E-3</v>
      </c>
      <c r="Q87" s="64">
        <f>SUM(Q77:Q86)</f>
        <v>-38712</v>
      </c>
      <c r="R87" s="217"/>
      <c r="S87" s="15" t="s">
        <v>23</v>
      </c>
      <c r="T87" s="15" t="s">
        <v>23</v>
      </c>
      <c r="U87" s="16" t="s">
        <v>24</v>
      </c>
      <c r="V87" s="20">
        <f>AVERAGE(V77:V86)</f>
        <v>4.0086114000858908</v>
      </c>
      <c r="W87" s="16" t="s">
        <v>24</v>
      </c>
      <c r="X87" s="20">
        <f>AVERAGE(X77:X86)</f>
        <v>-2.4780007512738309</v>
      </c>
      <c r="Y87" s="44">
        <f>COUNTIF(Y77:Y86, "▲")/COUNTA(Y77:Y86)</f>
        <v>0.9</v>
      </c>
      <c r="Z87" s="44">
        <f>COUNTIF(Z77:Z86, "▲")/COUNTA(Z77:Z86)</f>
        <v>0.6</v>
      </c>
      <c r="AA87" s="65">
        <f>COUNTIF(AA77:AA86, "승리")/COUNTA(AA77:AA86)</f>
        <v>0.3</v>
      </c>
      <c r="AB87" s="66">
        <f>AVERAGE(AB77:AB86)</f>
        <v>-1.2300000000000002</v>
      </c>
      <c r="AC87" s="87"/>
      <c r="AD87" s="15" t="s">
        <v>23</v>
      </c>
      <c r="AE87" s="15" t="s">
        <v>23</v>
      </c>
      <c r="AF87" s="16" t="s">
        <v>24</v>
      </c>
      <c r="AG87" s="20">
        <f>AVERAGE(AG77:AG86)</f>
        <v>6.0722671942455815</v>
      </c>
      <c r="AH87" s="16" t="s">
        <v>24</v>
      </c>
      <c r="AI87" s="20">
        <f>AVERAGE(AI77:AI86)</f>
        <v>-4.9731615399255471</v>
      </c>
      <c r="AJ87" s="22">
        <f>COUNTIF(AJ77:AJ86, "승리")/COUNTA(AJ77:AJ86)</f>
        <v>0.7</v>
      </c>
      <c r="AK87" s="71">
        <f>AVERAGE(AK77:AK86)</f>
        <v>1.23</v>
      </c>
    </row>
    <row r="88" spans="1:37" ht="4.8499999999999996" customHeight="1" x14ac:dyDescent="0.55000000000000004">
      <c r="A88" s="24"/>
      <c r="B88" s="25"/>
      <c r="C88" s="25"/>
      <c r="D88" s="25"/>
      <c r="E88" s="25"/>
      <c r="F88" s="25"/>
      <c r="G88" s="97"/>
      <c r="H88" s="97"/>
      <c r="I88" s="111"/>
      <c r="J88" s="111"/>
      <c r="K88" s="103"/>
      <c r="L88" s="103"/>
      <c r="M88" s="119"/>
      <c r="N88" s="103"/>
      <c r="O88" s="103"/>
      <c r="P88" s="27"/>
      <c r="Q88" s="28"/>
      <c r="R88" s="23"/>
      <c r="S88" s="29"/>
      <c r="T88" s="29"/>
      <c r="U88" s="30"/>
      <c r="V88" s="31"/>
      <c r="W88" s="25"/>
      <c r="X88" s="31"/>
      <c r="Y88" s="31"/>
      <c r="Z88" s="31"/>
      <c r="AA88" s="32"/>
      <c r="AB88" s="33"/>
      <c r="AC88" s="33"/>
      <c r="AD88" s="33"/>
      <c r="AE88" s="33"/>
      <c r="AF88" s="47"/>
      <c r="AG88" s="47"/>
      <c r="AH88" s="47"/>
      <c r="AI88" s="47"/>
      <c r="AJ88" s="47"/>
      <c r="AK88" s="47"/>
    </row>
    <row r="89" spans="1:37" ht="17.600000000000001" customHeight="1" x14ac:dyDescent="0.55000000000000004">
      <c r="A89" s="242">
        <v>42660</v>
      </c>
      <c r="B89" s="231" t="s">
        <v>22</v>
      </c>
      <c r="C89" s="128" t="s">
        <v>12</v>
      </c>
      <c r="D89" s="231" t="s">
        <v>13</v>
      </c>
      <c r="E89" s="231"/>
      <c r="F89" s="231"/>
      <c r="G89" s="243" t="s">
        <v>89</v>
      </c>
      <c r="H89" s="243" t="s">
        <v>91</v>
      </c>
      <c r="I89" s="231" t="s">
        <v>27</v>
      </c>
      <c r="J89" s="231"/>
      <c r="K89" s="231"/>
      <c r="L89" s="231"/>
      <c r="M89" s="248" t="s">
        <v>109</v>
      </c>
      <c r="N89" s="247" t="s">
        <v>110</v>
      </c>
      <c r="O89" s="247" t="s">
        <v>111</v>
      </c>
      <c r="P89" s="246" t="s">
        <v>10</v>
      </c>
      <c r="Q89" s="246" t="s">
        <v>11</v>
      </c>
      <c r="R89" s="217"/>
      <c r="AA89"/>
      <c r="AB89"/>
      <c r="AC89"/>
      <c r="AD89"/>
      <c r="AE89"/>
    </row>
    <row r="90" spans="1:37" ht="35.15" customHeight="1" x14ac:dyDescent="0.55000000000000004">
      <c r="A90" s="242"/>
      <c r="B90" s="231"/>
      <c r="C90" s="128" t="s">
        <v>74</v>
      </c>
      <c r="D90" s="128" t="s">
        <v>74</v>
      </c>
      <c r="E90" s="128" t="s">
        <v>75</v>
      </c>
      <c r="F90" s="128" t="s">
        <v>76</v>
      </c>
      <c r="G90" s="233"/>
      <c r="H90" s="234"/>
      <c r="I90" s="112" t="s">
        <v>107</v>
      </c>
      <c r="J90" s="112" t="s">
        <v>108</v>
      </c>
      <c r="K90" s="128" t="s">
        <v>12</v>
      </c>
      <c r="L90" s="128" t="s">
        <v>13</v>
      </c>
      <c r="M90" s="233"/>
      <c r="N90" s="215"/>
      <c r="O90" s="237"/>
      <c r="P90" s="215"/>
      <c r="Q90" s="215"/>
      <c r="R90" s="217"/>
      <c r="AA90"/>
      <c r="AB90"/>
      <c r="AC90"/>
      <c r="AD90"/>
      <c r="AE90"/>
    </row>
    <row r="91" spans="1:37" x14ac:dyDescent="0.55000000000000004">
      <c r="A91" s="242"/>
      <c r="B91" s="12" t="s">
        <v>56</v>
      </c>
      <c r="C91" s="37">
        <v>0.38805475694444441</v>
      </c>
      <c r="D91" s="37">
        <f t="shared" ref="D91:D96" si="86">C91</f>
        <v>0.38805475694444441</v>
      </c>
      <c r="E91" s="37">
        <v>0.39523072916666663</v>
      </c>
      <c r="F91" s="37">
        <f t="shared" ref="F91:F96" si="87">E91-D91</f>
        <v>7.1759722222222155E-3</v>
      </c>
      <c r="G91" s="96">
        <v>15.6</v>
      </c>
      <c r="H91" s="96">
        <f t="shared" ref="H91:H96" si="88">G91-10</f>
        <v>5.6</v>
      </c>
      <c r="I91" s="108">
        <v>6090</v>
      </c>
      <c r="J91" s="108">
        <v>6240</v>
      </c>
      <c r="K91" s="95">
        <v>6730</v>
      </c>
      <c r="L91" s="95">
        <v>6500</v>
      </c>
      <c r="M91" s="96">
        <f t="shared" ref="M91:M96" si="89">(J91-I91)*100/I91</f>
        <v>2.4630541871921183</v>
      </c>
      <c r="N91" s="96">
        <f t="shared" ref="N91:N96" si="90">(K91-I91)*100/I91</f>
        <v>10.509031198686371</v>
      </c>
      <c r="O91" s="107" t="s">
        <v>112</v>
      </c>
      <c r="P91" s="14">
        <v>-3.73</v>
      </c>
      <c r="Q91" s="95">
        <v>-3513</v>
      </c>
      <c r="R91" s="217"/>
      <c r="AA91"/>
      <c r="AB91"/>
      <c r="AC91"/>
      <c r="AD91"/>
      <c r="AE91"/>
    </row>
    <row r="92" spans="1:37" x14ac:dyDescent="0.55000000000000004">
      <c r="A92" s="242"/>
      <c r="B92" s="12" t="s">
        <v>134</v>
      </c>
      <c r="C92" s="37">
        <v>0.38894449074074072</v>
      </c>
      <c r="D92" s="37">
        <f t="shared" si="86"/>
        <v>0.38894449074074072</v>
      </c>
      <c r="E92" s="37">
        <v>0.39491234953703702</v>
      </c>
      <c r="F92" s="37">
        <f t="shared" si="87"/>
        <v>5.9678587962962992E-3</v>
      </c>
      <c r="G92" s="96">
        <v>10.82</v>
      </c>
      <c r="H92" s="96">
        <f t="shared" si="88"/>
        <v>0.82000000000000028</v>
      </c>
      <c r="I92" s="108">
        <v>952</v>
      </c>
      <c r="J92" s="108">
        <v>960</v>
      </c>
      <c r="K92" s="95">
        <v>1045</v>
      </c>
      <c r="L92" s="95">
        <v>1010</v>
      </c>
      <c r="M92" s="96">
        <f t="shared" si="89"/>
        <v>0.84033613445378152</v>
      </c>
      <c r="N92" s="96">
        <f t="shared" si="90"/>
        <v>9.7689075630252109</v>
      </c>
      <c r="O92" s="125" t="s">
        <v>136</v>
      </c>
      <c r="P92" s="14">
        <v>-3.66</v>
      </c>
      <c r="Q92" s="95">
        <v>-3632</v>
      </c>
      <c r="R92" s="217"/>
      <c r="AA92"/>
      <c r="AB92"/>
      <c r="AC92"/>
      <c r="AD92"/>
      <c r="AE92"/>
    </row>
    <row r="93" spans="1:37" x14ac:dyDescent="0.55000000000000004">
      <c r="A93" s="242"/>
      <c r="B93" s="12" t="s">
        <v>104</v>
      </c>
      <c r="C93" s="37">
        <v>0.42384826388888891</v>
      </c>
      <c r="D93" s="37">
        <f t="shared" si="86"/>
        <v>0.42384826388888891</v>
      </c>
      <c r="E93" s="37">
        <v>0.48937312499999996</v>
      </c>
      <c r="F93" s="37">
        <f t="shared" si="87"/>
        <v>6.5524861111111055E-2</v>
      </c>
      <c r="G93" s="96">
        <v>11.31</v>
      </c>
      <c r="H93" s="96">
        <f t="shared" si="88"/>
        <v>1.3100000000000005</v>
      </c>
      <c r="I93" s="108">
        <v>6810</v>
      </c>
      <c r="J93" s="108">
        <v>6850</v>
      </c>
      <c r="K93" s="95">
        <v>7500</v>
      </c>
      <c r="L93" s="95">
        <v>7200</v>
      </c>
      <c r="M93" s="96">
        <f t="shared" si="89"/>
        <v>0.58737151248164465</v>
      </c>
      <c r="N93" s="96">
        <f t="shared" si="90"/>
        <v>10.13215859030837</v>
      </c>
      <c r="O93" s="125" t="s">
        <v>112</v>
      </c>
      <c r="P93" s="14">
        <v>-4.3099999999999996</v>
      </c>
      <c r="Q93" s="95">
        <v>-4200</v>
      </c>
      <c r="R93" s="217"/>
      <c r="AA93"/>
      <c r="AB93"/>
      <c r="AC93"/>
      <c r="AD93"/>
      <c r="AE93"/>
    </row>
    <row r="94" spans="1:37" x14ac:dyDescent="0.55000000000000004">
      <c r="A94" s="242"/>
      <c r="B94" s="12" t="s">
        <v>135</v>
      </c>
      <c r="C94" s="37">
        <v>0.52535043981481488</v>
      </c>
      <c r="D94" s="37">
        <f t="shared" si="86"/>
        <v>0.52535043981481488</v>
      </c>
      <c r="E94" s="37">
        <v>0.53052848379629636</v>
      </c>
      <c r="F94" s="37">
        <f t="shared" si="87"/>
        <v>5.1780439814814727E-3</v>
      </c>
      <c r="G94" s="96">
        <v>19.82</v>
      </c>
      <c r="H94" s="96">
        <f t="shared" si="88"/>
        <v>9.82</v>
      </c>
      <c r="I94" s="108">
        <v>7670</v>
      </c>
      <c r="J94" s="108">
        <v>7680</v>
      </c>
      <c r="K94" s="95">
        <v>8510</v>
      </c>
      <c r="L94" s="95">
        <v>8850</v>
      </c>
      <c r="M94" s="96">
        <f t="shared" si="89"/>
        <v>0.1303780964797914</v>
      </c>
      <c r="N94" s="96">
        <f t="shared" si="90"/>
        <v>10.951760104302478</v>
      </c>
      <c r="O94" s="107" t="s">
        <v>113</v>
      </c>
      <c r="P94" s="14">
        <v>3.66</v>
      </c>
      <c r="Q94" s="95">
        <v>3482</v>
      </c>
      <c r="R94" s="217"/>
      <c r="AA94"/>
      <c r="AB94"/>
      <c r="AC94"/>
      <c r="AD94"/>
      <c r="AE94"/>
    </row>
    <row r="95" spans="1:37" x14ac:dyDescent="0.55000000000000004">
      <c r="A95" s="242"/>
      <c r="B95" s="12" t="s">
        <v>55</v>
      </c>
      <c r="C95" s="37">
        <v>0.61249843749999999</v>
      </c>
      <c r="D95" s="37">
        <f t="shared" si="86"/>
        <v>0.61249843749999999</v>
      </c>
      <c r="E95" s="37">
        <v>0.61249843749999999</v>
      </c>
      <c r="F95" s="37">
        <f t="shared" si="87"/>
        <v>0</v>
      </c>
      <c r="G95" s="96">
        <v>10.17</v>
      </c>
      <c r="H95" s="96">
        <f t="shared" si="88"/>
        <v>0.16999999999999993</v>
      </c>
      <c r="I95" s="108">
        <v>9050</v>
      </c>
      <c r="J95" s="108">
        <v>9250</v>
      </c>
      <c r="K95" s="95">
        <v>9960</v>
      </c>
      <c r="L95" s="95">
        <v>0</v>
      </c>
      <c r="M95" s="96">
        <f t="shared" si="89"/>
        <v>2.2099447513812156</v>
      </c>
      <c r="N95" s="96">
        <f t="shared" si="90"/>
        <v>10.05524861878453</v>
      </c>
      <c r="O95" s="125" t="s">
        <v>115</v>
      </c>
      <c r="P95" s="14">
        <v>0</v>
      </c>
      <c r="Q95" s="95">
        <v>0</v>
      </c>
      <c r="R95" s="217"/>
      <c r="AA95"/>
      <c r="AB95"/>
      <c r="AC95"/>
      <c r="AD95"/>
      <c r="AE95"/>
    </row>
    <row r="96" spans="1:37" x14ac:dyDescent="0.55000000000000004">
      <c r="A96" s="242"/>
      <c r="B96" s="12" t="s">
        <v>87</v>
      </c>
      <c r="C96" s="37">
        <v>0.61703194444444442</v>
      </c>
      <c r="D96" s="37">
        <f t="shared" si="86"/>
        <v>0.61703194444444442</v>
      </c>
      <c r="E96" s="37">
        <v>0.62491853009259257</v>
      </c>
      <c r="F96" s="37">
        <f t="shared" si="87"/>
        <v>7.8865856481481478E-3</v>
      </c>
      <c r="G96" s="96">
        <v>13.51</v>
      </c>
      <c r="H96" s="96">
        <f t="shared" si="88"/>
        <v>3.51</v>
      </c>
      <c r="I96" s="108">
        <v>7400</v>
      </c>
      <c r="J96" s="108">
        <v>7410</v>
      </c>
      <c r="K96" s="95">
        <v>8150</v>
      </c>
      <c r="L96" s="95">
        <v>7780</v>
      </c>
      <c r="M96" s="96">
        <f t="shared" si="89"/>
        <v>0.13513513513513514</v>
      </c>
      <c r="N96" s="96">
        <f t="shared" si="90"/>
        <v>10.135135135135135</v>
      </c>
      <c r="O96" s="125" t="s">
        <v>113</v>
      </c>
      <c r="P96" s="14">
        <v>-4.8499999999999996</v>
      </c>
      <c r="Q96" s="95">
        <v>-4740</v>
      </c>
      <c r="R96" s="217"/>
      <c r="AA96"/>
      <c r="AB96"/>
      <c r="AC96"/>
      <c r="AD96"/>
      <c r="AE96"/>
    </row>
    <row r="97" spans="1:31" ht="33.9" customHeight="1" thickBot="1" x14ac:dyDescent="0.6">
      <c r="A97" s="266"/>
      <c r="B97" s="267"/>
      <c r="C97" s="267"/>
      <c r="D97" s="267"/>
      <c r="E97" s="267"/>
      <c r="F97" s="268"/>
      <c r="G97" s="269"/>
      <c r="H97" s="270"/>
      <c r="I97" s="140"/>
      <c r="J97" s="140"/>
      <c r="K97" s="271" t="s">
        <v>19</v>
      </c>
      <c r="L97" s="272"/>
      <c r="M97" s="141"/>
      <c r="N97" s="142"/>
      <c r="O97" s="142"/>
      <c r="P97" s="143">
        <f>AVERAGE(P91:P96)/100</f>
        <v>-2.148333333333333E-2</v>
      </c>
      <c r="Q97" s="144">
        <f>SUM(Q91:Q96)</f>
        <v>-12603</v>
      </c>
      <c r="R97" s="265"/>
      <c r="AA97"/>
      <c r="AB97"/>
      <c r="AC97"/>
      <c r="AD97"/>
      <c r="AE97"/>
    </row>
    <row r="98" spans="1:31" ht="17.600000000000001" customHeight="1" x14ac:dyDescent="0.55000000000000004">
      <c r="A98" s="228">
        <v>42661</v>
      </c>
      <c r="B98" s="230" t="s">
        <v>22</v>
      </c>
      <c r="C98" s="145" t="s">
        <v>12</v>
      </c>
      <c r="D98" s="230" t="s">
        <v>13</v>
      </c>
      <c r="E98" s="230"/>
      <c r="F98" s="230"/>
      <c r="G98" s="232" t="s">
        <v>89</v>
      </c>
      <c r="H98" s="232" t="s">
        <v>142</v>
      </c>
      <c r="I98" s="230" t="s">
        <v>27</v>
      </c>
      <c r="J98" s="230"/>
      <c r="K98" s="230"/>
      <c r="L98" s="230"/>
      <c r="M98" s="235" t="s">
        <v>109</v>
      </c>
      <c r="N98" s="236" t="s">
        <v>110</v>
      </c>
      <c r="O98" s="236" t="s">
        <v>111</v>
      </c>
      <c r="P98" s="214" t="s">
        <v>10</v>
      </c>
      <c r="Q98" s="214" t="s">
        <v>11</v>
      </c>
      <c r="R98" s="216"/>
      <c r="S98" s="219" t="s">
        <v>143</v>
      </c>
      <c r="AA98"/>
      <c r="AB98"/>
      <c r="AC98"/>
      <c r="AD98"/>
      <c r="AE98"/>
    </row>
    <row r="99" spans="1:31" ht="35.15" customHeight="1" x14ac:dyDescent="0.55000000000000004">
      <c r="A99" s="229"/>
      <c r="B99" s="231"/>
      <c r="C99" s="130" t="s">
        <v>74</v>
      </c>
      <c r="D99" s="130" t="s">
        <v>74</v>
      </c>
      <c r="E99" s="130" t="s">
        <v>75</v>
      </c>
      <c r="F99" s="130" t="s">
        <v>76</v>
      </c>
      <c r="G99" s="233"/>
      <c r="H99" s="234"/>
      <c r="I99" s="112" t="s">
        <v>107</v>
      </c>
      <c r="J99" s="112" t="s">
        <v>108</v>
      </c>
      <c r="K99" s="130" t="s">
        <v>12</v>
      </c>
      <c r="L99" s="130" t="s">
        <v>13</v>
      </c>
      <c r="M99" s="233"/>
      <c r="N99" s="215"/>
      <c r="O99" s="237"/>
      <c r="P99" s="215"/>
      <c r="Q99" s="215"/>
      <c r="R99" s="217"/>
      <c r="S99" s="220"/>
      <c r="AA99"/>
      <c r="AB99"/>
      <c r="AC99"/>
      <c r="AD99"/>
      <c r="AE99"/>
    </row>
    <row r="100" spans="1:31" x14ac:dyDescent="0.55000000000000004">
      <c r="A100" s="229"/>
      <c r="B100" s="137" t="s">
        <v>52</v>
      </c>
      <c r="C100" s="131">
        <v>0.38275027777777781</v>
      </c>
      <c r="D100" s="37">
        <f t="shared" ref="D100:D110" si="91">C100</f>
        <v>0.38275027777777781</v>
      </c>
      <c r="E100" s="131">
        <v>0.38754062499999997</v>
      </c>
      <c r="F100" s="37">
        <f t="shared" ref="F100:F110" si="92">E100-D100</f>
        <v>4.7903472222221577E-3</v>
      </c>
      <c r="G100" s="132">
        <v>23.7</v>
      </c>
      <c r="H100" s="96">
        <f t="shared" ref="H100:H110" si="93">G100-N100</f>
        <v>10.443215031315239</v>
      </c>
      <c r="I100" s="133">
        <v>9580</v>
      </c>
      <c r="J100" s="133">
        <v>9750</v>
      </c>
      <c r="K100" s="134">
        <v>10850</v>
      </c>
      <c r="L100" s="134">
        <v>10900</v>
      </c>
      <c r="M100" s="96">
        <f t="shared" ref="M100:M110" si="94">(J100-I100)*100/I100</f>
        <v>1.7745302713987474</v>
      </c>
      <c r="N100" s="96">
        <f t="shared" ref="N100:N110" si="95">(K100-I100)*100/I100</f>
        <v>13.256784968684761</v>
      </c>
      <c r="O100" s="135" t="s">
        <v>141</v>
      </c>
      <c r="P100" s="138">
        <v>0.14000000000000001</v>
      </c>
      <c r="Q100" s="134">
        <v>274</v>
      </c>
      <c r="R100" s="217"/>
      <c r="S100" s="146" t="s">
        <v>145</v>
      </c>
      <c r="AA100"/>
      <c r="AB100"/>
      <c r="AC100"/>
      <c r="AD100"/>
      <c r="AE100"/>
    </row>
    <row r="101" spans="1:31" x14ac:dyDescent="0.55000000000000004">
      <c r="A101" s="229"/>
      <c r="B101" s="137" t="s">
        <v>63</v>
      </c>
      <c r="C101" s="131">
        <v>0.39121388888888892</v>
      </c>
      <c r="D101" s="37">
        <f t="shared" si="91"/>
        <v>0.39121388888888892</v>
      </c>
      <c r="E101" s="131">
        <v>0.39240408564814816</v>
      </c>
      <c r="F101" s="37">
        <f t="shared" si="92"/>
        <v>1.1901967592592433E-3</v>
      </c>
      <c r="G101" s="132">
        <v>11.51</v>
      </c>
      <c r="H101" s="96">
        <f t="shared" si="93"/>
        <v>1.2582014388489213</v>
      </c>
      <c r="I101" s="133">
        <v>2780</v>
      </c>
      <c r="J101" s="133">
        <v>2845</v>
      </c>
      <c r="K101" s="134">
        <v>3065</v>
      </c>
      <c r="L101" s="134">
        <v>3000</v>
      </c>
      <c r="M101" s="96">
        <f t="shared" si="94"/>
        <v>2.3381294964028778</v>
      </c>
      <c r="N101" s="96">
        <f t="shared" si="95"/>
        <v>10.251798561151078</v>
      </c>
      <c r="O101" s="136" t="s">
        <v>112</v>
      </c>
      <c r="P101" s="138">
        <v>-2.4300000000000002</v>
      </c>
      <c r="Q101" s="134">
        <v>-2388</v>
      </c>
      <c r="R101" s="217"/>
      <c r="S101" s="146" t="s">
        <v>145</v>
      </c>
      <c r="AA101"/>
      <c r="AB101"/>
      <c r="AC101"/>
      <c r="AD101"/>
      <c r="AE101"/>
    </row>
    <row r="102" spans="1:31" x14ac:dyDescent="0.55000000000000004">
      <c r="A102" s="229"/>
      <c r="B102" s="137" t="s">
        <v>135</v>
      </c>
      <c r="C102" s="131">
        <v>0.40602050925925925</v>
      </c>
      <c r="D102" s="37">
        <f t="shared" si="91"/>
        <v>0.40602050925925925</v>
      </c>
      <c r="E102" s="131">
        <v>0.41079370370370372</v>
      </c>
      <c r="F102" s="37">
        <f t="shared" si="92"/>
        <v>4.7731944444444618E-3</v>
      </c>
      <c r="G102" s="132">
        <v>12.64</v>
      </c>
      <c r="H102" s="96">
        <f t="shared" si="93"/>
        <v>1.2606896551724152</v>
      </c>
      <c r="I102" s="133">
        <v>8700</v>
      </c>
      <c r="J102" s="133">
        <v>8880</v>
      </c>
      <c r="K102" s="134">
        <v>9690</v>
      </c>
      <c r="L102" s="134">
        <v>9480</v>
      </c>
      <c r="M102" s="96">
        <f t="shared" si="94"/>
        <v>2.0689655172413794</v>
      </c>
      <c r="N102" s="96">
        <f t="shared" si="95"/>
        <v>11.379310344827585</v>
      </c>
      <c r="O102" s="136" t="s">
        <v>112</v>
      </c>
      <c r="P102" s="138">
        <v>-2.48</v>
      </c>
      <c r="Q102" s="134">
        <v>-2404</v>
      </c>
      <c r="R102" s="217"/>
      <c r="S102" s="146" t="s">
        <v>145</v>
      </c>
      <c r="AA102"/>
      <c r="AB102"/>
      <c r="AC102"/>
      <c r="AD102"/>
      <c r="AE102"/>
    </row>
    <row r="103" spans="1:31" x14ac:dyDescent="0.55000000000000004">
      <c r="A103" s="229"/>
      <c r="B103" s="137" t="s">
        <v>137</v>
      </c>
      <c r="C103" s="131">
        <v>0.41442857638888886</v>
      </c>
      <c r="D103" s="37">
        <f t="shared" si="91"/>
        <v>0.41442857638888886</v>
      </c>
      <c r="E103" s="131">
        <v>0.41520965277777777</v>
      </c>
      <c r="F103" s="37">
        <f t="shared" si="92"/>
        <v>7.8107638888891273E-4</v>
      </c>
      <c r="G103" s="132">
        <v>17.73</v>
      </c>
      <c r="H103" s="96">
        <f t="shared" si="93"/>
        <v>7.3100933125972016</v>
      </c>
      <c r="I103" s="133">
        <v>3215</v>
      </c>
      <c r="J103" s="133">
        <v>3200</v>
      </c>
      <c r="K103" s="134">
        <v>3550</v>
      </c>
      <c r="L103" s="134">
        <v>3690</v>
      </c>
      <c r="M103" s="96">
        <f t="shared" si="94"/>
        <v>-0.46656298600311041</v>
      </c>
      <c r="N103" s="96">
        <f t="shared" si="95"/>
        <v>10.419906687402799</v>
      </c>
      <c r="O103" s="135" t="s">
        <v>113</v>
      </c>
      <c r="P103" s="138">
        <v>1.92</v>
      </c>
      <c r="Q103" s="134">
        <v>3812</v>
      </c>
      <c r="R103" s="217"/>
      <c r="S103" s="146" t="s">
        <v>145</v>
      </c>
      <c r="AA103"/>
      <c r="AB103"/>
      <c r="AC103"/>
      <c r="AD103"/>
      <c r="AE103"/>
    </row>
    <row r="104" spans="1:31" x14ac:dyDescent="0.55000000000000004">
      <c r="A104" s="229"/>
      <c r="B104" s="137" t="s">
        <v>138</v>
      </c>
      <c r="C104" s="131">
        <v>0.43811942129629627</v>
      </c>
      <c r="D104" s="37">
        <f t="shared" si="91"/>
        <v>0.43811942129629627</v>
      </c>
      <c r="E104" s="131">
        <v>0.43968907407407404</v>
      </c>
      <c r="F104" s="37">
        <f t="shared" si="92"/>
        <v>1.5696527777777636E-3</v>
      </c>
      <c r="G104" s="132">
        <v>12.55</v>
      </c>
      <c r="H104" s="96">
        <f t="shared" si="93"/>
        <v>1.6188259109311751</v>
      </c>
      <c r="I104" s="133">
        <v>12350</v>
      </c>
      <c r="J104" s="133">
        <v>12100</v>
      </c>
      <c r="K104" s="134">
        <v>13700</v>
      </c>
      <c r="L104" s="134">
        <v>13300</v>
      </c>
      <c r="M104" s="96">
        <f t="shared" si="94"/>
        <v>-2.0242914979757085</v>
      </c>
      <c r="N104" s="96">
        <f t="shared" si="95"/>
        <v>10.931174089068826</v>
      </c>
      <c r="O104" s="136" t="s">
        <v>112</v>
      </c>
      <c r="P104" s="138">
        <v>-3.23</v>
      </c>
      <c r="Q104" s="134">
        <v>-3099</v>
      </c>
      <c r="R104" s="217"/>
      <c r="S104" s="146" t="s">
        <v>145</v>
      </c>
      <c r="AA104"/>
      <c r="AB104"/>
      <c r="AC104"/>
      <c r="AD104"/>
      <c r="AE104"/>
    </row>
    <row r="105" spans="1:31" x14ac:dyDescent="0.55000000000000004">
      <c r="A105" s="229"/>
      <c r="B105" s="137" t="s">
        <v>85</v>
      </c>
      <c r="C105" s="131">
        <v>0.45684383101851855</v>
      </c>
      <c r="D105" s="37">
        <f t="shared" si="91"/>
        <v>0.45684383101851855</v>
      </c>
      <c r="E105" s="131">
        <v>0.46041965277777774</v>
      </c>
      <c r="F105" s="37">
        <f t="shared" si="92"/>
        <v>3.5758217592591901E-3</v>
      </c>
      <c r="G105" s="132">
        <v>12.48</v>
      </c>
      <c r="H105" s="96">
        <f t="shared" si="93"/>
        <v>1.9849504950495049</v>
      </c>
      <c r="I105" s="133">
        <v>5050</v>
      </c>
      <c r="J105" s="133">
        <v>4940</v>
      </c>
      <c r="K105" s="134">
        <v>5580</v>
      </c>
      <c r="L105" s="134">
        <v>5430</v>
      </c>
      <c r="M105" s="96">
        <f t="shared" si="94"/>
        <v>-2.1782178217821784</v>
      </c>
      <c r="N105" s="96">
        <f t="shared" si="95"/>
        <v>10.495049504950495</v>
      </c>
      <c r="O105" s="136" t="s">
        <v>113</v>
      </c>
      <c r="P105" s="138">
        <v>-3</v>
      </c>
      <c r="Q105" s="134">
        <v>-2846</v>
      </c>
      <c r="R105" s="217"/>
      <c r="S105" s="146" t="s">
        <v>145</v>
      </c>
      <c r="AA105"/>
      <c r="AB105"/>
      <c r="AC105"/>
      <c r="AD105"/>
      <c r="AE105"/>
    </row>
    <row r="106" spans="1:31" x14ac:dyDescent="0.55000000000000004">
      <c r="A106" s="229"/>
      <c r="B106" s="137" t="s">
        <v>52</v>
      </c>
      <c r="C106" s="131">
        <v>0.46631269675925924</v>
      </c>
      <c r="D106" s="37">
        <f t="shared" si="91"/>
        <v>0.46631269675925924</v>
      </c>
      <c r="E106" s="131">
        <v>0.47512468749999998</v>
      </c>
      <c r="F106" s="37">
        <f t="shared" si="92"/>
        <v>8.8119907407407383E-3</v>
      </c>
      <c r="G106" s="132">
        <v>23.7</v>
      </c>
      <c r="H106" s="96">
        <f t="shared" si="93"/>
        <v>10.965135699373695</v>
      </c>
      <c r="I106" s="133">
        <v>9580</v>
      </c>
      <c r="J106" s="133">
        <v>9750</v>
      </c>
      <c r="K106" s="134">
        <v>10800</v>
      </c>
      <c r="L106" s="134">
        <v>10850</v>
      </c>
      <c r="M106" s="96">
        <f t="shared" si="94"/>
        <v>1.7745302713987474</v>
      </c>
      <c r="N106" s="96">
        <f t="shared" si="95"/>
        <v>12.734864300626304</v>
      </c>
      <c r="O106" s="135" t="s">
        <v>113</v>
      </c>
      <c r="P106" s="138">
        <v>0</v>
      </c>
      <c r="Q106" s="134">
        <v>0</v>
      </c>
      <c r="R106" s="217"/>
      <c r="S106" s="146" t="s">
        <v>145</v>
      </c>
      <c r="AA106"/>
      <c r="AB106"/>
      <c r="AC106"/>
      <c r="AD106"/>
      <c r="AE106"/>
    </row>
    <row r="107" spans="1:31" x14ac:dyDescent="0.55000000000000004">
      <c r="A107" s="229"/>
      <c r="B107" s="137" t="s">
        <v>137</v>
      </c>
      <c r="C107" s="131">
        <v>0.47321865740740737</v>
      </c>
      <c r="D107" s="37">
        <f t="shared" si="91"/>
        <v>0.47321865740740737</v>
      </c>
      <c r="E107" s="131">
        <v>0.47512468749999998</v>
      </c>
      <c r="F107" s="37">
        <f t="shared" si="92"/>
        <v>1.9060300925926033E-3</v>
      </c>
      <c r="G107" s="132">
        <v>17.73</v>
      </c>
      <c r="H107" s="96">
        <f t="shared" si="93"/>
        <v>7.621135303265941</v>
      </c>
      <c r="I107" s="133">
        <v>3215</v>
      </c>
      <c r="J107" s="133">
        <v>3200</v>
      </c>
      <c r="K107" s="134">
        <v>3540</v>
      </c>
      <c r="L107" s="134">
        <v>3560</v>
      </c>
      <c r="M107" s="96">
        <f t="shared" si="94"/>
        <v>-0.46656298600311041</v>
      </c>
      <c r="N107" s="96">
        <f t="shared" si="95"/>
        <v>10.108864696734059</v>
      </c>
      <c r="O107" s="135" t="s">
        <v>113</v>
      </c>
      <c r="P107" s="138">
        <v>0</v>
      </c>
      <c r="Q107" s="134">
        <v>0</v>
      </c>
      <c r="R107" s="217"/>
      <c r="S107" s="146" t="s">
        <v>145</v>
      </c>
      <c r="AA107"/>
      <c r="AB107"/>
      <c r="AC107"/>
      <c r="AD107"/>
      <c r="AE107"/>
    </row>
    <row r="108" spans="1:31" x14ac:dyDescent="0.55000000000000004">
      <c r="A108" s="229"/>
      <c r="B108" s="137" t="s">
        <v>139</v>
      </c>
      <c r="C108" s="131">
        <v>0.53909236111111114</v>
      </c>
      <c r="D108" s="37">
        <f t="shared" si="91"/>
        <v>0.53909236111111114</v>
      </c>
      <c r="E108" s="131">
        <v>0.53930456018518524</v>
      </c>
      <c r="F108" s="37">
        <f t="shared" si="92"/>
        <v>2.1219907407410421E-4</v>
      </c>
      <c r="G108" s="132">
        <v>11.35</v>
      </c>
      <c r="H108" s="96">
        <f t="shared" si="93"/>
        <v>1.3063318777292565</v>
      </c>
      <c r="I108" s="133">
        <v>2290</v>
      </c>
      <c r="J108" s="133">
        <v>2245</v>
      </c>
      <c r="K108" s="134">
        <v>2520</v>
      </c>
      <c r="L108" s="134">
        <v>2545</v>
      </c>
      <c r="M108" s="96">
        <f t="shared" si="94"/>
        <v>-1.965065502183406</v>
      </c>
      <c r="N108" s="96">
        <f t="shared" si="95"/>
        <v>10.043668122270743</v>
      </c>
      <c r="O108" s="136" t="s">
        <v>112</v>
      </c>
      <c r="P108" s="138">
        <v>0.67</v>
      </c>
      <c r="Q108" s="134">
        <v>658</v>
      </c>
      <c r="R108" s="217"/>
      <c r="S108" s="146" t="s">
        <v>145</v>
      </c>
      <c r="AA108"/>
      <c r="AB108"/>
      <c r="AC108"/>
      <c r="AD108"/>
      <c r="AE108"/>
    </row>
    <row r="109" spans="1:31" x14ac:dyDescent="0.55000000000000004">
      <c r="A109" s="229"/>
      <c r="B109" s="137" t="s">
        <v>140</v>
      </c>
      <c r="C109" s="131">
        <v>0.58739001157407411</v>
      </c>
      <c r="D109" s="37">
        <f t="shared" si="91"/>
        <v>0.58739001157407411</v>
      </c>
      <c r="E109" s="131">
        <v>0.58807895833333335</v>
      </c>
      <c r="F109" s="37">
        <f t="shared" si="92"/>
        <v>6.8894675925923465E-4</v>
      </c>
      <c r="G109" s="132">
        <v>29.82</v>
      </c>
      <c r="H109" s="96">
        <f t="shared" si="93"/>
        <v>19.680834990059644</v>
      </c>
      <c r="I109" s="133">
        <v>2515</v>
      </c>
      <c r="J109" s="133">
        <v>2560</v>
      </c>
      <c r="K109" s="134">
        <v>2770</v>
      </c>
      <c r="L109" s="134">
        <v>2800</v>
      </c>
      <c r="M109" s="96">
        <f t="shared" si="94"/>
        <v>1.7892644135188867</v>
      </c>
      <c r="N109" s="96">
        <f t="shared" si="95"/>
        <v>10.139165009940358</v>
      </c>
      <c r="O109" s="136" t="s">
        <v>144</v>
      </c>
      <c r="P109" s="138">
        <v>0.76</v>
      </c>
      <c r="Q109" s="134">
        <v>758</v>
      </c>
      <c r="R109" s="217"/>
      <c r="S109" s="146" t="s">
        <v>145</v>
      </c>
      <c r="AA109"/>
      <c r="AB109"/>
      <c r="AC109"/>
      <c r="AD109"/>
      <c r="AE109"/>
    </row>
    <row r="110" spans="1:31" x14ac:dyDescent="0.55000000000000004">
      <c r="A110" s="229"/>
      <c r="B110" s="137" t="s">
        <v>56</v>
      </c>
      <c r="C110" s="131">
        <v>0.61541784722222226</v>
      </c>
      <c r="D110" s="37">
        <f t="shared" si="91"/>
        <v>0.61541784722222226</v>
      </c>
      <c r="E110" s="131">
        <v>0.61571606481481478</v>
      </c>
      <c r="F110" s="37">
        <f t="shared" si="92"/>
        <v>2.9821759259252012E-4</v>
      </c>
      <c r="G110" s="132">
        <v>14.84</v>
      </c>
      <c r="H110" s="96">
        <f t="shared" si="93"/>
        <v>1.946446776611694</v>
      </c>
      <c r="I110" s="133">
        <v>6670</v>
      </c>
      <c r="J110" s="133">
        <v>6650</v>
      </c>
      <c r="K110" s="134">
        <v>7530</v>
      </c>
      <c r="L110" s="134">
        <v>7610</v>
      </c>
      <c r="M110" s="96">
        <f t="shared" si="94"/>
        <v>-0.29985007496251875</v>
      </c>
      <c r="N110" s="96">
        <f t="shared" si="95"/>
        <v>12.893553223388306</v>
      </c>
      <c r="O110" s="136" t="s">
        <v>112</v>
      </c>
      <c r="P110" s="138">
        <v>0.74</v>
      </c>
      <c r="Q110" s="134">
        <v>724</v>
      </c>
      <c r="R110" s="217"/>
      <c r="S110" s="146" t="s">
        <v>145</v>
      </c>
      <c r="AA110"/>
      <c r="AB110"/>
      <c r="AC110"/>
      <c r="AD110"/>
      <c r="AE110"/>
    </row>
    <row r="111" spans="1:31" ht="33.9" customHeight="1" thickBot="1" x14ac:dyDescent="0.6">
      <c r="A111" s="221" t="s">
        <v>146</v>
      </c>
      <c r="B111" s="222"/>
      <c r="C111" s="222"/>
      <c r="D111" s="222"/>
      <c r="E111" s="222"/>
      <c r="F111" s="223"/>
      <c r="G111" s="224"/>
      <c r="H111" s="225"/>
      <c r="I111" s="147"/>
      <c r="J111" s="147"/>
      <c r="K111" s="226" t="s">
        <v>19</v>
      </c>
      <c r="L111" s="227"/>
      <c r="M111" s="148"/>
      <c r="N111" s="149"/>
      <c r="O111" s="149"/>
      <c r="P111" s="150">
        <f>AVERAGE(P100:P110)/100</f>
        <v>-6.2818181818181818E-3</v>
      </c>
      <c r="Q111" s="151">
        <f>SUM(Q100:Q110)</f>
        <v>-4511</v>
      </c>
      <c r="R111" s="218"/>
      <c r="S111" s="152"/>
      <c r="AA111"/>
      <c r="AB111"/>
      <c r="AC111"/>
      <c r="AD111"/>
      <c r="AE111"/>
    </row>
    <row r="112" spans="1:31" ht="17.600000000000001" customHeight="1" x14ac:dyDescent="0.55000000000000004">
      <c r="A112" s="228">
        <v>42662</v>
      </c>
      <c r="B112" s="230" t="s">
        <v>22</v>
      </c>
      <c r="C112" s="145" t="s">
        <v>12</v>
      </c>
      <c r="D112" s="230" t="s">
        <v>13</v>
      </c>
      <c r="E112" s="230"/>
      <c r="F112" s="230"/>
      <c r="G112" s="232" t="s">
        <v>89</v>
      </c>
      <c r="H112" s="232" t="s">
        <v>142</v>
      </c>
      <c r="I112" s="230" t="s">
        <v>27</v>
      </c>
      <c r="J112" s="230"/>
      <c r="K112" s="230"/>
      <c r="L112" s="230"/>
      <c r="M112" s="235" t="s">
        <v>109</v>
      </c>
      <c r="N112" s="236" t="s">
        <v>110</v>
      </c>
      <c r="O112" s="236" t="s">
        <v>111</v>
      </c>
      <c r="P112" s="214" t="s">
        <v>10</v>
      </c>
      <c r="Q112" s="214" t="s">
        <v>11</v>
      </c>
      <c r="R112" s="216"/>
      <c r="S112" s="219" t="s">
        <v>143</v>
      </c>
      <c r="AA112"/>
      <c r="AB112"/>
      <c r="AC112"/>
      <c r="AD112"/>
      <c r="AE112"/>
    </row>
    <row r="113" spans="1:31" ht="35.15" customHeight="1" x14ac:dyDescent="0.55000000000000004">
      <c r="A113" s="229"/>
      <c r="B113" s="231"/>
      <c r="C113" s="130" t="s">
        <v>74</v>
      </c>
      <c r="D113" s="130" t="s">
        <v>74</v>
      </c>
      <c r="E113" s="130" t="s">
        <v>75</v>
      </c>
      <c r="F113" s="130" t="s">
        <v>76</v>
      </c>
      <c r="G113" s="233"/>
      <c r="H113" s="234"/>
      <c r="I113" s="112" t="s">
        <v>107</v>
      </c>
      <c r="J113" s="112" t="s">
        <v>108</v>
      </c>
      <c r="K113" s="130" t="s">
        <v>12</v>
      </c>
      <c r="L113" s="130" t="s">
        <v>13</v>
      </c>
      <c r="M113" s="233"/>
      <c r="N113" s="215"/>
      <c r="O113" s="237"/>
      <c r="P113" s="215"/>
      <c r="Q113" s="215"/>
      <c r="R113" s="217"/>
      <c r="S113" s="220"/>
      <c r="AA113"/>
      <c r="AB113"/>
      <c r="AC113"/>
      <c r="AD113"/>
      <c r="AE113"/>
    </row>
    <row r="114" spans="1:31" x14ac:dyDescent="0.55000000000000004">
      <c r="A114" s="229"/>
      <c r="B114" s="137" t="s">
        <v>147</v>
      </c>
      <c r="C114" s="131">
        <v>0.39839681712962965</v>
      </c>
      <c r="D114" s="37">
        <f>C114</f>
        <v>0.39839681712962965</v>
      </c>
      <c r="E114" s="131">
        <v>0.40009844907407405</v>
      </c>
      <c r="F114" s="37">
        <f>E114-D114</f>
        <v>1.7016319444443928E-3</v>
      </c>
      <c r="G114" s="132">
        <v>14.21</v>
      </c>
      <c r="H114" s="96">
        <f>G114-N114</f>
        <v>3.6933948339483411</v>
      </c>
      <c r="I114" s="133">
        <v>5420</v>
      </c>
      <c r="J114" s="133">
        <v>5470</v>
      </c>
      <c r="K114" s="134">
        <v>5990</v>
      </c>
      <c r="L114" s="134">
        <v>6030</v>
      </c>
      <c r="M114" s="96">
        <f>(J114-I114)*100/I114</f>
        <v>0.92250922509225097</v>
      </c>
      <c r="N114" s="96">
        <f>(K114-I114)*100/I114</f>
        <v>10.51660516605166</v>
      </c>
      <c r="O114" s="135" t="s">
        <v>151</v>
      </c>
      <c r="P114" s="154">
        <f>((L114-K114)*100/K114)-0.33</f>
        <v>0.33777963272120198</v>
      </c>
      <c r="Q114" s="134">
        <v>332</v>
      </c>
      <c r="R114" s="217"/>
      <c r="S114" s="146" t="s">
        <v>154</v>
      </c>
      <c r="AA114"/>
      <c r="AB114"/>
      <c r="AC114"/>
      <c r="AD114"/>
      <c r="AE114"/>
    </row>
    <row r="115" spans="1:31" x14ac:dyDescent="0.55000000000000004">
      <c r="A115" s="229"/>
      <c r="B115" s="137" t="s">
        <v>148</v>
      </c>
      <c r="C115" s="131">
        <v>0.42571541666666662</v>
      </c>
      <c r="D115" s="37">
        <f>C115</f>
        <v>0.42571541666666662</v>
      </c>
      <c r="E115" s="131">
        <v>0.44271364583333334</v>
      </c>
      <c r="F115" s="37">
        <f>E115-D115</f>
        <v>1.6998229166666712E-2</v>
      </c>
      <c r="G115" s="132">
        <v>24.18</v>
      </c>
      <c r="H115" s="96">
        <f>G115-N115</f>
        <v>13.190989010989011</v>
      </c>
      <c r="I115" s="133">
        <v>9100</v>
      </c>
      <c r="J115" s="133">
        <v>9110</v>
      </c>
      <c r="K115" s="134">
        <v>10100</v>
      </c>
      <c r="L115" s="153">
        <v>9840</v>
      </c>
      <c r="M115" s="96">
        <f>(J115-I115)*100/I115</f>
        <v>0.10989010989010989</v>
      </c>
      <c r="N115" s="96">
        <f>(K115-I115)*100/I115</f>
        <v>10.989010989010989</v>
      </c>
      <c r="O115" s="136" t="s">
        <v>152</v>
      </c>
      <c r="P115" s="154">
        <f>((L115-K115)*100/K115)-0.33</f>
        <v>-2.9042574257425744</v>
      </c>
      <c r="Q115" s="134">
        <v>-2625</v>
      </c>
      <c r="R115" s="217"/>
      <c r="S115" s="146" t="s">
        <v>155</v>
      </c>
      <c r="AA115"/>
      <c r="AB115"/>
      <c r="AC115"/>
      <c r="AD115"/>
      <c r="AE115"/>
    </row>
    <row r="116" spans="1:31" x14ac:dyDescent="0.55000000000000004">
      <c r="A116" s="229"/>
      <c r="B116" s="137" t="s">
        <v>149</v>
      </c>
      <c r="C116" s="131">
        <v>0.4723831828703704</v>
      </c>
      <c r="D116" s="37">
        <f>C116</f>
        <v>0.4723831828703704</v>
      </c>
      <c r="E116" s="131">
        <v>0.47294358796296293</v>
      </c>
      <c r="F116" s="37">
        <f>E116-D116</f>
        <v>5.604050925925308E-4</v>
      </c>
      <c r="G116" s="132">
        <v>17.86</v>
      </c>
      <c r="H116" s="96">
        <f>G116-N116</f>
        <v>7.7668322981366451</v>
      </c>
      <c r="I116" s="133">
        <v>6440</v>
      </c>
      <c r="J116" s="133">
        <v>6710</v>
      </c>
      <c r="K116" s="134">
        <v>7090</v>
      </c>
      <c r="L116" s="134">
        <v>7160</v>
      </c>
      <c r="M116" s="96">
        <f>(J116-I116)*100/I116</f>
        <v>4.1925465838509313</v>
      </c>
      <c r="N116" s="96">
        <f>(K116-I116)*100/I116</f>
        <v>10.093167701863354</v>
      </c>
      <c r="O116" s="136" t="s">
        <v>151</v>
      </c>
      <c r="P116" s="154">
        <f>((L116-K116)*100/K116)-0.33</f>
        <v>0.65730606488011278</v>
      </c>
      <c r="Q116" s="134">
        <v>660</v>
      </c>
      <c r="R116" s="217"/>
      <c r="S116" s="146" t="s">
        <v>156</v>
      </c>
      <c r="AA116"/>
      <c r="AB116"/>
      <c r="AC116"/>
      <c r="AD116"/>
      <c r="AE116"/>
    </row>
    <row r="117" spans="1:31" x14ac:dyDescent="0.55000000000000004">
      <c r="A117" s="229"/>
      <c r="B117" s="137" t="s">
        <v>150</v>
      </c>
      <c r="C117" s="131">
        <v>0.48075775462962961</v>
      </c>
      <c r="D117" s="37">
        <f>C117</f>
        <v>0.48075775462962961</v>
      </c>
      <c r="E117" s="131">
        <v>0.48076680555555557</v>
      </c>
      <c r="F117" s="37">
        <f>E117-D117</f>
        <v>9.0509259259574648E-6</v>
      </c>
      <c r="G117" s="132">
        <v>23.21</v>
      </c>
      <c r="H117" s="96">
        <f>G117-N117</f>
        <v>8.6291980558930756</v>
      </c>
      <c r="I117" s="133">
        <v>4115</v>
      </c>
      <c r="J117" s="133">
        <v>4140</v>
      </c>
      <c r="K117" s="134">
        <v>4715</v>
      </c>
      <c r="L117" s="134">
        <v>4760</v>
      </c>
      <c r="M117" s="96">
        <f>(J117-I117)*100/I117</f>
        <v>0.60753341433778862</v>
      </c>
      <c r="N117" s="96">
        <f>(K117-I117)*100/I117</f>
        <v>14.580801944106925</v>
      </c>
      <c r="O117" s="135" t="s">
        <v>153</v>
      </c>
      <c r="P117" s="154">
        <f>((L117-K117)*100/K117)-0.33</f>
        <v>0.62440084835630971</v>
      </c>
      <c r="Q117" s="134">
        <v>626</v>
      </c>
      <c r="R117" s="217"/>
      <c r="S117" s="146" t="s">
        <v>154</v>
      </c>
      <c r="AA117"/>
      <c r="AB117"/>
      <c r="AC117"/>
      <c r="AD117"/>
      <c r="AE117"/>
    </row>
    <row r="118" spans="1:31" ht="33.9" customHeight="1" thickBot="1" x14ac:dyDescent="0.6">
      <c r="A118" s="221" t="s">
        <v>146</v>
      </c>
      <c r="B118" s="222"/>
      <c r="C118" s="222"/>
      <c r="D118" s="222"/>
      <c r="E118" s="222"/>
      <c r="F118" s="223"/>
      <c r="G118" s="224"/>
      <c r="H118" s="225"/>
      <c r="I118" s="147"/>
      <c r="J118" s="147"/>
      <c r="K118" s="226" t="s">
        <v>19</v>
      </c>
      <c r="L118" s="227"/>
      <c r="M118" s="148"/>
      <c r="N118" s="149"/>
      <c r="O118" s="149"/>
      <c r="P118" s="150">
        <f>AVERAGE(P114:P117)/100</f>
        <v>-3.2119271994623748E-3</v>
      </c>
      <c r="Q118" s="151">
        <f>SUM(Q114:Q117)</f>
        <v>-1007</v>
      </c>
      <c r="R118" s="218"/>
      <c r="S118" s="152"/>
      <c r="AA118"/>
      <c r="AB118"/>
      <c r="AC118"/>
      <c r="AD118"/>
      <c r="AE118"/>
    </row>
    <row r="119" spans="1:31" ht="17.600000000000001" customHeight="1" x14ac:dyDescent="0.55000000000000004">
      <c r="A119" s="228">
        <v>42663</v>
      </c>
      <c r="B119" s="230" t="s">
        <v>22</v>
      </c>
      <c r="C119" s="145" t="s">
        <v>12</v>
      </c>
      <c r="D119" s="230" t="s">
        <v>13</v>
      </c>
      <c r="E119" s="230"/>
      <c r="F119" s="230"/>
      <c r="G119" s="232" t="s">
        <v>89</v>
      </c>
      <c r="H119" s="232" t="s">
        <v>142</v>
      </c>
      <c r="I119" s="230" t="s">
        <v>27</v>
      </c>
      <c r="J119" s="230"/>
      <c r="K119" s="230"/>
      <c r="L119" s="230"/>
      <c r="M119" s="235" t="s">
        <v>109</v>
      </c>
      <c r="N119" s="236" t="s">
        <v>110</v>
      </c>
      <c r="O119" s="236" t="s">
        <v>111</v>
      </c>
      <c r="P119" s="214" t="s">
        <v>10</v>
      </c>
      <c r="Q119" s="214" t="s">
        <v>11</v>
      </c>
      <c r="R119" s="216"/>
      <c r="S119" s="219" t="s">
        <v>143</v>
      </c>
      <c r="AA119"/>
      <c r="AB119"/>
      <c r="AC119"/>
      <c r="AD119"/>
      <c r="AE119"/>
    </row>
    <row r="120" spans="1:31" ht="35.15" customHeight="1" x14ac:dyDescent="0.55000000000000004">
      <c r="A120" s="229"/>
      <c r="B120" s="231"/>
      <c r="C120" s="139" t="s">
        <v>74</v>
      </c>
      <c r="D120" s="139" t="s">
        <v>74</v>
      </c>
      <c r="E120" s="139" t="s">
        <v>75</v>
      </c>
      <c r="F120" s="139" t="s">
        <v>76</v>
      </c>
      <c r="G120" s="233"/>
      <c r="H120" s="234"/>
      <c r="I120" s="112" t="s">
        <v>107</v>
      </c>
      <c r="J120" s="112" t="s">
        <v>108</v>
      </c>
      <c r="K120" s="139" t="s">
        <v>12</v>
      </c>
      <c r="L120" s="139" t="s">
        <v>13</v>
      </c>
      <c r="M120" s="233"/>
      <c r="N120" s="215"/>
      <c r="O120" s="237"/>
      <c r="P120" s="215"/>
      <c r="Q120" s="215"/>
      <c r="R120" s="217"/>
      <c r="S120" s="220"/>
      <c r="AA120"/>
      <c r="AB120"/>
      <c r="AC120"/>
      <c r="AD120"/>
      <c r="AE120"/>
    </row>
    <row r="121" spans="1:31" x14ac:dyDescent="0.55000000000000004">
      <c r="A121" s="229"/>
      <c r="B121" s="137" t="s">
        <v>157</v>
      </c>
      <c r="C121" s="131">
        <v>0.3794514814814815</v>
      </c>
      <c r="D121" s="37">
        <f t="shared" ref="D121:D131" si="96">C121</f>
        <v>0.3794514814814815</v>
      </c>
      <c r="E121" s="131">
        <v>0.37981343750000002</v>
      </c>
      <c r="F121" s="37">
        <f t="shared" ref="F121:F131" si="97">E121-D121</f>
        <v>3.6195601851851666E-4</v>
      </c>
      <c r="G121" s="132">
        <v>22.89</v>
      </c>
      <c r="H121" s="96">
        <f t="shared" ref="H121:H131" si="98">G121-N121</f>
        <v>10.065324675324677</v>
      </c>
      <c r="I121" s="133">
        <v>3080</v>
      </c>
      <c r="J121" s="133">
        <v>3625</v>
      </c>
      <c r="K121" s="134">
        <v>3475</v>
      </c>
      <c r="L121" s="155">
        <v>3510</v>
      </c>
      <c r="M121" s="96">
        <f t="shared" ref="M121:M131" si="99">(J121-I121)*100/I121</f>
        <v>17.694805194805195</v>
      </c>
      <c r="N121" s="96">
        <f t="shared" ref="N121:N131" si="100">(K121-I121)*100/I121</f>
        <v>12.824675324675324</v>
      </c>
      <c r="O121" s="135" t="s">
        <v>159</v>
      </c>
      <c r="P121" s="154">
        <f t="shared" ref="P121:P131" si="101">((L121-K121)*100/K121)-0.33</f>
        <v>0.67719424460431643</v>
      </c>
      <c r="Q121" s="134"/>
      <c r="R121" s="217"/>
      <c r="S121" s="146"/>
      <c r="AA121"/>
      <c r="AB121"/>
      <c r="AC121"/>
      <c r="AD121"/>
      <c r="AE121"/>
    </row>
    <row r="122" spans="1:31" x14ac:dyDescent="0.55000000000000004">
      <c r="A122" s="229"/>
      <c r="B122" s="137" t="s">
        <v>157</v>
      </c>
      <c r="C122" s="131">
        <v>0.38125643518518521</v>
      </c>
      <c r="D122" s="37">
        <f t="shared" si="96"/>
        <v>0.38125643518518521</v>
      </c>
      <c r="E122" s="131">
        <v>0.38185525462962966</v>
      </c>
      <c r="F122" s="37">
        <f t="shared" si="97"/>
        <v>5.988194444444539E-4</v>
      </c>
      <c r="G122" s="132">
        <v>22.89</v>
      </c>
      <c r="H122" s="96">
        <f t="shared" si="98"/>
        <v>9.7406493506493508</v>
      </c>
      <c r="I122" s="133">
        <v>3080</v>
      </c>
      <c r="J122" s="133">
        <v>3625</v>
      </c>
      <c r="K122" s="134">
        <v>3485</v>
      </c>
      <c r="L122" s="155">
        <v>3520</v>
      </c>
      <c r="M122" s="96">
        <f t="shared" si="99"/>
        <v>17.694805194805195</v>
      </c>
      <c r="N122" s="96">
        <f t="shared" si="100"/>
        <v>13.14935064935065</v>
      </c>
      <c r="O122" s="135" t="s">
        <v>159</v>
      </c>
      <c r="P122" s="154">
        <f t="shared" si="101"/>
        <v>0.67430416068866572</v>
      </c>
      <c r="Q122" s="134"/>
      <c r="R122" s="217"/>
      <c r="S122" s="146"/>
      <c r="AA122"/>
      <c r="AB122"/>
      <c r="AC122"/>
      <c r="AD122"/>
      <c r="AE122"/>
    </row>
    <row r="123" spans="1:31" x14ac:dyDescent="0.55000000000000004">
      <c r="A123" s="229"/>
      <c r="B123" s="137" t="s">
        <v>157</v>
      </c>
      <c r="C123" s="131">
        <v>0.38520648148148151</v>
      </c>
      <c r="D123" s="37">
        <f t="shared" si="96"/>
        <v>0.38520648148148151</v>
      </c>
      <c r="E123" s="131">
        <v>0.38950825231481478</v>
      </c>
      <c r="F123" s="37">
        <f t="shared" si="97"/>
        <v>4.3017708333332738E-3</v>
      </c>
      <c r="G123" s="132">
        <v>22.89</v>
      </c>
      <c r="H123" s="96">
        <f t="shared" si="98"/>
        <v>9.5783116883116897</v>
      </c>
      <c r="I123" s="133">
        <v>3080</v>
      </c>
      <c r="J123" s="133">
        <v>3625</v>
      </c>
      <c r="K123" s="134">
        <v>3490</v>
      </c>
      <c r="L123" s="155">
        <v>3410</v>
      </c>
      <c r="M123" s="96">
        <f t="shared" si="99"/>
        <v>17.694805194805195</v>
      </c>
      <c r="N123" s="96">
        <f t="shared" si="100"/>
        <v>13.311688311688311</v>
      </c>
      <c r="O123" s="136" t="s">
        <v>160</v>
      </c>
      <c r="P123" s="154">
        <f t="shared" si="101"/>
        <v>-2.6222636103151862</v>
      </c>
      <c r="Q123" s="134"/>
      <c r="R123" s="217"/>
      <c r="S123" s="146"/>
      <c r="AA123"/>
      <c r="AB123"/>
      <c r="AC123"/>
      <c r="AD123"/>
      <c r="AE123"/>
    </row>
    <row r="124" spans="1:31" x14ac:dyDescent="0.55000000000000004">
      <c r="A124" s="229"/>
      <c r="B124" s="137" t="s">
        <v>157</v>
      </c>
      <c r="C124" s="131">
        <v>0.39996087962962962</v>
      </c>
      <c r="D124" s="37">
        <f t="shared" si="96"/>
        <v>0.39996087962962962</v>
      </c>
      <c r="E124" s="131">
        <v>0.41716468749999996</v>
      </c>
      <c r="F124" s="37">
        <f t="shared" si="97"/>
        <v>1.7203807870370347E-2</v>
      </c>
      <c r="G124" s="132">
        <v>22.89</v>
      </c>
      <c r="H124" s="96">
        <f t="shared" si="98"/>
        <v>10.877012987012987</v>
      </c>
      <c r="I124" s="133">
        <v>3080</v>
      </c>
      <c r="J124" s="133">
        <v>3625</v>
      </c>
      <c r="K124" s="134">
        <v>3450</v>
      </c>
      <c r="L124" s="155">
        <v>3375</v>
      </c>
      <c r="M124" s="96">
        <f t="shared" si="99"/>
        <v>17.694805194805195</v>
      </c>
      <c r="N124" s="96">
        <f t="shared" si="100"/>
        <v>12.012987012987013</v>
      </c>
      <c r="O124" s="136" t="s">
        <v>161</v>
      </c>
      <c r="P124" s="154">
        <f t="shared" si="101"/>
        <v>-2.5039130434782608</v>
      </c>
      <c r="Q124" s="134"/>
      <c r="R124" s="217"/>
      <c r="S124" s="146"/>
      <c r="AA124"/>
      <c r="AB124"/>
      <c r="AC124"/>
      <c r="AD124"/>
      <c r="AE124"/>
    </row>
    <row r="125" spans="1:31" x14ac:dyDescent="0.55000000000000004">
      <c r="A125" s="229"/>
      <c r="B125" s="137" t="s">
        <v>157</v>
      </c>
      <c r="C125" s="131">
        <v>0.42008327546296292</v>
      </c>
      <c r="D125" s="37">
        <f t="shared" si="96"/>
        <v>0.42008327546296292</v>
      </c>
      <c r="E125" s="131">
        <v>0.43331533564814811</v>
      </c>
      <c r="F125" s="37">
        <f t="shared" si="97"/>
        <v>1.323206018518519E-2</v>
      </c>
      <c r="G125" s="132">
        <v>22.89</v>
      </c>
      <c r="H125" s="96">
        <f t="shared" si="98"/>
        <v>11.526363636363637</v>
      </c>
      <c r="I125" s="133">
        <v>3080</v>
      </c>
      <c r="J125" s="133">
        <v>3625</v>
      </c>
      <c r="K125" s="134">
        <v>3430</v>
      </c>
      <c r="L125" s="134">
        <v>3445</v>
      </c>
      <c r="M125" s="96">
        <f t="shared" si="99"/>
        <v>17.694805194805195</v>
      </c>
      <c r="N125" s="96">
        <f t="shared" si="100"/>
        <v>11.363636363636363</v>
      </c>
      <c r="O125" s="136" t="s">
        <v>162</v>
      </c>
      <c r="P125" s="154">
        <f t="shared" si="101"/>
        <v>0.10731778425655975</v>
      </c>
      <c r="Q125" s="134"/>
      <c r="R125" s="217"/>
      <c r="S125" s="146"/>
      <c r="AA125"/>
      <c r="AB125"/>
      <c r="AC125"/>
      <c r="AD125"/>
      <c r="AE125"/>
    </row>
    <row r="126" spans="1:31" x14ac:dyDescent="0.55000000000000004">
      <c r="A126" s="229"/>
      <c r="B126" s="137" t="s">
        <v>148</v>
      </c>
      <c r="C126" s="131">
        <v>0.42598759259259261</v>
      </c>
      <c r="D126" s="37">
        <f t="shared" si="96"/>
        <v>0.42598759259259261</v>
      </c>
      <c r="E126" s="131">
        <v>0.42626809027777779</v>
      </c>
      <c r="F126" s="37">
        <f t="shared" si="97"/>
        <v>2.8049768518517704E-4</v>
      </c>
      <c r="G126" s="132">
        <v>10.09</v>
      </c>
      <c r="H126" s="96">
        <f t="shared" si="98"/>
        <v>-1.7431192660559702E-3</v>
      </c>
      <c r="I126" s="133">
        <v>10900</v>
      </c>
      <c r="J126" s="133">
        <v>10600</v>
      </c>
      <c r="K126" s="134">
        <v>12000</v>
      </c>
      <c r="L126" s="134">
        <v>11700</v>
      </c>
      <c r="M126" s="96">
        <f t="shared" si="99"/>
        <v>-2.7522935779816513</v>
      </c>
      <c r="N126" s="96">
        <f t="shared" si="100"/>
        <v>10.091743119266056</v>
      </c>
      <c r="O126" s="135" t="s">
        <v>161</v>
      </c>
      <c r="P126" s="154">
        <f t="shared" si="101"/>
        <v>-2.83</v>
      </c>
      <c r="Q126" s="134"/>
      <c r="R126" s="217"/>
      <c r="S126" s="146"/>
      <c r="AA126"/>
      <c r="AB126"/>
      <c r="AC126"/>
      <c r="AD126"/>
      <c r="AE126"/>
    </row>
    <row r="127" spans="1:31" x14ac:dyDescent="0.55000000000000004">
      <c r="A127" s="229"/>
      <c r="B127" s="137" t="s">
        <v>157</v>
      </c>
      <c r="C127" s="131">
        <v>0.4410954861111111</v>
      </c>
      <c r="D127" s="37">
        <f t="shared" si="96"/>
        <v>0.4410954861111111</v>
      </c>
      <c r="E127" s="131">
        <v>0.50084819444444439</v>
      </c>
      <c r="F127" s="37">
        <f t="shared" si="97"/>
        <v>5.9752708333333293E-2</v>
      </c>
      <c r="G127" s="132">
        <v>22.89</v>
      </c>
      <c r="H127" s="96">
        <f t="shared" si="98"/>
        <v>9.7406493506493508</v>
      </c>
      <c r="I127" s="133">
        <v>3080</v>
      </c>
      <c r="J127" s="133">
        <v>3625</v>
      </c>
      <c r="K127" s="134">
        <v>3485</v>
      </c>
      <c r="L127" s="155">
        <v>3410</v>
      </c>
      <c r="M127" s="96">
        <f t="shared" si="99"/>
        <v>17.694805194805195</v>
      </c>
      <c r="N127" s="96">
        <f t="shared" si="100"/>
        <v>13.14935064935065</v>
      </c>
      <c r="O127" s="136" t="s">
        <v>162</v>
      </c>
      <c r="P127" s="154">
        <f t="shared" si="101"/>
        <v>-2.482080344332855</v>
      </c>
      <c r="Q127" s="134"/>
      <c r="R127" s="217"/>
      <c r="S127" s="146"/>
      <c r="AA127"/>
      <c r="AB127"/>
      <c r="AC127"/>
      <c r="AD127"/>
      <c r="AE127"/>
    </row>
    <row r="128" spans="1:31" x14ac:dyDescent="0.55000000000000004">
      <c r="A128" s="229"/>
      <c r="B128" s="137" t="s">
        <v>149</v>
      </c>
      <c r="C128" s="131">
        <v>0.50475129629629623</v>
      </c>
      <c r="D128" s="37">
        <f t="shared" si="96"/>
        <v>0.50475129629629623</v>
      </c>
      <c r="E128" s="131">
        <v>0.50485934027777779</v>
      </c>
      <c r="F128" s="37">
        <f t="shared" si="97"/>
        <v>1.080439814815648E-4</v>
      </c>
      <c r="G128" s="132">
        <v>14.51</v>
      </c>
      <c r="H128" s="96">
        <f t="shared" si="98"/>
        <v>4.6406240928882436</v>
      </c>
      <c r="I128" s="133">
        <v>6890</v>
      </c>
      <c r="J128" s="133">
        <v>7000</v>
      </c>
      <c r="K128" s="134">
        <v>7570</v>
      </c>
      <c r="L128" s="155">
        <v>7650</v>
      </c>
      <c r="M128" s="96">
        <f t="shared" si="99"/>
        <v>1.5965166908563135</v>
      </c>
      <c r="N128" s="96">
        <f t="shared" si="100"/>
        <v>9.8693759071117562</v>
      </c>
      <c r="O128" s="136" t="s">
        <v>164</v>
      </c>
      <c r="P128" s="154">
        <f t="shared" si="101"/>
        <v>0.72680317040951126</v>
      </c>
      <c r="Q128" s="134"/>
      <c r="R128" s="217"/>
      <c r="S128" s="146"/>
      <c r="AA128"/>
      <c r="AB128"/>
      <c r="AC128"/>
      <c r="AD128"/>
      <c r="AE128"/>
    </row>
    <row r="129" spans="1:31" x14ac:dyDescent="0.55000000000000004">
      <c r="A129" s="229"/>
      <c r="B129" s="137" t="s">
        <v>157</v>
      </c>
      <c r="C129" s="131">
        <v>0.50692420138888894</v>
      </c>
      <c r="D129" s="37">
        <f t="shared" si="96"/>
        <v>0.50692420138888894</v>
      </c>
      <c r="E129" s="131">
        <v>0.517712650462963</v>
      </c>
      <c r="F129" s="37">
        <f t="shared" si="97"/>
        <v>1.0788449074074058E-2</v>
      </c>
      <c r="G129" s="132">
        <v>22.89</v>
      </c>
      <c r="H129" s="96">
        <f t="shared" si="98"/>
        <v>11.201688311688311</v>
      </c>
      <c r="I129" s="133">
        <v>3080</v>
      </c>
      <c r="J129" s="133">
        <v>3625</v>
      </c>
      <c r="K129" s="134">
        <v>3440</v>
      </c>
      <c r="L129" s="134">
        <v>3455</v>
      </c>
      <c r="M129" s="96">
        <f t="shared" si="99"/>
        <v>17.694805194805195</v>
      </c>
      <c r="N129" s="96">
        <f t="shared" si="100"/>
        <v>11.688311688311689</v>
      </c>
      <c r="O129" s="136" t="s">
        <v>163</v>
      </c>
      <c r="P129" s="154">
        <f t="shared" si="101"/>
        <v>0.10604651162790696</v>
      </c>
      <c r="Q129" s="134"/>
      <c r="R129" s="217"/>
      <c r="S129" s="146"/>
      <c r="AA129"/>
      <c r="AB129"/>
      <c r="AC129"/>
      <c r="AD129"/>
      <c r="AE129"/>
    </row>
    <row r="130" spans="1:31" x14ac:dyDescent="0.55000000000000004">
      <c r="A130" s="229"/>
      <c r="B130" s="137" t="s">
        <v>86</v>
      </c>
      <c r="C130" s="131">
        <v>0.555789837962963</v>
      </c>
      <c r="D130" s="37">
        <f t="shared" si="96"/>
        <v>0.555789837962963</v>
      </c>
      <c r="E130" s="131">
        <v>0.55985863425925919</v>
      </c>
      <c r="F130" s="37">
        <f t="shared" si="97"/>
        <v>4.0687962962961954E-3</v>
      </c>
      <c r="G130" s="132">
        <v>12.07</v>
      </c>
      <c r="H130" s="96">
        <f t="shared" si="98"/>
        <v>1.8975862068965519</v>
      </c>
      <c r="I130" s="133">
        <v>5800</v>
      </c>
      <c r="J130" s="133">
        <v>5780</v>
      </c>
      <c r="K130" s="134">
        <v>6390</v>
      </c>
      <c r="L130" s="134">
        <v>6250</v>
      </c>
      <c r="M130" s="96">
        <f t="shared" si="99"/>
        <v>-0.34482758620689657</v>
      </c>
      <c r="N130" s="96">
        <f t="shared" si="100"/>
        <v>10.172413793103448</v>
      </c>
      <c r="O130" s="135" t="s">
        <v>112</v>
      </c>
      <c r="P130" s="154">
        <f t="shared" si="101"/>
        <v>-2.5209233176838812</v>
      </c>
      <c r="Q130" s="134"/>
      <c r="R130" s="217"/>
      <c r="S130" s="146"/>
      <c r="AA130"/>
      <c r="AB130"/>
      <c r="AC130"/>
      <c r="AD130"/>
      <c r="AE130"/>
    </row>
    <row r="131" spans="1:31" x14ac:dyDescent="0.55000000000000004">
      <c r="A131" s="229"/>
      <c r="B131" s="137" t="s">
        <v>158</v>
      </c>
      <c r="C131" s="131">
        <v>0.63308092592592591</v>
      </c>
      <c r="D131" s="37">
        <f t="shared" si="96"/>
        <v>0.63308092592592591</v>
      </c>
      <c r="E131" s="131">
        <v>0.63434634259259259</v>
      </c>
      <c r="F131" s="37">
        <f t="shared" si="97"/>
        <v>1.2654166666666855E-3</v>
      </c>
      <c r="G131" s="132">
        <v>29.87</v>
      </c>
      <c r="H131" s="96">
        <f t="shared" si="98"/>
        <v>16.803333333333335</v>
      </c>
      <c r="I131" s="133">
        <v>1875</v>
      </c>
      <c r="J131" s="133">
        <v>1890</v>
      </c>
      <c r="K131" s="134">
        <v>2120</v>
      </c>
      <c r="L131" s="155">
        <v>2135</v>
      </c>
      <c r="M131" s="96">
        <f t="shared" si="99"/>
        <v>0.8</v>
      </c>
      <c r="N131" s="96">
        <f t="shared" si="100"/>
        <v>13.066666666666666</v>
      </c>
      <c r="O131" s="136" t="s">
        <v>165</v>
      </c>
      <c r="P131" s="154">
        <f t="shared" si="101"/>
        <v>0.37754716981132069</v>
      </c>
      <c r="Q131" s="134"/>
      <c r="R131" s="217"/>
      <c r="S131" s="146"/>
      <c r="AA131"/>
      <c r="AB131"/>
      <c r="AC131"/>
      <c r="AD131"/>
      <c r="AE131"/>
    </row>
    <row r="132" spans="1:31" ht="33.9" customHeight="1" thickBot="1" x14ac:dyDescent="0.6">
      <c r="A132" s="221" t="s">
        <v>146</v>
      </c>
      <c r="B132" s="222"/>
      <c r="C132" s="222"/>
      <c r="D132" s="222"/>
      <c r="E132" s="222"/>
      <c r="F132" s="223"/>
      <c r="G132" s="224"/>
      <c r="H132" s="225"/>
      <c r="I132" s="147"/>
      <c r="J132" s="147"/>
      <c r="K132" s="226" t="s">
        <v>19</v>
      </c>
      <c r="L132" s="227"/>
      <c r="M132" s="148"/>
      <c r="N132" s="149"/>
      <c r="O132" s="149"/>
      <c r="P132" s="150">
        <f>AVERAGE(P121:P131)/100</f>
        <v>-9.3545157040108191E-3</v>
      </c>
      <c r="Q132" s="151">
        <f>SUM(Q121:Q131)</f>
        <v>0</v>
      </c>
      <c r="R132" s="218"/>
      <c r="S132" s="152"/>
      <c r="AA132"/>
      <c r="AB132"/>
      <c r="AC132"/>
      <c r="AD132"/>
      <c r="AE132"/>
    </row>
  </sheetData>
  <mergeCells count="156">
    <mergeCell ref="P112:P113"/>
    <mergeCell ref="Q112:Q113"/>
    <mergeCell ref="R112:R118"/>
    <mergeCell ref="S112:S113"/>
    <mergeCell ref="A118:F118"/>
    <mergeCell ref="G118:H118"/>
    <mergeCell ref="K118:L118"/>
    <mergeCell ref="A112:A117"/>
    <mergeCell ref="B112:B113"/>
    <mergeCell ref="D112:F112"/>
    <mergeCell ref="G112:G113"/>
    <mergeCell ref="H112:H113"/>
    <mergeCell ref="I112:L112"/>
    <mergeCell ref="M112:M113"/>
    <mergeCell ref="N112:N113"/>
    <mergeCell ref="O112:O113"/>
    <mergeCell ref="P89:P90"/>
    <mergeCell ref="Q89:Q90"/>
    <mergeCell ref="R89:R97"/>
    <mergeCell ref="A97:F97"/>
    <mergeCell ref="G97:H97"/>
    <mergeCell ref="K97:L97"/>
    <mergeCell ref="I89:L89"/>
    <mergeCell ref="M89:M90"/>
    <mergeCell ref="N89:N90"/>
    <mergeCell ref="O89:O90"/>
    <mergeCell ref="A89:A96"/>
    <mergeCell ref="B89:B90"/>
    <mergeCell ref="D89:F89"/>
    <mergeCell ref="G89:G90"/>
    <mergeCell ref="H89:H90"/>
    <mergeCell ref="G87:H87"/>
    <mergeCell ref="K87:L87"/>
    <mergeCell ref="N75:N76"/>
    <mergeCell ref="I75:L75"/>
    <mergeCell ref="M75:M76"/>
    <mergeCell ref="A75:A86"/>
    <mergeCell ref="B75:B76"/>
    <mergeCell ref="D75:F75"/>
    <mergeCell ref="G75:G76"/>
    <mergeCell ref="H75:H76"/>
    <mergeCell ref="P75:P76"/>
    <mergeCell ref="Q75:Q76"/>
    <mergeCell ref="R75:R87"/>
    <mergeCell ref="U75:AA75"/>
    <mergeCell ref="O75:O76"/>
    <mergeCell ref="A1:AB1"/>
    <mergeCell ref="A2:A13"/>
    <mergeCell ref="B2:B3"/>
    <mergeCell ref="P2:P3"/>
    <mergeCell ref="Q2:Q3"/>
    <mergeCell ref="R2:R14"/>
    <mergeCell ref="U2:AA2"/>
    <mergeCell ref="N2:N3"/>
    <mergeCell ref="I2:L2"/>
    <mergeCell ref="D2:F2"/>
    <mergeCell ref="A14:F14"/>
    <mergeCell ref="G2:G3"/>
    <mergeCell ref="H2:H3"/>
    <mergeCell ref="R16:R32"/>
    <mergeCell ref="U16:AA16"/>
    <mergeCell ref="A34:A45"/>
    <mergeCell ref="B34:B35"/>
    <mergeCell ref="A16:A31"/>
    <mergeCell ref="A87:F87"/>
    <mergeCell ref="B16:B17"/>
    <mergeCell ref="N34:N35"/>
    <mergeCell ref="N16:N17"/>
    <mergeCell ref="I34:L34"/>
    <mergeCell ref="I16:L16"/>
    <mergeCell ref="M34:M35"/>
    <mergeCell ref="O34:O35"/>
    <mergeCell ref="D16:F16"/>
    <mergeCell ref="G34:G35"/>
    <mergeCell ref="H34:H35"/>
    <mergeCell ref="A32:F32"/>
    <mergeCell ref="R48:R61"/>
    <mergeCell ref="U48:AA48"/>
    <mergeCell ref="P34:P35"/>
    <mergeCell ref="Q34:Q35"/>
    <mergeCell ref="R34:R46"/>
    <mergeCell ref="U34:AA34"/>
    <mergeCell ref="P48:P49"/>
    <mergeCell ref="Q48:Q49"/>
    <mergeCell ref="B48:B49"/>
    <mergeCell ref="D34:F34"/>
    <mergeCell ref="K61:L61"/>
    <mergeCell ref="A46:F46"/>
    <mergeCell ref="P16:P17"/>
    <mergeCell ref="Q16:Q17"/>
    <mergeCell ref="K14:L14"/>
    <mergeCell ref="N48:N49"/>
    <mergeCell ref="I48:L48"/>
    <mergeCell ref="M48:M49"/>
    <mergeCell ref="O48:O49"/>
    <mergeCell ref="G16:G17"/>
    <mergeCell ref="H16:H17"/>
    <mergeCell ref="G14:H14"/>
    <mergeCell ref="G32:H32"/>
    <mergeCell ref="K32:L32"/>
    <mergeCell ref="G46:H46"/>
    <mergeCell ref="K46:L46"/>
    <mergeCell ref="P63:P64"/>
    <mergeCell ref="Q63:Q64"/>
    <mergeCell ref="R63:R73"/>
    <mergeCell ref="U63:AA63"/>
    <mergeCell ref="G63:G64"/>
    <mergeCell ref="H63:H64"/>
    <mergeCell ref="G73:H73"/>
    <mergeCell ref="N63:N64"/>
    <mergeCell ref="I63:L63"/>
    <mergeCell ref="M63:M64"/>
    <mergeCell ref="O63:O64"/>
    <mergeCell ref="K73:L73"/>
    <mergeCell ref="A73:F73"/>
    <mergeCell ref="D48:F48"/>
    <mergeCell ref="A63:A72"/>
    <mergeCell ref="B63:B64"/>
    <mergeCell ref="D63:F63"/>
    <mergeCell ref="G48:G49"/>
    <mergeCell ref="H48:H49"/>
    <mergeCell ref="A61:F61"/>
    <mergeCell ref="G61:H61"/>
    <mergeCell ref="A48:A60"/>
    <mergeCell ref="P98:P99"/>
    <mergeCell ref="Q98:Q99"/>
    <mergeCell ref="R98:R111"/>
    <mergeCell ref="A111:F111"/>
    <mergeCell ref="G111:H111"/>
    <mergeCell ref="K111:L111"/>
    <mergeCell ref="S98:S99"/>
    <mergeCell ref="A98:A110"/>
    <mergeCell ref="B98:B99"/>
    <mergeCell ref="D98:F98"/>
    <mergeCell ref="G98:G99"/>
    <mergeCell ref="H98:H99"/>
    <mergeCell ref="I98:L98"/>
    <mergeCell ref="M98:M99"/>
    <mergeCell ref="N98:N99"/>
    <mergeCell ref="O98:O99"/>
    <mergeCell ref="P119:P120"/>
    <mergeCell ref="Q119:Q120"/>
    <mergeCell ref="R119:R132"/>
    <mergeCell ref="S119:S120"/>
    <mergeCell ref="A132:F132"/>
    <mergeCell ref="G132:H132"/>
    <mergeCell ref="K132:L132"/>
    <mergeCell ref="A119:A131"/>
    <mergeCell ref="B119:B120"/>
    <mergeCell ref="D119:F119"/>
    <mergeCell ref="G119:G120"/>
    <mergeCell ref="H119:H120"/>
    <mergeCell ref="I119:L119"/>
    <mergeCell ref="M119:M120"/>
    <mergeCell ref="N119:N120"/>
    <mergeCell ref="O119:O120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52"/>
  <sheetViews>
    <sheetView zoomScale="70" zoomScaleNormal="70" workbookViewId="0">
      <selection activeCell="M5" sqref="M5"/>
    </sheetView>
  </sheetViews>
  <sheetFormatPr defaultRowHeight="17.600000000000001" x14ac:dyDescent="0.55000000000000004"/>
  <cols>
    <col min="1" max="1" width="3.42578125" customWidth="1"/>
    <col min="2" max="2" width="9.78515625" bestFit="1" customWidth="1"/>
    <col min="3" max="3" width="18.92578125" bestFit="1" customWidth="1"/>
    <col min="4" max="4" width="8.35546875" style="187" bestFit="1" customWidth="1"/>
    <col min="5" max="5" width="18.92578125" style="159" customWidth="1"/>
    <col min="6" max="6" width="18.92578125" style="162" bestFit="1" customWidth="1"/>
    <col min="7" max="7" width="18.92578125" style="159" bestFit="1" customWidth="1"/>
    <col min="8" max="8" width="22.92578125" style="164" bestFit="1" customWidth="1"/>
    <col min="9" max="9" width="18.92578125" style="162" bestFit="1" customWidth="1"/>
    <col min="10" max="10" width="18.92578125" style="193" bestFit="1" customWidth="1"/>
    <col min="11" max="11" width="6.2109375" style="191" bestFit="1" customWidth="1"/>
    <col min="12" max="12" width="6.92578125" bestFit="1" customWidth="1"/>
  </cols>
  <sheetData>
    <row r="2" spans="2:12" s="2" customFormat="1" x14ac:dyDescent="0.55000000000000004">
      <c r="B2" s="156" t="s">
        <v>217</v>
      </c>
      <c r="C2" s="172" t="s">
        <v>168</v>
      </c>
      <c r="D2" s="182" t="s">
        <v>169</v>
      </c>
      <c r="E2" s="157" t="s">
        <v>219</v>
      </c>
      <c r="F2" s="160" t="s">
        <v>218</v>
      </c>
      <c r="G2" s="157" t="s">
        <v>220</v>
      </c>
      <c r="H2" s="163" t="s">
        <v>221</v>
      </c>
      <c r="I2" s="160" t="s">
        <v>222</v>
      </c>
      <c r="J2" s="194" t="s">
        <v>223</v>
      </c>
      <c r="K2" s="189" t="s">
        <v>172</v>
      </c>
      <c r="L2" s="179" t="s">
        <v>216</v>
      </c>
    </row>
    <row r="3" spans="2:12" x14ac:dyDescent="0.55000000000000004">
      <c r="B3" s="274">
        <v>42664</v>
      </c>
      <c r="C3" s="173" t="s">
        <v>167</v>
      </c>
      <c r="D3" s="183">
        <v>3285</v>
      </c>
      <c r="E3" s="158">
        <v>64</v>
      </c>
      <c r="F3" s="161">
        <f>E3/5</f>
        <v>12.8</v>
      </c>
      <c r="G3" s="158">
        <v>40635</v>
      </c>
      <c r="H3" s="165">
        <f>(G3*D3)/5</f>
        <v>26697195</v>
      </c>
      <c r="I3" s="158">
        <v>5018</v>
      </c>
      <c r="J3" s="195">
        <f>I3*D3</f>
        <v>16484130</v>
      </c>
      <c r="K3" s="190">
        <v>2.7</v>
      </c>
      <c r="L3" s="273" t="s">
        <v>215</v>
      </c>
    </row>
    <row r="4" spans="2:12" x14ac:dyDescent="0.55000000000000004">
      <c r="B4" s="275"/>
      <c r="C4" s="173" t="s">
        <v>170</v>
      </c>
      <c r="D4" s="183">
        <v>1820</v>
      </c>
      <c r="E4" s="158">
        <v>79</v>
      </c>
      <c r="F4" s="161">
        <f>E4/5</f>
        <v>15.8</v>
      </c>
      <c r="G4" s="158">
        <v>15025</v>
      </c>
      <c r="H4" s="165">
        <f t="shared" ref="H4:H52" si="0">(G4*D4)/5</f>
        <v>5469100</v>
      </c>
      <c r="I4" s="158">
        <v>2132</v>
      </c>
      <c r="J4" s="195">
        <f t="shared" ref="J4:J5" si="1">I4*D4</f>
        <v>3880240</v>
      </c>
      <c r="K4" s="190">
        <v>2.56</v>
      </c>
      <c r="L4" s="273"/>
    </row>
    <row r="5" spans="2:12" x14ac:dyDescent="0.55000000000000004">
      <c r="B5" s="275"/>
      <c r="C5" s="173" t="s">
        <v>171</v>
      </c>
      <c r="D5" s="183">
        <v>8000</v>
      </c>
      <c r="E5" s="158">
        <v>80</v>
      </c>
      <c r="F5" s="161">
        <f t="shared" ref="F5:F52" si="2">E5/5</f>
        <v>16</v>
      </c>
      <c r="G5" s="158">
        <v>9395</v>
      </c>
      <c r="H5" s="165">
        <f t="shared" si="0"/>
        <v>15032000</v>
      </c>
      <c r="I5" s="158">
        <v>3305</v>
      </c>
      <c r="J5" s="195">
        <f t="shared" si="1"/>
        <v>26440000</v>
      </c>
      <c r="K5" s="190">
        <v>2.73</v>
      </c>
      <c r="L5" s="273"/>
    </row>
    <row r="6" spans="2:12" x14ac:dyDescent="0.55000000000000004">
      <c r="B6" s="275"/>
      <c r="C6" s="173" t="s">
        <v>173</v>
      </c>
      <c r="D6" s="183">
        <v>9050</v>
      </c>
      <c r="E6" s="158">
        <v>2</v>
      </c>
      <c r="F6" s="161">
        <f t="shared" si="2"/>
        <v>0.4</v>
      </c>
      <c r="G6" s="158">
        <v>55</v>
      </c>
      <c r="H6" s="165">
        <f t="shared" si="0"/>
        <v>99550</v>
      </c>
      <c r="I6" s="192"/>
      <c r="J6" s="161">
        <f t="shared" ref="J6:J52" si="3">I6/2</f>
        <v>0</v>
      </c>
      <c r="K6" s="190">
        <v>0.4</v>
      </c>
      <c r="L6" s="273"/>
    </row>
    <row r="7" spans="2:12" x14ac:dyDescent="0.55000000000000004">
      <c r="B7" s="275"/>
      <c r="C7" s="173" t="s">
        <v>174</v>
      </c>
      <c r="D7" s="183">
        <v>4515</v>
      </c>
      <c r="E7" s="158">
        <v>5</v>
      </c>
      <c r="F7" s="161">
        <f t="shared" si="2"/>
        <v>1</v>
      </c>
      <c r="G7" s="158">
        <v>5545</v>
      </c>
      <c r="H7" s="165">
        <f t="shared" si="0"/>
        <v>5007135</v>
      </c>
      <c r="I7" s="192"/>
      <c r="J7" s="161">
        <f t="shared" si="3"/>
        <v>0</v>
      </c>
      <c r="K7" s="190">
        <v>0.21</v>
      </c>
      <c r="L7" s="273"/>
    </row>
    <row r="8" spans="2:12" x14ac:dyDescent="0.55000000000000004">
      <c r="B8" s="275"/>
      <c r="C8" s="173" t="s">
        <v>175</v>
      </c>
      <c r="D8" s="183">
        <v>7340</v>
      </c>
      <c r="E8" s="158">
        <v>10</v>
      </c>
      <c r="F8" s="161">
        <f t="shared" si="2"/>
        <v>2</v>
      </c>
      <c r="G8" s="158">
        <v>990</v>
      </c>
      <c r="H8" s="165">
        <f t="shared" si="0"/>
        <v>1453320</v>
      </c>
      <c r="I8" s="192"/>
      <c r="J8" s="161">
        <f t="shared" si="3"/>
        <v>0</v>
      </c>
      <c r="K8" s="190">
        <v>0.2</v>
      </c>
      <c r="L8" s="273"/>
    </row>
    <row r="9" spans="2:12" x14ac:dyDescent="0.55000000000000004">
      <c r="B9" s="275"/>
      <c r="C9" s="173" t="s">
        <v>176</v>
      </c>
      <c r="D9" s="183">
        <v>5000</v>
      </c>
      <c r="E9" s="158">
        <v>52</v>
      </c>
      <c r="F9" s="161">
        <f t="shared" si="2"/>
        <v>10.4</v>
      </c>
      <c r="G9" s="158">
        <v>19508</v>
      </c>
      <c r="H9" s="165">
        <f t="shared" si="0"/>
        <v>19508000</v>
      </c>
      <c r="I9" s="158">
        <v>29274</v>
      </c>
      <c r="J9" s="195">
        <f>I9*D9</f>
        <v>146370000</v>
      </c>
      <c r="K9" s="190">
        <v>2.73</v>
      </c>
      <c r="L9" s="273"/>
    </row>
    <row r="10" spans="2:12" x14ac:dyDescent="0.55000000000000004">
      <c r="B10" s="275"/>
      <c r="C10" s="173" t="s">
        <v>177</v>
      </c>
      <c r="D10" s="183">
        <v>3840</v>
      </c>
      <c r="E10" s="158">
        <v>8</v>
      </c>
      <c r="F10" s="161">
        <f t="shared" si="2"/>
        <v>1.6</v>
      </c>
      <c r="G10" s="158">
        <v>6787</v>
      </c>
      <c r="H10" s="165">
        <f t="shared" si="0"/>
        <v>5212416</v>
      </c>
      <c r="I10" s="192"/>
      <c r="J10" s="161">
        <f t="shared" si="3"/>
        <v>0</v>
      </c>
      <c r="K10" s="190">
        <v>1.2</v>
      </c>
      <c r="L10" s="273"/>
    </row>
    <row r="11" spans="2:12" x14ac:dyDescent="0.55000000000000004">
      <c r="B11" s="275"/>
      <c r="C11" s="173" t="s">
        <v>178</v>
      </c>
      <c r="D11" s="183">
        <v>3700</v>
      </c>
      <c r="E11" s="158">
        <v>61</v>
      </c>
      <c r="F11" s="161">
        <f t="shared" si="2"/>
        <v>12.2</v>
      </c>
      <c r="G11" s="158">
        <v>19798</v>
      </c>
      <c r="H11" s="165">
        <f t="shared" si="0"/>
        <v>14650520</v>
      </c>
      <c r="I11" s="158">
        <v>7800</v>
      </c>
      <c r="J11" s="195">
        <f t="shared" ref="J11:J12" si="4">I11*D11</f>
        <v>28860000</v>
      </c>
      <c r="K11" s="190">
        <v>2.72</v>
      </c>
      <c r="L11" s="273"/>
    </row>
    <row r="12" spans="2:12" x14ac:dyDescent="0.55000000000000004">
      <c r="B12" s="275"/>
      <c r="C12" s="174" t="s">
        <v>179</v>
      </c>
      <c r="D12" s="184">
        <v>1485</v>
      </c>
      <c r="E12" s="168">
        <v>50</v>
      </c>
      <c r="F12" s="169">
        <f t="shared" si="2"/>
        <v>10</v>
      </c>
      <c r="G12" s="168">
        <v>2855</v>
      </c>
      <c r="H12" s="165">
        <f t="shared" si="0"/>
        <v>847935</v>
      </c>
      <c r="I12" s="134">
        <v>1492</v>
      </c>
      <c r="J12" s="195">
        <f t="shared" si="4"/>
        <v>2215620</v>
      </c>
      <c r="K12" s="188">
        <v>2.56</v>
      </c>
      <c r="L12" s="273"/>
    </row>
    <row r="13" spans="2:12" x14ac:dyDescent="0.55000000000000004">
      <c r="B13" s="275"/>
      <c r="C13" s="174" t="s">
        <v>180</v>
      </c>
      <c r="D13" s="185">
        <v>9830</v>
      </c>
      <c r="E13" s="166">
        <v>25</v>
      </c>
      <c r="F13" s="167">
        <f t="shared" si="2"/>
        <v>5</v>
      </c>
      <c r="G13" s="166">
        <v>-1881</v>
      </c>
      <c r="H13" s="165">
        <f t="shared" si="0"/>
        <v>-3698046</v>
      </c>
      <c r="I13" s="192"/>
      <c r="J13" s="161">
        <f t="shared" si="3"/>
        <v>0</v>
      </c>
      <c r="K13" s="190">
        <v>2.5299999999999998</v>
      </c>
      <c r="L13" s="273"/>
    </row>
    <row r="14" spans="2:12" x14ac:dyDescent="0.55000000000000004">
      <c r="B14" s="275"/>
      <c r="C14" s="175" t="s">
        <v>181</v>
      </c>
      <c r="D14" s="183">
        <v>9040</v>
      </c>
      <c r="E14" s="158">
        <v>14</v>
      </c>
      <c r="F14" s="161">
        <f t="shared" si="2"/>
        <v>2.8</v>
      </c>
      <c r="G14" s="158">
        <v>963</v>
      </c>
      <c r="H14" s="165">
        <f t="shared" si="0"/>
        <v>1741104</v>
      </c>
      <c r="I14" s="192"/>
      <c r="J14" s="161">
        <f t="shared" si="3"/>
        <v>0</v>
      </c>
      <c r="K14" s="190">
        <v>1.83</v>
      </c>
      <c r="L14" s="273"/>
    </row>
    <row r="15" spans="2:12" x14ac:dyDescent="0.55000000000000004">
      <c r="B15" s="275"/>
      <c r="C15" s="175" t="s">
        <v>166</v>
      </c>
      <c r="D15" s="183">
        <v>4125</v>
      </c>
      <c r="E15" s="158">
        <v>60</v>
      </c>
      <c r="F15" s="161">
        <f t="shared" si="2"/>
        <v>12</v>
      </c>
      <c r="G15" s="158">
        <v>3410</v>
      </c>
      <c r="H15" s="165">
        <f t="shared" si="0"/>
        <v>2813250</v>
      </c>
      <c r="I15" s="158">
        <v>4542</v>
      </c>
      <c r="J15" s="195">
        <f>I15*D15</f>
        <v>18735750</v>
      </c>
      <c r="K15" s="190">
        <v>-1.53</v>
      </c>
      <c r="L15" s="273"/>
    </row>
    <row r="16" spans="2:12" x14ac:dyDescent="0.55000000000000004">
      <c r="B16" s="275"/>
      <c r="C16" s="175" t="s">
        <v>182</v>
      </c>
      <c r="D16" s="183">
        <v>6380</v>
      </c>
      <c r="E16" s="158">
        <v>9</v>
      </c>
      <c r="F16" s="161">
        <f t="shared" si="2"/>
        <v>1.8</v>
      </c>
      <c r="G16" s="158">
        <v>1267</v>
      </c>
      <c r="H16" s="165">
        <f t="shared" si="0"/>
        <v>1616692</v>
      </c>
      <c r="I16" s="192"/>
      <c r="J16" s="161">
        <f t="shared" si="3"/>
        <v>0</v>
      </c>
      <c r="K16" s="190">
        <v>-1.42</v>
      </c>
      <c r="L16" s="273"/>
    </row>
    <row r="17" spans="2:12" x14ac:dyDescent="0.55000000000000004">
      <c r="B17" s="275"/>
      <c r="C17" s="175" t="s">
        <v>183</v>
      </c>
      <c r="D17" s="183">
        <v>2070</v>
      </c>
      <c r="E17" s="158">
        <v>16</v>
      </c>
      <c r="F17" s="161">
        <f t="shared" si="2"/>
        <v>3.2</v>
      </c>
      <c r="G17" s="158">
        <v>-482</v>
      </c>
      <c r="H17" s="165">
        <f t="shared" si="0"/>
        <v>-199548</v>
      </c>
      <c r="I17" s="192"/>
      <c r="J17" s="161">
        <f t="shared" si="3"/>
        <v>0</v>
      </c>
      <c r="K17" s="190">
        <v>-1.56</v>
      </c>
      <c r="L17" s="273"/>
    </row>
    <row r="18" spans="2:12" x14ac:dyDescent="0.55000000000000004">
      <c r="B18" s="275"/>
      <c r="C18" s="175" t="s">
        <v>184</v>
      </c>
      <c r="D18" s="183">
        <v>4020</v>
      </c>
      <c r="E18" s="158">
        <v>11</v>
      </c>
      <c r="F18" s="161">
        <f t="shared" si="2"/>
        <v>2.2000000000000002</v>
      </c>
      <c r="G18" s="158">
        <v>536</v>
      </c>
      <c r="H18" s="165">
        <f t="shared" si="0"/>
        <v>430944</v>
      </c>
      <c r="I18" s="192"/>
      <c r="J18" s="161">
        <f t="shared" si="3"/>
        <v>0</v>
      </c>
      <c r="K18" s="190">
        <v>-1.58</v>
      </c>
      <c r="L18" s="273"/>
    </row>
    <row r="19" spans="2:12" x14ac:dyDescent="0.55000000000000004">
      <c r="B19" s="275"/>
      <c r="C19" s="175" t="s">
        <v>185</v>
      </c>
      <c r="D19" s="183">
        <v>5300</v>
      </c>
      <c r="E19" s="158">
        <v>41</v>
      </c>
      <c r="F19" s="161">
        <f t="shared" si="2"/>
        <v>8.1999999999999993</v>
      </c>
      <c r="G19" s="158">
        <v>-624</v>
      </c>
      <c r="H19" s="165">
        <f t="shared" si="0"/>
        <v>-661440</v>
      </c>
      <c r="I19" s="192"/>
      <c r="J19" s="161">
        <f t="shared" si="3"/>
        <v>0</v>
      </c>
      <c r="K19" s="190">
        <v>-1.46</v>
      </c>
      <c r="L19" s="273"/>
    </row>
    <row r="20" spans="2:12" x14ac:dyDescent="0.55000000000000004">
      <c r="B20" s="275"/>
      <c r="C20" s="175" t="s">
        <v>186</v>
      </c>
      <c r="D20" s="183">
        <v>5450</v>
      </c>
      <c r="E20" s="158">
        <v>64</v>
      </c>
      <c r="F20" s="161">
        <f t="shared" si="2"/>
        <v>12.8</v>
      </c>
      <c r="G20" s="158">
        <v>1765</v>
      </c>
      <c r="H20" s="165">
        <f t="shared" si="0"/>
        <v>1923850</v>
      </c>
      <c r="I20" s="158">
        <v>5196</v>
      </c>
      <c r="J20" s="195">
        <f>I20*D20</f>
        <v>28318200</v>
      </c>
      <c r="K20" s="190">
        <v>-1.23</v>
      </c>
      <c r="L20" s="273"/>
    </row>
    <row r="21" spans="2:12" x14ac:dyDescent="0.55000000000000004">
      <c r="B21" s="275"/>
      <c r="C21" s="175" t="s">
        <v>187</v>
      </c>
      <c r="D21" s="183">
        <v>3125</v>
      </c>
      <c r="E21" s="158">
        <v>27</v>
      </c>
      <c r="F21" s="161">
        <f t="shared" si="2"/>
        <v>5.4</v>
      </c>
      <c r="G21" s="158">
        <v>-9277</v>
      </c>
      <c r="H21" s="165">
        <f t="shared" si="0"/>
        <v>-5798125</v>
      </c>
      <c r="I21" s="192"/>
      <c r="J21" s="161">
        <f t="shared" si="3"/>
        <v>0</v>
      </c>
      <c r="K21" s="190">
        <v>-1.41</v>
      </c>
      <c r="L21" s="273"/>
    </row>
    <row r="22" spans="2:12" x14ac:dyDescent="0.55000000000000004">
      <c r="B22" s="275"/>
      <c r="C22" s="176" t="s">
        <v>188</v>
      </c>
      <c r="D22" s="185">
        <v>7020</v>
      </c>
      <c r="E22" s="166">
        <v>110</v>
      </c>
      <c r="F22" s="167">
        <f t="shared" si="2"/>
        <v>22</v>
      </c>
      <c r="G22" s="166">
        <v>17601</v>
      </c>
      <c r="H22" s="165">
        <f t="shared" si="0"/>
        <v>24711804</v>
      </c>
      <c r="I22" s="158">
        <v>6524</v>
      </c>
      <c r="J22" s="195">
        <f>I22*D22</f>
        <v>45798480</v>
      </c>
      <c r="K22" s="190">
        <v>-1.03</v>
      </c>
      <c r="L22" s="273"/>
    </row>
    <row r="23" spans="2:12" x14ac:dyDescent="0.55000000000000004">
      <c r="B23" s="275"/>
      <c r="C23" s="175" t="s">
        <v>189</v>
      </c>
      <c r="D23" s="183">
        <v>1460</v>
      </c>
      <c r="E23" s="158">
        <v>25</v>
      </c>
      <c r="F23" s="161">
        <f t="shared" si="2"/>
        <v>5</v>
      </c>
      <c r="G23" s="158">
        <v>-377</v>
      </c>
      <c r="H23" s="165">
        <f t="shared" si="0"/>
        <v>-110084</v>
      </c>
      <c r="I23" s="192"/>
      <c r="J23" s="161">
        <f t="shared" si="3"/>
        <v>0</v>
      </c>
      <c r="K23" s="190">
        <v>-1.64</v>
      </c>
      <c r="L23" s="273"/>
    </row>
    <row r="24" spans="2:12" x14ac:dyDescent="0.55000000000000004">
      <c r="B24" s="275"/>
      <c r="C24" s="175" t="s">
        <v>190</v>
      </c>
      <c r="D24" s="183">
        <v>6630</v>
      </c>
      <c r="E24" s="158">
        <v>10</v>
      </c>
      <c r="F24" s="161">
        <f t="shared" si="2"/>
        <v>2</v>
      </c>
      <c r="G24" s="158">
        <v>-133</v>
      </c>
      <c r="H24" s="165">
        <f t="shared" si="0"/>
        <v>-176358</v>
      </c>
      <c r="I24" s="192"/>
      <c r="J24" s="161">
        <f t="shared" si="3"/>
        <v>0</v>
      </c>
      <c r="K24" s="190">
        <v>-1.34</v>
      </c>
      <c r="L24" s="273"/>
    </row>
    <row r="25" spans="2:12" x14ac:dyDescent="0.55000000000000004">
      <c r="B25" s="275"/>
      <c r="C25" s="175" t="s">
        <v>191</v>
      </c>
      <c r="D25" s="183">
        <v>8740</v>
      </c>
      <c r="E25" s="158">
        <v>23</v>
      </c>
      <c r="F25" s="161">
        <f t="shared" si="2"/>
        <v>4.5999999999999996</v>
      </c>
      <c r="G25" s="158">
        <v>2353</v>
      </c>
      <c r="H25" s="165">
        <f t="shared" si="0"/>
        <v>4113044</v>
      </c>
      <c r="I25" s="192"/>
      <c r="J25" s="161">
        <f t="shared" si="3"/>
        <v>0</v>
      </c>
      <c r="K25" s="190">
        <v>-1.41</v>
      </c>
      <c r="L25" s="273"/>
    </row>
    <row r="26" spans="2:12" x14ac:dyDescent="0.55000000000000004">
      <c r="B26" s="275"/>
      <c r="C26" s="175" t="s">
        <v>192</v>
      </c>
      <c r="D26" s="183">
        <v>4715</v>
      </c>
      <c r="E26" s="158">
        <v>7</v>
      </c>
      <c r="F26" s="161">
        <f t="shared" si="2"/>
        <v>1.4</v>
      </c>
      <c r="G26" s="158">
        <v>2318</v>
      </c>
      <c r="H26" s="165">
        <f t="shared" si="0"/>
        <v>2185874</v>
      </c>
      <c r="I26" s="192"/>
      <c r="J26" s="161">
        <f t="shared" si="3"/>
        <v>0</v>
      </c>
      <c r="K26" s="190">
        <v>-1.23</v>
      </c>
      <c r="L26" s="273"/>
    </row>
    <row r="27" spans="2:12" x14ac:dyDescent="0.55000000000000004">
      <c r="B27" s="275"/>
      <c r="C27" s="175" t="s">
        <v>193</v>
      </c>
      <c r="D27" s="183">
        <v>12900</v>
      </c>
      <c r="E27" s="158">
        <v>41</v>
      </c>
      <c r="F27" s="161">
        <f t="shared" si="2"/>
        <v>8.1999999999999993</v>
      </c>
      <c r="G27" s="158">
        <v>-2662</v>
      </c>
      <c r="H27" s="165">
        <f t="shared" si="0"/>
        <v>-6867960</v>
      </c>
      <c r="I27" s="192"/>
      <c r="J27" s="161">
        <f t="shared" si="3"/>
        <v>0</v>
      </c>
      <c r="K27" s="190">
        <v>-1.37</v>
      </c>
      <c r="L27" s="273"/>
    </row>
    <row r="28" spans="2:12" x14ac:dyDescent="0.55000000000000004">
      <c r="B28" s="275"/>
      <c r="C28" s="177" t="s">
        <v>194</v>
      </c>
      <c r="D28" s="186">
        <v>930</v>
      </c>
      <c r="E28" s="170">
        <v>47</v>
      </c>
      <c r="F28" s="171">
        <f t="shared" si="2"/>
        <v>9.4</v>
      </c>
      <c r="G28" s="170">
        <v>52842</v>
      </c>
      <c r="H28" s="165">
        <f t="shared" si="0"/>
        <v>9828612</v>
      </c>
      <c r="I28" s="192"/>
      <c r="J28" s="161">
        <f t="shared" si="3"/>
        <v>0</v>
      </c>
      <c r="K28" s="190">
        <v>-1.53</v>
      </c>
      <c r="L28" s="273"/>
    </row>
    <row r="29" spans="2:12" x14ac:dyDescent="0.55000000000000004">
      <c r="B29" s="275"/>
      <c r="C29" s="177" t="s">
        <v>195</v>
      </c>
      <c r="D29" s="186">
        <v>1145</v>
      </c>
      <c r="E29" s="170">
        <v>44</v>
      </c>
      <c r="F29" s="171">
        <f t="shared" si="2"/>
        <v>8.8000000000000007</v>
      </c>
      <c r="G29" s="170">
        <v>27611</v>
      </c>
      <c r="H29" s="165">
        <f t="shared" si="0"/>
        <v>6322919</v>
      </c>
      <c r="I29" s="192"/>
      <c r="J29" s="161">
        <f t="shared" si="3"/>
        <v>0</v>
      </c>
      <c r="K29" s="190">
        <v>-1.1399999999999999</v>
      </c>
      <c r="L29" s="273"/>
    </row>
    <row r="30" spans="2:12" x14ac:dyDescent="0.55000000000000004">
      <c r="B30" s="275"/>
      <c r="C30" s="175" t="s">
        <v>196</v>
      </c>
      <c r="D30" s="183">
        <v>8100</v>
      </c>
      <c r="E30" s="158">
        <v>7</v>
      </c>
      <c r="F30" s="161">
        <f t="shared" si="2"/>
        <v>1.4</v>
      </c>
      <c r="G30" s="158">
        <v>-1866</v>
      </c>
      <c r="H30" s="165">
        <f t="shared" si="0"/>
        <v>-3022920</v>
      </c>
      <c r="I30" s="192"/>
      <c r="J30" s="161">
        <f t="shared" si="3"/>
        <v>0</v>
      </c>
      <c r="K30" s="190">
        <v>-3.92</v>
      </c>
      <c r="L30" s="273"/>
    </row>
    <row r="31" spans="2:12" x14ac:dyDescent="0.55000000000000004">
      <c r="B31" s="275"/>
      <c r="C31" s="175" t="s">
        <v>197</v>
      </c>
      <c r="D31" s="183">
        <v>6990</v>
      </c>
      <c r="E31" s="158">
        <v>23</v>
      </c>
      <c r="F31" s="161">
        <f t="shared" si="2"/>
        <v>4.5999999999999996</v>
      </c>
      <c r="G31" s="158">
        <v>3376</v>
      </c>
      <c r="H31" s="165">
        <f t="shared" si="0"/>
        <v>4719648</v>
      </c>
      <c r="I31" s="192"/>
      <c r="J31" s="161">
        <f t="shared" si="3"/>
        <v>0</v>
      </c>
      <c r="K31" s="190">
        <v>-1.59</v>
      </c>
      <c r="L31" s="273"/>
    </row>
    <row r="32" spans="2:12" x14ac:dyDescent="0.55000000000000004">
      <c r="B32" s="275"/>
      <c r="C32" s="175" t="s">
        <v>198</v>
      </c>
      <c r="D32" s="183">
        <v>1835</v>
      </c>
      <c r="E32" s="158">
        <v>11</v>
      </c>
      <c r="F32" s="161">
        <f t="shared" si="2"/>
        <v>2.2000000000000002</v>
      </c>
      <c r="G32" s="158">
        <v>30</v>
      </c>
      <c r="H32" s="165">
        <f t="shared" si="0"/>
        <v>11010</v>
      </c>
      <c r="I32" s="192"/>
      <c r="J32" s="161">
        <f t="shared" si="3"/>
        <v>0</v>
      </c>
      <c r="K32" s="190">
        <v>-2.64</v>
      </c>
      <c r="L32" s="273"/>
    </row>
    <row r="33" spans="2:12" x14ac:dyDescent="0.55000000000000004">
      <c r="B33" s="275"/>
      <c r="C33" s="175" t="s">
        <v>199</v>
      </c>
      <c r="D33" s="183">
        <v>4545</v>
      </c>
      <c r="E33" s="158">
        <v>21</v>
      </c>
      <c r="F33" s="161">
        <f t="shared" si="2"/>
        <v>4.2</v>
      </c>
      <c r="G33" s="158">
        <v>930</v>
      </c>
      <c r="H33" s="165">
        <f t="shared" si="0"/>
        <v>845370</v>
      </c>
      <c r="I33" s="192"/>
      <c r="J33" s="161">
        <f t="shared" si="3"/>
        <v>0</v>
      </c>
      <c r="K33" s="190">
        <v>-1.46</v>
      </c>
      <c r="L33" s="273"/>
    </row>
    <row r="34" spans="2:12" x14ac:dyDescent="0.55000000000000004">
      <c r="B34" s="275"/>
      <c r="C34" s="175" t="s">
        <v>200</v>
      </c>
      <c r="D34" s="183">
        <v>2490</v>
      </c>
      <c r="E34" s="158">
        <v>22</v>
      </c>
      <c r="F34" s="161">
        <f t="shared" si="2"/>
        <v>4.4000000000000004</v>
      </c>
      <c r="G34" s="158">
        <v>5982</v>
      </c>
      <c r="H34" s="165">
        <f t="shared" si="0"/>
        <v>2979036</v>
      </c>
      <c r="I34" s="192"/>
      <c r="J34" s="161">
        <f t="shared" si="3"/>
        <v>0</v>
      </c>
      <c r="K34" s="190">
        <v>-1.45</v>
      </c>
      <c r="L34" s="273"/>
    </row>
    <row r="35" spans="2:12" x14ac:dyDescent="0.55000000000000004">
      <c r="B35" s="275"/>
      <c r="C35" s="175" t="s">
        <v>201</v>
      </c>
      <c r="D35" s="183">
        <v>17900</v>
      </c>
      <c r="E35" s="158">
        <v>10</v>
      </c>
      <c r="F35" s="161">
        <f t="shared" si="2"/>
        <v>2</v>
      </c>
      <c r="G35" s="158">
        <v>1752</v>
      </c>
      <c r="H35" s="165">
        <f t="shared" si="0"/>
        <v>6272160</v>
      </c>
      <c r="I35" s="192"/>
      <c r="J35" s="161">
        <f t="shared" si="3"/>
        <v>0</v>
      </c>
      <c r="K35" s="190">
        <v>-1.39</v>
      </c>
      <c r="L35" s="273"/>
    </row>
    <row r="36" spans="2:12" x14ac:dyDescent="0.55000000000000004">
      <c r="B36" s="275"/>
      <c r="C36" s="175" t="s">
        <v>104</v>
      </c>
      <c r="D36" s="183">
        <v>6340</v>
      </c>
      <c r="E36" s="158">
        <v>12</v>
      </c>
      <c r="F36" s="161">
        <f t="shared" si="2"/>
        <v>2.4</v>
      </c>
      <c r="G36" s="158">
        <v>136</v>
      </c>
      <c r="H36" s="165">
        <f t="shared" si="0"/>
        <v>172448</v>
      </c>
      <c r="I36" s="192"/>
      <c r="J36" s="161">
        <f t="shared" si="3"/>
        <v>0</v>
      </c>
      <c r="K36" s="190">
        <v>-1.55</v>
      </c>
      <c r="L36" s="273"/>
    </row>
    <row r="37" spans="2:12" x14ac:dyDescent="0.55000000000000004">
      <c r="B37" s="275"/>
      <c r="C37" s="177" t="s">
        <v>202</v>
      </c>
      <c r="D37" s="186">
        <v>58200</v>
      </c>
      <c r="E37" s="170">
        <v>51</v>
      </c>
      <c r="F37" s="171">
        <f t="shared" si="2"/>
        <v>10.199999999999999</v>
      </c>
      <c r="G37" s="170">
        <v>1199</v>
      </c>
      <c r="H37" s="165">
        <f t="shared" si="0"/>
        <v>13956360</v>
      </c>
      <c r="I37" s="158">
        <v>800</v>
      </c>
      <c r="J37" s="195">
        <f>I37*D37</f>
        <v>46560000</v>
      </c>
      <c r="K37" s="190">
        <v>-1.47</v>
      </c>
      <c r="L37" s="273"/>
    </row>
    <row r="38" spans="2:12" x14ac:dyDescent="0.55000000000000004">
      <c r="B38" s="275"/>
      <c r="C38" s="175" t="s">
        <v>203</v>
      </c>
      <c r="D38" s="183">
        <v>1565</v>
      </c>
      <c r="E38" s="158">
        <v>15</v>
      </c>
      <c r="F38" s="161">
        <f t="shared" si="2"/>
        <v>3</v>
      </c>
      <c r="G38" s="158">
        <v>250</v>
      </c>
      <c r="H38" s="165">
        <f t="shared" si="0"/>
        <v>78250</v>
      </c>
      <c r="I38" s="192"/>
      <c r="J38" s="161">
        <f t="shared" si="3"/>
        <v>0</v>
      </c>
      <c r="K38" s="190">
        <v>-1.55</v>
      </c>
      <c r="L38" s="273"/>
    </row>
    <row r="39" spans="2:12" x14ac:dyDescent="0.55000000000000004">
      <c r="B39" s="275"/>
      <c r="C39" s="175" t="s">
        <v>204</v>
      </c>
      <c r="D39" s="183">
        <v>6990</v>
      </c>
      <c r="E39" s="158">
        <v>26</v>
      </c>
      <c r="F39" s="161">
        <f t="shared" si="2"/>
        <v>5.2</v>
      </c>
      <c r="G39" s="158">
        <v>1586</v>
      </c>
      <c r="H39" s="165">
        <f t="shared" si="0"/>
        <v>2217228</v>
      </c>
      <c r="I39" s="192"/>
      <c r="J39" s="161">
        <f t="shared" si="3"/>
        <v>0</v>
      </c>
      <c r="K39" s="190">
        <v>-1.42</v>
      </c>
      <c r="L39" s="273"/>
    </row>
    <row r="40" spans="2:12" x14ac:dyDescent="0.55000000000000004">
      <c r="B40" s="275"/>
      <c r="C40" s="175" t="s">
        <v>205</v>
      </c>
      <c r="D40" s="183">
        <v>3300</v>
      </c>
      <c r="E40" s="158">
        <v>22</v>
      </c>
      <c r="F40" s="161">
        <f t="shared" si="2"/>
        <v>4.4000000000000004</v>
      </c>
      <c r="G40" s="158">
        <v>-1097</v>
      </c>
      <c r="H40" s="165">
        <f t="shared" si="0"/>
        <v>-724020</v>
      </c>
      <c r="I40" s="192"/>
      <c r="J40" s="161">
        <f t="shared" si="3"/>
        <v>0</v>
      </c>
      <c r="K40" s="190">
        <v>-2.37</v>
      </c>
      <c r="L40" s="273"/>
    </row>
    <row r="41" spans="2:12" x14ac:dyDescent="0.55000000000000004">
      <c r="B41" s="275"/>
      <c r="C41" s="175" t="s">
        <v>51</v>
      </c>
      <c r="D41" s="183">
        <v>2900</v>
      </c>
      <c r="E41" s="158">
        <v>1</v>
      </c>
      <c r="F41" s="161">
        <f t="shared" si="2"/>
        <v>0.2</v>
      </c>
      <c r="G41" s="158">
        <v>1500</v>
      </c>
      <c r="H41" s="165">
        <f t="shared" si="0"/>
        <v>870000</v>
      </c>
      <c r="I41" s="192"/>
      <c r="J41" s="161">
        <f t="shared" si="3"/>
        <v>0</v>
      </c>
      <c r="K41" s="190">
        <v>-1.65</v>
      </c>
      <c r="L41" s="273"/>
    </row>
    <row r="42" spans="2:12" x14ac:dyDescent="0.55000000000000004">
      <c r="B42" s="275"/>
      <c r="C42" s="175" t="s">
        <v>206</v>
      </c>
      <c r="D42" s="183">
        <v>4270</v>
      </c>
      <c r="E42" s="158">
        <v>20</v>
      </c>
      <c r="F42" s="161">
        <f t="shared" si="2"/>
        <v>4</v>
      </c>
      <c r="G42" s="158">
        <v>246</v>
      </c>
      <c r="H42" s="165">
        <f t="shared" si="0"/>
        <v>210084</v>
      </c>
      <c r="I42" s="192"/>
      <c r="J42" s="161">
        <f t="shared" si="3"/>
        <v>0</v>
      </c>
      <c r="K42" s="190">
        <v>-3.78</v>
      </c>
      <c r="L42" s="273"/>
    </row>
    <row r="43" spans="2:12" x14ac:dyDescent="0.55000000000000004">
      <c r="B43" s="275"/>
      <c r="C43" s="175" t="s">
        <v>207</v>
      </c>
      <c r="D43" s="183">
        <v>2865</v>
      </c>
      <c r="E43" s="158">
        <v>21</v>
      </c>
      <c r="F43" s="161">
        <f t="shared" si="2"/>
        <v>4.2</v>
      </c>
      <c r="G43" s="158">
        <v>21470</v>
      </c>
      <c r="H43" s="165">
        <f t="shared" si="0"/>
        <v>12302310</v>
      </c>
      <c r="I43" s="192"/>
      <c r="J43" s="161">
        <f t="shared" si="3"/>
        <v>0</v>
      </c>
      <c r="K43" s="190">
        <v>-1.49</v>
      </c>
      <c r="L43" s="273"/>
    </row>
    <row r="44" spans="2:12" x14ac:dyDescent="0.55000000000000004">
      <c r="B44" s="275"/>
      <c r="C44" s="175" t="s">
        <v>208</v>
      </c>
      <c r="D44" s="183">
        <v>15550</v>
      </c>
      <c r="E44" s="158">
        <v>32</v>
      </c>
      <c r="F44" s="161">
        <f t="shared" si="2"/>
        <v>6.4</v>
      </c>
      <c r="G44" s="158">
        <v>1450</v>
      </c>
      <c r="H44" s="165">
        <f t="shared" si="0"/>
        <v>4509500</v>
      </c>
      <c r="I44" s="192"/>
      <c r="J44" s="161">
        <f t="shared" si="3"/>
        <v>0</v>
      </c>
      <c r="K44" s="190">
        <v>-1.5</v>
      </c>
      <c r="L44" s="273"/>
    </row>
    <row r="45" spans="2:12" x14ac:dyDescent="0.55000000000000004">
      <c r="B45" s="275"/>
      <c r="C45" s="177" t="s">
        <v>209</v>
      </c>
      <c r="D45" s="186">
        <v>1550</v>
      </c>
      <c r="E45" s="170">
        <v>46</v>
      </c>
      <c r="F45" s="171">
        <f t="shared" si="2"/>
        <v>9.1999999999999993</v>
      </c>
      <c r="G45" s="170">
        <v>15965</v>
      </c>
      <c r="H45" s="165">
        <f t="shared" si="0"/>
        <v>4949150</v>
      </c>
      <c r="I45" s="192"/>
      <c r="J45" s="161">
        <f t="shared" si="3"/>
        <v>0</v>
      </c>
      <c r="K45" s="190">
        <v>-1.55</v>
      </c>
      <c r="L45" s="273"/>
    </row>
    <row r="46" spans="2:12" x14ac:dyDescent="0.55000000000000004">
      <c r="B46" s="275"/>
      <c r="C46" s="175" t="s">
        <v>210</v>
      </c>
      <c r="D46" s="183">
        <v>3530</v>
      </c>
      <c r="E46" s="158">
        <v>8</v>
      </c>
      <c r="F46" s="161">
        <f t="shared" si="2"/>
        <v>1.6</v>
      </c>
      <c r="G46" s="158">
        <v>-366</v>
      </c>
      <c r="H46" s="165">
        <f t="shared" si="0"/>
        <v>-258396</v>
      </c>
      <c r="I46" s="192"/>
      <c r="J46" s="161">
        <f t="shared" si="3"/>
        <v>0</v>
      </c>
      <c r="K46" s="190">
        <v>-1.48</v>
      </c>
      <c r="L46" s="273"/>
    </row>
    <row r="47" spans="2:12" x14ac:dyDescent="0.55000000000000004">
      <c r="B47" s="275"/>
      <c r="C47" s="178" t="s">
        <v>211</v>
      </c>
      <c r="D47" s="183">
        <v>845</v>
      </c>
      <c r="E47" s="158">
        <v>86</v>
      </c>
      <c r="F47" s="161">
        <f t="shared" si="2"/>
        <v>17.2</v>
      </c>
      <c r="G47" s="158">
        <v>11503</v>
      </c>
      <c r="H47" s="165">
        <f t="shared" si="0"/>
        <v>1944007</v>
      </c>
      <c r="I47" s="158"/>
      <c r="J47" s="195">
        <f>I47*D47</f>
        <v>0</v>
      </c>
      <c r="K47" s="190">
        <v>-2.3199999999999998</v>
      </c>
      <c r="L47" s="273"/>
    </row>
    <row r="48" spans="2:12" x14ac:dyDescent="0.55000000000000004">
      <c r="B48" s="275"/>
      <c r="C48" s="178" t="s">
        <v>212</v>
      </c>
      <c r="D48" s="183">
        <v>3155</v>
      </c>
      <c r="E48" s="158">
        <v>10</v>
      </c>
      <c r="F48" s="161">
        <f t="shared" si="2"/>
        <v>2</v>
      </c>
      <c r="G48" s="158">
        <v>207</v>
      </c>
      <c r="H48" s="165">
        <f t="shared" si="0"/>
        <v>130617</v>
      </c>
      <c r="I48" s="192"/>
      <c r="J48" s="161">
        <f t="shared" si="3"/>
        <v>0</v>
      </c>
      <c r="K48" s="190">
        <v>0.11</v>
      </c>
      <c r="L48" s="273"/>
    </row>
    <row r="49" spans="2:12" x14ac:dyDescent="0.55000000000000004">
      <c r="B49" s="275"/>
      <c r="C49" s="178" t="s">
        <v>213</v>
      </c>
      <c r="D49" s="183">
        <v>3955</v>
      </c>
      <c r="E49" s="158">
        <v>19</v>
      </c>
      <c r="F49" s="161">
        <f t="shared" si="2"/>
        <v>3.8</v>
      </c>
      <c r="G49" s="158">
        <v>1160</v>
      </c>
      <c r="H49" s="165">
        <f t="shared" si="0"/>
        <v>917560</v>
      </c>
      <c r="I49" s="192"/>
      <c r="J49" s="161">
        <f t="shared" si="3"/>
        <v>0</v>
      </c>
      <c r="K49" s="190">
        <v>0.69</v>
      </c>
      <c r="L49" s="273" t="s">
        <v>214</v>
      </c>
    </row>
    <row r="50" spans="2:12" x14ac:dyDescent="0.55000000000000004">
      <c r="B50" s="275"/>
      <c r="C50" s="178" t="s">
        <v>190</v>
      </c>
      <c r="D50" s="183">
        <v>6630</v>
      </c>
      <c r="E50" s="158">
        <v>1</v>
      </c>
      <c r="F50" s="161">
        <f t="shared" si="2"/>
        <v>0.2</v>
      </c>
      <c r="G50" s="158">
        <v>-378</v>
      </c>
      <c r="H50" s="165">
        <f t="shared" si="0"/>
        <v>-501228</v>
      </c>
      <c r="I50" s="192"/>
      <c r="J50" s="161">
        <f t="shared" si="3"/>
        <v>0</v>
      </c>
      <c r="K50" s="190">
        <v>0.08</v>
      </c>
      <c r="L50" s="273"/>
    </row>
    <row r="51" spans="2:12" x14ac:dyDescent="0.55000000000000004">
      <c r="B51" s="275"/>
      <c r="C51" s="178" t="s">
        <v>137</v>
      </c>
      <c r="D51" s="183">
        <v>3255</v>
      </c>
      <c r="E51" s="158">
        <v>4</v>
      </c>
      <c r="F51" s="161">
        <f t="shared" si="2"/>
        <v>0.8</v>
      </c>
      <c r="G51" s="158">
        <v>2099</v>
      </c>
      <c r="H51" s="165">
        <f t="shared" si="0"/>
        <v>1366449</v>
      </c>
      <c r="I51" s="192"/>
      <c r="J51" s="161">
        <f t="shared" si="3"/>
        <v>0</v>
      </c>
      <c r="K51" s="190">
        <v>0.22</v>
      </c>
      <c r="L51" s="273"/>
    </row>
    <row r="52" spans="2:12" x14ac:dyDescent="0.55000000000000004">
      <c r="B52" s="276"/>
      <c r="C52" s="178" t="s">
        <v>104</v>
      </c>
      <c r="D52" s="183">
        <v>6340</v>
      </c>
      <c r="E52" s="158">
        <v>17</v>
      </c>
      <c r="F52" s="161">
        <f t="shared" si="2"/>
        <v>3.4</v>
      </c>
      <c r="G52" s="158">
        <v>2882</v>
      </c>
      <c r="H52" s="165">
        <f t="shared" si="0"/>
        <v>3654376</v>
      </c>
      <c r="I52" s="192"/>
      <c r="J52" s="161">
        <f t="shared" si="3"/>
        <v>0</v>
      </c>
      <c r="K52" s="190">
        <v>0.69</v>
      </c>
      <c r="L52" s="273"/>
    </row>
  </sheetData>
  <autoFilter ref="E2:J52"/>
  <mergeCells count="3">
    <mergeCell ref="L49:L52"/>
    <mergeCell ref="L3:L48"/>
    <mergeCell ref="B3:B52"/>
  </mergeCells>
  <phoneticPr fontId="18" type="noConversion"/>
  <pageMargins left="0.7" right="0.7" top="0.75" bottom="0.75" header="0.3" footer="0.3"/>
  <pageSetup paperSize="9" orientation="portrait" r:id="rId1"/>
  <ignoredErrors>
    <ignoredError sqref="H53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7"/>
  <sheetViews>
    <sheetView tabSelected="1" zoomScale="70" zoomScaleNormal="70" workbookViewId="0">
      <pane ySplit="2" topLeftCell="A77" activePane="bottomLeft" state="frozen"/>
      <selection pane="bottomLeft" activeCell="M99" sqref="M99:O107"/>
    </sheetView>
  </sheetViews>
  <sheetFormatPr defaultRowHeight="17.600000000000001" x14ac:dyDescent="0.55000000000000004"/>
  <cols>
    <col min="1" max="1" width="3.2109375" customWidth="1"/>
    <col min="2" max="2" width="9.78515625" bestFit="1" customWidth="1"/>
    <col min="3" max="3" width="18.92578125" bestFit="1" customWidth="1"/>
    <col min="4" max="6" width="11.92578125" bestFit="1" customWidth="1"/>
    <col min="7" max="7" width="9.85546875" style="2" bestFit="1" customWidth="1"/>
    <col min="8" max="9" width="8.35546875" bestFit="1" customWidth="1"/>
    <col min="10" max="11" width="9.85546875" bestFit="1" customWidth="1"/>
    <col min="12" max="12" width="8" style="129" bestFit="1" customWidth="1"/>
    <col min="13" max="13" width="9.85546875" bestFit="1" customWidth="1"/>
    <col min="14" max="14" width="13" customWidth="1"/>
    <col min="15" max="15" width="8" style="201" bestFit="1" customWidth="1"/>
    <col min="16" max="16" width="6.92578125" bestFit="1" customWidth="1"/>
    <col min="17" max="17" width="8.85546875" style="193" bestFit="1" customWidth="1"/>
    <col min="18" max="18" width="8.2109375" style="201" bestFit="1" customWidth="1"/>
    <col min="19" max="19" width="8.85546875" style="193" bestFit="1" customWidth="1"/>
    <col min="20" max="20" width="8.2109375" style="201" bestFit="1" customWidth="1"/>
    <col min="21" max="21" width="5.5" bestFit="1" customWidth="1"/>
    <col min="22" max="22" width="4.42578125" bestFit="1" customWidth="1"/>
    <col min="23" max="25" width="5.5" bestFit="1" customWidth="1"/>
    <col min="26" max="26" width="7.2109375" bestFit="1" customWidth="1"/>
    <col min="27" max="27" width="6.5" bestFit="1" customWidth="1"/>
    <col min="28" max="28" width="4.42578125" bestFit="1" customWidth="1"/>
    <col min="29" max="31" width="5.5" bestFit="1" customWidth="1"/>
    <col min="32" max="32" width="2.42578125" bestFit="1" customWidth="1"/>
    <col min="33" max="33" width="8.2109375" bestFit="1" customWidth="1"/>
    <col min="34" max="34" width="11.42578125" bestFit="1" customWidth="1"/>
    <col min="35" max="35" width="7.2109375" bestFit="1" customWidth="1"/>
    <col min="36" max="36" width="5.5" bestFit="1" customWidth="1"/>
    <col min="37" max="37" width="2.42578125" bestFit="1" customWidth="1"/>
    <col min="38" max="39" width="4.42578125" bestFit="1" customWidth="1"/>
    <col min="40" max="47" width="2.42578125" bestFit="1" customWidth="1"/>
  </cols>
  <sheetData>
    <row r="2" spans="2:20" ht="35.15" x14ac:dyDescent="0.55000000000000004">
      <c r="B2" s="180" t="s">
        <v>224</v>
      </c>
      <c r="C2" s="180" t="s">
        <v>225</v>
      </c>
      <c r="D2" s="207" t="s">
        <v>326</v>
      </c>
      <c r="E2" s="207" t="s">
        <v>325</v>
      </c>
      <c r="F2" s="208" t="s">
        <v>266</v>
      </c>
      <c r="G2" s="207" t="s">
        <v>323</v>
      </c>
      <c r="H2" s="208" t="s">
        <v>226</v>
      </c>
      <c r="I2" s="208" t="s">
        <v>228</v>
      </c>
      <c r="J2" s="208" t="s">
        <v>227</v>
      </c>
      <c r="K2" s="208" t="s">
        <v>267</v>
      </c>
      <c r="L2" s="209" t="s">
        <v>327</v>
      </c>
      <c r="M2" s="208" t="s">
        <v>229</v>
      </c>
      <c r="N2" s="207" t="s">
        <v>324</v>
      </c>
      <c r="O2" s="210" t="s">
        <v>230</v>
      </c>
      <c r="P2" s="208" t="s">
        <v>231</v>
      </c>
      <c r="Q2" s="212" t="s">
        <v>330</v>
      </c>
      <c r="R2" s="213" t="s">
        <v>328</v>
      </c>
      <c r="S2" s="212" t="s">
        <v>331</v>
      </c>
      <c r="T2" s="213" t="s">
        <v>329</v>
      </c>
    </row>
    <row r="3" spans="2:20" x14ac:dyDescent="0.55000000000000004">
      <c r="B3" s="251" t="s">
        <v>232</v>
      </c>
      <c r="C3" s="196" t="s">
        <v>167</v>
      </c>
      <c r="D3" s="196"/>
      <c r="E3" s="196"/>
      <c r="F3" s="155"/>
      <c r="G3" s="181"/>
      <c r="H3" s="197">
        <v>3285</v>
      </c>
      <c r="I3" s="211"/>
      <c r="J3" s="211">
        <v>3790</v>
      </c>
      <c r="K3" s="211"/>
      <c r="L3" s="204"/>
      <c r="M3" s="206">
        <v>12.8</v>
      </c>
      <c r="N3" s="197">
        <v>26697195</v>
      </c>
      <c r="O3" s="199">
        <v>2.7</v>
      </c>
      <c r="P3" s="196"/>
      <c r="Q3" s="211">
        <v>3840</v>
      </c>
      <c r="R3" s="199">
        <f>(Q3-J3)*100/J3</f>
        <v>1.3192612137203166</v>
      </c>
      <c r="S3" s="211">
        <v>3780</v>
      </c>
      <c r="T3" s="199">
        <f>(S3-J3)*100/J3</f>
        <v>-0.26385224274406333</v>
      </c>
    </row>
    <row r="4" spans="2:20" x14ac:dyDescent="0.55000000000000004">
      <c r="B4" s="277"/>
      <c r="C4" s="196" t="s">
        <v>170</v>
      </c>
      <c r="D4" s="196"/>
      <c r="E4" s="196"/>
      <c r="F4" s="155"/>
      <c r="G4" s="181"/>
      <c r="H4" s="197">
        <v>1820</v>
      </c>
      <c r="I4" s="211"/>
      <c r="J4" s="211">
        <v>1900</v>
      </c>
      <c r="K4" s="211"/>
      <c r="L4" s="204"/>
      <c r="M4" s="206">
        <v>15.8</v>
      </c>
      <c r="N4" s="197">
        <v>5469100</v>
      </c>
      <c r="O4" s="199">
        <v>2.56</v>
      </c>
      <c r="P4" s="196"/>
      <c r="Q4" s="211">
        <v>2070</v>
      </c>
      <c r="R4" s="199">
        <f t="shared" ref="R4:R46" si="0">(Q4-J4)*100/J4</f>
        <v>8.9473684210526319</v>
      </c>
      <c r="S4" s="211">
        <v>2090</v>
      </c>
      <c r="T4" s="199">
        <f t="shared" ref="T4:T46" si="1">(S4-J4)*100/J4</f>
        <v>10</v>
      </c>
    </row>
    <row r="5" spans="2:20" x14ac:dyDescent="0.55000000000000004">
      <c r="B5" s="277"/>
      <c r="C5" s="196" t="s">
        <v>171</v>
      </c>
      <c r="D5" s="196"/>
      <c r="E5" s="196"/>
      <c r="F5" s="155"/>
      <c r="G5" s="181"/>
      <c r="H5" s="197">
        <v>8000</v>
      </c>
      <c r="I5" s="211"/>
      <c r="J5" s="211">
        <v>8150</v>
      </c>
      <c r="K5" s="211"/>
      <c r="L5" s="204"/>
      <c r="M5" s="206">
        <v>16</v>
      </c>
      <c r="N5" s="197">
        <v>15032000</v>
      </c>
      <c r="O5" s="199">
        <v>2.73</v>
      </c>
      <c r="P5" s="196"/>
      <c r="Q5" s="211">
        <v>7800</v>
      </c>
      <c r="R5" s="199">
        <f t="shared" si="0"/>
        <v>-4.294478527607362</v>
      </c>
      <c r="S5" s="211">
        <v>7520</v>
      </c>
      <c r="T5" s="199">
        <f t="shared" si="1"/>
        <v>-7.7300613496932513</v>
      </c>
    </row>
    <row r="6" spans="2:20" x14ac:dyDescent="0.55000000000000004">
      <c r="B6" s="277"/>
      <c r="C6" s="196" t="s">
        <v>173</v>
      </c>
      <c r="D6" s="196"/>
      <c r="E6" s="196"/>
      <c r="F6" s="155"/>
      <c r="G6" s="181"/>
      <c r="H6" s="197">
        <v>9050</v>
      </c>
      <c r="I6" s="211"/>
      <c r="J6" s="211">
        <v>9490</v>
      </c>
      <c r="K6" s="211"/>
      <c r="L6" s="204"/>
      <c r="M6" s="206">
        <v>0.4</v>
      </c>
      <c r="N6" s="197">
        <v>99550</v>
      </c>
      <c r="O6" s="199">
        <v>0.4</v>
      </c>
      <c r="P6" s="196"/>
      <c r="Q6" s="211">
        <v>9900</v>
      </c>
      <c r="R6" s="199">
        <f t="shared" si="0"/>
        <v>4.3203371970495255</v>
      </c>
      <c r="S6" s="211">
        <v>9350</v>
      </c>
      <c r="T6" s="199">
        <f t="shared" si="1"/>
        <v>-1.4752370916754478</v>
      </c>
    </row>
    <row r="7" spans="2:20" x14ac:dyDescent="0.55000000000000004">
      <c r="B7" s="277"/>
      <c r="C7" s="196" t="s">
        <v>174</v>
      </c>
      <c r="D7" s="196"/>
      <c r="E7" s="196"/>
      <c r="F7" s="155"/>
      <c r="G7" s="181"/>
      <c r="H7" s="197">
        <v>4515</v>
      </c>
      <c r="I7" s="211"/>
      <c r="J7" s="211">
        <v>4600</v>
      </c>
      <c r="K7" s="211"/>
      <c r="L7" s="204"/>
      <c r="M7" s="206">
        <v>1</v>
      </c>
      <c r="N7" s="197">
        <v>5007135</v>
      </c>
      <c r="O7" s="199">
        <v>0.21</v>
      </c>
      <c r="P7" s="196"/>
      <c r="Q7" s="211">
        <v>4065</v>
      </c>
      <c r="R7" s="199">
        <f t="shared" si="0"/>
        <v>-11.630434782608695</v>
      </c>
      <c r="S7" s="211">
        <v>3815</v>
      </c>
      <c r="T7" s="199">
        <f t="shared" si="1"/>
        <v>-17.065217391304348</v>
      </c>
    </row>
    <row r="8" spans="2:20" x14ac:dyDescent="0.55000000000000004">
      <c r="B8" s="277"/>
      <c r="C8" s="196" t="s">
        <v>175</v>
      </c>
      <c r="D8" s="196"/>
      <c r="E8" s="196"/>
      <c r="F8" s="155"/>
      <c r="G8" s="181"/>
      <c r="H8" s="197">
        <v>7340</v>
      </c>
      <c r="I8" s="211"/>
      <c r="J8" s="211">
        <v>7510</v>
      </c>
      <c r="K8" s="211"/>
      <c r="L8" s="204"/>
      <c r="M8" s="206">
        <v>2</v>
      </c>
      <c r="N8" s="197">
        <v>1453320</v>
      </c>
      <c r="O8" s="199">
        <v>0.2</v>
      </c>
      <c r="P8" s="196"/>
      <c r="Q8" s="211">
        <v>8580</v>
      </c>
      <c r="R8" s="199">
        <f t="shared" si="0"/>
        <v>14.247669773635153</v>
      </c>
      <c r="S8" s="211">
        <v>8420</v>
      </c>
      <c r="T8" s="199">
        <f t="shared" si="1"/>
        <v>12.117177097203728</v>
      </c>
    </row>
    <row r="9" spans="2:20" x14ac:dyDescent="0.55000000000000004">
      <c r="B9" s="277"/>
      <c r="C9" s="196" t="s">
        <v>176</v>
      </c>
      <c r="D9" s="196"/>
      <c r="E9" s="196"/>
      <c r="F9" s="155"/>
      <c r="G9" s="181"/>
      <c r="H9" s="197">
        <v>5000</v>
      </c>
      <c r="I9" s="211"/>
      <c r="J9" s="211">
        <v>5220</v>
      </c>
      <c r="K9" s="211"/>
      <c r="L9" s="204"/>
      <c r="M9" s="206">
        <v>10.4</v>
      </c>
      <c r="N9" s="197">
        <v>19508000</v>
      </c>
      <c r="O9" s="199">
        <v>2.73</v>
      </c>
      <c r="P9" s="196"/>
      <c r="Q9" s="211">
        <v>6560</v>
      </c>
      <c r="R9" s="199">
        <f t="shared" si="0"/>
        <v>25.670498084291189</v>
      </c>
      <c r="S9" s="211">
        <v>7620</v>
      </c>
      <c r="T9" s="199">
        <f t="shared" si="1"/>
        <v>45.977011494252871</v>
      </c>
    </row>
    <row r="10" spans="2:20" x14ac:dyDescent="0.55000000000000004">
      <c r="B10" s="277"/>
      <c r="C10" s="196" t="s">
        <v>177</v>
      </c>
      <c r="D10" s="196"/>
      <c r="E10" s="196"/>
      <c r="F10" s="155"/>
      <c r="G10" s="181"/>
      <c r="H10" s="197">
        <v>3840</v>
      </c>
      <c r="I10" s="211"/>
      <c r="J10" s="211">
        <v>3900</v>
      </c>
      <c r="K10" s="211"/>
      <c r="L10" s="204"/>
      <c r="M10" s="206">
        <v>1.6</v>
      </c>
      <c r="N10" s="197">
        <v>5212416</v>
      </c>
      <c r="O10" s="199">
        <v>1.2</v>
      </c>
      <c r="P10" s="196"/>
      <c r="Q10" s="211">
        <v>3890</v>
      </c>
      <c r="R10" s="199">
        <f t="shared" si="0"/>
        <v>-0.25641025641025639</v>
      </c>
      <c r="S10" s="211">
        <v>3600</v>
      </c>
      <c r="T10" s="199">
        <f t="shared" si="1"/>
        <v>-7.6923076923076925</v>
      </c>
    </row>
    <row r="11" spans="2:20" x14ac:dyDescent="0.55000000000000004">
      <c r="B11" s="277"/>
      <c r="C11" s="196" t="s">
        <v>178</v>
      </c>
      <c r="D11" s="196"/>
      <c r="E11" s="196"/>
      <c r="F11" s="155"/>
      <c r="G11" s="181"/>
      <c r="H11" s="197">
        <v>3700</v>
      </c>
      <c r="I11" s="211"/>
      <c r="J11" s="211">
        <v>3925</v>
      </c>
      <c r="K11" s="211"/>
      <c r="L11" s="204"/>
      <c r="M11" s="206">
        <v>12.2</v>
      </c>
      <c r="N11" s="197">
        <v>14650520</v>
      </c>
      <c r="O11" s="199">
        <v>2.72</v>
      </c>
      <c r="P11" s="196"/>
      <c r="Q11" s="211">
        <v>3885</v>
      </c>
      <c r="R11" s="199">
        <f t="shared" si="0"/>
        <v>-1.0191082802547771</v>
      </c>
      <c r="S11" s="211">
        <v>3520</v>
      </c>
      <c r="T11" s="199">
        <f t="shared" si="1"/>
        <v>-10.318471337579618</v>
      </c>
    </row>
    <row r="12" spans="2:20" x14ac:dyDescent="0.55000000000000004">
      <c r="B12" s="277"/>
      <c r="C12" s="196" t="s">
        <v>179</v>
      </c>
      <c r="D12" s="196"/>
      <c r="E12" s="196"/>
      <c r="F12" s="155"/>
      <c r="G12" s="181"/>
      <c r="H12" s="197">
        <v>1485</v>
      </c>
      <c r="I12" s="211"/>
      <c r="J12" s="211">
        <v>1550</v>
      </c>
      <c r="K12" s="211"/>
      <c r="L12" s="204"/>
      <c r="M12" s="206">
        <v>10</v>
      </c>
      <c r="N12" s="197">
        <v>847935</v>
      </c>
      <c r="O12" s="199">
        <v>2.56</v>
      </c>
      <c r="P12" s="196"/>
      <c r="Q12" s="211">
        <v>1605</v>
      </c>
      <c r="R12" s="199">
        <f t="shared" si="0"/>
        <v>3.5483870967741935</v>
      </c>
      <c r="S12" s="211">
        <v>1595</v>
      </c>
      <c r="T12" s="199">
        <f t="shared" si="1"/>
        <v>2.903225806451613</v>
      </c>
    </row>
    <row r="13" spans="2:20" x14ac:dyDescent="0.55000000000000004">
      <c r="B13" s="277"/>
      <c r="C13" s="196" t="s">
        <v>180</v>
      </c>
      <c r="D13" s="196"/>
      <c r="E13" s="196"/>
      <c r="F13" s="155"/>
      <c r="G13" s="181"/>
      <c r="H13" s="197">
        <v>9830</v>
      </c>
      <c r="I13" s="211"/>
      <c r="J13" s="211">
        <v>10450</v>
      </c>
      <c r="K13" s="211"/>
      <c r="L13" s="204"/>
      <c r="M13" s="206">
        <v>5</v>
      </c>
      <c r="N13" s="197">
        <v>-3698046</v>
      </c>
      <c r="O13" s="199">
        <v>2.5299999999999998</v>
      </c>
      <c r="P13" s="196"/>
      <c r="Q13" s="211">
        <v>13900</v>
      </c>
      <c r="R13" s="199">
        <f t="shared" si="0"/>
        <v>33.014354066985646</v>
      </c>
      <c r="S13" s="211">
        <v>18050</v>
      </c>
      <c r="T13" s="199">
        <f t="shared" si="1"/>
        <v>72.727272727272734</v>
      </c>
    </row>
    <row r="14" spans="2:20" x14ac:dyDescent="0.55000000000000004">
      <c r="B14" s="277"/>
      <c r="C14" s="196" t="s">
        <v>181</v>
      </c>
      <c r="D14" s="196"/>
      <c r="E14" s="196"/>
      <c r="F14" s="155"/>
      <c r="G14" s="181"/>
      <c r="H14" s="197">
        <v>9040</v>
      </c>
      <c r="I14" s="211"/>
      <c r="J14" s="211">
        <v>9700</v>
      </c>
      <c r="K14" s="211"/>
      <c r="L14" s="204"/>
      <c r="M14" s="206">
        <v>2.8</v>
      </c>
      <c r="N14" s="197">
        <v>1741104</v>
      </c>
      <c r="O14" s="199">
        <v>1.83</v>
      </c>
      <c r="P14" s="196"/>
      <c r="Q14" s="211">
        <v>9990</v>
      </c>
      <c r="R14" s="199">
        <f t="shared" si="0"/>
        <v>2.9896907216494846</v>
      </c>
      <c r="S14" s="211">
        <v>9820</v>
      </c>
      <c r="T14" s="199">
        <f t="shared" si="1"/>
        <v>1.2371134020618557</v>
      </c>
    </row>
    <row r="15" spans="2:20" x14ac:dyDescent="0.55000000000000004">
      <c r="B15" s="277"/>
      <c r="C15" s="196" t="s">
        <v>166</v>
      </c>
      <c r="D15" s="196"/>
      <c r="E15" s="196"/>
      <c r="F15" s="155"/>
      <c r="G15" s="181"/>
      <c r="H15" s="197">
        <v>4125</v>
      </c>
      <c r="I15" s="211"/>
      <c r="J15" s="211">
        <v>4135</v>
      </c>
      <c r="K15" s="211"/>
      <c r="L15" s="204"/>
      <c r="M15" s="206">
        <v>12</v>
      </c>
      <c r="N15" s="197">
        <v>2813250</v>
      </c>
      <c r="O15" s="199">
        <v>-1.53</v>
      </c>
      <c r="P15" s="196"/>
      <c r="Q15" s="211">
        <v>3830</v>
      </c>
      <c r="R15" s="199">
        <f t="shared" si="0"/>
        <v>-7.3760580411124543</v>
      </c>
      <c r="S15" s="211">
        <v>3620</v>
      </c>
      <c r="T15" s="199">
        <f t="shared" si="1"/>
        <v>-12.454655380894801</v>
      </c>
    </row>
    <row r="16" spans="2:20" x14ac:dyDescent="0.55000000000000004">
      <c r="B16" s="277"/>
      <c r="C16" s="196" t="s">
        <v>182</v>
      </c>
      <c r="D16" s="196"/>
      <c r="E16" s="196"/>
      <c r="F16" s="155"/>
      <c r="G16" s="181"/>
      <c r="H16" s="197">
        <v>6380</v>
      </c>
      <c r="I16" s="211"/>
      <c r="J16" s="211">
        <v>6380</v>
      </c>
      <c r="K16" s="211"/>
      <c r="L16" s="204"/>
      <c r="M16" s="206">
        <v>1.8</v>
      </c>
      <c r="N16" s="197">
        <v>1616692</v>
      </c>
      <c r="O16" s="199">
        <v>-1.42</v>
      </c>
      <c r="P16" s="196"/>
      <c r="Q16" s="211">
        <v>6210</v>
      </c>
      <c r="R16" s="199">
        <f t="shared" si="0"/>
        <v>-2.6645768025078369</v>
      </c>
      <c r="S16" s="211">
        <v>6700</v>
      </c>
      <c r="T16" s="199">
        <f t="shared" si="1"/>
        <v>5.015673981191223</v>
      </c>
    </row>
    <row r="17" spans="2:20" x14ac:dyDescent="0.55000000000000004">
      <c r="B17" s="277"/>
      <c r="C17" s="196" t="s">
        <v>183</v>
      </c>
      <c r="D17" s="196"/>
      <c r="E17" s="196"/>
      <c r="F17" s="155"/>
      <c r="G17" s="181"/>
      <c r="H17" s="197">
        <v>2070</v>
      </c>
      <c r="I17" s="211"/>
      <c r="J17" s="211">
        <v>2020</v>
      </c>
      <c r="K17" s="211"/>
      <c r="L17" s="204"/>
      <c r="M17" s="206">
        <v>3.2</v>
      </c>
      <c r="N17" s="197">
        <v>-199548</v>
      </c>
      <c r="O17" s="199">
        <v>-1.56</v>
      </c>
      <c r="P17" s="196"/>
      <c r="Q17" s="211">
        <v>1990</v>
      </c>
      <c r="R17" s="199">
        <f t="shared" si="0"/>
        <v>-1.4851485148514851</v>
      </c>
      <c r="S17" s="211">
        <v>2005</v>
      </c>
      <c r="T17" s="199">
        <f t="shared" si="1"/>
        <v>-0.74257425742574257</v>
      </c>
    </row>
    <row r="18" spans="2:20" x14ac:dyDescent="0.55000000000000004">
      <c r="B18" s="277"/>
      <c r="C18" s="196" t="s">
        <v>184</v>
      </c>
      <c r="D18" s="196"/>
      <c r="E18" s="196"/>
      <c r="F18" s="155"/>
      <c r="G18" s="181"/>
      <c r="H18" s="197">
        <v>4020</v>
      </c>
      <c r="I18" s="211"/>
      <c r="J18" s="211">
        <v>3970</v>
      </c>
      <c r="K18" s="211"/>
      <c r="L18" s="204"/>
      <c r="M18" s="206">
        <v>2.2000000000000002</v>
      </c>
      <c r="N18" s="197">
        <v>430944</v>
      </c>
      <c r="O18" s="199">
        <v>-1.58</v>
      </c>
      <c r="P18" s="196"/>
      <c r="Q18" s="211">
        <v>3890</v>
      </c>
      <c r="R18" s="199">
        <f t="shared" si="0"/>
        <v>-2.0151133501259446</v>
      </c>
      <c r="S18" s="211">
        <v>3895</v>
      </c>
      <c r="T18" s="199">
        <f t="shared" si="1"/>
        <v>-1.8891687657430731</v>
      </c>
    </row>
    <row r="19" spans="2:20" x14ac:dyDescent="0.55000000000000004">
      <c r="B19" s="277"/>
      <c r="C19" s="196" t="s">
        <v>185</v>
      </c>
      <c r="D19" s="196"/>
      <c r="E19" s="196"/>
      <c r="F19" s="155"/>
      <c r="G19" s="181"/>
      <c r="H19" s="197">
        <v>5300</v>
      </c>
      <c r="I19" s="211"/>
      <c r="J19" s="211">
        <v>5280</v>
      </c>
      <c r="K19" s="211"/>
      <c r="L19" s="204"/>
      <c r="M19" s="206">
        <v>8.1999999999999993</v>
      </c>
      <c r="N19" s="197">
        <v>-661440</v>
      </c>
      <c r="O19" s="199">
        <v>-1.46</v>
      </c>
      <c r="P19" s="196"/>
      <c r="Q19" s="211">
        <v>5190</v>
      </c>
      <c r="R19" s="199">
        <f t="shared" si="0"/>
        <v>-1.7045454545454546</v>
      </c>
      <c r="S19" s="211">
        <v>5250</v>
      </c>
      <c r="T19" s="199">
        <f t="shared" si="1"/>
        <v>-0.56818181818181823</v>
      </c>
    </row>
    <row r="20" spans="2:20" x14ac:dyDescent="0.55000000000000004">
      <c r="B20" s="277"/>
      <c r="C20" s="196" t="s">
        <v>186</v>
      </c>
      <c r="D20" s="196"/>
      <c r="E20" s="196"/>
      <c r="F20" s="155"/>
      <c r="G20" s="181"/>
      <c r="H20" s="197">
        <v>5450</v>
      </c>
      <c r="I20" s="211"/>
      <c r="J20" s="211">
        <v>5550</v>
      </c>
      <c r="K20" s="211"/>
      <c r="L20" s="204"/>
      <c r="M20" s="206">
        <v>12.8</v>
      </c>
      <c r="N20" s="197">
        <v>1923850</v>
      </c>
      <c r="O20" s="199">
        <v>-1.23</v>
      </c>
      <c r="P20" s="196"/>
      <c r="Q20" s="211">
        <v>5010</v>
      </c>
      <c r="R20" s="199">
        <f t="shared" si="0"/>
        <v>-9.7297297297297298</v>
      </c>
      <c r="S20" s="211">
        <v>4740</v>
      </c>
      <c r="T20" s="199">
        <f t="shared" si="1"/>
        <v>-14.594594594594595</v>
      </c>
    </row>
    <row r="21" spans="2:20" x14ac:dyDescent="0.55000000000000004">
      <c r="B21" s="277"/>
      <c r="C21" s="196" t="s">
        <v>187</v>
      </c>
      <c r="D21" s="196"/>
      <c r="E21" s="196"/>
      <c r="F21" s="155"/>
      <c r="G21" s="181"/>
      <c r="H21" s="197">
        <v>3125</v>
      </c>
      <c r="I21" s="211"/>
      <c r="J21" s="211">
        <v>3225</v>
      </c>
      <c r="K21" s="211"/>
      <c r="L21" s="204"/>
      <c r="M21" s="206">
        <v>5.4</v>
      </c>
      <c r="N21" s="197">
        <v>-5798125</v>
      </c>
      <c r="O21" s="199">
        <v>-1.41</v>
      </c>
      <c r="P21" s="196"/>
      <c r="Q21" s="211">
        <v>3245</v>
      </c>
      <c r="R21" s="199">
        <f t="shared" si="0"/>
        <v>0.62015503875968991</v>
      </c>
      <c r="S21" s="211">
        <v>3235</v>
      </c>
      <c r="T21" s="199">
        <f t="shared" si="1"/>
        <v>0.31007751937984496</v>
      </c>
    </row>
    <row r="22" spans="2:20" x14ac:dyDescent="0.55000000000000004">
      <c r="B22" s="277"/>
      <c r="C22" s="196" t="s">
        <v>188</v>
      </c>
      <c r="D22" s="196"/>
      <c r="E22" s="196"/>
      <c r="F22" s="155"/>
      <c r="G22" s="181"/>
      <c r="H22" s="197">
        <v>7020</v>
      </c>
      <c r="I22" s="211"/>
      <c r="J22" s="211">
        <v>7110</v>
      </c>
      <c r="K22" s="211"/>
      <c r="L22" s="204"/>
      <c r="M22" s="206">
        <v>22</v>
      </c>
      <c r="N22" s="197">
        <v>24711804</v>
      </c>
      <c r="O22" s="199">
        <v>-1.03</v>
      </c>
      <c r="P22" s="196"/>
      <c r="Q22" s="211">
        <v>8020</v>
      </c>
      <c r="R22" s="199">
        <f t="shared" si="0"/>
        <v>12.79887482419128</v>
      </c>
      <c r="S22" s="211">
        <v>6090</v>
      </c>
      <c r="T22" s="199">
        <f t="shared" si="1"/>
        <v>-14.345991561181435</v>
      </c>
    </row>
    <row r="23" spans="2:20" x14ac:dyDescent="0.55000000000000004">
      <c r="B23" s="277"/>
      <c r="C23" s="196" t="s">
        <v>189</v>
      </c>
      <c r="D23" s="196"/>
      <c r="E23" s="196"/>
      <c r="F23" s="155"/>
      <c r="G23" s="181"/>
      <c r="H23" s="197">
        <v>1460</v>
      </c>
      <c r="I23" s="211"/>
      <c r="J23" s="211">
        <v>1525</v>
      </c>
      <c r="K23" s="211"/>
      <c r="L23" s="204"/>
      <c r="M23" s="206">
        <v>5</v>
      </c>
      <c r="N23" s="197">
        <v>-110084</v>
      </c>
      <c r="O23" s="199">
        <v>-1.64</v>
      </c>
      <c r="P23" s="196"/>
      <c r="Q23" s="211">
        <v>1610</v>
      </c>
      <c r="R23" s="199">
        <f t="shared" si="0"/>
        <v>5.5737704918032787</v>
      </c>
      <c r="S23" s="211">
        <v>1520</v>
      </c>
      <c r="T23" s="199">
        <f t="shared" si="1"/>
        <v>-0.32786885245901637</v>
      </c>
    </row>
    <row r="24" spans="2:20" x14ac:dyDescent="0.55000000000000004">
      <c r="B24" s="277"/>
      <c r="C24" s="196" t="s">
        <v>190</v>
      </c>
      <c r="D24" s="196"/>
      <c r="E24" s="196"/>
      <c r="F24" s="155"/>
      <c r="G24" s="181"/>
      <c r="H24" s="197">
        <v>6630</v>
      </c>
      <c r="I24" s="211"/>
      <c r="J24" s="211">
        <v>6920</v>
      </c>
      <c r="K24" s="211"/>
      <c r="L24" s="204"/>
      <c r="M24" s="206">
        <v>2</v>
      </c>
      <c r="N24" s="197">
        <v>-176358</v>
      </c>
      <c r="O24" s="199">
        <v>-1.34</v>
      </c>
      <c r="P24" s="196"/>
      <c r="Q24" s="211">
        <v>7830</v>
      </c>
      <c r="R24" s="199">
        <f t="shared" si="0"/>
        <v>13.15028901734104</v>
      </c>
      <c r="S24" s="211">
        <v>7740</v>
      </c>
      <c r="T24" s="199">
        <f t="shared" si="1"/>
        <v>11.84971098265896</v>
      </c>
    </row>
    <row r="25" spans="2:20" x14ac:dyDescent="0.55000000000000004">
      <c r="B25" s="277"/>
      <c r="C25" s="196" t="s">
        <v>191</v>
      </c>
      <c r="D25" s="196"/>
      <c r="E25" s="196"/>
      <c r="F25" s="155"/>
      <c r="G25" s="181"/>
      <c r="H25" s="197">
        <v>8740</v>
      </c>
      <c r="I25" s="211"/>
      <c r="J25" s="211">
        <v>9200</v>
      </c>
      <c r="K25" s="211"/>
      <c r="L25" s="204"/>
      <c r="M25" s="206">
        <v>4.5999999999999996</v>
      </c>
      <c r="N25" s="197">
        <v>4113044</v>
      </c>
      <c r="O25" s="199">
        <v>-1.41</v>
      </c>
      <c r="P25" s="196"/>
      <c r="Q25" s="211">
        <v>9000</v>
      </c>
      <c r="R25" s="199">
        <f t="shared" si="0"/>
        <v>-2.1739130434782608</v>
      </c>
      <c r="S25" s="211">
        <v>8570</v>
      </c>
      <c r="T25" s="199">
        <f t="shared" si="1"/>
        <v>-6.8478260869565215</v>
      </c>
    </row>
    <row r="26" spans="2:20" x14ac:dyDescent="0.55000000000000004">
      <c r="B26" s="277"/>
      <c r="C26" s="196" t="s">
        <v>192</v>
      </c>
      <c r="D26" s="196"/>
      <c r="E26" s="196"/>
      <c r="F26" s="155"/>
      <c r="G26" s="181"/>
      <c r="H26" s="197">
        <v>4715</v>
      </c>
      <c r="I26" s="211"/>
      <c r="J26" s="211">
        <v>4970</v>
      </c>
      <c r="K26" s="211"/>
      <c r="L26" s="204"/>
      <c r="M26" s="206">
        <v>1.4</v>
      </c>
      <c r="N26" s="197">
        <v>2185874</v>
      </c>
      <c r="O26" s="199">
        <v>-1.23</v>
      </c>
      <c r="P26" s="196"/>
      <c r="Q26" s="211">
        <v>5620</v>
      </c>
      <c r="R26" s="199">
        <f t="shared" si="0"/>
        <v>13.078470824949699</v>
      </c>
      <c r="S26" s="211">
        <v>5690</v>
      </c>
      <c r="T26" s="199">
        <f t="shared" si="1"/>
        <v>14.486921529175051</v>
      </c>
    </row>
    <row r="27" spans="2:20" x14ac:dyDescent="0.55000000000000004">
      <c r="B27" s="277"/>
      <c r="C27" s="196" t="s">
        <v>193</v>
      </c>
      <c r="D27" s="196"/>
      <c r="E27" s="196"/>
      <c r="F27" s="155"/>
      <c r="G27" s="181"/>
      <c r="H27" s="197">
        <v>12900</v>
      </c>
      <c r="I27" s="211"/>
      <c r="J27" s="211">
        <v>14350</v>
      </c>
      <c r="K27" s="211"/>
      <c r="L27" s="204"/>
      <c r="M27" s="206">
        <v>8.1999999999999993</v>
      </c>
      <c r="N27" s="197">
        <v>-6867960</v>
      </c>
      <c r="O27" s="199">
        <v>-1.37</v>
      </c>
      <c r="P27" s="196"/>
      <c r="Q27" s="211">
        <v>12300</v>
      </c>
      <c r="R27" s="199">
        <f t="shared" si="0"/>
        <v>-14.285714285714286</v>
      </c>
      <c r="S27" s="211">
        <v>11800</v>
      </c>
      <c r="T27" s="199">
        <f t="shared" si="1"/>
        <v>-17.770034843205575</v>
      </c>
    </row>
    <row r="28" spans="2:20" x14ac:dyDescent="0.55000000000000004">
      <c r="B28" s="277"/>
      <c r="C28" s="196" t="s">
        <v>194</v>
      </c>
      <c r="D28" s="196"/>
      <c r="E28" s="196"/>
      <c r="F28" s="155"/>
      <c r="G28" s="181"/>
      <c r="H28" s="197">
        <v>930</v>
      </c>
      <c r="I28" s="211"/>
      <c r="J28" s="211">
        <v>999</v>
      </c>
      <c r="K28" s="211"/>
      <c r="L28" s="204"/>
      <c r="M28" s="206">
        <v>9.4</v>
      </c>
      <c r="N28" s="197">
        <v>9828612</v>
      </c>
      <c r="O28" s="199">
        <v>-1.53</v>
      </c>
      <c r="P28" s="196"/>
      <c r="Q28" s="211">
        <v>907</v>
      </c>
      <c r="R28" s="199">
        <f t="shared" si="0"/>
        <v>-9.2092092092092095</v>
      </c>
      <c r="S28" s="211">
        <v>910</v>
      </c>
      <c r="T28" s="199">
        <f t="shared" si="1"/>
        <v>-8.9089089089089093</v>
      </c>
    </row>
    <row r="29" spans="2:20" x14ac:dyDescent="0.55000000000000004">
      <c r="B29" s="277"/>
      <c r="C29" s="196" t="s">
        <v>195</v>
      </c>
      <c r="D29" s="196"/>
      <c r="E29" s="196"/>
      <c r="F29" s="155"/>
      <c r="G29" s="181"/>
      <c r="H29" s="197">
        <v>1145</v>
      </c>
      <c r="I29" s="211"/>
      <c r="J29" s="211">
        <v>1235</v>
      </c>
      <c r="K29" s="211"/>
      <c r="L29" s="204"/>
      <c r="M29" s="206">
        <v>8.8000000000000007</v>
      </c>
      <c r="N29" s="197">
        <v>6322919</v>
      </c>
      <c r="O29" s="199">
        <v>-1.1399999999999999</v>
      </c>
      <c r="P29" s="196"/>
      <c r="Q29" s="211">
        <v>1035</v>
      </c>
      <c r="R29" s="199">
        <f t="shared" si="0"/>
        <v>-16.194331983805668</v>
      </c>
      <c r="S29" s="211">
        <v>1005</v>
      </c>
      <c r="T29" s="199">
        <f t="shared" si="1"/>
        <v>-18.623481781376519</v>
      </c>
    </row>
    <row r="30" spans="2:20" x14ac:dyDescent="0.55000000000000004">
      <c r="B30" s="277"/>
      <c r="C30" s="196" t="s">
        <v>196</v>
      </c>
      <c r="D30" s="196"/>
      <c r="E30" s="196"/>
      <c r="F30" s="155"/>
      <c r="G30" s="181"/>
      <c r="H30" s="197">
        <v>8100</v>
      </c>
      <c r="I30" s="211"/>
      <c r="J30" s="211">
        <v>8890</v>
      </c>
      <c r="K30" s="211"/>
      <c r="L30" s="204"/>
      <c r="M30" s="206">
        <v>1.4</v>
      </c>
      <c r="N30" s="197">
        <v>-3022920</v>
      </c>
      <c r="O30" s="199">
        <v>-3.92</v>
      </c>
      <c r="P30" s="196"/>
      <c r="Q30" s="211">
        <v>8500</v>
      </c>
      <c r="R30" s="199">
        <f t="shared" si="0"/>
        <v>-4.3869516310461192</v>
      </c>
      <c r="S30" s="211">
        <v>8600</v>
      </c>
      <c r="T30" s="199">
        <f t="shared" si="1"/>
        <v>-3.2620922384701911</v>
      </c>
    </row>
    <row r="31" spans="2:20" x14ac:dyDescent="0.55000000000000004">
      <c r="B31" s="277"/>
      <c r="C31" s="196" t="s">
        <v>197</v>
      </c>
      <c r="D31" s="196"/>
      <c r="E31" s="196"/>
      <c r="F31" s="155"/>
      <c r="G31" s="181"/>
      <c r="H31" s="197">
        <v>6990</v>
      </c>
      <c r="I31" s="211"/>
      <c r="J31" s="211">
        <v>7090</v>
      </c>
      <c r="K31" s="211"/>
      <c r="L31" s="204"/>
      <c r="M31" s="206">
        <v>4.5999999999999996</v>
      </c>
      <c r="N31" s="197">
        <v>4719648</v>
      </c>
      <c r="O31" s="199">
        <v>-1.59</v>
      </c>
      <c r="P31" s="196"/>
      <c r="Q31" s="211">
        <v>6800</v>
      </c>
      <c r="R31" s="199">
        <f t="shared" si="0"/>
        <v>-4.090267983074753</v>
      </c>
      <c r="S31" s="211">
        <v>6370</v>
      </c>
      <c r="T31" s="199">
        <f t="shared" si="1"/>
        <v>-10.155148095909732</v>
      </c>
    </row>
    <row r="32" spans="2:20" x14ac:dyDescent="0.55000000000000004">
      <c r="B32" s="277"/>
      <c r="C32" s="196" t="s">
        <v>198</v>
      </c>
      <c r="D32" s="196"/>
      <c r="E32" s="196"/>
      <c r="F32" s="155"/>
      <c r="G32" s="181"/>
      <c r="H32" s="197">
        <v>1835</v>
      </c>
      <c r="I32" s="211"/>
      <c r="J32" s="211">
        <v>1940</v>
      </c>
      <c r="K32" s="211"/>
      <c r="L32" s="204"/>
      <c r="M32" s="206">
        <v>2.2000000000000002</v>
      </c>
      <c r="N32" s="197">
        <v>11010</v>
      </c>
      <c r="O32" s="199">
        <v>-2.64</v>
      </c>
      <c r="P32" s="196"/>
      <c r="Q32" s="211">
        <v>1910</v>
      </c>
      <c r="R32" s="199">
        <f t="shared" si="0"/>
        <v>-1.5463917525773196</v>
      </c>
      <c r="S32" s="211">
        <v>1820</v>
      </c>
      <c r="T32" s="199">
        <f t="shared" si="1"/>
        <v>-6.1855670103092786</v>
      </c>
    </row>
    <row r="33" spans="2:20" x14ac:dyDescent="0.55000000000000004">
      <c r="B33" s="277"/>
      <c r="C33" s="196" t="s">
        <v>199</v>
      </c>
      <c r="D33" s="196"/>
      <c r="E33" s="196"/>
      <c r="F33" s="155"/>
      <c r="G33" s="181"/>
      <c r="H33" s="197">
        <v>4545</v>
      </c>
      <c r="I33" s="211"/>
      <c r="J33" s="211">
        <v>4860</v>
      </c>
      <c r="K33" s="211"/>
      <c r="L33" s="204"/>
      <c r="M33" s="206">
        <v>4.2</v>
      </c>
      <c r="N33" s="197">
        <v>845370</v>
      </c>
      <c r="O33" s="199">
        <v>-1.46</v>
      </c>
      <c r="P33" s="196"/>
      <c r="Q33" s="211">
        <v>4990</v>
      </c>
      <c r="R33" s="199">
        <f t="shared" si="0"/>
        <v>2.6748971193415638</v>
      </c>
      <c r="S33" s="211">
        <v>4800</v>
      </c>
      <c r="T33" s="199">
        <f t="shared" si="1"/>
        <v>-1.2345679012345678</v>
      </c>
    </row>
    <row r="34" spans="2:20" x14ac:dyDescent="0.55000000000000004">
      <c r="B34" s="277"/>
      <c r="C34" s="196" t="s">
        <v>200</v>
      </c>
      <c r="D34" s="196"/>
      <c r="E34" s="196"/>
      <c r="F34" s="155"/>
      <c r="G34" s="181"/>
      <c r="H34" s="197">
        <v>2490</v>
      </c>
      <c r="I34" s="211"/>
      <c r="J34" s="211">
        <v>2665</v>
      </c>
      <c r="K34" s="211"/>
      <c r="L34" s="204"/>
      <c r="M34" s="206">
        <v>4.4000000000000004</v>
      </c>
      <c r="N34" s="197">
        <v>2979036</v>
      </c>
      <c r="O34" s="199">
        <v>-1.45</v>
      </c>
      <c r="P34" s="196"/>
      <c r="Q34" s="211">
        <v>2495</v>
      </c>
      <c r="R34" s="199">
        <f t="shared" si="0"/>
        <v>-6.3789868667917444</v>
      </c>
      <c r="S34" s="211">
        <v>2345</v>
      </c>
      <c r="T34" s="199">
        <f t="shared" si="1"/>
        <v>-12.007504690431519</v>
      </c>
    </row>
    <row r="35" spans="2:20" x14ac:dyDescent="0.55000000000000004">
      <c r="B35" s="277"/>
      <c r="C35" s="196" t="s">
        <v>201</v>
      </c>
      <c r="D35" s="196"/>
      <c r="E35" s="196"/>
      <c r="F35" s="155"/>
      <c r="G35" s="181"/>
      <c r="H35" s="197">
        <v>17900</v>
      </c>
      <c r="I35" s="211"/>
      <c r="J35" s="211">
        <v>18850</v>
      </c>
      <c r="K35" s="211"/>
      <c r="L35" s="204"/>
      <c r="M35" s="206">
        <v>2</v>
      </c>
      <c r="N35" s="197">
        <v>6272160</v>
      </c>
      <c r="O35" s="199">
        <v>-1.39</v>
      </c>
      <c r="P35" s="196"/>
      <c r="Q35" s="211">
        <v>19500</v>
      </c>
      <c r="R35" s="199">
        <f t="shared" si="0"/>
        <v>3.4482758620689653</v>
      </c>
      <c r="S35" s="211">
        <v>22000</v>
      </c>
      <c r="T35" s="199">
        <f t="shared" si="1"/>
        <v>16.710875331564988</v>
      </c>
    </row>
    <row r="36" spans="2:20" x14ac:dyDescent="0.55000000000000004">
      <c r="B36" s="277"/>
      <c r="C36" s="196" t="s">
        <v>104</v>
      </c>
      <c r="D36" s="196"/>
      <c r="E36" s="196"/>
      <c r="F36" s="155"/>
      <c r="G36" s="181"/>
      <c r="H36" s="197">
        <v>6340</v>
      </c>
      <c r="I36" s="211"/>
      <c r="J36" s="211">
        <v>6520</v>
      </c>
      <c r="K36" s="211"/>
      <c r="L36" s="204"/>
      <c r="M36" s="206">
        <v>2.4</v>
      </c>
      <c r="N36" s="197">
        <v>172448</v>
      </c>
      <c r="O36" s="199">
        <v>-1.55</v>
      </c>
      <c r="P36" s="196"/>
      <c r="Q36" s="211">
        <v>7450</v>
      </c>
      <c r="R36" s="199">
        <f t="shared" si="0"/>
        <v>14.263803680981596</v>
      </c>
      <c r="S36" s="211">
        <v>7280</v>
      </c>
      <c r="T36" s="199">
        <f t="shared" si="1"/>
        <v>11.656441717791411</v>
      </c>
    </row>
    <row r="37" spans="2:20" x14ac:dyDescent="0.55000000000000004">
      <c r="B37" s="277"/>
      <c r="C37" s="196" t="s">
        <v>202</v>
      </c>
      <c r="D37" s="196"/>
      <c r="E37" s="196"/>
      <c r="F37" s="155"/>
      <c r="G37" s="181"/>
      <c r="H37" s="197">
        <v>58200</v>
      </c>
      <c r="I37" s="211"/>
      <c r="J37" s="211">
        <v>61000</v>
      </c>
      <c r="K37" s="211"/>
      <c r="L37" s="204"/>
      <c r="M37" s="206">
        <v>10.199999999999999</v>
      </c>
      <c r="N37" s="197">
        <v>13956360</v>
      </c>
      <c r="O37" s="199">
        <v>-1.47</v>
      </c>
      <c r="P37" s="196"/>
      <c r="Q37" s="211">
        <v>57400</v>
      </c>
      <c r="R37" s="199">
        <f t="shared" si="0"/>
        <v>-5.9016393442622954</v>
      </c>
      <c r="S37" s="211">
        <v>57300</v>
      </c>
      <c r="T37" s="199">
        <f t="shared" si="1"/>
        <v>-6.0655737704918034</v>
      </c>
    </row>
    <row r="38" spans="2:20" x14ac:dyDescent="0.55000000000000004">
      <c r="B38" s="277"/>
      <c r="C38" s="196" t="s">
        <v>203</v>
      </c>
      <c r="D38" s="196"/>
      <c r="E38" s="196"/>
      <c r="F38" s="155"/>
      <c r="G38" s="181"/>
      <c r="H38" s="197">
        <v>1565</v>
      </c>
      <c r="I38" s="211"/>
      <c r="J38" s="211">
        <v>1635</v>
      </c>
      <c r="K38" s="211"/>
      <c r="L38" s="204"/>
      <c r="M38" s="206">
        <v>3</v>
      </c>
      <c r="N38" s="197">
        <v>78250</v>
      </c>
      <c r="O38" s="199">
        <v>-1.55</v>
      </c>
      <c r="P38" s="196"/>
      <c r="Q38" s="211">
        <v>1595</v>
      </c>
      <c r="R38" s="199">
        <f t="shared" si="0"/>
        <v>-2.4464831804281344</v>
      </c>
      <c r="S38" s="211">
        <v>1690</v>
      </c>
      <c r="T38" s="199">
        <f t="shared" si="1"/>
        <v>3.3639143730886851</v>
      </c>
    </row>
    <row r="39" spans="2:20" x14ac:dyDescent="0.55000000000000004">
      <c r="B39" s="277"/>
      <c r="C39" s="196" t="s">
        <v>204</v>
      </c>
      <c r="D39" s="196"/>
      <c r="E39" s="196"/>
      <c r="F39" s="155"/>
      <c r="G39" s="181"/>
      <c r="H39" s="197">
        <v>6990</v>
      </c>
      <c r="I39" s="211"/>
      <c r="J39" s="211">
        <v>7300</v>
      </c>
      <c r="K39" s="211"/>
      <c r="L39" s="204"/>
      <c r="M39" s="206">
        <v>5.2</v>
      </c>
      <c r="N39" s="197">
        <v>2217228</v>
      </c>
      <c r="O39" s="199">
        <v>-1.42</v>
      </c>
      <c r="P39" s="196"/>
      <c r="Q39" s="211">
        <v>7060</v>
      </c>
      <c r="R39" s="199">
        <f t="shared" si="0"/>
        <v>-3.2876712328767121</v>
      </c>
      <c r="S39" s="211">
        <v>7050</v>
      </c>
      <c r="T39" s="199">
        <f t="shared" si="1"/>
        <v>-3.4246575342465753</v>
      </c>
    </row>
    <row r="40" spans="2:20" x14ac:dyDescent="0.55000000000000004">
      <c r="B40" s="277"/>
      <c r="C40" s="196" t="s">
        <v>205</v>
      </c>
      <c r="D40" s="196"/>
      <c r="E40" s="196"/>
      <c r="F40" s="155"/>
      <c r="G40" s="181"/>
      <c r="H40" s="197">
        <v>3300</v>
      </c>
      <c r="I40" s="211"/>
      <c r="J40" s="211">
        <v>3420</v>
      </c>
      <c r="K40" s="211"/>
      <c r="L40" s="204"/>
      <c r="M40" s="206">
        <v>4.4000000000000004</v>
      </c>
      <c r="N40" s="197">
        <v>-724020</v>
      </c>
      <c r="O40" s="199">
        <v>-2.37</v>
      </c>
      <c r="P40" s="196"/>
      <c r="Q40" s="211">
        <v>3780</v>
      </c>
      <c r="R40" s="199">
        <f t="shared" si="0"/>
        <v>10.526315789473685</v>
      </c>
      <c r="S40" s="211">
        <v>3790</v>
      </c>
      <c r="T40" s="199">
        <f t="shared" si="1"/>
        <v>10.818713450292398</v>
      </c>
    </row>
    <row r="41" spans="2:20" x14ac:dyDescent="0.55000000000000004">
      <c r="B41" s="277"/>
      <c r="C41" s="196" t="s">
        <v>51</v>
      </c>
      <c r="D41" s="196"/>
      <c r="E41" s="196"/>
      <c r="F41" s="155"/>
      <c r="G41" s="181"/>
      <c r="H41" s="197">
        <v>2900</v>
      </c>
      <c r="I41" s="211"/>
      <c r="J41" s="211">
        <v>3030</v>
      </c>
      <c r="K41" s="211"/>
      <c r="L41" s="204"/>
      <c r="M41" s="206">
        <v>0.2</v>
      </c>
      <c r="N41" s="197">
        <v>870000</v>
      </c>
      <c r="O41" s="199">
        <v>-1.65</v>
      </c>
      <c r="P41" s="196"/>
      <c r="Q41" s="211">
        <v>3010</v>
      </c>
      <c r="R41" s="199">
        <f t="shared" si="0"/>
        <v>-0.66006600660066006</v>
      </c>
      <c r="S41" s="211">
        <v>2995</v>
      </c>
      <c r="T41" s="199">
        <f t="shared" si="1"/>
        <v>-1.1551155115511551</v>
      </c>
    </row>
    <row r="42" spans="2:20" x14ac:dyDescent="0.55000000000000004">
      <c r="B42" s="277"/>
      <c r="C42" s="196" t="s">
        <v>206</v>
      </c>
      <c r="D42" s="196"/>
      <c r="E42" s="196"/>
      <c r="F42" s="155"/>
      <c r="G42" s="181"/>
      <c r="H42" s="197">
        <v>4270</v>
      </c>
      <c r="I42" s="211"/>
      <c r="J42" s="211">
        <v>4625</v>
      </c>
      <c r="K42" s="211"/>
      <c r="L42" s="204"/>
      <c r="M42" s="206">
        <v>4</v>
      </c>
      <c r="N42" s="197">
        <v>210084</v>
      </c>
      <c r="O42" s="199">
        <v>-3.78</v>
      </c>
      <c r="P42" s="196"/>
      <c r="Q42" s="211">
        <v>4745</v>
      </c>
      <c r="R42" s="199">
        <f t="shared" si="0"/>
        <v>2.5945945945945947</v>
      </c>
      <c r="S42" s="211">
        <v>4550</v>
      </c>
      <c r="T42" s="199">
        <f t="shared" si="1"/>
        <v>-1.6216216216216217</v>
      </c>
    </row>
    <row r="43" spans="2:20" x14ac:dyDescent="0.55000000000000004">
      <c r="B43" s="277"/>
      <c r="C43" s="196" t="s">
        <v>207</v>
      </c>
      <c r="D43" s="196"/>
      <c r="E43" s="196"/>
      <c r="F43" s="155"/>
      <c r="G43" s="181"/>
      <c r="H43" s="197">
        <v>2865</v>
      </c>
      <c r="I43" s="211"/>
      <c r="J43" s="211">
        <v>3015</v>
      </c>
      <c r="K43" s="211"/>
      <c r="L43" s="204"/>
      <c r="M43" s="206">
        <v>4.2</v>
      </c>
      <c r="N43" s="197">
        <v>12302310</v>
      </c>
      <c r="O43" s="199">
        <v>-1.49</v>
      </c>
      <c r="P43" s="196"/>
      <c r="Q43" s="211">
        <v>2805</v>
      </c>
      <c r="R43" s="199">
        <f t="shared" si="0"/>
        <v>-6.9651741293532341</v>
      </c>
      <c r="S43" s="211">
        <v>2735</v>
      </c>
      <c r="T43" s="199">
        <f t="shared" si="1"/>
        <v>-9.2868988391376455</v>
      </c>
    </row>
    <row r="44" spans="2:20" x14ac:dyDescent="0.55000000000000004">
      <c r="B44" s="277"/>
      <c r="C44" s="196" t="s">
        <v>208</v>
      </c>
      <c r="D44" s="196"/>
      <c r="E44" s="196"/>
      <c r="F44" s="155"/>
      <c r="G44" s="181"/>
      <c r="H44" s="197">
        <v>15550</v>
      </c>
      <c r="I44" s="211"/>
      <c r="J44" s="211">
        <v>17000</v>
      </c>
      <c r="K44" s="211"/>
      <c r="L44" s="204"/>
      <c r="M44" s="206">
        <v>6.4</v>
      </c>
      <c r="N44" s="197">
        <v>4509500</v>
      </c>
      <c r="O44" s="199">
        <v>-1.5</v>
      </c>
      <c r="P44" s="196"/>
      <c r="Q44" s="211">
        <v>18750</v>
      </c>
      <c r="R44" s="199">
        <f t="shared" si="0"/>
        <v>10.294117647058824</v>
      </c>
      <c r="S44" s="211">
        <v>18000</v>
      </c>
      <c r="T44" s="199">
        <f t="shared" si="1"/>
        <v>5.882352941176471</v>
      </c>
    </row>
    <row r="45" spans="2:20" x14ac:dyDescent="0.55000000000000004">
      <c r="B45" s="277"/>
      <c r="C45" s="196" t="s">
        <v>209</v>
      </c>
      <c r="D45" s="196"/>
      <c r="E45" s="196"/>
      <c r="F45" s="155"/>
      <c r="G45" s="181"/>
      <c r="H45" s="197">
        <v>1550</v>
      </c>
      <c r="I45" s="211"/>
      <c r="J45" s="211">
        <v>1630</v>
      </c>
      <c r="K45" s="211"/>
      <c r="L45" s="204"/>
      <c r="M45" s="206">
        <v>9.1999999999999993</v>
      </c>
      <c r="N45" s="197">
        <v>4949150</v>
      </c>
      <c r="O45" s="199">
        <v>-1.55</v>
      </c>
      <c r="P45" s="196"/>
      <c r="Q45" s="211">
        <v>1660</v>
      </c>
      <c r="R45" s="199">
        <f t="shared" si="0"/>
        <v>1.8404907975460123</v>
      </c>
      <c r="S45" s="211">
        <v>1655</v>
      </c>
      <c r="T45" s="199">
        <f t="shared" si="1"/>
        <v>1.5337423312883436</v>
      </c>
    </row>
    <row r="46" spans="2:20" x14ac:dyDescent="0.55000000000000004">
      <c r="B46" s="277"/>
      <c r="C46" s="196" t="s">
        <v>210</v>
      </c>
      <c r="D46" s="196"/>
      <c r="E46" s="196"/>
      <c r="F46" s="155"/>
      <c r="G46" s="181"/>
      <c r="H46" s="197">
        <v>3530</v>
      </c>
      <c r="I46" s="211"/>
      <c r="J46" s="211">
        <v>3905</v>
      </c>
      <c r="K46" s="211"/>
      <c r="L46" s="204"/>
      <c r="M46" s="206">
        <v>1.6</v>
      </c>
      <c r="N46" s="197">
        <v>-258396</v>
      </c>
      <c r="O46" s="199">
        <v>-1.48</v>
      </c>
      <c r="P46" s="196"/>
      <c r="Q46" s="211">
        <v>3860</v>
      </c>
      <c r="R46" s="199">
        <f t="shared" si="0"/>
        <v>-1.1523687580025608</v>
      </c>
      <c r="S46" s="211">
        <v>3950</v>
      </c>
      <c r="T46" s="199">
        <f t="shared" si="1"/>
        <v>1.1523687580025608</v>
      </c>
    </row>
    <row r="47" spans="2:20" x14ac:dyDescent="0.55000000000000004">
      <c r="B47" s="277"/>
      <c r="C47" s="196" t="s">
        <v>211</v>
      </c>
      <c r="D47" s="196"/>
      <c r="E47" s="196"/>
      <c r="F47" s="155"/>
      <c r="G47" s="181"/>
      <c r="H47" s="197">
        <v>845</v>
      </c>
      <c r="I47" s="211"/>
      <c r="J47" s="211"/>
      <c r="K47" s="211"/>
      <c r="L47" s="204"/>
      <c r="M47" s="206">
        <v>17.2</v>
      </c>
      <c r="N47" s="197">
        <v>1944007</v>
      </c>
      <c r="O47" s="199">
        <v>-2.3199999999999998</v>
      </c>
      <c r="P47" s="196"/>
      <c r="Q47" s="211"/>
      <c r="R47" s="199"/>
      <c r="S47" s="211"/>
      <c r="T47" s="199"/>
    </row>
    <row r="48" spans="2:20" x14ac:dyDescent="0.55000000000000004">
      <c r="B48" s="277"/>
      <c r="C48" s="196" t="s">
        <v>212</v>
      </c>
      <c r="D48" s="196"/>
      <c r="E48" s="196"/>
      <c r="F48" s="155"/>
      <c r="G48" s="181"/>
      <c r="H48" s="197">
        <v>3155</v>
      </c>
      <c r="I48" s="211"/>
      <c r="J48" s="211"/>
      <c r="K48" s="211"/>
      <c r="L48" s="204"/>
      <c r="M48" s="206">
        <v>2</v>
      </c>
      <c r="N48" s="197">
        <v>130617</v>
      </c>
      <c r="O48" s="199">
        <v>0.11</v>
      </c>
      <c r="P48" s="196"/>
      <c r="Q48" s="211"/>
      <c r="R48" s="199"/>
      <c r="S48" s="211"/>
      <c r="T48" s="199"/>
    </row>
    <row r="49" spans="2:20" x14ac:dyDescent="0.55000000000000004">
      <c r="B49" s="277"/>
      <c r="C49" s="196" t="s">
        <v>213</v>
      </c>
      <c r="D49" s="196"/>
      <c r="E49" s="196"/>
      <c r="F49" s="155"/>
      <c r="G49" s="181"/>
      <c r="H49" s="197">
        <v>3955</v>
      </c>
      <c r="I49" s="211"/>
      <c r="J49" s="211"/>
      <c r="K49" s="211"/>
      <c r="L49" s="204"/>
      <c r="M49" s="206">
        <v>3.8</v>
      </c>
      <c r="N49" s="197">
        <v>917560</v>
      </c>
      <c r="O49" s="199">
        <v>0.69</v>
      </c>
      <c r="P49" s="196"/>
      <c r="Q49" s="211"/>
      <c r="R49" s="199"/>
      <c r="S49" s="211"/>
      <c r="T49" s="199"/>
    </row>
    <row r="50" spans="2:20" x14ac:dyDescent="0.55000000000000004">
      <c r="B50" s="277"/>
      <c r="C50" s="196" t="s">
        <v>190</v>
      </c>
      <c r="D50" s="196"/>
      <c r="E50" s="196"/>
      <c r="F50" s="155"/>
      <c r="G50" s="181"/>
      <c r="H50" s="197">
        <v>6630</v>
      </c>
      <c r="I50" s="211"/>
      <c r="J50" s="211"/>
      <c r="K50" s="211"/>
      <c r="L50" s="204"/>
      <c r="M50" s="206">
        <v>0.2</v>
      </c>
      <c r="N50" s="197">
        <v>-501228</v>
      </c>
      <c r="O50" s="199">
        <v>0.08</v>
      </c>
      <c r="P50" s="196"/>
      <c r="Q50" s="211"/>
      <c r="R50" s="199"/>
      <c r="S50" s="211"/>
      <c r="T50" s="199"/>
    </row>
    <row r="51" spans="2:20" x14ac:dyDescent="0.55000000000000004">
      <c r="B51" s="277"/>
      <c r="C51" s="196" t="s">
        <v>137</v>
      </c>
      <c r="D51" s="196"/>
      <c r="E51" s="196"/>
      <c r="F51" s="155"/>
      <c r="G51" s="181"/>
      <c r="H51" s="197">
        <v>3255</v>
      </c>
      <c r="I51" s="211"/>
      <c r="J51" s="211"/>
      <c r="K51" s="211"/>
      <c r="L51" s="204"/>
      <c r="M51" s="206">
        <v>0.8</v>
      </c>
      <c r="N51" s="197">
        <v>1366449</v>
      </c>
      <c r="O51" s="199">
        <v>0.22</v>
      </c>
      <c r="P51" s="196"/>
      <c r="Q51" s="211"/>
      <c r="R51" s="199"/>
      <c r="S51" s="211"/>
      <c r="T51" s="199"/>
    </row>
    <row r="52" spans="2:20" x14ac:dyDescent="0.55000000000000004">
      <c r="B52" s="252"/>
      <c r="C52" s="196" t="s">
        <v>104</v>
      </c>
      <c r="D52" s="196"/>
      <c r="E52" s="196"/>
      <c r="F52" s="155"/>
      <c r="G52" s="181"/>
      <c r="H52" s="197">
        <v>6340</v>
      </c>
      <c r="I52" s="211"/>
      <c r="J52" s="211"/>
      <c r="K52" s="211"/>
      <c r="L52" s="204"/>
      <c r="M52" s="206">
        <v>3.4</v>
      </c>
      <c r="N52" s="197">
        <v>3654376</v>
      </c>
      <c r="O52" s="199">
        <v>0.69</v>
      </c>
      <c r="P52" s="196"/>
      <c r="Q52" s="211"/>
      <c r="R52" s="199"/>
      <c r="S52" s="211"/>
      <c r="T52" s="199"/>
    </row>
    <row r="53" spans="2:20" x14ac:dyDescent="0.55000000000000004">
      <c r="B53" s="251" t="s">
        <v>233</v>
      </c>
      <c r="C53" s="196" t="s">
        <v>176</v>
      </c>
      <c r="D53" s="202">
        <v>0.53308318287037038</v>
      </c>
      <c r="E53" s="202"/>
      <c r="F53" s="131"/>
      <c r="G53" s="198" t="s">
        <v>234</v>
      </c>
      <c r="H53" s="197">
        <v>5320</v>
      </c>
      <c r="I53" s="197">
        <v>6560</v>
      </c>
      <c r="J53" s="197">
        <v>6280</v>
      </c>
      <c r="K53" s="197"/>
      <c r="L53" s="204">
        <f t="shared" ref="L53:L98" si="2">(I53-J53)*100/J53</f>
        <v>4.4585987261146496</v>
      </c>
      <c r="M53" s="206">
        <v>10</v>
      </c>
      <c r="N53" s="197">
        <v>14472600</v>
      </c>
      <c r="O53" s="199">
        <v>0.16</v>
      </c>
      <c r="P53" s="278" t="s">
        <v>235</v>
      </c>
      <c r="Q53" s="211">
        <v>7620</v>
      </c>
      <c r="R53" s="199">
        <f>(Q53-J53)*100/J53</f>
        <v>21.337579617834393</v>
      </c>
      <c r="S53" s="211">
        <v>7600</v>
      </c>
      <c r="T53" s="199">
        <f>(S53-J53)*100/J53</f>
        <v>21.019108280254777</v>
      </c>
    </row>
    <row r="54" spans="2:20" x14ac:dyDescent="0.55000000000000004">
      <c r="B54" s="277"/>
      <c r="C54" s="196" t="s">
        <v>236</v>
      </c>
      <c r="D54" s="202">
        <v>0.53433479166666664</v>
      </c>
      <c r="E54" s="202"/>
      <c r="F54" s="131"/>
      <c r="G54" s="198" t="s">
        <v>234</v>
      </c>
      <c r="H54" s="197">
        <v>7210</v>
      </c>
      <c r="I54" s="197">
        <v>8100</v>
      </c>
      <c r="J54" s="197">
        <v>7730</v>
      </c>
      <c r="K54" s="197"/>
      <c r="L54" s="204">
        <f t="shared" si="2"/>
        <v>4.7865459249676583</v>
      </c>
      <c r="M54" s="206">
        <v>10.4</v>
      </c>
      <c r="N54" s="197">
        <v>15176100</v>
      </c>
      <c r="O54" s="199">
        <v>0.2</v>
      </c>
      <c r="P54" s="279"/>
      <c r="Q54" s="211">
        <v>8300</v>
      </c>
      <c r="R54" s="199">
        <f t="shared" ref="R54:R98" si="3">(Q54-J54)*100/J54</f>
        <v>7.3738680465717978</v>
      </c>
      <c r="S54" s="211">
        <v>7910</v>
      </c>
      <c r="T54" s="199">
        <f t="shared" ref="T54:T98" si="4">(S54-J54)*100/J54</f>
        <v>2.3285899094437257</v>
      </c>
    </row>
    <row r="55" spans="2:20" x14ac:dyDescent="0.55000000000000004">
      <c r="B55" s="277"/>
      <c r="C55" s="196" t="s">
        <v>237</v>
      </c>
      <c r="D55" s="202">
        <v>0.55639471064814816</v>
      </c>
      <c r="E55" s="202"/>
      <c r="F55" s="131"/>
      <c r="G55" s="181" t="s">
        <v>238</v>
      </c>
      <c r="H55" s="197">
        <v>19950</v>
      </c>
      <c r="I55" s="197">
        <v>23600</v>
      </c>
      <c r="J55" s="197">
        <v>21400</v>
      </c>
      <c r="K55" s="197"/>
      <c r="L55" s="204">
        <f t="shared" si="2"/>
        <v>10.280373831775702</v>
      </c>
      <c r="M55" s="206">
        <v>10</v>
      </c>
      <c r="N55" s="197">
        <v>23171700</v>
      </c>
      <c r="O55" s="199">
        <v>-2.42</v>
      </c>
      <c r="P55" s="279"/>
      <c r="Q55" s="211">
        <v>22200</v>
      </c>
      <c r="R55" s="199">
        <f t="shared" si="3"/>
        <v>3.7383177570093458</v>
      </c>
      <c r="S55" s="211">
        <v>19600</v>
      </c>
      <c r="T55" s="199">
        <f t="shared" si="4"/>
        <v>-8.4112149532710276</v>
      </c>
    </row>
    <row r="56" spans="2:20" x14ac:dyDescent="0.55000000000000004">
      <c r="B56" s="277"/>
      <c r="C56" s="196" t="s">
        <v>239</v>
      </c>
      <c r="D56" s="202">
        <v>0.56674528935185187</v>
      </c>
      <c r="E56" s="202"/>
      <c r="F56" s="131"/>
      <c r="G56" s="198" t="s">
        <v>234</v>
      </c>
      <c r="H56" s="197">
        <v>5120</v>
      </c>
      <c r="I56" s="197">
        <v>5780</v>
      </c>
      <c r="J56" s="197">
        <v>5740</v>
      </c>
      <c r="K56" s="197"/>
      <c r="L56" s="204">
        <f t="shared" si="2"/>
        <v>0.69686411149825789</v>
      </c>
      <c r="M56" s="206">
        <v>28.4</v>
      </c>
      <c r="N56" s="197">
        <v>146653600</v>
      </c>
      <c r="O56" s="199">
        <v>-2.17</v>
      </c>
      <c r="P56" s="279"/>
      <c r="Q56" s="211">
        <v>5410</v>
      </c>
      <c r="R56" s="199">
        <f t="shared" si="3"/>
        <v>-5.7491289198606275</v>
      </c>
      <c r="S56" s="211">
        <v>4915</v>
      </c>
      <c r="T56" s="199">
        <f t="shared" si="4"/>
        <v>-14.372822299651569</v>
      </c>
    </row>
    <row r="57" spans="2:20" x14ac:dyDescent="0.55000000000000004">
      <c r="B57" s="277"/>
      <c r="C57" s="196" t="s">
        <v>240</v>
      </c>
      <c r="D57" s="202">
        <v>0.58382201388888888</v>
      </c>
      <c r="E57" s="202"/>
      <c r="F57" s="131"/>
      <c r="G57" s="198" t="s">
        <v>234</v>
      </c>
      <c r="H57" s="197">
        <v>6670</v>
      </c>
      <c r="I57" s="197">
        <v>7150</v>
      </c>
      <c r="J57" s="197">
        <v>7100</v>
      </c>
      <c r="K57" s="197"/>
      <c r="L57" s="204">
        <f t="shared" si="2"/>
        <v>0.70422535211267601</v>
      </c>
      <c r="M57" s="206">
        <v>11.2</v>
      </c>
      <c r="N57" s="197">
        <v>14238400</v>
      </c>
      <c r="O57" s="199">
        <v>-2.4300000000000002</v>
      </c>
      <c r="P57" s="279"/>
      <c r="Q57" s="211">
        <v>8000</v>
      </c>
      <c r="R57" s="199">
        <f t="shared" si="3"/>
        <v>12.67605633802817</v>
      </c>
      <c r="S57" s="211">
        <v>6720</v>
      </c>
      <c r="T57" s="199">
        <f t="shared" si="4"/>
        <v>-5.352112676056338</v>
      </c>
    </row>
    <row r="58" spans="2:20" x14ac:dyDescent="0.55000000000000004">
      <c r="B58" s="277"/>
      <c r="C58" s="196" t="s">
        <v>147</v>
      </c>
      <c r="D58" s="202">
        <v>0.60185173611111109</v>
      </c>
      <c r="E58" s="202"/>
      <c r="F58" s="131"/>
      <c r="G58" s="181" t="s">
        <v>238</v>
      </c>
      <c r="H58" s="197">
        <v>5700</v>
      </c>
      <c r="I58" s="197">
        <v>6940</v>
      </c>
      <c r="J58" s="197">
        <v>6060</v>
      </c>
      <c r="K58" s="197"/>
      <c r="L58" s="204">
        <f t="shared" si="2"/>
        <v>14.521452145214521</v>
      </c>
      <c r="M58" s="206">
        <v>23.4</v>
      </c>
      <c r="N58" s="197">
        <v>99083700</v>
      </c>
      <c r="O58" s="199">
        <v>-2.46</v>
      </c>
      <c r="P58" s="279"/>
      <c r="Q58" s="211">
        <v>6480</v>
      </c>
      <c r="R58" s="199">
        <f t="shared" si="3"/>
        <v>6.9306930693069306</v>
      </c>
      <c r="S58" s="211">
        <v>5820</v>
      </c>
      <c r="T58" s="199">
        <f t="shared" si="4"/>
        <v>-3.9603960396039604</v>
      </c>
    </row>
    <row r="59" spans="2:20" x14ac:dyDescent="0.55000000000000004">
      <c r="B59" s="252"/>
      <c r="C59" s="196" t="s">
        <v>140</v>
      </c>
      <c r="D59" s="202">
        <v>0.62610737268518524</v>
      </c>
      <c r="E59" s="202"/>
      <c r="F59" s="131"/>
      <c r="G59" s="198" t="s">
        <v>234</v>
      </c>
      <c r="H59" s="197">
        <v>2850</v>
      </c>
      <c r="I59" s="197">
        <v>3100</v>
      </c>
      <c r="J59" s="197">
        <v>3095</v>
      </c>
      <c r="K59" s="197"/>
      <c r="L59" s="204">
        <f t="shared" si="2"/>
        <v>0.16155088852988692</v>
      </c>
      <c r="M59" s="206">
        <v>12.8</v>
      </c>
      <c r="N59" s="197">
        <v>7220400</v>
      </c>
      <c r="O59" s="199">
        <v>-2.74</v>
      </c>
      <c r="P59" s="280"/>
      <c r="Q59" s="211">
        <v>2990</v>
      </c>
      <c r="R59" s="199">
        <f t="shared" si="3"/>
        <v>-3.3925686591276252</v>
      </c>
      <c r="S59" s="211">
        <v>3230</v>
      </c>
      <c r="T59" s="199">
        <f t="shared" si="4"/>
        <v>4.3618739903069468</v>
      </c>
    </row>
    <row r="60" spans="2:20" x14ac:dyDescent="0.55000000000000004">
      <c r="B60" s="251" t="s">
        <v>241</v>
      </c>
      <c r="C60" s="196" t="s">
        <v>242</v>
      </c>
      <c r="D60" s="202">
        <v>0.37552068287037038</v>
      </c>
      <c r="E60" s="202"/>
      <c r="F60" s="131"/>
      <c r="G60" s="181" t="s">
        <v>238</v>
      </c>
      <c r="H60" s="197">
        <v>3680</v>
      </c>
      <c r="I60" s="197">
        <v>3950</v>
      </c>
      <c r="J60" s="197">
        <v>3800</v>
      </c>
      <c r="K60" s="197"/>
      <c r="L60" s="204">
        <f t="shared" si="2"/>
        <v>3.9473684210526314</v>
      </c>
      <c r="M60" s="206">
        <v>19</v>
      </c>
      <c r="N60" s="197">
        <v>15745500</v>
      </c>
      <c r="O60" s="199">
        <v>0.73</v>
      </c>
      <c r="P60" s="278" t="s">
        <v>235</v>
      </c>
      <c r="Q60" s="211">
        <v>3745</v>
      </c>
      <c r="R60" s="199">
        <f t="shared" si="3"/>
        <v>-1.4473684210526316</v>
      </c>
      <c r="S60" s="211">
        <v>3550</v>
      </c>
      <c r="T60" s="199">
        <f t="shared" si="4"/>
        <v>-6.5789473684210522</v>
      </c>
    </row>
    <row r="61" spans="2:20" x14ac:dyDescent="0.55000000000000004">
      <c r="B61" s="277"/>
      <c r="C61" s="196" t="s">
        <v>180</v>
      </c>
      <c r="D61" s="202">
        <v>0.37725462962962958</v>
      </c>
      <c r="E61" s="202"/>
      <c r="F61" s="131"/>
      <c r="G61" s="181" t="s">
        <v>238</v>
      </c>
      <c r="H61" s="197">
        <v>13900</v>
      </c>
      <c r="I61" s="197">
        <v>18050</v>
      </c>
      <c r="J61" s="197">
        <v>15900</v>
      </c>
      <c r="K61" s="197"/>
      <c r="L61" s="204">
        <f t="shared" si="2"/>
        <v>13.522012578616351</v>
      </c>
      <c r="M61" s="206">
        <v>28</v>
      </c>
      <c r="N61" s="197">
        <v>77372600</v>
      </c>
      <c r="O61" s="199">
        <v>0.62</v>
      </c>
      <c r="P61" s="279"/>
      <c r="Q61" s="211">
        <v>19350</v>
      </c>
      <c r="R61" s="199">
        <f t="shared" si="3"/>
        <v>21.69811320754717</v>
      </c>
      <c r="S61" s="211">
        <v>18650</v>
      </c>
      <c r="T61" s="199">
        <f t="shared" si="4"/>
        <v>17.29559748427673</v>
      </c>
    </row>
    <row r="62" spans="2:20" x14ac:dyDescent="0.55000000000000004">
      <c r="B62" s="277"/>
      <c r="C62" s="196" t="s">
        <v>65</v>
      </c>
      <c r="D62" s="202">
        <v>0.37732434027777778</v>
      </c>
      <c r="E62" s="202"/>
      <c r="F62" s="131"/>
      <c r="G62" s="181" t="s">
        <v>238</v>
      </c>
      <c r="H62" s="197">
        <v>4990</v>
      </c>
      <c r="I62" s="197">
        <v>5280</v>
      </c>
      <c r="J62" s="197">
        <v>4925</v>
      </c>
      <c r="K62" s="197"/>
      <c r="L62" s="204">
        <f t="shared" si="2"/>
        <v>7.2081218274111674</v>
      </c>
      <c r="M62" s="206">
        <v>13.4</v>
      </c>
      <c r="N62" s="197">
        <v>15794900</v>
      </c>
      <c r="O62" s="199">
        <v>0.69</v>
      </c>
      <c r="P62" s="279"/>
      <c r="Q62" s="211">
        <v>4425</v>
      </c>
      <c r="R62" s="199">
        <f t="shared" si="3"/>
        <v>-10.152284263959391</v>
      </c>
      <c r="S62" s="211">
        <v>4300</v>
      </c>
      <c r="T62" s="199">
        <f t="shared" si="4"/>
        <v>-12.690355329949238</v>
      </c>
    </row>
    <row r="63" spans="2:20" x14ac:dyDescent="0.55000000000000004">
      <c r="B63" s="277"/>
      <c r="C63" s="196" t="s">
        <v>243</v>
      </c>
      <c r="D63" s="202">
        <v>0.38395901620370371</v>
      </c>
      <c r="E63" s="202"/>
      <c r="F63" s="131"/>
      <c r="G63" s="198" t="s">
        <v>234</v>
      </c>
      <c r="H63" s="197">
        <v>894</v>
      </c>
      <c r="I63" s="197">
        <v>1015</v>
      </c>
      <c r="J63" s="197">
        <v>1010</v>
      </c>
      <c r="K63" s="197"/>
      <c r="L63" s="204">
        <f t="shared" si="2"/>
        <v>0.49504950495049505</v>
      </c>
      <c r="M63" s="206">
        <v>13.5</v>
      </c>
      <c r="N63" s="197">
        <v>14627000</v>
      </c>
      <c r="O63" s="199">
        <v>-2.1</v>
      </c>
      <c r="P63" s="279"/>
      <c r="Q63" s="211">
        <v>942</v>
      </c>
      <c r="R63" s="199">
        <f t="shared" si="3"/>
        <v>-6.7326732673267324</v>
      </c>
      <c r="S63" s="211">
        <v>909</v>
      </c>
      <c r="T63" s="199">
        <f t="shared" si="4"/>
        <v>-10</v>
      </c>
    </row>
    <row r="64" spans="2:20" x14ac:dyDescent="0.55000000000000004">
      <c r="B64" s="277"/>
      <c r="C64" s="196" t="s">
        <v>244</v>
      </c>
      <c r="D64" s="202">
        <v>0.38455020833333337</v>
      </c>
      <c r="E64" s="202"/>
      <c r="F64" s="131"/>
      <c r="G64" s="198" t="s">
        <v>234</v>
      </c>
      <c r="H64" s="197">
        <v>2700</v>
      </c>
      <c r="I64" s="197">
        <v>2890</v>
      </c>
      <c r="J64" s="197">
        <v>2835</v>
      </c>
      <c r="K64" s="197"/>
      <c r="L64" s="204">
        <f t="shared" si="2"/>
        <v>1.9400352733686066</v>
      </c>
      <c r="M64" s="206">
        <v>12.3</v>
      </c>
      <c r="N64" s="197">
        <v>17203100</v>
      </c>
      <c r="O64" s="199">
        <v>0.74</v>
      </c>
      <c r="P64" s="279"/>
      <c r="Q64" s="211">
        <v>2940</v>
      </c>
      <c r="R64" s="199">
        <f t="shared" si="3"/>
        <v>3.7037037037037037</v>
      </c>
      <c r="S64" s="211">
        <v>2890</v>
      </c>
      <c r="T64" s="199">
        <f t="shared" si="4"/>
        <v>1.9400352733686066</v>
      </c>
    </row>
    <row r="65" spans="2:20" x14ac:dyDescent="0.55000000000000004">
      <c r="B65" s="277"/>
      <c r="C65" s="196" t="s">
        <v>245</v>
      </c>
      <c r="D65" s="202">
        <v>0.38718002314814814</v>
      </c>
      <c r="E65" s="202"/>
      <c r="F65" s="131"/>
      <c r="G65" s="181" t="s">
        <v>238</v>
      </c>
      <c r="H65" s="197">
        <v>11900</v>
      </c>
      <c r="I65" s="197">
        <v>12850</v>
      </c>
      <c r="J65" s="197">
        <v>12150</v>
      </c>
      <c r="K65" s="197"/>
      <c r="L65" s="204">
        <f t="shared" si="2"/>
        <v>5.761316872427984</v>
      </c>
      <c r="M65" s="206">
        <v>17.3</v>
      </c>
      <c r="N65" s="197">
        <v>10440300</v>
      </c>
      <c r="O65" s="199">
        <v>0.91</v>
      </c>
      <c r="P65" s="279"/>
      <c r="Q65" s="211">
        <v>12750</v>
      </c>
      <c r="R65" s="199">
        <f t="shared" si="3"/>
        <v>4.9382716049382713</v>
      </c>
      <c r="S65" s="211">
        <v>11700</v>
      </c>
      <c r="T65" s="199">
        <f t="shared" si="4"/>
        <v>-3.7037037037037037</v>
      </c>
    </row>
    <row r="66" spans="2:20" x14ac:dyDescent="0.55000000000000004">
      <c r="B66" s="277"/>
      <c r="C66" s="196" t="s">
        <v>246</v>
      </c>
      <c r="D66" s="202">
        <v>0.40556467592592593</v>
      </c>
      <c r="E66" s="202"/>
      <c r="F66" s="131"/>
      <c r="G66" s="181" t="s">
        <v>238</v>
      </c>
      <c r="H66" s="197">
        <v>3400</v>
      </c>
      <c r="I66" s="197">
        <v>3730</v>
      </c>
      <c r="J66" s="197">
        <v>3550</v>
      </c>
      <c r="K66" s="197"/>
      <c r="L66" s="204">
        <f t="shared" si="2"/>
        <v>5.070422535211268</v>
      </c>
      <c r="M66" s="206">
        <v>13</v>
      </c>
      <c r="N66" s="197">
        <v>21311900</v>
      </c>
      <c r="O66" s="199">
        <v>0.66</v>
      </c>
      <c r="P66" s="279"/>
      <c r="Q66" s="211">
        <v>3570</v>
      </c>
      <c r="R66" s="199">
        <f t="shared" si="3"/>
        <v>0.56338028169014087</v>
      </c>
      <c r="S66" s="211">
        <v>3210</v>
      </c>
      <c r="T66" s="199">
        <f t="shared" si="4"/>
        <v>-9.577464788732394</v>
      </c>
    </row>
    <row r="67" spans="2:20" x14ac:dyDescent="0.55000000000000004">
      <c r="B67" s="277"/>
      <c r="C67" s="196" t="s">
        <v>247</v>
      </c>
      <c r="D67" s="202">
        <v>0.41805483796296294</v>
      </c>
      <c r="E67" s="202"/>
      <c r="F67" s="131"/>
      <c r="G67" s="181" t="s">
        <v>238</v>
      </c>
      <c r="H67" s="197">
        <v>3065</v>
      </c>
      <c r="I67" s="197">
        <v>3445</v>
      </c>
      <c r="J67" s="197">
        <v>3270</v>
      </c>
      <c r="K67" s="197"/>
      <c r="L67" s="204">
        <f t="shared" si="2"/>
        <v>5.3516819571865444</v>
      </c>
      <c r="M67" s="206">
        <v>12.5</v>
      </c>
      <c r="N67" s="197">
        <v>16013300</v>
      </c>
      <c r="O67" s="199">
        <v>-2.4500000000000002</v>
      </c>
      <c r="P67" s="279"/>
      <c r="Q67" s="211">
        <v>3235</v>
      </c>
      <c r="R67" s="199">
        <f t="shared" si="3"/>
        <v>-1.070336391437309</v>
      </c>
      <c r="S67" s="211">
        <v>3025</v>
      </c>
      <c r="T67" s="199">
        <f t="shared" si="4"/>
        <v>-7.4923547400611623</v>
      </c>
    </row>
    <row r="68" spans="2:20" x14ac:dyDescent="0.55000000000000004">
      <c r="B68" s="277"/>
      <c r="C68" s="196" t="s">
        <v>236</v>
      </c>
      <c r="D68" s="202">
        <v>0.43270979166666668</v>
      </c>
      <c r="E68" s="202"/>
      <c r="F68" s="131"/>
      <c r="G68" s="198" t="s">
        <v>234</v>
      </c>
      <c r="H68" s="197">
        <v>7730</v>
      </c>
      <c r="I68" s="197">
        <v>8300</v>
      </c>
      <c r="J68" s="197">
        <v>8150</v>
      </c>
      <c r="K68" s="197"/>
      <c r="L68" s="204">
        <f t="shared" si="2"/>
        <v>1.8404907975460123</v>
      </c>
      <c r="M68" s="206">
        <v>12.8</v>
      </c>
      <c r="N68" s="197">
        <v>33334200</v>
      </c>
      <c r="O68" s="199">
        <v>-2.2799999999999998</v>
      </c>
      <c r="P68" s="279"/>
      <c r="Q68" s="211">
        <v>7910</v>
      </c>
      <c r="R68" s="199">
        <f t="shared" si="3"/>
        <v>-2.9447852760736195</v>
      </c>
      <c r="S68" s="211">
        <v>7590</v>
      </c>
      <c r="T68" s="199">
        <f t="shared" si="4"/>
        <v>-6.8711656441717794</v>
      </c>
    </row>
    <row r="69" spans="2:20" x14ac:dyDescent="0.55000000000000004">
      <c r="B69" s="277"/>
      <c r="C69" s="196" t="s">
        <v>176</v>
      </c>
      <c r="D69" s="202">
        <v>0.43721437499999999</v>
      </c>
      <c r="E69" s="202"/>
      <c r="F69" s="131"/>
      <c r="G69" s="181" t="s">
        <v>238</v>
      </c>
      <c r="H69" s="197">
        <v>6310</v>
      </c>
      <c r="I69" s="197">
        <v>7620</v>
      </c>
      <c r="J69" s="197">
        <v>6630</v>
      </c>
      <c r="K69" s="197"/>
      <c r="L69" s="204">
        <f t="shared" si="2"/>
        <v>14.932126696832579</v>
      </c>
      <c r="M69" s="206">
        <v>20.5</v>
      </c>
      <c r="N69" s="197">
        <v>113956400</v>
      </c>
      <c r="O69" s="199">
        <v>0.43</v>
      </c>
      <c r="P69" s="279"/>
      <c r="Q69" s="211">
        <v>7600</v>
      </c>
      <c r="R69" s="199">
        <f t="shared" si="3"/>
        <v>14.630467571644042</v>
      </c>
      <c r="S69" s="211">
        <v>7000</v>
      </c>
      <c r="T69" s="199">
        <f t="shared" si="4"/>
        <v>5.5806938159879333</v>
      </c>
    </row>
    <row r="70" spans="2:20" x14ac:dyDescent="0.55000000000000004">
      <c r="B70" s="277"/>
      <c r="C70" s="196" t="s">
        <v>248</v>
      </c>
      <c r="D70" s="202">
        <v>0.4490529976851852</v>
      </c>
      <c r="E70" s="202"/>
      <c r="F70" s="131"/>
      <c r="G70" s="181" t="s">
        <v>238</v>
      </c>
      <c r="H70" s="197">
        <v>6680</v>
      </c>
      <c r="I70" s="197">
        <v>7570</v>
      </c>
      <c r="J70" s="197">
        <v>7030</v>
      </c>
      <c r="K70" s="197"/>
      <c r="L70" s="204">
        <f t="shared" si="2"/>
        <v>7.6813655761024178</v>
      </c>
      <c r="M70" s="206">
        <v>21.5</v>
      </c>
      <c r="N70" s="197">
        <v>79119400</v>
      </c>
      <c r="O70" s="199">
        <v>0.67</v>
      </c>
      <c r="P70" s="279"/>
      <c r="Q70" s="211">
        <v>7320</v>
      </c>
      <c r="R70" s="199">
        <f t="shared" si="3"/>
        <v>4.1251778093883358</v>
      </c>
      <c r="S70" s="211">
        <v>8500</v>
      </c>
      <c r="T70" s="199">
        <f t="shared" si="4"/>
        <v>20.910384068278805</v>
      </c>
    </row>
    <row r="71" spans="2:20" x14ac:dyDescent="0.55000000000000004">
      <c r="B71" s="277"/>
      <c r="C71" s="196" t="s">
        <v>249</v>
      </c>
      <c r="D71" s="202">
        <v>0.48481974537037037</v>
      </c>
      <c r="E71" s="202"/>
      <c r="F71" s="131"/>
      <c r="G71" s="198" t="s">
        <v>234</v>
      </c>
      <c r="H71" s="197">
        <v>2400</v>
      </c>
      <c r="I71" s="197">
        <v>2735</v>
      </c>
      <c r="J71" s="197">
        <v>2710</v>
      </c>
      <c r="K71" s="197"/>
      <c r="L71" s="204">
        <f t="shared" si="2"/>
        <v>0.92250922509225097</v>
      </c>
      <c r="M71" s="206">
        <v>15.5</v>
      </c>
      <c r="N71" s="197">
        <v>18739700</v>
      </c>
      <c r="O71" s="199">
        <v>-2.34</v>
      </c>
      <c r="P71" s="279"/>
      <c r="Q71" s="211">
        <v>2355</v>
      </c>
      <c r="R71" s="199">
        <f t="shared" si="3"/>
        <v>-13.099630996309964</v>
      </c>
      <c r="S71" s="211">
        <v>2355</v>
      </c>
      <c r="T71" s="199">
        <f t="shared" si="4"/>
        <v>-13.099630996309964</v>
      </c>
    </row>
    <row r="72" spans="2:20" x14ac:dyDescent="0.55000000000000004">
      <c r="B72" s="277"/>
      <c r="C72" s="196" t="s">
        <v>201</v>
      </c>
      <c r="D72" s="202">
        <v>0.60038454861111112</v>
      </c>
      <c r="E72" s="202"/>
      <c r="F72" s="131"/>
      <c r="G72" s="181" t="s">
        <v>238</v>
      </c>
      <c r="H72" s="197">
        <v>18550</v>
      </c>
      <c r="I72" s="197">
        <v>22000</v>
      </c>
      <c r="J72" s="197">
        <v>20700</v>
      </c>
      <c r="K72" s="197"/>
      <c r="L72" s="204">
        <f t="shared" si="2"/>
        <v>6.2801932367149762</v>
      </c>
      <c r="M72" s="206">
        <v>13.5</v>
      </c>
      <c r="N72" s="197">
        <v>20987800</v>
      </c>
      <c r="O72" s="199">
        <v>0.64</v>
      </c>
      <c r="P72" s="279"/>
      <c r="Q72" s="211">
        <v>21400</v>
      </c>
      <c r="R72" s="199">
        <f t="shared" si="3"/>
        <v>3.3816425120772946</v>
      </c>
      <c r="S72" s="211">
        <v>21400</v>
      </c>
      <c r="T72" s="199">
        <f t="shared" si="4"/>
        <v>3.3816425120772946</v>
      </c>
    </row>
    <row r="73" spans="2:20" x14ac:dyDescent="0.55000000000000004">
      <c r="B73" s="277"/>
      <c r="C73" s="196" t="s">
        <v>250</v>
      </c>
      <c r="D73" s="202">
        <v>0.61299481481481488</v>
      </c>
      <c r="E73" s="202"/>
      <c r="F73" s="131"/>
      <c r="G73" s="181" t="s">
        <v>238</v>
      </c>
      <c r="H73" s="197">
        <v>2140</v>
      </c>
      <c r="I73" s="197">
        <v>2475</v>
      </c>
      <c r="J73" s="197">
        <v>2250</v>
      </c>
      <c r="K73" s="197"/>
      <c r="L73" s="204">
        <f t="shared" si="2"/>
        <v>10</v>
      </c>
      <c r="M73" s="206">
        <v>20.8</v>
      </c>
      <c r="N73" s="197">
        <v>46761100</v>
      </c>
      <c r="O73" s="199">
        <v>0.79</v>
      </c>
      <c r="P73" s="280"/>
      <c r="Q73" s="211">
        <v>2195</v>
      </c>
      <c r="R73" s="199">
        <f t="shared" si="3"/>
        <v>-2.4444444444444446</v>
      </c>
      <c r="S73" s="211">
        <v>2135</v>
      </c>
      <c r="T73" s="199">
        <f t="shared" si="4"/>
        <v>-5.1111111111111107</v>
      </c>
    </row>
    <row r="74" spans="2:20" x14ac:dyDescent="0.55000000000000004">
      <c r="B74" s="277"/>
      <c r="C74" s="196" t="s">
        <v>248</v>
      </c>
      <c r="D74" s="202">
        <v>0.46516249999999998</v>
      </c>
      <c r="E74" s="202"/>
      <c r="F74" s="131"/>
      <c r="G74" s="181" t="s">
        <v>238</v>
      </c>
      <c r="H74" s="197">
        <v>6680</v>
      </c>
      <c r="I74" s="197">
        <v>7570</v>
      </c>
      <c r="J74" s="197">
        <v>7340</v>
      </c>
      <c r="K74" s="197"/>
      <c r="L74" s="204">
        <f t="shared" si="2"/>
        <v>3.1335149863760217</v>
      </c>
      <c r="M74" s="206">
        <v>24.9</v>
      </c>
      <c r="N74" s="197">
        <v>128682700</v>
      </c>
      <c r="O74" s="200" t="s">
        <v>128</v>
      </c>
      <c r="P74" s="278" t="s">
        <v>251</v>
      </c>
      <c r="Q74" s="211">
        <v>7320</v>
      </c>
      <c r="R74" s="199">
        <f t="shared" si="3"/>
        <v>-0.27247956403269757</v>
      </c>
      <c r="S74" s="211">
        <v>8500</v>
      </c>
      <c r="T74" s="199">
        <f t="shared" si="4"/>
        <v>15.803814713896458</v>
      </c>
    </row>
    <row r="75" spans="2:20" x14ac:dyDescent="0.55000000000000004">
      <c r="B75" s="252"/>
      <c r="C75" s="196" t="s">
        <v>250</v>
      </c>
      <c r="D75" s="202">
        <v>0.61692164351851853</v>
      </c>
      <c r="E75" s="202"/>
      <c r="F75" s="131"/>
      <c r="G75" s="181" t="s">
        <v>238</v>
      </c>
      <c r="H75" s="197">
        <v>2140</v>
      </c>
      <c r="I75" s="197">
        <v>2475</v>
      </c>
      <c r="J75" s="197">
        <v>2350</v>
      </c>
      <c r="K75" s="197"/>
      <c r="L75" s="204">
        <f t="shared" si="2"/>
        <v>5.3191489361702127</v>
      </c>
      <c r="M75" s="206">
        <v>20.9</v>
      </c>
      <c r="N75" s="197">
        <v>51039700</v>
      </c>
      <c r="O75" s="200" t="s">
        <v>128</v>
      </c>
      <c r="P75" s="280"/>
      <c r="Q75" s="211">
        <v>2195</v>
      </c>
      <c r="R75" s="199">
        <f t="shared" si="3"/>
        <v>-6.5957446808510642</v>
      </c>
      <c r="S75" s="211">
        <v>2135</v>
      </c>
      <c r="T75" s="199">
        <f t="shared" si="4"/>
        <v>-9.1489361702127656</v>
      </c>
    </row>
    <row r="76" spans="2:20" x14ac:dyDescent="0.55000000000000004">
      <c r="B76" s="241" t="s">
        <v>252</v>
      </c>
      <c r="C76" s="196" t="s">
        <v>253</v>
      </c>
      <c r="D76" s="202">
        <v>0.38463329861111112</v>
      </c>
      <c r="E76" s="202"/>
      <c r="F76" s="131"/>
      <c r="G76" s="181" t="s">
        <v>238</v>
      </c>
      <c r="H76" s="197">
        <v>7440</v>
      </c>
      <c r="I76" s="197">
        <v>8210</v>
      </c>
      <c r="J76" s="197">
        <v>7810</v>
      </c>
      <c r="K76" s="197"/>
      <c r="L76" s="204">
        <f t="shared" si="2"/>
        <v>5.1216389244558256</v>
      </c>
      <c r="M76" s="206">
        <v>15.7</v>
      </c>
      <c r="N76" s="197">
        <v>361760800</v>
      </c>
      <c r="O76" s="199">
        <v>1.22</v>
      </c>
      <c r="P76" s="273" t="s">
        <v>235</v>
      </c>
      <c r="Q76" s="211">
        <v>7910</v>
      </c>
      <c r="R76" s="199">
        <f t="shared" si="3"/>
        <v>1.2804097311139564</v>
      </c>
      <c r="S76" s="211"/>
      <c r="T76" s="199">
        <f t="shared" si="4"/>
        <v>-100</v>
      </c>
    </row>
    <row r="77" spans="2:20" x14ac:dyDescent="0.55000000000000004">
      <c r="B77" s="241"/>
      <c r="C77" s="196" t="s">
        <v>140</v>
      </c>
      <c r="D77" s="202">
        <v>0.38562336805555558</v>
      </c>
      <c r="E77" s="202"/>
      <c r="F77" s="131"/>
      <c r="G77" s="198" t="s">
        <v>234</v>
      </c>
      <c r="H77" s="197">
        <v>2860</v>
      </c>
      <c r="I77" s="197">
        <v>3230</v>
      </c>
      <c r="J77" s="197">
        <v>3100</v>
      </c>
      <c r="K77" s="197"/>
      <c r="L77" s="204">
        <f t="shared" si="2"/>
        <v>4.193548387096774</v>
      </c>
      <c r="M77" s="206">
        <v>13.3</v>
      </c>
      <c r="N77" s="197">
        <v>14887500</v>
      </c>
      <c r="O77" s="199">
        <v>-6.45</v>
      </c>
      <c r="P77" s="273"/>
      <c r="Q77" s="211">
        <v>2835</v>
      </c>
      <c r="R77" s="199">
        <f t="shared" si="3"/>
        <v>-8.5483870967741939</v>
      </c>
      <c r="S77" s="211"/>
      <c r="T77" s="199">
        <f t="shared" si="4"/>
        <v>-100</v>
      </c>
    </row>
    <row r="78" spans="2:20" x14ac:dyDescent="0.55000000000000004">
      <c r="B78" s="241"/>
      <c r="C78" s="196" t="s">
        <v>187</v>
      </c>
      <c r="D78" s="202">
        <v>0.39563870370370369</v>
      </c>
      <c r="E78" s="202"/>
      <c r="F78" s="131"/>
      <c r="G78" s="181" t="s">
        <v>238</v>
      </c>
      <c r="H78" s="197">
        <v>2010</v>
      </c>
      <c r="I78" s="197">
        <v>2810</v>
      </c>
      <c r="J78" s="197">
        <v>2480</v>
      </c>
      <c r="K78" s="197"/>
      <c r="L78" s="204">
        <f t="shared" si="2"/>
        <v>13.306451612903226</v>
      </c>
      <c r="M78" s="206">
        <v>18</v>
      </c>
      <c r="N78" s="197">
        <v>29402300</v>
      </c>
      <c r="O78" s="199">
        <v>-1.22</v>
      </c>
      <c r="P78" s="273"/>
      <c r="Q78" s="211">
        <v>2625</v>
      </c>
      <c r="R78" s="199">
        <f t="shared" si="3"/>
        <v>5.846774193548387</v>
      </c>
      <c r="S78" s="211"/>
      <c r="T78" s="199">
        <f t="shared" si="4"/>
        <v>-100</v>
      </c>
    </row>
    <row r="79" spans="2:20" x14ac:dyDescent="0.55000000000000004">
      <c r="B79" s="241"/>
      <c r="C79" s="196" t="s">
        <v>195</v>
      </c>
      <c r="D79" s="202">
        <v>0.39819206018518516</v>
      </c>
      <c r="E79" s="202"/>
      <c r="F79" s="131"/>
      <c r="G79" s="181" t="s">
        <v>238</v>
      </c>
      <c r="H79" s="197">
        <v>925</v>
      </c>
      <c r="I79" s="197">
        <v>1090</v>
      </c>
      <c r="J79" s="197">
        <v>1070</v>
      </c>
      <c r="K79" s="197"/>
      <c r="L79" s="204">
        <f t="shared" si="2"/>
        <v>1.8691588785046729</v>
      </c>
      <c r="M79" s="206">
        <v>14</v>
      </c>
      <c r="N79" s="197">
        <v>18964800</v>
      </c>
      <c r="O79" s="199">
        <v>-2.65</v>
      </c>
      <c r="P79" s="273"/>
      <c r="Q79" s="211">
        <v>999</v>
      </c>
      <c r="R79" s="199">
        <f t="shared" si="3"/>
        <v>-6.6355140186915884</v>
      </c>
      <c r="S79" s="211"/>
      <c r="T79" s="199">
        <f t="shared" si="4"/>
        <v>-100</v>
      </c>
    </row>
    <row r="80" spans="2:20" x14ac:dyDescent="0.55000000000000004">
      <c r="B80" s="241"/>
      <c r="C80" s="196" t="s">
        <v>254</v>
      </c>
      <c r="D80" s="202">
        <v>0.39909282407407409</v>
      </c>
      <c r="E80" s="202"/>
      <c r="F80" s="131"/>
      <c r="G80" s="198" t="s">
        <v>234</v>
      </c>
      <c r="H80" s="197">
        <v>1110</v>
      </c>
      <c r="I80" s="197">
        <v>1210</v>
      </c>
      <c r="J80" s="197">
        <v>1190</v>
      </c>
      <c r="K80" s="197"/>
      <c r="L80" s="204">
        <f t="shared" si="2"/>
        <v>1.680672268907563</v>
      </c>
      <c r="M80" s="206">
        <v>22.7</v>
      </c>
      <c r="N80" s="197">
        <v>53527800</v>
      </c>
      <c r="O80" s="199">
        <v>-2.83</v>
      </c>
      <c r="P80" s="273"/>
      <c r="Q80" s="211">
        <v>1210</v>
      </c>
      <c r="R80" s="199">
        <f t="shared" si="3"/>
        <v>1.680672268907563</v>
      </c>
      <c r="S80" s="211"/>
      <c r="T80" s="199">
        <f t="shared" si="4"/>
        <v>-100</v>
      </c>
    </row>
    <row r="81" spans="2:20" x14ac:dyDescent="0.55000000000000004">
      <c r="B81" s="241"/>
      <c r="C81" s="196" t="s">
        <v>255</v>
      </c>
      <c r="D81" s="202">
        <v>0.400873599537037</v>
      </c>
      <c r="E81" s="202"/>
      <c r="F81" s="131"/>
      <c r="G81" s="198" t="s">
        <v>234</v>
      </c>
      <c r="H81" s="197">
        <v>1840</v>
      </c>
      <c r="I81" s="197">
        <v>2120</v>
      </c>
      <c r="J81" s="197">
        <v>2080</v>
      </c>
      <c r="K81" s="197"/>
      <c r="L81" s="204">
        <f t="shared" si="2"/>
        <v>1.9230769230769231</v>
      </c>
      <c r="M81" s="206">
        <v>14.7</v>
      </c>
      <c r="N81" s="197">
        <v>23205400</v>
      </c>
      <c r="O81" s="199">
        <v>-2.95</v>
      </c>
      <c r="P81" s="273"/>
      <c r="Q81" s="211">
        <v>1875</v>
      </c>
      <c r="R81" s="199">
        <f t="shared" si="3"/>
        <v>-9.8557692307692299</v>
      </c>
      <c r="S81" s="211"/>
      <c r="T81" s="199">
        <f t="shared" si="4"/>
        <v>-100</v>
      </c>
    </row>
    <row r="82" spans="2:20" x14ac:dyDescent="0.55000000000000004">
      <c r="B82" s="241"/>
      <c r="C82" s="196" t="s">
        <v>135</v>
      </c>
      <c r="D82" s="202">
        <v>0.42001184027777777</v>
      </c>
      <c r="E82" s="202"/>
      <c r="F82" s="131"/>
      <c r="G82" s="198" t="s">
        <v>234</v>
      </c>
      <c r="H82" s="197">
        <v>7390</v>
      </c>
      <c r="I82" s="197">
        <v>8400</v>
      </c>
      <c r="J82" s="197">
        <v>8200</v>
      </c>
      <c r="K82" s="197"/>
      <c r="L82" s="204">
        <f t="shared" si="2"/>
        <v>2.4390243902439024</v>
      </c>
      <c r="M82" s="206">
        <v>13.3</v>
      </c>
      <c r="N82" s="197">
        <v>38867700</v>
      </c>
      <c r="O82" s="199">
        <v>1.63</v>
      </c>
      <c r="P82" s="273"/>
      <c r="Q82" s="211">
        <v>8140</v>
      </c>
      <c r="R82" s="199">
        <f t="shared" si="3"/>
        <v>-0.73170731707317072</v>
      </c>
      <c r="S82" s="211"/>
      <c r="T82" s="199">
        <f t="shared" si="4"/>
        <v>-100</v>
      </c>
    </row>
    <row r="83" spans="2:20" x14ac:dyDescent="0.55000000000000004">
      <c r="B83" s="241"/>
      <c r="C83" s="196" t="s">
        <v>236</v>
      </c>
      <c r="D83" s="202">
        <v>0.42187471064814813</v>
      </c>
      <c r="E83" s="202"/>
      <c r="F83" s="131"/>
      <c r="G83" s="181" t="s">
        <v>238</v>
      </c>
      <c r="H83" s="197">
        <v>7350</v>
      </c>
      <c r="I83" s="197">
        <v>7910</v>
      </c>
      <c r="J83" s="197">
        <v>7700</v>
      </c>
      <c r="K83" s="197"/>
      <c r="L83" s="204">
        <f t="shared" si="2"/>
        <v>2.7272727272727271</v>
      </c>
      <c r="M83" s="206">
        <v>17.3</v>
      </c>
      <c r="N83" s="197">
        <v>34010300</v>
      </c>
      <c r="O83" s="199">
        <v>-2.67</v>
      </c>
      <c r="P83" s="273"/>
      <c r="Q83" s="211">
        <v>7590</v>
      </c>
      <c r="R83" s="199">
        <f t="shared" si="3"/>
        <v>-1.4285714285714286</v>
      </c>
      <c r="S83" s="211"/>
      <c r="T83" s="199">
        <f t="shared" si="4"/>
        <v>-100</v>
      </c>
    </row>
    <row r="84" spans="2:20" x14ac:dyDescent="0.55000000000000004">
      <c r="B84" s="241"/>
      <c r="C84" s="196" t="s">
        <v>209</v>
      </c>
      <c r="D84" s="202">
        <v>0.45909884259259259</v>
      </c>
      <c r="E84" s="202"/>
      <c r="F84" s="131"/>
      <c r="G84" s="198" t="s">
        <v>234</v>
      </c>
      <c r="H84" s="197">
        <v>1605</v>
      </c>
      <c r="I84" s="197">
        <v>1740</v>
      </c>
      <c r="J84" s="197">
        <v>1715</v>
      </c>
      <c r="K84" s="197"/>
      <c r="L84" s="204">
        <f t="shared" si="2"/>
        <v>1.4577259475218658</v>
      </c>
      <c r="M84" s="206">
        <v>16.3</v>
      </c>
      <c r="N84" s="197">
        <v>26739500</v>
      </c>
      <c r="O84" s="199">
        <v>-4.68</v>
      </c>
      <c r="P84" s="273"/>
      <c r="Q84" s="211">
        <v>1645</v>
      </c>
      <c r="R84" s="199">
        <f t="shared" si="3"/>
        <v>-4.0816326530612246</v>
      </c>
      <c r="S84" s="211"/>
      <c r="T84" s="199">
        <f t="shared" si="4"/>
        <v>-100</v>
      </c>
    </row>
    <row r="85" spans="2:20" x14ac:dyDescent="0.55000000000000004">
      <c r="B85" s="241"/>
      <c r="C85" s="196" t="s">
        <v>51</v>
      </c>
      <c r="D85" s="202">
        <v>0.48921461805555561</v>
      </c>
      <c r="E85" s="202"/>
      <c r="F85" s="131"/>
      <c r="G85" s="198" t="s">
        <v>234</v>
      </c>
      <c r="H85" s="197">
        <v>3000</v>
      </c>
      <c r="I85" s="197">
        <v>3805</v>
      </c>
      <c r="J85" s="197">
        <v>3500</v>
      </c>
      <c r="K85" s="197"/>
      <c r="L85" s="204">
        <f t="shared" si="2"/>
        <v>8.7142857142857135</v>
      </c>
      <c r="M85" s="206">
        <v>13</v>
      </c>
      <c r="N85" s="197">
        <v>43315200</v>
      </c>
      <c r="O85" s="199">
        <v>-4.3099999999999996</v>
      </c>
      <c r="P85" s="273"/>
      <c r="Q85" s="211">
        <v>4845</v>
      </c>
      <c r="R85" s="199">
        <f t="shared" si="3"/>
        <v>38.428571428571431</v>
      </c>
      <c r="S85" s="211"/>
      <c r="T85" s="199">
        <f t="shared" si="4"/>
        <v>-100</v>
      </c>
    </row>
    <row r="86" spans="2:20" x14ac:dyDescent="0.55000000000000004">
      <c r="B86" s="241"/>
      <c r="C86" s="196" t="s">
        <v>187</v>
      </c>
      <c r="D86" s="202">
        <v>0.50002614583333338</v>
      </c>
      <c r="E86" s="202"/>
      <c r="F86" s="131"/>
      <c r="G86" s="198" t="s">
        <v>234</v>
      </c>
      <c r="H86" s="197">
        <v>2010</v>
      </c>
      <c r="I86" s="197">
        <v>2810</v>
      </c>
      <c r="J86" s="197">
        <v>2730</v>
      </c>
      <c r="K86" s="197"/>
      <c r="L86" s="204">
        <f t="shared" si="2"/>
        <v>2.9304029304029302</v>
      </c>
      <c r="M86" s="206">
        <v>18</v>
      </c>
      <c r="N86" s="197">
        <v>21820300</v>
      </c>
      <c r="O86" s="199">
        <v>-1.22</v>
      </c>
      <c r="P86" s="273"/>
      <c r="Q86" s="211">
        <v>2625</v>
      </c>
      <c r="R86" s="199">
        <f t="shared" si="3"/>
        <v>-3.8461538461538463</v>
      </c>
      <c r="S86" s="211"/>
      <c r="T86" s="199">
        <f t="shared" si="4"/>
        <v>-100</v>
      </c>
    </row>
    <row r="87" spans="2:20" x14ac:dyDescent="0.55000000000000004">
      <c r="B87" s="241"/>
      <c r="C87" s="196" t="s">
        <v>256</v>
      </c>
      <c r="D87" s="202">
        <v>0.55224388888888887</v>
      </c>
      <c r="E87" s="202"/>
      <c r="F87" s="131"/>
      <c r="G87" s="181" t="s">
        <v>238</v>
      </c>
      <c r="H87" s="197">
        <v>5010</v>
      </c>
      <c r="I87" s="197">
        <v>5940</v>
      </c>
      <c r="J87" s="197">
        <v>5740</v>
      </c>
      <c r="K87" s="197"/>
      <c r="L87" s="204">
        <f t="shared" si="2"/>
        <v>3.484320557491289</v>
      </c>
      <c r="M87" s="206">
        <v>14.3</v>
      </c>
      <c r="N87" s="197">
        <v>15032900</v>
      </c>
      <c r="O87" s="199">
        <v>1.42</v>
      </c>
      <c r="P87" s="273"/>
      <c r="Q87" s="211">
        <v>5800</v>
      </c>
      <c r="R87" s="199">
        <f t="shared" si="3"/>
        <v>1.0452961672473868</v>
      </c>
      <c r="S87" s="211"/>
      <c r="T87" s="199">
        <f t="shared" si="4"/>
        <v>-100</v>
      </c>
    </row>
    <row r="88" spans="2:20" x14ac:dyDescent="0.55000000000000004">
      <c r="B88" s="241"/>
      <c r="C88" s="196" t="s">
        <v>257</v>
      </c>
      <c r="D88" s="202">
        <v>0.58376542824074074</v>
      </c>
      <c r="E88" s="202"/>
      <c r="F88" s="131"/>
      <c r="G88" s="198" t="s">
        <v>234</v>
      </c>
      <c r="H88" s="197">
        <v>3175</v>
      </c>
      <c r="I88" s="197">
        <v>3390</v>
      </c>
      <c r="J88" s="197">
        <v>3380</v>
      </c>
      <c r="K88" s="197"/>
      <c r="L88" s="204">
        <f t="shared" si="2"/>
        <v>0.29585798816568049</v>
      </c>
      <c r="M88" s="206">
        <v>15.3</v>
      </c>
      <c r="N88" s="197">
        <v>31381600</v>
      </c>
      <c r="O88" s="199">
        <v>-1.79</v>
      </c>
      <c r="P88" s="273"/>
      <c r="Q88" s="211">
        <v>3345</v>
      </c>
      <c r="R88" s="199">
        <f t="shared" si="3"/>
        <v>-1.0355029585798816</v>
      </c>
      <c r="S88" s="211"/>
      <c r="T88" s="199">
        <f t="shared" si="4"/>
        <v>-100</v>
      </c>
    </row>
    <row r="89" spans="2:20" x14ac:dyDescent="0.55000000000000004">
      <c r="B89" s="241"/>
      <c r="C89" s="196" t="s">
        <v>258</v>
      </c>
      <c r="D89" s="202">
        <v>0.60007265046296299</v>
      </c>
      <c r="E89" s="202"/>
      <c r="F89" s="131"/>
      <c r="G89" s="181" t="s">
        <v>238</v>
      </c>
      <c r="H89" s="197">
        <v>2540</v>
      </c>
      <c r="I89" s="197">
        <v>2930</v>
      </c>
      <c r="J89" s="197">
        <v>2774</v>
      </c>
      <c r="K89" s="197"/>
      <c r="L89" s="204">
        <f t="shared" si="2"/>
        <v>5.6236481614996396</v>
      </c>
      <c r="M89" s="206">
        <v>14.3</v>
      </c>
      <c r="N89" s="197">
        <v>25875800</v>
      </c>
      <c r="O89" s="199">
        <v>2.4</v>
      </c>
      <c r="P89" s="273"/>
      <c r="Q89" s="211">
        <v>2725</v>
      </c>
      <c r="R89" s="199">
        <f t="shared" si="3"/>
        <v>-1.7664023071377073</v>
      </c>
      <c r="S89" s="211"/>
      <c r="T89" s="199">
        <f t="shared" si="4"/>
        <v>-100</v>
      </c>
    </row>
    <row r="90" spans="2:20" x14ac:dyDescent="0.55000000000000004">
      <c r="B90" s="241" t="s">
        <v>259</v>
      </c>
      <c r="C90" s="196" t="s">
        <v>262</v>
      </c>
      <c r="D90" s="202">
        <v>0.37540509259259264</v>
      </c>
      <c r="E90" s="202">
        <v>0.3756944444444445</v>
      </c>
      <c r="F90" s="131">
        <f>E90-D90</f>
        <v>2.8935185185186008E-4</v>
      </c>
      <c r="G90" s="203" t="s">
        <v>317</v>
      </c>
      <c r="H90" s="197">
        <v>5930</v>
      </c>
      <c r="I90" s="197">
        <v>6250</v>
      </c>
      <c r="J90" s="197">
        <v>5950</v>
      </c>
      <c r="K90" s="197">
        <v>6040</v>
      </c>
      <c r="L90" s="204">
        <f t="shared" si="2"/>
        <v>5.0420168067226889</v>
      </c>
      <c r="M90" s="206">
        <v>13.5</v>
      </c>
      <c r="N90" s="197">
        <v>12138599.999999998</v>
      </c>
      <c r="O90" s="199">
        <v>1.01</v>
      </c>
      <c r="P90" s="273" t="s">
        <v>235</v>
      </c>
      <c r="Q90" s="211"/>
      <c r="R90" s="199">
        <f t="shared" si="3"/>
        <v>-100</v>
      </c>
      <c r="S90" s="211"/>
      <c r="T90" s="199">
        <f t="shared" si="4"/>
        <v>-100</v>
      </c>
    </row>
    <row r="91" spans="2:20" x14ac:dyDescent="0.55000000000000004">
      <c r="B91" s="241"/>
      <c r="C91" s="196" t="s">
        <v>51</v>
      </c>
      <c r="D91" s="202">
        <v>0.37858796296296293</v>
      </c>
      <c r="E91" s="202">
        <v>0.37917824074074075</v>
      </c>
      <c r="F91" s="131">
        <f t="shared" ref="F91:F98" si="5">E91-D91</f>
        <v>5.9027777777781454E-4</v>
      </c>
      <c r="G91" s="203" t="s">
        <v>318</v>
      </c>
      <c r="H91" s="197">
        <v>4290</v>
      </c>
      <c r="I91" s="197">
        <v>4845</v>
      </c>
      <c r="J91" s="197">
        <v>4390</v>
      </c>
      <c r="K91" s="197">
        <v>4445</v>
      </c>
      <c r="L91" s="204">
        <f t="shared" si="2"/>
        <v>10.364464692482915</v>
      </c>
      <c r="M91" s="206">
        <v>13.5</v>
      </c>
      <c r="N91" s="197">
        <v>29266700</v>
      </c>
      <c r="O91" s="199">
        <v>0.92</v>
      </c>
      <c r="P91" s="273"/>
      <c r="Q91" s="211"/>
      <c r="R91" s="199">
        <f t="shared" si="3"/>
        <v>-100</v>
      </c>
      <c r="S91" s="211"/>
      <c r="T91" s="199">
        <f t="shared" si="4"/>
        <v>-100</v>
      </c>
    </row>
    <row r="92" spans="2:20" x14ac:dyDescent="0.55000000000000004">
      <c r="B92" s="241"/>
      <c r="C92" s="196" t="s">
        <v>263</v>
      </c>
      <c r="D92" s="202">
        <v>0.38209490740740742</v>
      </c>
      <c r="E92" s="202">
        <v>0.38240740740740736</v>
      </c>
      <c r="F92" s="131">
        <f t="shared" si="5"/>
        <v>3.1249999999993783E-4</v>
      </c>
      <c r="G92" s="203" t="s">
        <v>319</v>
      </c>
      <c r="H92" s="197">
        <v>4180</v>
      </c>
      <c r="I92" s="197">
        <v>5340</v>
      </c>
      <c r="J92" s="197">
        <v>4690</v>
      </c>
      <c r="K92" s="197">
        <v>4750</v>
      </c>
      <c r="L92" s="204">
        <f t="shared" si="2"/>
        <v>13.859275053304904</v>
      </c>
      <c r="M92" s="206">
        <v>21.75</v>
      </c>
      <c r="N92" s="197">
        <v>28614100</v>
      </c>
      <c r="O92" s="199">
        <v>0.95</v>
      </c>
      <c r="P92" s="273"/>
      <c r="Q92" s="211"/>
      <c r="R92" s="199">
        <f t="shared" si="3"/>
        <v>-100</v>
      </c>
      <c r="S92" s="211"/>
      <c r="T92" s="199">
        <f t="shared" si="4"/>
        <v>-100</v>
      </c>
    </row>
    <row r="93" spans="2:20" x14ac:dyDescent="0.55000000000000004">
      <c r="B93" s="241"/>
      <c r="C93" s="196" t="s">
        <v>264</v>
      </c>
      <c r="D93" s="202">
        <v>0.39974537037037039</v>
      </c>
      <c r="E93" s="202">
        <v>0.4011805555555556</v>
      </c>
      <c r="F93" s="131">
        <f t="shared" si="5"/>
        <v>1.435185185185206E-3</v>
      </c>
      <c r="G93" s="203" t="s">
        <v>318</v>
      </c>
      <c r="H93" s="197">
        <v>1305</v>
      </c>
      <c r="I93" s="197">
        <v>1400</v>
      </c>
      <c r="J93" s="197">
        <v>1385</v>
      </c>
      <c r="K93" s="197">
        <v>1395</v>
      </c>
      <c r="L93" s="204">
        <f t="shared" si="2"/>
        <v>1.0830324909747293</v>
      </c>
      <c r="M93" s="206">
        <v>14.75</v>
      </c>
      <c r="N93" s="197">
        <v>14537600</v>
      </c>
      <c r="O93" s="199">
        <v>0.39</v>
      </c>
      <c r="P93" s="273"/>
      <c r="Q93" s="211"/>
      <c r="R93" s="199">
        <f t="shared" si="3"/>
        <v>-100</v>
      </c>
      <c r="S93" s="211"/>
      <c r="T93" s="199">
        <f t="shared" si="4"/>
        <v>-100</v>
      </c>
    </row>
    <row r="94" spans="2:20" x14ac:dyDescent="0.55000000000000004">
      <c r="B94" s="241"/>
      <c r="C94" s="196" t="s">
        <v>265</v>
      </c>
      <c r="D94" s="202">
        <v>0.43652777777777779</v>
      </c>
      <c r="E94" s="202">
        <v>0.44120370370370371</v>
      </c>
      <c r="F94" s="131">
        <f t="shared" si="5"/>
        <v>4.6759259259259167E-3</v>
      </c>
      <c r="G94" s="203" t="s">
        <v>319</v>
      </c>
      <c r="H94" s="197">
        <v>9430</v>
      </c>
      <c r="I94" s="197">
        <v>10050</v>
      </c>
      <c r="J94" s="197">
        <v>9960</v>
      </c>
      <c r="K94" s="197">
        <v>9760</v>
      </c>
      <c r="L94" s="204">
        <f t="shared" si="2"/>
        <v>0.90361445783132532</v>
      </c>
      <c r="M94" s="206">
        <v>19.75</v>
      </c>
      <c r="N94" s="197">
        <v>69868600</v>
      </c>
      <c r="O94" s="199">
        <v>-2.33</v>
      </c>
      <c r="P94" s="273"/>
      <c r="Q94" s="211"/>
      <c r="R94" s="199">
        <f t="shared" si="3"/>
        <v>-100</v>
      </c>
      <c r="S94" s="211"/>
      <c r="T94" s="199">
        <f t="shared" si="4"/>
        <v>-100</v>
      </c>
    </row>
    <row r="95" spans="2:20" x14ac:dyDescent="0.55000000000000004">
      <c r="B95" s="241"/>
      <c r="C95" s="196" t="s">
        <v>248</v>
      </c>
      <c r="D95" s="202">
        <v>0.61518518518518517</v>
      </c>
      <c r="E95" s="202">
        <v>0.61634259259259261</v>
      </c>
      <c r="F95" s="131">
        <f t="shared" si="5"/>
        <v>1.1574074074074403E-3</v>
      </c>
      <c r="G95" s="203" t="s">
        <v>318</v>
      </c>
      <c r="H95" s="197">
        <v>7240</v>
      </c>
      <c r="I95" s="197">
        <v>8500</v>
      </c>
      <c r="J95" s="197">
        <v>7549</v>
      </c>
      <c r="K95" s="197">
        <v>7650</v>
      </c>
      <c r="L95" s="204">
        <f t="shared" si="2"/>
        <v>12.597695058948204</v>
      </c>
      <c r="M95" s="206">
        <v>19.920000000000002</v>
      </c>
      <c r="N95" s="197">
        <v>39698000</v>
      </c>
      <c r="O95" s="199">
        <v>1</v>
      </c>
      <c r="P95" s="273"/>
      <c r="Q95" s="211"/>
      <c r="R95" s="199">
        <f t="shared" si="3"/>
        <v>-100</v>
      </c>
      <c r="S95" s="211"/>
      <c r="T95" s="199">
        <f t="shared" si="4"/>
        <v>-100</v>
      </c>
    </row>
    <row r="96" spans="2:20" x14ac:dyDescent="0.55000000000000004">
      <c r="B96" s="241"/>
      <c r="C96" s="196" t="s">
        <v>320</v>
      </c>
      <c r="D96" s="202">
        <v>0.57732638888888888</v>
      </c>
      <c r="E96" s="202">
        <v>0.57751157407407405</v>
      </c>
      <c r="F96" s="131">
        <f t="shared" si="5"/>
        <v>1.8518518518517713E-4</v>
      </c>
      <c r="G96" s="203" t="s">
        <v>321</v>
      </c>
      <c r="H96" s="197">
        <v>2805</v>
      </c>
      <c r="I96" s="197">
        <v>3400</v>
      </c>
      <c r="J96" s="197">
        <v>3360</v>
      </c>
      <c r="K96" s="197">
        <v>3350</v>
      </c>
      <c r="L96" s="204">
        <f t="shared" si="2"/>
        <v>1.1904761904761905</v>
      </c>
      <c r="M96" s="206">
        <v>23.86</v>
      </c>
      <c r="N96" s="197">
        <v>28581500</v>
      </c>
      <c r="O96" s="199">
        <v>-0.63</v>
      </c>
      <c r="P96" s="273" t="s">
        <v>322</v>
      </c>
      <c r="Q96" s="211"/>
      <c r="R96" s="199">
        <f t="shared" si="3"/>
        <v>-100</v>
      </c>
      <c r="S96" s="211"/>
      <c r="T96" s="199">
        <f t="shared" si="4"/>
        <v>-100</v>
      </c>
    </row>
    <row r="97" spans="2:20" x14ac:dyDescent="0.55000000000000004">
      <c r="B97" s="241"/>
      <c r="C97" s="196" t="s">
        <v>248</v>
      </c>
      <c r="D97" s="202">
        <v>0.61775462962962957</v>
      </c>
      <c r="E97" s="202">
        <v>0.61820601851851853</v>
      </c>
      <c r="F97" s="131">
        <f t="shared" si="5"/>
        <v>4.5138888888895945E-4</v>
      </c>
      <c r="G97" s="203" t="s">
        <v>318</v>
      </c>
      <c r="H97" s="197">
        <v>7240</v>
      </c>
      <c r="I97" s="197">
        <v>8500</v>
      </c>
      <c r="J97" s="197">
        <v>7900</v>
      </c>
      <c r="K97" s="197">
        <v>7821</v>
      </c>
      <c r="L97" s="204">
        <f t="shared" si="2"/>
        <v>7.5949367088607591</v>
      </c>
      <c r="M97" s="206">
        <v>23.86</v>
      </c>
      <c r="N97" s="197">
        <v>79607000</v>
      </c>
      <c r="O97" s="199">
        <v>-1.33</v>
      </c>
      <c r="P97" s="273"/>
      <c r="Q97" s="211"/>
      <c r="R97" s="199">
        <f t="shared" si="3"/>
        <v>-100</v>
      </c>
      <c r="S97" s="211"/>
      <c r="T97" s="199">
        <f t="shared" si="4"/>
        <v>-100</v>
      </c>
    </row>
    <row r="98" spans="2:20" x14ac:dyDescent="0.55000000000000004">
      <c r="B98" s="241"/>
      <c r="C98" s="196" t="s">
        <v>248</v>
      </c>
      <c r="D98" s="202">
        <v>0.61831018518518521</v>
      </c>
      <c r="E98" s="202">
        <v>0.62019675925925932</v>
      </c>
      <c r="F98" s="131">
        <f t="shared" si="5"/>
        <v>1.8865740740741099E-3</v>
      </c>
      <c r="G98" s="203" t="s">
        <v>318</v>
      </c>
      <c r="H98" s="197">
        <v>7240</v>
      </c>
      <c r="I98" s="197">
        <v>8500</v>
      </c>
      <c r="J98" s="197">
        <v>7880</v>
      </c>
      <c r="K98" s="197">
        <v>8060</v>
      </c>
      <c r="L98" s="204">
        <f t="shared" si="2"/>
        <v>7.8680203045685282</v>
      </c>
      <c r="M98" s="206">
        <v>13.92</v>
      </c>
      <c r="N98" s="197">
        <v>30479400</v>
      </c>
      <c r="O98" s="199">
        <v>1.95</v>
      </c>
      <c r="P98" s="273"/>
      <c r="Q98" s="211"/>
      <c r="R98" s="199">
        <f t="shared" si="3"/>
        <v>-100</v>
      </c>
      <c r="S98" s="211"/>
      <c r="T98" s="199">
        <f t="shared" si="4"/>
        <v>-100</v>
      </c>
    </row>
    <row r="99" spans="2:20" x14ac:dyDescent="0.55000000000000004">
      <c r="B99" s="241" t="s">
        <v>332</v>
      </c>
      <c r="C99" s="196"/>
      <c r="D99" s="202"/>
      <c r="E99" s="202"/>
      <c r="F99" s="131">
        <f>E99-D99</f>
        <v>0</v>
      </c>
      <c r="G99" s="203"/>
      <c r="H99" s="197"/>
      <c r="I99" s="197"/>
      <c r="J99" s="197"/>
      <c r="K99" s="197"/>
      <c r="L99" s="204" t="e">
        <f t="shared" ref="L99:L107" si="6">(I99-J99)*100/J99</f>
        <v>#DIV/0!</v>
      </c>
      <c r="M99" s="206"/>
      <c r="N99" s="197"/>
      <c r="O99" s="199"/>
      <c r="P99" s="273" t="s">
        <v>235</v>
      </c>
      <c r="Q99" s="211"/>
      <c r="R99" s="199" t="e">
        <f t="shared" ref="R99:R107" si="7">(Q99-J99)*100/J99</f>
        <v>#DIV/0!</v>
      </c>
      <c r="S99" s="211"/>
      <c r="T99" s="199" t="e">
        <f t="shared" ref="T99:T107" si="8">(S99-J99)*100/J99</f>
        <v>#DIV/0!</v>
      </c>
    </row>
    <row r="100" spans="2:20" x14ac:dyDescent="0.55000000000000004">
      <c r="B100" s="241"/>
      <c r="C100" s="196"/>
      <c r="D100" s="202"/>
      <c r="E100" s="202"/>
      <c r="F100" s="131">
        <f t="shared" ref="F100:F107" si="9">E100-D100</f>
        <v>0</v>
      </c>
      <c r="G100" s="203"/>
      <c r="H100" s="197"/>
      <c r="I100" s="197"/>
      <c r="J100" s="197"/>
      <c r="K100" s="197"/>
      <c r="L100" s="204" t="e">
        <f t="shared" si="6"/>
        <v>#DIV/0!</v>
      </c>
      <c r="M100" s="206"/>
      <c r="N100" s="197"/>
      <c r="O100" s="199"/>
      <c r="P100" s="273"/>
      <c r="Q100" s="211"/>
      <c r="R100" s="199" t="e">
        <f t="shared" si="7"/>
        <v>#DIV/0!</v>
      </c>
      <c r="S100" s="211"/>
      <c r="T100" s="199" t="e">
        <f t="shared" si="8"/>
        <v>#DIV/0!</v>
      </c>
    </row>
    <row r="101" spans="2:20" x14ac:dyDescent="0.55000000000000004">
      <c r="B101" s="241"/>
      <c r="C101" s="196"/>
      <c r="D101" s="202"/>
      <c r="E101" s="202"/>
      <c r="F101" s="131">
        <f t="shared" si="9"/>
        <v>0</v>
      </c>
      <c r="G101" s="203"/>
      <c r="H101" s="197"/>
      <c r="I101" s="197"/>
      <c r="J101" s="197"/>
      <c r="K101" s="197"/>
      <c r="L101" s="204" t="e">
        <f t="shared" si="6"/>
        <v>#DIV/0!</v>
      </c>
      <c r="M101" s="206"/>
      <c r="N101" s="197"/>
      <c r="O101" s="199"/>
      <c r="P101" s="273"/>
      <c r="Q101" s="211"/>
      <c r="R101" s="199" t="e">
        <f t="shared" si="7"/>
        <v>#DIV/0!</v>
      </c>
      <c r="S101" s="211"/>
      <c r="T101" s="199" t="e">
        <f t="shared" si="8"/>
        <v>#DIV/0!</v>
      </c>
    </row>
    <row r="102" spans="2:20" x14ac:dyDescent="0.55000000000000004">
      <c r="B102" s="241"/>
      <c r="C102" s="196"/>
      <c r="D102" s="202"/>
      <c r="E102" s="202"/>
      <c r="F102" s="131">
        <f t="shared" si="9"/>
        <v>0</v>
      </c>
      <c r="G102" s="203"/>
      <c r="H102" s="197"/>
      <c r="I102" s="197"/>
      <c r="J102" s="197"/>
      <c r="K102" s="197"/>
      <c r="L102" s="204" t="e">
        <f t="shared" si="6"/>
        <v>#DIV/0!</v>
      </c>
      <c r="M102" s="206"/>
      <c r="N102" s="197"/>
      <c r="O102" s="199"/>
      <c r="P102" s="273"/>
      <c r="Q102" s="211"/>
      <c r="R102" s="199" t="e">
        <f t="shared" si="7"/>
        <v>#DIV/0!</v>
      </c>
      <c r="S102" s="211"/>
      <c r="T102" s="199" t="e">
        <f t="shared" si="8"/>
        <v>#DIV/0!</v>
      </c>
    </row>
    <row r="103" spans="2:20" x14ac:dyDescent="0.55000000000000004">
      <c r="B103" s="241"/>
      <c r="C103" s="196"/>
      <c r="D103" s="202"/>
      <c r="E103" s="202"/>
      <c r="F103" s="131">
        <f t="shared" si="9"/>
        <v>0</v>
      </c>
      <c r="G103" s="203"/>
      <c r="H103" s="197"/>
      <c r="I103" s="197"/>
      <c r="J103" s="197"/>
      <c r="K103" s="197"/>
      <c r="L103" s="204" t="e">
        <f t="shared" si="6"/>
        <v>#DIV/0!</v>
      </c>
      <c r="M103" s="206"/>
      <c r="N103" s="197"/>
      <c r="O103" s="199"/>
      <c r="P103" s="273"/>
      <c r="Q103" s="211"/>
      <c r="R103" s="199" t="e">
        <f t="shared" si="7"/>
        <v>#DIV/0!</v>
      </c>
      <c r="S103" s="211"/>
      <c r="T103" s="199" t="e">
        <f t="shared" si="8"/>
        <v>#DIV/0!</v>
      </c>
    </row>
    <row r="104" spans="2:20" x14ac:dyDescent="0.55000000000000004">
      <c r="B104" s="241"/>
      <c r="C104" s="196"/>
      <c r="D104" s="202"/>
      <c r="E104" s="202"/>
      <c r="F104" s="131">
        <f t="shared" si="9"/>
        <v>0</v>
      </c>
      <c r="G104" s="203"/>
      <c r="H104" s="197"/>
      <c r="I104" s="197"/>
      <c r="J104" s="197"/>
      <c r="K104" s="197"/>
      <c r="L104" s="204" t="e">
        <f t="shared" si="6"/>
        <v>#DIV/0!</v>
      </c>
      <c r="M104" s="206"/>
      <c r="N104" s="197"/>
      <c r="O104" s="199"/>
      <c r="P104" s="273"/>
      <c r="Q104" s="211"/>
      <c r="R104" s="199" t="e">
        <f t="shared" si="7"/>
        <v>#DIV/0!</v>
      </c>
      <c r="S104" s="211"/>
      <c r="T104" s="199" t="e">
        <f t="shared" si="8"/>
        <v>#DIV/0!</v>
      </c>
    </row>
    <row r="105" spans="2:20" x14ac:dyDescent="0.55000000000000004">
      <c r="B105" s="241"/>
      <c r="C105" s="196"/>
      <c r="D105" s="202"/>
      <c r="E105" s="202"/>
      <c r="F105" s="131">
        <f t="shared" si="9"/>
        <v>0</v>
      </c>
      <c r="G105" s="203"/>
      <c r="H105" s="197"/>
      <c r="I105" s="197"/>
      <c r="J105" s="197"/>
      <c r="K105" s="197"/>
      <c r="L105" s="204" t="e">
        <f t="shared" si="6"/>
        <v>#DIV/0!</v>
      </c>
      <c r="M105" s="206"/>
      <c r="N105" s="197"/>
      <c r="O105" s="199"/>
      <c r="P105" s="273" t="s">
        <v>214</v>
      </c>
      <c r="Q105" s="211"/>
      <c r="R105" s="199" t="e">
        <f t="shared" si="7"/>
        <v>#DIV/0!</v>
      </c>
      <c r="S105" s="211"/>
      <c r="T105" s="199" t="e">
        <f t="shared" si="8"/>
        <v>#DIV/0!</v>
      </c>
    </row>
    <row r="106" spans="2:20" x14ac:dyDescent="0.55000000000000004">
      <c r="B106" s="241"/>
      <c r="C106" s="196"/>
      <c r="D106" s="202"/>
      <c r="E106" s="202"/>
      <c r="F106" s="131">
        <f t="shared" si="9"/>
        <v>0</v>
      </c>
      <c r="G106" s="203"/>
      <c r="H106" s="197"/>
      <c r="I106" s="197"/>
      <c r="J106" s="197"/>
      <c r="K106" s="197"/>
      <c r="L106" s="204" t="e">
        <f t="shared" si="6"/>
        <v>#DIV/0!</v>
      </c>
      <c r="M106" s="206"/>
      <c r="N106" s="197"/>
      <c r="O106" s="199"/>
      <c r="P106" s="273"/>
      <c r="Q106" s="211"/>
      <c r="R106" s="199" t="e">
        <f t="shared" si="7"/>
        <v>#DIV/0!</v>
      </c>
      <c r="S106" s="211"/>
      <c r="T106" s="199" t="e">
        <f t="shared" si="8"/>
        <v>#DIV/0!</v>
      </c>
    </row>
    <row r="107" spans="2:20" x14ac:dyDescent="0.55000000000000004">
      <c r="B107" s="241"/>
      <c r="C107" s="196"/>
      <c r="D107" s="202"/>
      <c r="E107" s="202"/>
      <c r="F107" s="131">
        <f t="shared" si="9"/>
        <v>0</v>
      </c>
      <c r="G107" s="203"/>
      <c r="H107" s="197"/>
      <c r="I107" s="197"/>
      <c r="J107" s="197"/>
      <c r="K107" s="197"/>
      <c r="L107" s="204" t="e">
        <f t="shared" si="6"/>
        <v>#DIV/0!</v>
      </c>
      <c r="M107" s="206"/>
      <c r="N107" s="197"/>
      <c r="O107" s="199"/>
      <c r="P107" s="273"/>
      <c r="Q107" s="211"/>
      <c r="R107" s="199" t="e">
        <f t="shared" si="7"/>
        <v>#DIV/0!</v>
      </c>
      <c r="S107" s="211"/>
      <c r="T107" s="199" t="e">
        <f t="shared" si="8"/>
        <v>#DIV/0!</v>
      </c>
    </row>
  </sheetData>
  <autoFilter ref="D2:O98"/>
  <mergeCells count="14">
    <mergeCell ref="B99:B107"/>
    <mergeCell ref="P99:P104"/>
    <mergeCell ref="P105:P107"/>
    <mergeCell ref="B90:B98"/>
    <mergeCell ref="P96:P98"/>
    <mergeCell ref="P90:P95"/>
    <mergeCell ref="B3:B52"/>
    <mergeCell ref="B53:B59"/>
    <mergeCell ref="B60:B75"/>
    <mergeCell ref="B76:B89"/>
    <mergeCell ref="P53:P59"/>
    <mergeCell ref="P60:P73"/>
    <mergeCell ref="P74:P75"/>
    <mergeCell ref="P76:P89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zoomScale="85" zoomScaleNormal="85" workbookViewId="0">
      <selection activeCell="G27" sqref="G27"/>
    </sheetView>
  </sheetViews>
  <sheetFormatPr defaultRowHeight="17.600000000000001" x14ac:dyDescent="0.55000000000000004"/>
  <cols>
    <col min="1" max="1" width="14.42578125" bestFit="1" customWidth="1"/>
    <col min="2" max="2" width="11.5703125" bestFit="1" customWidth="1"/>
    <col min="3" max="3" width="6.140625" style="129" bestFit="1" customWidth="1"/>
    <col min="4" max="4" width="7.35546875" bestFit="1" customWidth="1"/>
    <col min="5" max="5" width="6.140625" bestFit="1" customWidth="1"/>
    <col min="6" max="6" width="6.140625" style="129" bestFit="1" customWidth="1"/>
    <col min="7" max="7" width="6.140625" bestFit="1" customWidth="1"/>
    <col min="8" max="8" width="6.7109375" style="129" bestFit="1" customWidth="1"/>
    <col min="9" max="10" width="3" bestFit="1" customWidth="1"/>
    <col min="11" max="11" width="6.2109375" bestFit="1" customWidth="1"/>
    <col min="12" max="12" width="6.140625" customWidth="1"/>
    <col min="13" max="13" width="14.42578125" bestFit="1" customWidth="1"/>
    <col min="14" max="14" width="11.5703125" bestFit="1" customWidth="1"/>
    <col min="15" max="15" width="6.140625" bestFit="1" customWidth="1"/>
    <col min="16" max="16" width="7.35546875" bestFit="1" customWidth="1"/>
    <col min="17" max="17" width="6.140625" bestFit="1" customWidth="1"/>
    <col min="18" max="18" width="5.7109375" bestFit="1" customWidth="1"/>
    <col min="19" max="19" width="5.140625" bestFit="1" customWidth="1"/>
    <col min="20" max="20" width="6.7109375" bestFit="1" customWidth="1"/>
    <col min="21" max="22" width="3" bestFit="1" customWidth="1"/>
    <col min="23" max="23" width="6.140625" bestFit="1" customWidth="1"/>
    <col min="24" max="24" width="6.140625" customWidth="1"/>
    <col min="25" max="25" width="6.140625" bestFit="1" customWidth="1"/>
    <col min="26" max="26" width="7.35546875" bestFit="1" customWidth="1"/>
    <col min="27" max="29" width="6.140625" bestFit="1" customWidth="1"/>
    <col min="30" max="30" width="5.7109375" bestFit="1" customWidth="1"/>
    <col min="31" max="32" width="3" bestFit="1" customWidth="1"/>
    <col min="33" max="33" width="4.85546875" bestFit="1" customWidth="1"/>
  </cols>
  <sheetData>
    <row r="1" spans="1:33" x14ac:dyDescent="0.55000000000000004">
      <c r="A1" s="53" t="s">
        <v>59</v>
      </c>
      <c r="B1" s="37">
        <v>2.5235648148148604E-3</v>
      </c>
      <c r="C1" s="129">
        <v>10.397196261682243</v>
      </c>
      <c r="D1" t="s">
        <v>131</v>
      </c>
      <c r="E1">
        <v>4935</v>
      </c>
      <c r="F1" s="129">
        <v>4.4444444444444446</v>
      </c>
      <c r="G1">
        <v>4705</v>
      </c>
      <c r="H1" s="129">
        <v>-0.42328042328042326</v>
      </c>
      <c r="I1" t="s">
        <v>127</v>
      </c>
      <c r="J1" t="s">
        <v>127</v>
      </c>
      <c r="K1" t="s">
        <v>128</v>
      </c>
      <c r="M1" s="48" t="s">
        <v>51</v>
      </c>
      <c r="N1" s="37">
        <v>5.629363425925904E-3</v>
      </c>
      <c r="O1" s="129">
        <v>10.225563909774436</v>
      </c>
      <c r="P1" t="s">
        <v>131</v>
      </c>
      <c r="Q1">
        <v>3950</v>
      </c>
      <c r="R1" s="129">
        <v>7.7762619372442021</v>
      </c>
      <c r="S1">
        <v>3550</v>
      </c>
      <c r="T1" s="129">
        <v>-3.1377899045020463</v>
      </c>
      <c r="U1" t="s">
        <v>127</v>
      </c>
      <c r="V1" t="s">
        <v>129</v>
      </c>
      <c r="W1" t="s">
        <v>130</v>
      </c>
      <c r="Y1" s="129">
        <v>9.7605893186003687</v>
      </c>
      <c r="Z1" t="s">
        <v>131</v>
      </c>
      <c r="AA1">
        <v>3260</v>
      </c>
      <c r="AB1" s="129">
        <v>9.3959731543624159</v>
      </c>
      <c r="AC1">
        <v>2900</v>
      </c>
      <c r="AD1" s="129">
        <v>-2.6845637583892619</v>
      </c>
      <c r="AE1" t="s">
        <v>127</v>
      </c>
      <c r="AF1" t="s">
        <v>129</v>
      </c>
      <c r="AG1" t="s">
        <v>130</v>
      </c>
    </row>
    <row r="2" spans="1:33" x14ac:dyDescent="0.55000000000000004">
      <c r="A2" s="53" t="s">
        <v>64</v>
      </c>
      <c r="B2" s="37">
        <v>2.1231712962962446E-3</v>
      </c>
      <c r="C2" s="129">
        <v>10.256410256410257</v>
      </c>
      <c r="D2" t="s">
        <v>131</v>
      </c>
      <c r="E2">
        <v>1620</v>
      </c>
      <c r="F2" s="129">
        <v>7.6411960132890364</v>
      </c>
      <c r="G2">
        <v>1505</v>
      </c>
      <c r="H2" s="129">
        <v>0</v>
      </c>
      <c r="I2" t="s">
        <v>127</v>
      </c>
      <c r="J2" t="s">
        <v>127</v>
      </c>
      <c r="K2" t="s">
        <v>128</v>
      </c>
      <c r="M2" s="48" t="s">
        <v>53</v>
      </c>
      <c r="N2" s="37">
        <v>4.5144328703703995E-3</v>
      </c>
      <c r="O2" s="129">
        <v>10.116731517509727</v>
      </c>
      <c r="P2" t="s">
        <v>132</v>
      </c>
      <c r="Q2">
        <v>5660</v>
      </c>
      <c r="R2" s="129">
        <v>0</v>
      </c>
      <c r="S2">
        <v>5230</v>
      </c>
      <c r="T2" s="129">
        <v>-7.5971731448763249</v>
      </c>
      <c r="U2" t="s">
        <v>129</v>
      </c>
      <c r="V2" t="s">
        <v>129</v>
      </c>
      <c r="W2" t="s">
        <v>130</v>
      </c>
      <c r="Y2" s="129">
        <v>19.937694704049843</v>
      </c>
      <c r="Z2" t="s">
        <v>131</v>
      </c>
      <c r="AA2">
        <v>8300</v>
      </c>
      <c r="AB2" s="129">
        <v>7.7922077922077921</v>
      </c>
      <c r="AC2">
        <v>7230</v>
      </c>
      <c r="AD2" s="129">
        <v>-6.1038961038961039</v>
      </c>
      <c r="AE2" t="s">
        <v>127</v>
      </c>
      <c r="AF2" t="s">
        <v>129</v>
      </c>
      <c r="AG2" t="s">
        <v>130</v>
      </c>
    </row>
    <row r="3" spans="1:33" x14ac:dyDescent="0.55000000000000004">
      <c r="A3" s="53" t="s">
        <v>69</v>
      </c>
      <c r="B3" s="37">
        <v>5.2461805555559238E-4</v>
      </c>
      <c r="C3" s="129">
        <v>11.879895561357703</v>
      </c>
      <c r="D3" t="s">
        <v>131</v>
      </c>
      <c r="E3">
        <v>4520</v>
      </c>
      <c r="F3" s="129">
        <v>5.4842473745624272</v>
      </c>
      <c r="G3">
        <v>4285</v>
      </c>
      <c r="H3" s="129">
        <v>0</v>
      </c>
      <c r="I3" t="s">
        <v>127</v>
      </c>
      <c r="J3" t="s">
        <v>127</v>
      </c>
      <c r="K3" t="s">
        <v>128</v>
      </c>
      <c r="M3" s="50" t="s">
        <v>56</v>
      </c>
      <c r="N3" s="37">
        <v>1.1817361111110536E-3</v>
      </c>
      <c r="O3" s="129">
        <v>10.120068610634648</v>
      </c>
      <c r="P3" t="s">
        <v>133</v>
      </c>
      <c r="Q3">
        <v>6450</v>
      </c>
      <c r="R3" s="129">
        <v>0.46728971962616822</v>
      </c>
      <c r="S3">
        <v>5970</v>
      </c>
      <c r="T3" s="129">
        <v>-7.009345794392523</v>
      </c>
      <c r="U3" t="s">
        <v>129</v>
      </c>
      <c r="V3" t="s">
        <v>129</v>
      </c>
      <c r="W3" t="s">
        <v>130</v>
      </c>
      <c r="Y3" s="129">
        <v>13.101160862354892</v>
      </c>
      <c r="Z3" t="s">
        <v>133</v>
      </c>
      <c r="AA3">
        <v>6870</v>
      </c>
      <c r="AB3" s="129">
        <v>0.73313782991202348</v>
      </c>
      <c r="AC3">
        <v>6200</v>
      </c>
      <c r="AD3" s="129">
        <v>-9.0909090909090917</v>
      </c>
      <c r="AE3" t="s">
        <v>129</v>
      </c>
      <c r="AF3" t="s">
        <v>129</v>
      </c>
      <c r="AG3" t="s">
        <v>130</v>
      </c>
    </row>
    <row r="4" spans="1:33" x14ac:dyDescent="0.55000000000000004">
      <c r="A4" s="53" t="s">
        <v>70</v>
      </c>
      <c r="B4" s="37">
        <v>3.749733796296284E-3</v>
      </c>
      <c r="C4" s="129">
        <v>10.047846889952153</v>
      </c>
      <c r="D4" t="s">
        <v>131</v>
      </c>
      <c r="E4">
        <v>2460</v>
      </c>
      <c r="F4" s="129">
        <v>6.9565217391304346</v>
      </c>
      <c r="G4">
        <v>2290</v>
      </c>
      <c r="H4" s="129">
        <v>-0.43478260869565216</v>
      </c>
      <c r="I4" t="s">
        <v>127</v>
      </c>
      <c r="J4" t="s">
        <v>129</v>
      </c>
      <c r="K4" t="s">
        <v>128</v>
      </c>
      <c r="M4" s="9" t="s">
        <v>68</v>
      </c>
      <c r="N4" s="37">
        <v>1.6748333333333365E-2</v>
      </c>
      <c r="O4" s="129">
        <v>11.612903225806452</v>
      </c>
      <c r="P4" t="s">
        <v>133</v>
      </c>
      <c r="Q4">
        <v>5250</v>
      </c>
      <c r="R4" s="129">
        <v>1.1560693641618498</v>
      </c>
      <c r="S4">
        <v>5140</v>
      </c>
      <c r="T4" s="129">
        <v>-0.96339113680154143</v>
      </c>
      <c r="U4" t="s">
        <v>127</v>
      </c>
      <c r="V4" t="s">
        <v>129</v>
      </c>
      <c r="W4" t="s">
        <v>130</v>
      </c>
      <c r="Y4" s="129">
        <v>20.987654320987655</v>
      </c>
      <c r="Z4" t="s">
        <v>131</v>
      </c>
      <c r="AA4">
        <v>3015</v>
      </c>
      <c r="AB4" s="129">
        <v>2.5510204081632653</v>
      </c>
      <c r="AC4">
        <v>2925</v>
      </c>
      <c r="AD4" s="129">
        <v>-0.51020408163265307</v>
      </c>
      <c r="AE4" t="s">
        <v>127</v>
      </c>
      <c r="AF4" t="s">
        <v>129</v>
      </c>
      <c r="AG4" t="s">
        <v>130</v>
      </c>
    </row>
    <row r="5" spans="1:33" x14ac:dyDescent="0.55000000000000004">
      <c r="A5" s="12" t="s">
        <v>70</v>
      </c>
      <c r="B5" s="37">
        <v>2.5642361111111178E-4</v>
      </c>
      <c r="C5" s="129">
        <v>10.526315789473685</v>
      </c>
      <c r="D5" t="s">
        <v>131</v>
      </c>
      <c r="E5">
        <v>3080</v>
      </c>
      <c r="F5" s="129">
        <v>12.820512820512821</v>
      </c>
      <c r="G5">
        <v>2730</v>
      </c>
      <c r="H5" s="129">
        <v>0</v>
      </c>
      <c r="I5" t="s">
        <v>127</v>
      </c>
      <c r="J5" t="s">
        <v>127</v>
      </c>
      <c r="K5" t="s">
        <v>128</v>
      </c>
      <c r="M5" s="9" t="s">
        <v>71</v>
      </c>
      <c r="N5" s="37">
        <v>6.9914351851857459E-4</v>
      </c>
      <c r="O5" s="129">
        <v>10.303030303030303</v>
      </c>
      <c r="P5" t="s">
        <v>133</v>
      </c>
      <c r="Q5">
        <v>2730</v>
      </c>
      <c r="R5" s="129">
        <v>0</v>
      </c>
      <c r="S5">
        <v>2395</v>
      </c>
      <c r="T5" s="129">
        <v>-12.271062271062272</v>
      </c>
      <c r="U5" t="s">
        <v>129</v>
      </c>
      <c r="V5" t="s">
        <v>129</v>
      </c>
      <c r="W5" t="s">
        <v>130</v>
      </c>
      <c r="Y5" s="129">
        <v>15.849056603773585</v>
      </c>
      <c r="Z5" t="s">
        <v>133</v>
      </c>
      <c r="AA5">
        <v>6080</v>
      </c>
      <c r="AB5" s="129">
        <v>-0.9771986970684039</v>
      </c>
      <c r="AC5">
        <v>5900</v>
      </c>
      <c r="AD5" s="129">
        <v>-3.9087947882736156</v>
      </c>
      <c r="AE5" t="s">
        <v>129</v>
      </c>
      <c r="AF5" t="s">
        <v>129</v>
      </c>
      <c r="AG5" t="s">
        <v>130</v>
      </c>
    </row>
    <row r="6" spans="1:33" x14ac:dyDescent="0.55000000000000004">
      <c r="A6" s="12" t="s">
        <v>55</v>
      </c>
      <c r="B6" s="37">
        <v>1.5880613425925949E-2</v>
      </c>
      <c r="C6" s="129">
        <v>10.362047440699126</v>
      </c>
      <c r="D6" t="s">
        <v>131</v>
      </c>
      <c r="E6">
        <v>9340</v>
      </c>
      <c r="F6" s="129">
        <v>5.6561085972850682</v>
      </c>
      <c r="G6">
        <v>8880</v>
      </c>
      <c r="H6" s="129">
        <v>0.45248868778280543</v>
      </c>
      <c r="I6" t="s">
        <v>127</v>
      </c>
      <c r="J6" t="s">
        <v>127</v>
      </c>
      <c r="K6" t="s">
        <v>128</v>
      </c>
      <c r="M6" s="12" t="s">
        <v>85</v>
      </c>
      <c r="N6" s="37">
        <v>1.1650451388888927E-2</v>
      </c>
      <c r="O6" s="129">
        <v>10.058027079303676</v>
      </c>
      <c r="P6" t="s">
        <v>133</v>
      </c>
      <c r="Q6">
        <v>5690</v>
      </c>
      <c r="R6" s="129">
        <v>0</v>
      </c>
      <c r="S6">
        <v>5570</v>
      </c>
      <c r="T6" s="129">
        <v>-2.1089630931458698</v>
      </c>
      <c r="U6" t="s">
        <v>129</v>
      </c>
      <c r="V6" t="s">
        <v>129</v>
      </c>
      <c r="W6" t="s">
        <v>130</v>
      </c>
      <c r="Y6" s="129">
        <v>18.955223880597014</v>
      </c>
      <c r="Z6" t="s">
        <v>132</v>
      </c>
      <c r="AA6">
        <v>8080</v>
      </c>
      <c r="AB6" s="129">
        <v>1.3801756587202008</v>
      </c>
      <c r="AC6">
        <v>7510</v>
      </c>
      <c r="AD6" s="129">
        <v>-5.7716436637390212</v>
      </c>
      <c r="AE6" t="s">
        <v>127</v>
      </c>
      <c r="AF6" t="s">
        <v>129</v>
      </c>
      <c r="AG6" t="s">
        <v>130</v>
      </c>
    </row>
    <row r="7" spans="1:33" x14ac:dyDescent="0.55000000000000004">
      <c r="A7" s="12" t="s">
        <v>52</v>
      </c>
      <c r="B7" s="37">
        <v>5.2096064814816101E-4</v>
      </c>
      <c r="C7" s="129">
        <v>12.097669256381797</v>
      </c>
      <c r="D7" t="s">
        <v>131</v>
      </c>
      <c r="E7">
        <v>11450</v>
      </c>
      <c r="F7" s="129">
        <v>13.366336633663366</v>
      </c>
      <c r="G7">
        <v>10100</v>
      </c>
      <c r="H7" s="129">
        <v>0</v>
      </c>
      <c r="I7" t="s">
        <v>127</v>
      </c>
      <c r="J7" t="s">
        <v>127</v>
      </c>
      <c r="K7" t="s">
        <v>128</v>
      </c>
      <c r="M7" s="12" t="s">
        <v>67</v>
      </c>
      <c r="N7" s="37">
        <v>9.9403819444445207E-3</v>
      </c>
      <c r="O7" s="129">
        <v>10.099573257467995</v>
      </c>
      <c r="P7" t="s">
        <v>131</v>
      </c>
      <c r="Q7">
        <v>3945</v>
      </c>
      <c r="R7" s="129">
        <v>1.9379844961240309</v>
      </c>
      <c r="S7">
        <v>3715</v>
      </c>
      <c r="T7" s="129">
        <v>-4.0051679586563305</v>
      </c>
      <c r="U7" t="s">
        <v>129</v>
      </c>
      <c r="V7" t="s">
        <v>129</v>
      </c>
      <c r="W7" t="s">
        <v>130</v>
      </c>
      <c r="Y7" s="129">
        <v>19.683257918552037</v>
      </c>
      <c r="Z7" t="s">
        <v>132</v>
      </c>
      <c r="AA7">
        <v>26850</v>
      </c>
      <c r="AB7" s="129">
        <v>1.5122873345935728</v>
      </c>
      <c r="AC7">
        <v>25750</v>
      </c>
      <c r="AD7" s="129">
        <v>-2.6465028355387523</v>
      </c>
      <c r="AE7" t="s">
        <v>127</v>
      </c>
      <c r="AF7" t="s">
        <v>129</v>
      </c>
      <c r="AG7" t="s">
        <v>130</v>
      </c>
    </row>
    <row r="8" spans="1:33" x14ac:dyDescent="0.55000000000000004">
      <c r="A8" s="12" t="s">
        <v>102</v>
      </c>
      <c r="B8" s="37">
        <v>2.6043981481482792E-4</v>
      </c>
      <c r="C8" s="129">
        <v>12.5</v>
      </c>
      <c r="D8" t="s">
        <v>131</v>
      </c>
      <c r="E8">
        <v>5770</v>
      </c>
      <c r="F8" s="129">
        <v>6.8518518518518521</v>
      </c>
      <c r="G8">
        <v>5350</v>
      </c>
      <c r="H8" s="129">
        <v>-0.92592592592592593</v>
      </c>
      <c r="I8" t="s">
        <v>127</v>
      </c>
      <c r="J8" t="s">
        <v>127</v>
      </c>
      <c r="K8" t="s">
        <v>128</v>
      </c>
      <c r="M8" s="12" t="s">
        <v>97</v>
      </c>
      <c r="N8" s="37">
        <v>9.7494236111111132E-2</v>
      </c>
      <c r="O8" s="129">
        <v>10</v>
      </c>
      <c r="P8" t="s">
        <v>131</v>
      </c>
      <c r="Q8">
        <v>4660</v>
      </c>
      <c r="R8" s="129">
        <v>0.86580086580086579</v>
      </c>
      <c r="S8">
        <v>4485</v>
      </c>
      <c r="T8" s="129">
        <v>-2.9220779220779223</v>
      </c>
      <c r="U8" t="s">
        <v>127</v>
      </c>
      <c r="V8" t="s">
        <v>129</v>
      </c>
      <c r="W8" t="s">
        <v>130</v>
      </c>
      <c r="Y8" s="129">
        <v>9.9206349206349209</v>
      </c>
      <c r="Z8" t="s">
        <v>131</v>
      </c>
      <c r="AA8">
        <v>5620</v>
      </c>
      <c r="AB8" s="129">
        <v>1.4440433212996391</v>
      </c>
      <c r="AC8">
        <v>5410</v>
      </c>
      <c r="AD8" s="129">
        <v>-2.3465703971119134</v>
      </c>
      <c r="AE8" t="s">
        <v>127</v>
      </c>
      <c r="AF8" t="s">
        <v>127</v>
      </c>
      <c r="AG8" t="s">
        <v>130</v>
      </c>
    </row>
    <row r="9" spans="1:33" x14ac:dyDescent="0.55000000000000004">
      <c r="A9" s="12" t="s">
        <v>104</v>
      </c>
      <c r="B9" s="37">
        <v>5.4045138888891842E-4</v>
      </c>
      <c r="C9" s="129">
        <v>10.294117647058824</v>
      </c>
      <c r="D9" t="s">
        <v>131</v>
      </c>
      <c r="E9">
        <v>7290</v>
      </c>
      <c r="F9" s="129">
        <v>8</v>
      </c>
      <c r="G9">
        <v>6790</v>
      </c>
      <c r="H9" s="129">
        <v>0.59259259259259256</v>
      </c>
      <c r="I9" t="s">
        <v>127</v>
      </c>
      <c r="J9" t="s">
        <v>127</v>
      </c>
      <c r="K9" t="s">
        <v>128</v>
      </c>
      <c r="M9" s="12" t="s">
        <v>98</v>
      </c>
      <c r="N9" s="37">
        <v>3.3045023148148278E-3</v>
      </c>
      <c r="O9" s="129">
        <v>10.474308300395258</v>
      </c>
      <c r="P9" t="s">
        <v>133</v>
      </c>
      <c r="Q9">
        <v>5470</v>
      </c>
      <c r="R9" s="129">
        <v>-2.1466905187835419</v>
      </c>
      <c r="S9">
        <v>5260</v>
      </c>
      <c r="T9" s="129">
        <v>-5.9033989266547406</v>
      </c>
      <c r="U9" t="s">
        <v>129</v>
      </c>
      <c r="V9" t="s">
        <v>129</v>
      </c>
      <c r="W9" t="s">
        <v>130</v>
      </c>
      <c r="Y9" s="129">
        <v>9.7964376590330797</v>
      </c>
      <c r="Z9" t="s">
        <v>131</v>
      </c>
      <c r="AA9">
        <v>4400</v>
      </c>
      <c r="AB9" s="129">
        <v>1.969872537659328</v>
      </c>
      <c r="AC9">
        <v>4275</v>
      </c>
      <c r="AD9" s="129">
        <v>-0.92699884125144849</v>
      </c>
      <c r="AE9" t="s">
        <v>127</v>
      </c>
      <c r="AF9" t="s">
        <v>127</v>
      </c>
      <c r="AG9" t="s">
        <v>130</v>
      </c>
    </row>
    <row r="10" spans="1:33" x14ac:dyDescent="0.55000000000000004">
      <c r="K10">
        <f>COUNTA(K1:K9)*3.67</f>
        <v>33.03</v>
      </c>
      <c r="M10" s="12" t="s">
        <v>99</v>
      </c>
      <c r="N10" s="37">
        <v>9.2224537037038923E-4</v>
      </c>
      <c r="O10" s="129">
        <v>10.337972166998012</v>
      </c>
      <c r="P10" t="s">
        <v>131</v>
      </c>
      <c r="Q10">
        <v>2940</v>
      </c>
      <c r="R10" s="129">
        <v>5.9459459459459456</v>
      </c>
      <c r="S10">
        <v>2570</v>
      </c>
      <c r="T10" s="129">
        <v>-7.3873873873873874</v>
      </c>
      <c r="U10" t="s">
        <v>127</v>
      </c>
      <c r="V10" t="s">
        <v>129</v>
      </c>
      <c r="W10" t="s">
        <v>130</v>
      </c>
      <c r="Y10" s="129">
        <v>9.7161572052401741</v>
      </c>
      <c r="Z10" t="s">
        <v>131</v>
      </c>
      <c r="AA10">
        <v>11200</v>
      </c>
      <c r="AB10" s="129">
        <v>11.442786069651742</v>
      </c>
      <c r="AC10">
        <v>9950</v>
      </c>
      <c r="AD10" s="129">
        <v>-0.99502487562189057</v>
      </c>
      <c r="AE10" t="s">
        <v>127</v>
      </c>
      <c r="AF10" t="s">
        <v>129</v>
      </c>
      <c r="AG10" t="s">
        <v>128</v>
      </c>
    </row>
    <row r="11" spans="1:33" x14ac:dyDescent="0.55000000000000004">
      <c r="M11" s="48" t="s">
        <v>58</v>
      </c>
      <c r="N11" s="37">
        <v>7.8229745370370085E-3</v>
      </c>
      <c r="O11" s="129">
        <v>10.252100840336135</v>
      </c>
      <c r="P11" t="s">
        <v>131</v>
      </c>
      <c r="Q11">
        <v>6700</v>
      </c>
      <c r="R11" s="129">
        <v>2.1341463414634148</v>
      </c>
      <c r="S11">
        <v>5899</v>
      </c>
      <c r="T11" s="129">
        <v>-10.076219512195122</v>
      </c>
      <c r="U11" t="s">
        <v>127</v>
      </c>
      <c r="V11" t="s">
        <v>127</v>
      </c>
      <c r="W11" t="s">
        <v>130</v>
      </c>
      <c r="Y11" s="129">
        <v>9.8676293622141991</v>
      </c>
      <c r="Z11" t="s">
        <v>131</v>
      </c>
      <c r="AA11">
        <v>4935</v>
      </c>
      <c r="AB11" s="129">
        <v>8.1051478641840085</v>
      </c>
      <c r="AC11">
        <v>4455</v>
      </c>
      <c r="AD11" s="129">
        <v>-2.4096385542168677</v>
      </c>
      <c r="AE11" t="s">
        <v>127</v>
      </c>
      <c r="AF11" t="s">
        <v>127</v>
      </c>
      <c r="AG11" t="s">
        <v>128</v>
      </c>
    </row>
    <row r="12" spans="1:33" x14ac:dyDescent="0.55000000000000004">
      <c r="M12" s="53" t="s">
        <v>72</v>
      </c>
      <c r="N12" s="37">
        <v>1.8000532407407399E-2</v>
      </c>
      <c r="O12" s="129">
        <v>10.83743842364532</v>
      </c>
      <c r="P12" t="s">
        <v>131</v>
      </c>
      <c r="Q12">
        <v>3495</v>
      </c>
      <c r="R12" s="129">
        <v>3.5555555555555554</v>
      </c>
      <c r="S12">
        <v>3350</v>
      </c>
      <c r="T12" s="129">
        <v>-0.7407407407407407</v>
      </c>
      <c r="U12" t="s">
        <v>127</v>
      </c>
      <c r="V12" t="s">
        <v>129</v>
      </c>
      <c r="W12" t="s">
        <v>130</v>
      </c>
      <c r="Y12" s="129">
        <v>9.8885793871866294</v>
      </c>
      <c r="Z12" t="s">
        <v>131</v>
      </c>
      <c r="AA12">
        <v>4150</v>
      </c>
      <c r="AB12" s="129">
        <v>5.1964512040557667</v>
      </c>
      <c r="AC12">
        <v>3880</v>
      </c>
      <c r="AD12" s="129">
        <v>-1.6476552598225602</v>
      </c>
      <c r="AE12" t="s">
        <v>127</v>
      </c>
      <c r="AF12" t="s">
        <v>129</v>
      </c>
      <c r="AG12" t="s">
        <v>128</v>
      </c>
    </row>
    <row r="13" spans="1:33" x14ac:dyDescent="0.55000000000000004">
      <c r="M13" s="12" t="s">
        <v>42</v>
      </c>
      <c r="N13" s="37">
        <v>1.8849513888888891E-2</v>
      </c>
      <c r="O13" s="129">
        <v>10</v>
      </c>
      <c r="P13" t="s">
        <v>131</v>
      </c>
      <c r="Q13">
        <v>2560</v>
      </c>
      <c r="R13" s="129">
        <v>3.4343434343434343</v>
      </c>
      <c r="S13">
        <v>2440</v>
      </c>
      <c r="T13" s="129">
        <v>-1.4141414141414141</v>
      </c>
      <c r="U13" t="s">
        <v>127</v>
      </c>
      <c r="V13" t="s">
        <v>127</v>
      </c>
      <c r="W13" t="s">
        <v>130</v>
      </c>
      <c r="Y13" s="129">
        <v>19.618239660657476</v>
      </c>
      <c r="Z13" t="s">
        <v>132</v>
      </c>
      <c r="AA13">
        <v>5660</v>
      </c>
      <c r="AB13" s="129">
        <v>0.3546099290780142</v>
      </c>
      <c r="AC13">
        <v>5440</v>
      </c>
      <c r="AD13" s="129">
        <v>-3.5460992907801416</v>
      </c>
      <c r="AE13" t="s">
        <v>127</v>
      </c>
      <c r="AF13" t="s">
        <v>129</v>
      </c>
      <c r="AG13" t="s">
        <v>130</v>
      </c>
    </row>
    <row r="14" spans="1:33" x14ac:dyDescent="0.55000000000000004">
      <c r="M14" s="53" t="s">
        <v>1</v>
      </c>
      <c r="N14" s="37">
        <v>4.2248148148147924E-3</v>
      </c>
      <c r="O14" s="129">
        <v>10.442260442260443</v>
      </c>
      <c r="P14" t="s">
        <v>131</v>
      </c>
      <c r="Q14">
        <v>4750</v>
      </c>
      <c r="R14" s="129">
        <v>5.6729699666295881</v>
      </c>
      <c r="S14">
        <v>4420</v>
      </c>
      <c r="T14" s="129">
        <v>-1.6685205784204671</v>
      </c>
      <c r="U14" t="s">
        <v>127</v>
      </c>
      <c r="V14" t="s">
        <v>129</v>
      </c>
      <c r="W14" t="s">
        <v>128</v>
      </c>
      <c r="Y14" s="129">
        <v>9.6623981373690331</v>
      </c>
      <c r="Z14" t="s">
        <v>131</v>
      </c>
      <c r="AA14">
        <v>9510</v>
      </c>
      <c r="AB14" s="129">
        <v>0.95541401273885351</v>
      </c>
      <c r="AC14">
        <v>9330</v>
      </c>
      <c r="AD14" s="129">
        <v>-0.95541401273885351</v>
      </c>
      <c r="AE14" t="s">
        <v>127</v>
      </c>
      <c r="AF14" t="s">
        <v>129</v>
      </c>
      <c r="AG14" t="s">
        <v>130</v>
      </c>
    </row>
    <row r="15" spans="1:33" x14ac:dyDescent="0.55000000000000004">
      <c r="M15" s="53" t="s">
        <v>65</v>
      </c>
      <c r="N15" s="37">
        <v>1.5164849537037062E-2</v>
      </c>
      <c r="O15" s="129">
        <v>10.363636363636363</v>
      </c>
      <c r="P15" t="s">
        <v>132</v>
      </c>
      <c r="Q15">
        <v>4795</v>
      </c>
      <c r="R15" s="129">
        <v>12.8500823723229</v>
      </c>
      <c r="S15">
        <v>4170</v>
      </c>
      <c r="T15" s="129">
        <v>-1.8592610025888445</v>
      </c>
      <c r="U15" t="s">
        <v>127</v>
      </c>
      <c r="V15" t="s">
        <v>127</v>
      </c>
      <c r="W15" t="s">
        <v>128</v>
      </c>
      <c r="Y15" s="129">
        <v>20.37037037037037</v>
      </c>
      <c r="Z15" t="s">
        <v>131</v>
      </c>
      <c r="AA15">
        <v>9120</v>
      </c>
      <c r="AB15" s="129">
        <v>7.9289940828402363</v>
      </c>
      <c r="AC15">
        <v>8450</v>
      </c>
      <c r="AD15" s="129">
        <v>0</v>
      </c>
      <c r="AE15" t="s">
        <v>127</v>
      </c>
      <c r="AF15" t="s">
        <v>127</v>
      </c>
      <c r="AG15" t="s">
        <v>128</v>
      </c>
    </row>
    <row r="16" spans="1:33" x14ac:dyDescent="0.55000000000000004">
      <c r="W16">
        <f>COUNTA(W1:W15)*1.33</f>
        <v>19.950000000000003</v>
      </c>
    </row>
    <row r="18" ht="15.9" customHeight="1" x14ac:dyDescent="0.55000000000000004"/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N3" sqref="N3:N8"/>
    </sheetView>
  </sheetViews>
  <sheetFormatPr defaultRowHeight="17.600000000000001" x14ac:dyDescent="0.55000000000000004"/>
  <cols>
    <col min="1" max="1" width="4.85546875" bestFit="1" customWidth="1"/>
    <col min="2" max="2" width="40.5" bestFit="1" customWidth="1"/>
    <col min="3" max="3" width="20.5" bestFit="1" customWidth="1"/>
    <col min="4" max="4" width="12.140625" bestFit="1" customWidth="1"/>
    <col min="5" max="5" width="5.28515625" bestFit="1" customWidth="1"/>
    <col min="6" max="6" width="14.42578125" bestFit="1" customWidth="1"/>
    <col min="7" max="7" width="13.0703125" bestFit="1" customWidth="1"/>
    <col min="8" max="8" width="15.35546875" bestFit="1" customWidth="1"/>
    <col min="9" max="9" width="16.5703125" bestFit="1" customWidth="1"/>
    <col min="10" max="10" width="11.85546875" bestFit="1" customWidth="1"/>
    <col min="11" max="11" width="11.85546875" customWidth="1"/>
    <col min="12" max="13" width="23.0703125" bestFit="1" customWidth="1"/>
    <col min="14" max="14" width="9.28515625" bestFit="1" customWidth="1"/>
    <col min="15" max="16" width="10.92578125" bestFit="1" customWidth="1"/>
    <col min="17" max="17" width="14.85546875" bestFit="1" customWidth="1"/>
    <col min="18" max="18" width="9.2109375" customWidth="1"/>
    <col min="19" max="19" width="11.640625" bestFit="1" customWidth="1"/>
  </cols>
  <sheetData>
    <row r="1" spans="1:15" x14ac:dyDescent="0.55000000000000004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269</v>
      </c>
      <c r="G1" t="s">
        <v>230</v>
      </c>
      <c r="H1" t="s">
        <v>273</v>
      </c>
      <c r="I1" t="s">
        <v>274</v>
      </c>
    </row>
    <row r="2" spans="1:15" x14ac:dyDescent="0.55000000000000004">
      <c r="B2" t="s">
        <v>275</v>
      </c>
      <c r="C2" t="s">
        <v>276</v>
      </c>
      <c r="D2" t="s">
        <v>277</v>
      </c>
      <c r="E2" t="s">
        <v>260</v>
      </c>
      <c r="F2" t="s">
        <v>278</v>
      </c>
      <c r="G2" t="s">
        <v>279</v>
      </c>
      <c r="H2" s="205" t="s">
        <v>280</v>
      </c>
      <c r="I2" t="s">
        <v>281</v>
      </c>
      <c r="J2" s="205"/>
      <c r="K2" s="205"/>
    </row>
    <row r="3" spans="1:15" x14ac:dyDescent="0.55000000000000004">
      <c r="B3" t="s">
        <v>275</v>
      </c>
      <c r="C3" t="s">
        <v>282</v>
      </c>
      <c r="D3" t="s">
        <v>283</v>
      </c>
      <c r="E3" t="s">
        <v>260</v>
      </c>
      <c r="F3" t="s">
        <v>284</v>
      </c>
      <c r="G3" t="s">
        <v>285</v>
      </c>
      <c r="H3" s="205" t="s">
        <v>286</v>
      </c>
      <c r="I3" t="s">
        <v>261</v>
      </c>
      <c r="J3" s="205" t="s">
        <v>229</v>
      </c>
      <c r="K3" s="205">
        <v>13.5</v>
      </c>
      <c r="L3" t="s">
        <v>316</v>
      </c>
      <c r="M3">
        <v>1213.8599999999999</v>
      </c>
      <c r="N3">
        <f>M3*10000</f>
        <v>12138599.999999998</v>
      </c>
      <c r="O3" t="s">
        <v>281</v>
      </c>
    </row>
    <row r="4" spans="1:15" x14ac:dyDescent="0.55000000000000004">
      <c r="B4" t="s">
        <v>275</v>
      </c>
      <c r="C4" t="s">
        <v>287</v>
      </c>
      <c r="D4" t="s">
        <v>288</v>
      </c>
      <c r="E4" t="s">
        <v>260</v>
      </c>
      <c r="F4" t="s">
        <v>289</v>
      </c>
      <c r="G4" t="s">
        <v>290</v>
      </c>
      <c r="H4" s="205" t="s">
        <v>286</v>
      </c>
      <c r="I4" t="s">
        <v>261</v>
      </c>
      <c r="J4" s="205" t="s">
        <v>229</v>
      </c>
      <c r="K4" s="205">
        <v>13.5</v>
      </c>
      <c r="L4" t="s">
        <v>316</v>
      </c>
      <c r="M4">
        <v>2926.67</v>
      </c>
      <c r="N4">
        <f t="shared" ref="N4:N9" si="0">M4*10000</f>
        <v>29266700</v>
      </c>
      <c r="O4" t="s">
        <v>281</v>
      </c>
    </row>
    <row r="5" spans="1:15" x14ac:dyDescent="0.55000000000000004">
      <c r="B5" t="s">
        <v>275</v>
      </c>
      <c r="C5" t="s">
        <v>291</v>
      </c>
      <c r="D5" t="s">
        <v>292</v>
      </c>
      <c r="E5" t="s">
        <v>260</v>
      </c>
      <c r="F5" t="s">
        <v>293</v>
      </c>
      <c r="G5" t="s">
        <v>294</v>
      </c>
      <c r="H5" s="205" t="s">
        <v>286</v>
      </c>
      <c r="I5" t="s">
        <v>261</v>
      </c>
      <c r="J5" s="205" t="s">
        <v>229</v>
      </c>
      <c r="K5" s="205">
        <v>21.75</v>
      </c>
      <c r="L5" t="s">
        <v>316</v>
      </c>
      <c r="M5">
        <v>2861.41</v>
      </c>
      <c r="N5">
        <f t="shared" si="0"/>
        <v>28614100</v>
      </c>
      <c r="O5" t="s">
        <v>281</v>
      </c>
    </row>
    <row r="6" spans="1:15" x14ac:dyDescent="0.55000000000000004">
      <c r="B6" t="s">
        <v>295</v>
      </c>
      <c r="C6" t="s">
        <v>296</v>
      </c>
      <c r="D6" t="s">
        <v>297</v>
      </c>
      <c r="E6" t="s">
        <v>260</v>
      </c>
      <c r="F6" t="s">
        <v>298</v>
      </c>
      <c r="G6" t="s">
        <v>299</v>
      </c>
      <c r="H6" s="205" t="s">
        <v>286</v>
      </c>
      <c r="I6" t="s">
        <v>261</v>
      </c>
      <c r="J6" s="205" t="s">
        <v>229</v>
      </c>
      <c r="K6" s="205">
        <v>14.75</v>
      </c>
      <c r="L6" t="s">
        <v>316</v>
      </c>
      <c r="M6">
        <v>1453.76</v>
      </c>
      <c r="N6">
        <f t="shared" si="0"/>
        <v>14537600</v>
      </c>
      <c r="O6" t="s">
        <v>281</v>
      </c>
    </row>
    <row r="7" spans="1:15" x14ac:dyDescent="0.55000000000000004">
      <c r="B7" t="s">
        <v>300</v>
      </c>
      <c r="C7" t="s">
        <v>301</v>
      </c>
      <c r="D7" t="s">
        <v>302</v>
      </c>
      <c r="E7" t="s">
        <v>260</v>
      </c>
      <c r="F7" t="s">
        <v>303</v>
      </c>
      <c r="G7" t="s">
        <v>304</v>
      </c>
      <c r="H7" s="205" t="s">
        <v>286</v>
      </c>
      <c r="I7" t="s">
        <v>261</v>
      </c>
      <c r="J7" s="205" t="s">
        <v>229</v>
      </c>
      <c r="K7" s="205">
        <v>19.75</v>
      </c>
      <c r="L7" t="s">
        <v>316</v>
      </c>
      <c r="M7">
        <v>6986.86</v>
      </c>
      <c r="N7">
        <f t="shared" si="0"/>
        <v>69868600</v>
      </c>
      <c r="O7" t="s">
        <v>281</v>
      </c>
    </row>
    <row r="8" spans="1:15" x14ac:dyDescent="0.55000000000000004">
      <c r="B8" t="s">
        <v>305</v>
      </c>
      <c r="C8" t="s">
        <v>306</v>
      </c>
      <c r="D8" t="s">
        <v>307</v>
      </c>
      <c r="E8" t="s">
        <v>260</v>
      </c>
      <c r="F8" t="s">
        <v>308</v>
      </c>
      <c r="G8" t="s">
        <v>309</v>
      </c>
      <c r="H8" t="s">
        <v>286</v>
      </c>
      <c r="I8" t="s">
        <v>261</v>
      </c>
      <c r="J8" t="s">
        <v>229</v>
      </c>
      <c r="K8">
        <v>19.920000000000002</v>
      </c>
      <c r="L8" t="s">
        <v>316</v>
      </c>
      <c r="M8">
        <v>3969.8</v>
      </c>
      <c r="N8">
        <f t="shared" si="0"/>
        <v>39698000</v>
      </c>
      <c r="O8" t="s">
        <v>281</v>
      </c>
    </row>
    <row r="9" spans="1:15" x14ac:dyDescent="0.55000000000000004">
      <c r="B9" t="s">
        <v>310</v>
      </c>
      <c r="C9" t="s">
        <v>311</v>
      </c>
      <c r="D9" t="s">
        <v>312</v>
      </c>
      <c r="E9">
        <v>9</v>
      </c>
      <c r="F9" t="s">
        <v>310</v>
      </c>
      <c r="G9" t="s">
        <v>313</v>
      </c>
      <c r="H9" t="s">
        <v>312</v>
      </c>
      <c r="I9">
        <v>4</v>
      </c>
      <c r="J9" t="s">
        <v>314</v>
      </c>
      <c r="L9" t="s">
        <v>315</v>
      </c>
      <c r="N9">
        <f t="shared" si="0"/>
        <v>0</v>
      </c>
      <c r="O9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10월</vt:lpstr>
      <vt:lpstr>10월 틱속도, 양거래</vt:lpstr>
      <vt:lpstr>10월 분석자료</vt:lpstr>
      <vt:lpstr>10%~12% 이내 검색 유효성 발견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kihoon</dc:creator>
  <cp:lastModifiedBy>Windows 사용자</cp:lastModifiedBy>
  <dcterms:created xsi:type="dcterms:W3CDTF">2016-10-07T08:20:09Z</dcterms:created>
  <dcterms:modified xsi:type="dcterms:W3CDTF">2016-10-30T14:10:33Z</dcterms:modified>
</cp:coreProperties>
</file>