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thesis_ml\"/>
    </mc:Choice>
  </mc:AlternateContent>
  <xr:revisionPtr revIDLastSave="0" documentId="13_ncr:1_{E6649504-5805-479E-8BBC-14FC3FFF77C5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3" i="1"/>
  <c r="Q3" i="1"/>
  <c r="V3" i="1" s="1"/>
  <c r="S3" i="1"/>
  <c r="T3" i="1"/>
  <c r="AA3" i="1"/>
  <c r="AD3" i="1"/>
  <c r="A4" i="1"/>
  <c r="Q4" i="1"/>
  <c r="S4" i="1"/>
  <c r="W4" i="1" s="1"/>
  <c r="T4" i="1"/>
  <c r="AA4" i="1"/>
  <c r="AD4" i="1"/>
  <c r="A5" i="1"/>
  <c r="Q5" i="1"/>
  <c r="V5" i="1" s="1"/>
  <c r="S5" i="1"/>
  <c r="T5" i="1"/>
  <c r="AA5" i="1"/>
  <c r="AD5" i="1"/>
  <c r="A6" i="1"/>
  <c r="Q6" i="1"/>
  <c r="V6" i="1" s="1"/>
  <c r="S6" i="1"/>
  <c r="W6" i="1" s="1"/>
  <c r="T6" i="1"/>
  <c r="AA6" i="1"/>
  <c r="AD6" i="1"/>
  <c r="A7" i="1"/>
  <c r="Q7" i="1"/>
  <c r="V7" i="1" s="1"/>
  <c r="S7" i="1"/>
  <c r="W7" i="1" s="1"/>
  <c r="T7" i="1"/>
  <c r="AA7" i="1"/>
  <c r="AD7" i="1"/>
  <c r="AD32" i="1"/>
  <c r="AA32" i="1"/>
  <c r="T32" i="1"/>
  <c r="S32" i="1"/>
  <c r="W32" i="1" s="1"/>
  <c r="Q32" i="1"/>
  <c r="V32" i="1" s="1"/>
  <c r="A32" i="1"/>
  <c r="AD31" i="1"/>
  <c r="AA31" i="1"/>
  <c r="T31" i="1"/>
  <c r="S31" i="1"/>
  <c r="W31" i="1" s="1"/>
  <c r="Q31" i="1"/>
  <c r="A31" i="1"/>
  <c r="AD30" i="1"/>
  <c r="AA30" i="1"/>
  <c r="T30" i="1"/>
  <c r="S30" i="1"/>
  <c r="W30" i="1" s="1"/>
  <c r="Q30" i="1"/>
  <c r="V30" i="1" s="1"/>
  <c r="A30" i="1"/>
  <c r="AD29" i="1"/>
  <c r="AA29" i="1"/>
  <c r="T29" i="1"/>
  <c r="S29" i="1"/>
  <c r="W29" i="1" s="1"/>
  <c r="Q29" i="1"/>
  <c r="V29" i="1" s="1"/>
  <c r="A29" i="1"/>
  <c r="AD28" i="1"/>
  <c r="AA28" i="1"/>
  <c r="T28" i="1"/>
  <c r="S28" i="1"/>
  <c r="W28" i="1" s="1"/>
  <c r="Q28" i="1"/>
  <c r="V28" i="1" s="1"/>
  <c r="A28" i="1"/>
  <c r="AD27" i="1"/>
  <c r="AA27" i="1"/>
  <c r="T27" i="1"/>
  <c r="S27" i="1"/>
  <c r="W27" i="1" s="1"/>
  <c r="Q27" i="1"/>
  <c r="V27" i="1" s="1"/>
  <c r="J27" i="1"/>
  <c r="A27" i="1"/>
  <c r="AD26" i="1"/>
  <c r="AA26" i="1"/>
  <c r="T26" i="1"/>
  <c r="S26" i="1"/>
  <c r="W26" i="1" s="1"/>
  <c r="Q26" i="1"/>
  <c r="V26" i="1" s="1"/>
  <c r="A26" i="1"/>
  <c r="AD25" i="1"/>
  <c r="AA25" i="1"/>
  <c r="T25" i="1"/>
  <c r="S25" i="1"/>
  <c r="W25" i="1" s="1"/>
  <c r="Q25" i="1"/>
  <c r="V25" i="1" s="1"/>
  <c r="A25" i="1"/>
  <c r="AD24" i="1"/>
  <c r="AA24" i="1"/>
  <c r="T24" i="1"/>
  <c r="S24" i="1"/>
  <c r="W24" i="1" s="1"/>
  <c r="Q24" i="1"/>
  <c r="V24" i="1" s="1"/>
  <c r="A24" i="1"/>
  <c r="AD23" i="1"/>
  <c r="AA23" i="1"/>
  <c r="T23" i="1"/>
  <c r="S23" i="1"/>
  <c r="W23" i="1" s="1"/>
  <c r="Q23" i="1"/>
  <c r="V23" i="1" s="1"/>
  <c r="A23" i="1"/>
  <c r="AD22" i="1"/>
  <c r="AA22" i="1"/>
  <c r="T22" i="1"/>
  <c r="S22" i="1"/>
  <c r="W22" i="1" s="1"/>
  <c r="Q22" i="1"/>
  <c r="V22" i="1" s="1"/>
  <c r="L22" i="1"/>
  <c r="K22" i="1"/>
  <c r="A22" i="1"/>
  <c r="AD21" i="1"/>
  <c r="AA21" i="1"/>
  <c r="T21" i="1"/>
  <c r="S21" i="1"/>
  <c r="Q21" i="1"/>
  <c r="V21" i="1" s="1"/>
  <c r="L21" i="1"/>
  <c r="K21" i="1"/>
  <c r="A21" i="1"/>
  <c r="AD20" i="1"/>
  <c r="AA20" i="1"/>
  <c r="T20" i="1"/>
  <c r="S20" i="1"/>
  <c r="W20" i="1" s="1"/>
  <c r="Q20" i="1"/>
  <c r="V20" i="1" s="1"/>
  <c r="L20" i="1"/>
  <c r="K20" i="1"/>
  <c r="A20" i="1"/>
  <c r="AD19" i="1"/>
  <c r="AA19" i="1"/>
  <c r="T19" i="1"/>
  <c r="S19" i="1"/>
  <c r="Q19" i="1"/>
  <c r="V19" i="1" s="1"/>
  <c r="A19" i="1"/>
  <c r="AD18" i="1"/>
  <c r="AA18" i="1"/>
  <c r="T18" i="1"/>
  <c r="S18" i="1"/>
  <c r="W18" i="1" s="1"/>
  <c r="Q18" i="1"/>
  <c r="V18" i="1" s="1"/>
  <c r="A18" i="1"/>
  <c r="AD17" i="1"/>
  <c r="AA17" i="1"/>
  <c r="T17" i="1"/>
  <c r="S17" i="1"/>
  <c r="Q17" i="1"/>
  <c r="V17" i="1" s="1"/>
  <c r="A17" i="1"/>
  <c r="AD16" i="1"/>
  <c r="AA16" i="1"/>
  <c r="T16" i="1"/>
  <c r="S16" i="1"/>
  <c r="Q16" i="1"/>
  <c r="V16" i="1" s="1"/>
  <c r="A16" i="1"/>
  <c r="AD15" i="1"/>
  <c r="AA15" i="1"/>
  <c r="T15" i="1"/>
  <c r="S15" i="1"/>
  <c r="W15" i="1" s="1"/>
  <c r="Q15" i="1"/>
  <c r="V15" i="1" s="1"/>
  <c r="A15" i="1"/>
  <c r="AD14" i="1"/>
  <c r="AA14" i="1"/>
  <c r="T14" i="1"/>
  <c r="S14" i="1"/>
  <c r="Q14" i="1"/>
  <c r="V14" i="1" s="1"/>
  <c r="A14" i="1"/>
  <c r="AD13" i="1"/>
  <c r="AA13" i="1"/>
  <c r="T13" i="1"/>
  <c r="S13" i="1"/>
  <c r="Q13" i="1"/>
  <c r="V13" i="1" s="1"/>
  <c r="A13" i="1"/>
  <c r="AD12" i="1"/>
  <c r="AA12" i="1"/>
  <c r="T12" i="1"/>
  <c r="S12" i="1"/>
  <c r="W12" i="1" s="1"/>
  <c r="Q12" i="1"/>
  <c r="V12" i="1" s="1"/>
  <c r="A12" i="1"/>
  <c r="AD11" i="1"/>
  <c r="AA11" i="1"/>
  <c r="T11" i="1"/>
  <c r="S11" i="1"/>
  <c r="W11" i="1" s="1"/>
  <c r="Q11" i="1"/>
  <c r="V11" i="1" s="1"/>
  <c r="A11" i="1"/>
  <c r="AD10" i="1"/>
  <c r="AA10" i="1"/>
  <c r="T10" i="1"/>
  <c r="S10" i="1"/>
  <c r="W10" i="1" s="1"/>
  <c r="Q10" i="1"/>
  <c r="V10" i="1" s="1"/>
  <c r="A10" i="1"/>
  <c r="AD9" i="1"/>
  <c r="AA9" i="1"/>
  <c r="T9" i="1"/>
  <c r="S9" i="1"/>
  <c r="W9" i="1" s="1"/>
  <c r="Q9" i="1"/>
  <c r="V9" i="1" s="1"/>
  <c r="A9" i="1"/>
  <c r="AD8" i="1"/>
  <c r="AA8" i="1"/>
  <c r="T8" i="1"/>
  <c r="S8" i="1"/>
  <c r="W8" i="1" s="1"/>
  <c r="Q8" i="1"/>
  <c r="V8" i="1" s="1"/>
  <c r="A8" i="1"/>
  <c r="AD2" i="1"/>
  <c r="AA2" i="1"/>
  <c r="Q2" i="1"/>
  <c r="V2" i="1" s="1"/>
  <c r="A2" i="1"/>
  <c r="U3" i="1" l="1"/>
  <c r="W3" i="1"/>
  <c r="X3" i="1" s="1"/>
  <c r="AB3" i="1" s="1"/>
  <c r="U5" i="1"/>
  <c r="U4" i="1"/>
  <c r="V4" i="1"/>
  <c r="Y4" i="1" s="1"/>
  <c r="W5" i="1"/>
  <c r="AG5" i="1" s="1"/>
  <c r="X6" i="1"/>
  <c r="AG6" i="1"/>
  <c r="Y6" i="1"/>
  <c r="AH6" i="1"/>
  <c r="U6" i="1"/>
  <c r="X7" i="1"/>
  <c r="Y7" i="1"/>
  <c r="AG7" i="1"/>
  <c r="AH7" i="1"/>
  <c r="U7" i="1"/>
  <c r="AH15" i="1"/>
  <c r="AH22" i="1"/>
  <c r="U31" i="1"/>
  <c r="U14" i="1"/>
  <c r="U21" i="1"/>
  <c r="U17" i="1"/>
  <c r="AH8" i="1"/>
  <c r="W21" i="1"/>
  <c r="AH21" i="1" s="1"/>
  <c r="W14" i="1"/>
  <c r="AH14" i="1" s="1"/>
  <c r="U19" i="1"/>
  <c r="U16" i="1"/>
  <c r="V31" i="1"/>
  <c r="X31" i="1" s="1"/>
  <c r="U15" i="1"/>
  <c r="W19" i="1"/>
  <c r="X19" i="1" s="1"/>
  <c r="U23" i="1"/>
  <c r="U22" i="1"/>
  <c r="U30" i="1"/>
  <c r="X32" i="1"/>
  <c r="AB32" i="1" s="1"/>
  <c r="U29" i="1"/>
  <c r="U13" i="1"/>
  <c r="U8" i="1"/>
  <c r="W17" i="1"/>
  <c r="AH17" i="1" s="1"/>
  <c r="W16" i="1"/>
  <c r="AH16" i="1" s="1"/>
  <c r="X25" i="1"/>
  <c r="Y25" i="1"/>
  <c r="AH25" i="1"/>
  <c r="AG25" i="1"/>
  <c r="AG30" i="1"/>
  <c r="AH30" i="1"/>
  <c r="AH12" i="1"/>
  <c r="AG12" i="1"/>
  <c r="Y12" i="1"/>
  <c r="X12" i="1"/>
  <c r="Y27" i="1"/>
  <c r="X27" i="1"/>
  <c r="AG27" i="1"/>
  <c r="AH27" i="1"/>
  <c r="AH23" i="1"/>
  <c r="AG23" i="1"/>
  <c r="Y23" i="1"/>
  <c r="X23" i="1"/>
  <c r="Y26" i="1"/>
  <c r="X26" i="1"/>
  <c r="AH26" i="1"/>
  <c r="AG26" i="1"/>
  <c r="AH11" i="1"/>
  <c r="AG11" i="1"/>
  <c r="Y11" i="1"/>
  <c r="X11" i="1"/>
  <c r="Y20" i="1"/>
  <c r="Y30" i="1"/>
  <c r="Y28" i="1"/>
  <c r="X28" i="1"/>
  <c r="AH28" i="1"/>
  <c r="AG28" i="1"/>
  <c r="X18" i="1"/>
  <c r="AH18" i="1"/>
  <c r="AG18" i="1"/>
  <c r="X24" i="1"/>
  <c r="AH24" i="1"/>
  <c r="Y24" i="1"/>
  <c r="AG24" i="1"/>
  <c r="AH32" i="1"/>
  <c r="AH10" i="1"/>
  <c r="AG10" i="1"/>
  <c r="Y10" i="1"/>
  <c r="X10" i="1"/>
  <c r="Y29" i="1"/>
  <c r="X29" i="1"/>
  <c r="AH29" i="1"/>
  <c r="AG29" i="1"/>
  <c r="X20" i="1"/>
  <c r="AG20" i="1"/>
  <c r="AH20" i="1"/>
  <c r="AG9" i="1"/>
  <c r="X9" i="1"/>
  <c r="Y9" i="1"/>
  <c r="AH9" i="1"/>
  <c r="Y18" i="1"/>
  <c r="X8" i="1"/>
  <c r="U12" i="1"/>
  <c r="X15" i="1"/>
  <c r="U11" i="1"/>
  <c r="W13" i="1"/>
  <c r="Y13" i="1" s="1"/>
  <c r="U9" i="1"/>
  <c r="Y8" i="1"/>
  <c r="X22" i="1"/>
  <c r="U10" i="1"/>
  <c r="U32" i="1"/>
  <c r="Y15" i="1"/>
  <c r="Y22" i="1"/>
  <c r="AG8" i="1"/>
  <c r="AG15" i="1"/>
  <c r="AG22" i="1"/>
  <c r="U18" i="1"/>
  <c r="U20" i="1"/>
  <c r="U26" i="1"/>
  <c r="U27" i="1"/>
  <c r="U28" i="1"/>
  <c r="Y32" i="1"/>
  <c r="U25" i="1"/>
  <c r="X30" i="1"/>
  <c r="U24" i="1"/>
  <c r="AG32" i="1"/>
  <c r="Y5" i="1" l="1"/>
  <c r="AH5" i="1"/>
  <c r="X5" i="1"/>
  <c r="AB5" i="1" s="1"/>
  <c r="Y3" i="1"/>
  <c r="AF3" i="1" s="1"/>
  <c r="AH3" i="1"/>
  <c r="AG3" i="1"/>
  <c r="AG4" i="1"/>
  <c r="X4" i="1"/>
  <c r="AB4" i="1" s="1"/>
  <c r="AH4" i="1"/>
  <c r="AF6" i="1"/>
  <c r="AB6" i="1"/>
  <c r="AB7" i="1"/>
  <c r="AF7" i="1"/>
  <c r="T2" i="1"/>
  <c r="S2" i="1"/>
  <c r="Y21" i="1"/>
  <c r="AG14" i="1"/>
  <c r="X17" i="1"/>
  <c r="Y17" i="1"/>
  <c r="AG17" i="1"/>
  <c r="AH13" i="1"/>
  <c r="X21" i="1"/>
  <c r="X13" i="1"/>
  <c r="AB13" i="1" s="1"/>
  <c r="AF32" i="1"/>
  <c r="AG21" i="1"/>
  <c r="Y14" i="1"/>
  <c r="X14" i="1"/>
  <c r="AB14" i="1" s="1"/>
  <c r="AG13" i="1"/>
  <c r="X16" i="1"/>
  <c r="AB16" i="1" s="1"/>
  <c r="AB19" i="1"/>
  <c r="AG19" i="1"/>
  <c r="AH19" i="1"/>
  <c r="Y16" i="1"/>
  <c r="Y19" i="1"/>
  <c r="AF19" i="1" s="1"/>
  <c r="Y31" i="1"/>
  <c r="AF31" i="1" s="1"/>
  <c r="AH31" i="1"/>
  <c r="AG31" i="1"/>
  <c r="AG16" i="1"/>
  <c r="AF8" i="1"/>
  <c r="AB8" i="1"/>
  <c r="AB31" i="1"/>
  <c r="AF18" i="1"/>
  <c r="AB18" i="1"/>
  <c r="AF9" i="1"/>
  <c r="AB9" i="1"/>
  <c r="AF15" i="1"/>
  <c r="AB15" i="1"/>
  <c r="AB26" i="1"/>
  <c r="AF26" i="1"/>
  <c r="AF10" i="1"/>
  <c r="AB10" i="1"/>
  <c r="AF28" i="1"/>
  <c r="AB28" i="1"/>
  <c r="AB20" i="1"/>
  <c r="AF20" i="1"/>
  <c r="AB12" i="1"/>
  <c r="AF12" i="1"/>
  <c r="AF27" i="1"/>
  <c r="AB27" i="1"/>
  <c r="AB11" i="1"/>
  <c r="AF11" i="1"/>
  <c r="AF22" i="1"/>
  <c r="AB22" i="1"/>
  <c r="AF23" i="1"/>
  <c r="AB23" i="1"/>
  <c r="AF24" i="1"/>
  <c r="AB24" i="1"/>
  <c r="AF25" i="1"/>
  <c r="AB25" i="1"/>
  <c r="AB30" i="1"/>
  <c r="AF30" i="1"/>
  <c r="AF29" i="1"/>
  <c r="AB29" i="1"/>
  <c r="AF5" i="1" l="1"/>
  <c r="AF21" i="1"/>
  <c r="AF4" i="1"/>
  <c r="W2" i="1"/>
  <c r="U2" i="1"/>
  <c r="AF17" i="1"/>
  <c r="AB17" i="1"/>
  <c r="AF13" i="1"/>
  <c r="AB21" i="1"/>
  <c r="AF14" i="1"/>
  <c r="AF16" i="1"/>
  <c r="Y2" i="1" l="1"/>
  <c r="AH2" i="1"/>
  <c r="X2" i="1"/>
  <c r="A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PC-01</author>
  </authors>
  <commentList>
    <comment ref="AW18" authorId="0" shapeId="0" xr:uid="{68C5428C-7931-461F-8057-48C8049FECC8}">
      <text>
        <r>
          <rPr>
            <b/>
            <sz val="9"/>
            <color indexed="81"/>
            <rFont val="Tahoma"/>
            <family val="2"/>
          </rPr>
          <t>PC-01:</t>
        </r>
        <r>
          <rPr>
            <sz val="9"/>
            <color indexed="81"/>
            <rFont val="Tahoma"/>
            <family val="2"/>
          </rPr>
          <t xml:space="preserve">
mmpy</t>
        </r>
      </text>
    </comment>
    <comment ref="AW27" authorId="0" shapeId="0" xr:uid="{9C4A2CBD-C438-4496-88FB-063D315631FD}">
      <text>
        <r>
          <rPr>
            <b/>
            <sz val="9"/>
            <color indexed="81"/>
            <rFont val="Tahoma"/>
            <family val="2"/>
          </rPr>
          <t>PC-01:</t>
        </r>
        <r>
          <rPr>
            <sz val="9"/>
            <color indexed="81"/>
            <rFont val="Tahoma"/>
            <family val="2"/>
          </rPr>
          <t xml:space="preserve">
micrometer/year</t>
        </r>
      </text>
    </comment>
  </commentList>
</comments>
</file>

<file path=xl/sharedStrings.xml><?xml version="1.0" encoding="utf-8"?>
<sst xmlns="http://schemas.openxmlformats.org/spreadsheetml/2006/main" count="321" uniqueCount="136">
  <si>
    <t>HOMO
(Ha)</t>
  </si>
  <si>
    <t>LUMO
(Ha)</t>
  </si>
  <si>
    <t>ΔEL-H
(Ha)</t>
  </si>
  <si>
    <t>Dipole Moment
(a.u.)</t>
  </si>
  <si>
    <t>Total energy
(Ha)</t>
  </si>
  <si>
    <t>Polarizability</t>
  </si>
  <si>
    <t>N atom charge</t>
  </si>
  <si>
    <t>Adsorption energy (Parellel, Head-on)</t>
  </si>
  <si>
    <t>Log P</t>
  </si>
  <si>
    <t>Van der Waals surface area</t>
  </si>
  <si>
    <t>Van der Waals volume</t>
  </si>
  <si>
    <t>Solvent accessible surface area</t>
  </si>
  <si>
    <t>Adsorption</t>
  </si>
  <si>
    <t>Adsorption Isotherm</t>
  </si>
  <si>
    <t>C/θ
(conc./surf. coverage)</t>
  </si>
  <si>
    <t>Concentration (mM)</t>
  </si>
  <si>
    <t>Surface Coverage</t>
  </si>
  <si>
    <t>Corrosion parameters</t>
  </si>
  <si>
    <t>Cationic Surfactant</t>
  </si>
  <si>
    <t>HCl</t>
  </si>
  <si>
    <t>Carbon steel</t>
  </si>
  <si>
    <t>Low carbon steel</t>
  </si>
  <si>
    <t>B3LYP/6-311++G(d,p)</t>
  </si>
  <si>
    <t>Vacuum</t>
  </si>
  <si>
    <t>C1018 CS</t>
  </si>
  <si>
    <t>PDP</t>
  </si>
  <si>
    <t>EIS</t>
  </si>
  <si>
    <t>CS</t>
  </si>
  <si>
    <t>-</t>
  </si>
  <si>
    <t>Stainless steel</t>
  </si>
  <si>
    <t>AISI 304</t>
  </si>
  <si>
    <t>Copper alloy</t>
  </si>
  <si>
    <t>P110</t>
  </si>
  <si>
    <t>WL</t>
  </si>
  <si>
    <t>Alloy</t>
  </si>
  <si>
    <t>AISI A3</t>
  </si>
  <si>
    <t>H2S</t>
  </si>
  <si>
    <t>X-65</t>
  </si>
  <si>
    <t>CO2</t>
  </si>
  <si>
    <t>C1018</t>
  </si>
  <si>
    <t>SAE/AISI grade 1018 (C1018)</t>
  </si>
  <si>
    <t>Q235</t>
  </si>
  <si>
    <t>no</t>
  </si>
  <si>
    <t>name</t>
  </si>
  <si>
    <t>inh_type</t>
  </si>
  <si>
    <t>m_formula</t>
  </si>
  <si>
    <t>mw</t>
  </si>
  <si>
    <t>corr_specie</t>
  </si>
  <si>
    <t>steel</t>
  </si>
  <si>
    <t>steel_type</t>
  </si>
  <si>
    <t>imm_temp</t>
  </si>
  <si>
    <t>imm_time</t>
  </si>
  <si>
    <t>testing</t>
  </si>
  <si>
    <t>method</t>
  </si>
  <si>
    <t>phase</t>
  </si>
  <si>
    <t>homo</t>
  </si>
  <si>
    <t>lumo</t>
  </si>
  <si>
    <t>e_gap</t>
  </si>
  <si>
    <t>ionization_potential</t>
  </si>
  <si>
    <t>e_affinity</t>
  </si>
  <si>
    <t>electronegatibity</t>
  </si>
  <si>
    <t>hardness</t>
  </si>
  <si>
    <t>dipole</t>
  </si>
  <si>
    <t>no_e_trans</t>
  </si>
  <si>
    <t>electrophilicity</t>
  </si>
  <si>
    <t>e_donor_cap</t>
  </si>
  <si>
    <t>e_accept_cap</t>
  </si>
  <si>
    <t>corr_rate</t>
  </si>
  <si>
    <t>%ie</t>
  </si>
  <si>
    <t>total_energy</t>
  </si>
  <si>
    <r>
      <t>K</t>
    </r>
    <r>
      <rPr>
        <b/>
        <i/>
        <vertAlign val="subscript"/>
        <sz val="10"/>
        <color theme="1"/>
        <rFont val="Avenir Next LT Pro"/>
        <family val="2"/>
      </rPr>
      <t>ads</t>
    </r>
    <r>
      <rPr>
        <b/>
        <i/>
        <sz val="10"/>
        <color theme="1"/>
        <rFont val="Avenir Next LT Pro"/>
        <family val="2"/>
      </rPr>
      <t xml:space="preserve">
(L/mol)</t>
    </r>
  </si>
  <si>
    <r>
      <t>ΔG</t>
    </r>
    <r>
      <rPr>
        <b/>
        <i/>
        <vertAlign val="subscript"/>
        <sz val="10"/>
        <color theme="1"/>
        <rFont val="Avenir Next LT Pro"/>
        <family val="2"/>
      </rPr>
      <t>ads</t>
    </r>
    <r>
      <rPr>
        <b/>
        <i/>
        <sz val="10"/>
        <color theme="1"/>
        <rFont val="Avenir Next LT Pro"/>
        <family val="2"/>
      </rPr>
      <t xml:space="preserve">
(kJ/mol)</t>
    </r>
  </si>
  <si>
    <r>
      <t xml:space="preserve">1,2-ethane bis (dimethyl alkyl ammonium bromide) </t>
    </r>
    <r>
      <rPr>
        <b/>
        <sz val="10"/>
        <color theme="1"/>
        <rFont val="Avenir Next LT Pro"/>
        <family val="2"/>
      </rPr>
      <t>(10-2-10 GS)</t>
    </r>
  </si>
  <si>
    <r>
      <t>C</t>
    </r>
    <r>
      <rPr>
        <vertAlign val="subscript"/>
        <sz val="10"/>
        <color theme="1"/>
        <rFont val="Avenir Next LT Pro"/>
        <family val="2"/>
      </rPr>
      <t>25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55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</si>
  <si>
    <r>
      <t xml:space="preserve">1,2-ethane bis (dimethyl alkyl ammonium bromide) </t>
    </r>
    <r>
      <rPr>
        <b/>
        <sz val="10"/>
        <color theme="1"/>
        <rFont val="Avenir Next LT Pro"/>
        <family val="2"/>
      </rPr>
      <t>(12-2-12 GS)</t>
    </r>
  </si>
  <si>
    <r>
      <t>C</t>
    </r>
    <r>
      <rPr>
        <vertAlign val="subscript"/>
        <sz val="10"/>
        <color theme="1"/>
        <rFont val="Avenir Next LT Pro"/>
        <family val="2"/>
      </rPr>
      <t>30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66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</si>
  <si>
    <r>
      <t xml:space="preserve">1,2-bis(N-hexa-decyl-N,N-dimethylammonium) ethane dibromide </t>
    </r>
    <r>
      <rPr>
        <b/>
        <sz val="10"/>
        <color theme="1"/>
        <rFont val="Avenir Next LT Pro"/>
        <family val="2"/>
      </rPr>
      <t>(16-2-16 GS)</t>
    </r>
  </si>
  <si>
    <r>
      <t>C</t>
    </r>
    <r>
      <rPr>
        <vertAlign val="subscript"/>
        <sz val="10"/>
        <color theme="1"/>
        <rFont val="Avenir Next LT Pro"/>
        <family val="2"/>
      </rPr>
      <t>38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82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</si>
  <si>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>Ethane-1,2-diyl bis(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 xml:space="preserve">-alkylammoniumacetoxy)dichloride
</t>
    </r>
    <r>
      <rPr>
        <b/>
        <sz val="10"/>
        <color theme="1"/>
        <rFont val="Avenir Next LT Pro"/>
        <family val="2"/>
      </rPr>
      <t>(12-E2-12)</t>
    </r>
  </si>
  <si>
    <r>
      <t>C</t>
    </r>
    <r>
      <rPr>
        <vertAlign val="subscript"/>
        <sz val="10"/>
        <color theme="1"/>
        <rFont val="Avenir Next LT Pro"/>
        <family val="2"/>
      </rPr>
      <t>34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70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4</t>
    </r>
    <r>
      <rPr>
        <sz val="10"/>
        <color theme="1"/>
        <rFont val="Avenir Next LT Pro"/>
        <family val="2"/>
      </rPr>
      <t>Cl</t>
    </r>
    <r>
      <rPr>
        <vertAlign val="subscript"/>
        <sz val="10"/>
        <color theme="1"/>
        <rFont val="Avenir Next LT Pro"/>
        <family val="2"/>
      </rPr>
      <t>2</t>
    </r>
  </si>
  <si>
    <r>
      <t xml:space="preserve">N-(2,4-diacetyl-1-methyl-3-(2-chlorophenyl)-4- cyclohexen-1-ol)-N,N,N-dimethyl, dodecyl ammonium salt </t>
    </r>
    <r>
      <rPr>
        <b/>
        <sz val="10"/>
        <color theme="1"/>
        <rFont val="Avenir Next LT Pro"/>
        <family val="2"/>
      </rPr>
      <t>(3a)</t>
    </r>
  </si>
  <si>
    <r>
      <t>C</t>
    </r>
    <r>
      <rPr>
        <vertAlign val="subscript"/>
        <sz val="10"/>
        <color theme="1"/>
        <rFont val="Avenir Next LT Pro"/>
        <family val="2"/>
      </rPr>
      <t>31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49</t>
    </r>
    <r>
      <rPr>
        <sz val="10"/>
        <color theme="1"/>
        <rFont val="Avenir Next LT Pro"/>
        <family val="2"/>
      </rPr>
      <t>NO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</t>
    </r>
  </si>
  <si>
    <r>
      <t xml:space="preserve">N-(2,4-diacetyl-1-methyl-3-(2-chlorophenyl)-4- cyclohexen-1-ol)-N,N,N-dimethyl, hexadecyl ammonium salt </t>
    </r>
    <r>
      <rPr>
        <b/>
        <sz val="10"/>
        <color theme="1"/>
        <rFont val="Avenir Next LT Pro"/>
        <family val="2"/>
      </rPr>
      <t>(3b)</t>
    </r>
  </si>
  <si>
    <r>
      <t>C</t>
    </r>
    <r>
      <rPr>
        <vertAlign val="subscript"/>
        <sz val="10"/>
        <color theme="1"/>
        <rFont val="Avenir Next LT Pro"/>
        <family val="2"/>
      </rPr>
      <t>35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57</t>
    </r>
    <r>
      <rPr>
        <sz val="10"/>
        <color theme="1"/>
        <rFont val="Avenir Next LT Pro"/>
        <family val="2"/>
      </rPr>
      <t>NO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</t>
    </r>
  </si>
  <si>
    <r>
      <t xml:space="preserve">N-(2,4-diacetyl-1-methyl-3-(2-chlorophenyl)-4- cyclohexen-1-ol)-N,N,N-dimethyl, octadecyl ammonium salt </t>
    </r>
    <r>
      <rPr>
        <b/>
        <sz val="10"/>
        <color theme="1"/>
        <rFont val="Avenir Next LT Pro"/>
        <family val="2"/>
      </rPr>
      <t>(3c)</t>
    </r>
  </si>
  <si>
    <r>
      <t>C</t>
    </r>
    <r>
      <rPr>
        <vertAlign val="subscript"/>
        <sz val="10"/>
        <color theme="1"/>
        <rFont val="Avenir Next LT Pro"/>
        <family val="2"/>
      </rPr>
      <t>37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61</t>
    </r>
    <r>
      <rPr>
        <sz val="10"/>
        <color theme="1"/>
        <rFont val="Avenir Next LT Pro"/>
        <family val="2"/>
      </rPr>
      <t>NO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</t>
    </r>
  </si>
  <si>
    <r>
      <t xml:space="preserve">1-dodecyl-4-(((1-dodecylpyridin-1-ium-4-yl)imino)methyl)pyridin-1-ium bromide </t>
    </r>
    <r>
      <rPr>
        <b/>
        <sz val="10"/>
        <color theme="1"/>
        <rFont val="Avenir Next LT Pro"/>
        <family val="2"/>
      </rPr>
      <t>(II)</t>
    </r>
  </si>
  <si>
    <r>
      <t>C</t>
    </r>
    <r>
      <rPr>
        <vertAlign val="subscript"/>
        <sz val="10"/>
        <color theme="1"/>
        <rFont val="Avenir Next LT Pro"/>
        <family val="2"/>
      </rPr>
      <t>35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59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</si>
  <si>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>(</t>
    </r>
    <r>
      <rPr>
        <i/>
        <sz val="10"/>
        <color theme="1"/>
        <rFont val="Avenir Next LT Pro"/>
        <family val="2"/>
      </rPr>
      <t>E</t>
    </r>
    <r>
      <rPr>
        <sz val="10"/>
        <color theme="1"/>
        <rFont val="Avenir Next LT Pro"/>
        <family val="2"/>
      </rPr>
      <t>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-(3-((4-hydroxy-3-methoxybenzylidene)amino)propyl)-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 xml:space="preserve">-dimethyldecan-1-aminium bromide </t>
    </r>
    <r>
      <rPr>
        <b/>
        <sz val="10"/>
        <color theme="1"/>
        <rFont val="Avenir Next LT Pro"/>
        <family val="2"/>
      </rPr>
      <t>(ValCS-I)</t>
    </r>
  </si>
  <si>
    <r>
      <t>C</t>
    </r>
    <r>
      <rPr>
        <vertAlign val="subscript"/>
        <sz val="10"/>
        <color theme="1"/>
        <rFont val="Avenir Next LT Pro"/>
        <family val="2"/>
      </rPr>
      <t>23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41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</si>
  <si>
    <r>
      <t>(</t>
    </r>
    <r>
      <rPr>
        <i/>
        <sz val="10"/>
        <color theme="1"/>
        <rFont val="Avenir Next LT Pro"/>
        <family val="2"/>
      </rPr>
      <t>E</t>
    </r>
    <r>
      <rPr>
        <sz val="10"/>
        <color theme="1"/>
        <rFont val="Avenir Next LT Pro"/>
        <family val="2"/>
      </rPr>
      <t>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-(3-((4-hydroxy-3-methoxybenzylidene)amino)propyl)-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 xml:space="preserve">-dimethyldodecan-1-aminium bromide </t>
    </r>
    <r>
      <rPr>
        <b/>
        <sz val="10"/>
        <color theme="1"/>
        <rFont val="Avenir Next LT Pro"/>
        <family val="2"/>
      </rPr>
      <t>(ValCS-II)</t>
    </r>
  </si>
  <si>
    <r>
      <t>C</t>
    </r>
    <r>
      <rPr>
        <vertAlign val="subscript"/>
        <sz val="10"/>
        <color theme="1"/>
        <rFont val="Avenir Next LT Pro"/>
        <family val="2"/>
      </rPr>
      <t>25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</si>
  <si>
    <r>
      <t>(</t>
    </r>
    <r>
      <rPr>
        <i/>
        <sz val="10"/>
        <color theme="1"/>
        <rFont val="Avenir Next LT Pro"/>
        <family val="2"/>
      </rPr>
      <t>E</t>
    </r>
    <r>
      <rPr>
        <sz val="10"/>
        <color theme="1"/>
        <rFont val="Avenir Next LT Pro"/>
        <family val="2"/>
      </rPr>
      <t>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-(3-((4-hydroxy-3-methoxybenzylidene)amino)propyl)-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-dimethylhexadecan-1-aminium bromide</t>
    </r>
    <r>
      <rPr>
        <b/>
        <sz val="10"/>
        <color theme="1"/>
        <rFont val="Avenir Next LT Pro"/>
        <family val="2"/>
      </rPr>
      <t xml:space="preserve"> (ValCS-III)</t>
    </r>
  </si>
  <si>
    <r>
      <t>C</t>
    </r>
    <r>
      <rPr>
        <vertAlign val="subscript"/>
        <sz val="10"/>
        <color theme="1"/>
        <rFont val="Avenir Next LT Pro"/>
        <family val="2"/>
      </rPr>
      <t>29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53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</si>
  <si>
    <r>
      <t>N</t>
    </r>
    <r>
      <rPr>
        <sz val="10"/>
        <color theme="1"/>
        <rFont val="Avenir Next LT Pro"/>
        <family val="2"/>
      </rPr>
      <t>-(2-(((</t>
    </r>
    <r>
      <rPr>
        <i/>
        <sz val="10"/>
        <color theme="1"/>
        <rFont val="Avenir Next LT Pro"/>
        <family val="2"/>
      </rPr>
      <t>Z</t>
    </r>
    <r>
      <rPr>
        <sz val="10"/>
        <color theme="1"/>
        <rFont val="Avenir Next LT Pro"/>
        <family val="2"/>
      </rPr>
      <t>)-4-(pyridin-4-yl)but-3-en-1-yl)amino)ethyl)-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-(2-((</t>
    </r>
    <r>
      <rPr>
        <i/>
        <sz val="10"/>
        <color theme="1"/>
        <rFont val="Avenir Next LT Pro"/>
        <family val="2"/>
      </rPr>
      <t>E</t>
    </r>
    <r>
      <rPr>
        <sz val="10"/>
        <color theme="1"/>
        <rFont val="Avenir Next LT Pro"/>
        <family val="2"/>
      </rPr>
      <t>)-(pyridin-4-ylmethylene)amino)ethyl)dodecan-1-aminium bromide</t>
    </r>
    <r>
      <rPr>
        <i/>
        <sz val="10"/>
        <color theme="1"/>
        <rFont val="Avenir Next LT Pro"/>
        <family val="2"/>
      </rPr>
      <t xml:space="preserve"> </t>
    </r>
    <r>
      <rPr>
        <b/>
        <sz val="10"/>
        <color theme="1"/>
        <rFont val="Avenir Next LT Pro"/>
        <family val="2"/>
      </rPr>
      <t>IV(4N)</t>
    </r>
  </si>
  <si>
    <r>
      <t>C</t>
    </r>
    <r>
      <rPr>
        <vertAlign val="subscript"/>
        <sz val="10"/>
        <color theme="1"/>
        <rFont val="Avenir Next LT Pro"/>
        <family val="2"/>
      </rPr>
      <t>31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5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1</t>
    </r>
  </si>
  <si>
    <r>
      <t xml:space="preserve">Alkylamino-N,N,N-Triethyl-Oxoalkan-1-Ammonium Bromides </t>
    </r>
    <r>
      <rPr>
        <b/>
        <sz val="10"/>
        <color theme="1"/>
        <rFont val="Avenir Next LT Pro"/>
        <family val="2"/>
      </rPr>
      <t>(2a-l)</t>
    </r>
  </si>
  <si>
    <r>
      <t>C</t>
    </r>
    <r>
      <rPr>
        <vertAlign val="subscript"/>
        <sz val="10"/>
        <color theme="1"/>
        <rFont val="Avenir Next LT Pro"/>
        <family val="2"/>
      </rPr>
      <t>21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OBr</t>
    </r>
  </si>
  <si>
    <r>
      <t xml:space="preserve">1-Substituted Alkylamino Oxoalkyl Pyridinium Bromides </t>
    </r>
    <r>
      <rPr>
        <b/>
        <sz val="10"/>
        <color theme="1"/>
        <rFont val="Avenir Next LT Pro"/>
        <family val="2"/>
      </rPr>
      <t>(3a-l)</t>
    </r>
  </si>
  <si>
    <r>
      <t>C</t>
    </r>
    <r>
      <rPr>
        <vertAlign val="subscript"/>
        <sz val="10"/>
        <color theme="1"/>
        <rFont val="Avenir Next LT Pro"/>
        <family val="2"/>
      </rPr>
      <t>20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OBr</t>
    </r>
  </si>
  <si>
    <r>
      <t xml:space="preserve">Dodecyl trimethylammonium bromide </t>
    </r>
    <r>
      <rPr>
        <b/>
        <sz val="10"/>
        <color theme="1"/>
        <rFont val="Avenir Next LT Pro"/>
        <family val="2"/>
      </rPr>
      <t>(DTAB)</t>
    </r>
  </si>
  <si>
    <r>
      <t>C</t>
    </r>
    <r>
      <rPr>
        <vertAlign val="subscript"/>
        <sz val="10"/>
        <color theme="1"/>
        <rFont val="Avenir Next LT Pro"/>
        <family val="2"/>
      </rPr>
      <t>15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34</t>
    </r>
    <r>
      <rPr>
        <sz val="10"/>
        <color theme="1"/>
        <rFont val="Avenir Next LT Pro"/>
        <family val="2"/>
      </rPr>
      <t>NBr</t>
    </r>
  </si>
  <si>
    <r>
      <t>N,N'</t>
    </r>
    <r>
      <rPr>
        <sz val="10"/>
        <color theme="1"/>
        <rFont val="Avenir Next LT Pro"/>
        <family val="2"/>
      </rPr>
      <t>-didodecyl-</t>
    </r>
    <r>
      <rPr>
        <i/>
        <sz val="10"/>
        <color theme="1"/>
        <rFont val="Avenir Next LT Pro"/>
        <family val="2"/>
      </rPr>
      <t>N,N,N',N'</t>
    </r>
    <r>
      <rPr>
        <sz val="10"/>
        <color theme="1"/>
        <rFont val="Avenir Next LT Pro"/>
        <family val="2"/>
      </rPr>
      <t>-tetramethyl-1,4-butane-diammonium dibromide</t>
    </r>
    <r>
      <rPr>
        <i/>
        <sz val="10"/>
        <color theme="1"/>
        <rFont val="Avenir Next LT Pro"/>
        <family val="2"/>
      </rPr>
      <t xml:space="preserve"> </t>
    </r>
    <r>
      <rPr>
        <b/>
        <sz val="10"/>
        <color theme="1"/>
        <rFont val="Avenir Next LT Pro"/>
        <family val="2"/>
      </rPr>
      <t>(12-4-12)</t>
    </r>
  </si>
  <si>
    <r>
      <t>C</t>
    </r>
    <r>
      <rPr>
        <vertAlign val="subscript"/>
        <sz val="10"/>
        <color theme="1"/>
        <rFont val="Avenir Next LT Pro"/>
        <family val="2"/>
      </rPr>
      <t>32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70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</si>
  <si>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rPr>
        <sz val="10"/>
        <color theme="1"/>
        <rFont val="Avenir Next LT Pro"/>
        <family val="2"/>
      </rPr>
      <t>Pentamethyldiethylenetriamine octyl 2-chloroaceate</t>
    </r>
    <r>
      <rPr>
        <b/>
        <sz val="10"/>
        <color theme="1"/>
        <rFont val="Avenir Next LT Pro"/>
        <family val="2"/>
      </rPr>
      <t xml:space="preserve"> (PMTH2E8)</t>
    </r>
  </si>
  <si>
    <r>
      <t>C</t>
    </r>
    <r>
      <rPr>
        <vertAlign val="subscript"/>
        <sz val="10"/>
        <color theme="1"/>
        <rFont val="Avenir Next LT Pro"/>
        <family val="2"/>
      </rPr>
      <t>29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61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4</t>
    </r>
    <r>
      <rPr>
        <sz val="10"/>
        <color theme="1"/>
        <rFont val="Avenir Next LT Pro"/>
        <family val="2"/>
      </rPr>
      <t>Cl</t>
    </r>
    <r>
      <rPr>
        <vertAlign val="subscript"/>
        <sz val="10"/>
        <color theme="1"/>
        <rFont val="Avenir Next LT Pro"/>
        <family val="2"/>
      </rPr>
      <t>2</t>
    </r>
  </si>
  <si>
    <r>
      <rPr>
        <sz val="10"/>
        <color theme="1"/>
        <rFont val="Avenir Next LT Pro"/>
        <family val="2"/>
      </rPr>
      <t xml:space="preserve">Pentamethyldiethylenetriamine decyl 2-chloroaceate </t>
    </r>
    <r>
      <rPr>
        <b/>
        <sz val="10"/>
        <color theme="1"/>
        <rFont val="Avenir Next LT Pro"/>
        <family val="2"/>
      </rPr>
      <t>(PMTH2E10)</t>
    </r>
  </si>
  <si>
    <r>
      <t>C</t>
    </r>
    <r>
      <rPr>
        <vertAlign val="subscript"/>
        <sz val="10"/>
        <color theme="1"/>
        <rFont val="Avenir Next LT Pro"/>
        <family val="2"/>
      </rPr>
      <t>33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69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4</t>
    </r>
    <r>
      <rPr>
        <sz val="10"/>
        <color theme="1"/>
        <rFont val="Avenir Next LT Pro"/>
        <family val="2"/>
      </rPr>
      <t>Cl</t>
    </r>
    <r>
      <rPr>
        <vertAlign val="subscript"/>
        <sz val="10"/>
        <color theme="1"/>
        <rFont val="Avenir Next LT Pro"/>
        <family val="2"/>
      </rPr>
      <t>2</t>
    </r>
  </si>
  <si>
    <r>
      <t xml:space="preserve">Decamethylene bis-pyridinium dibromide </t>
    </r>
    <r>
      <rPr>
        <b/>
        <sz val="10"/>
        <color theme="1"/>
        <rFont val="Avenir Next LT Pro"/>
        <family val="2"/>
      </rPr>
      <t>(DBP)</t>
    </r>
  </si>
  <si>
    <r>
      <t>C</t>
    </r>
    <r>
      <rPr>
        <vertAlign val="subscript"/>
        <sz val="10"/>
        <color theme="1"/>
        <rFont val="Avenir Next LT Pro"/>
        <family val="2"/>
      </rPr>
      <t>20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</si>
  <si>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 xml:space="preserve">Octamethylenen bis-pyridinium dibromo </t>
    </r>
    <r>
      <rPr>
        <b/>
        <sz val="10"/>
        <color theme="1"/>
        <rFont val="Avenir Next LT Pro"/>
        <family val="2"/>
      </rPr>
      <t>(OBP)</t>
    </r>
  </si>
  <si>
    <r>
      <t>C</t>
    </r>
    <r>
      <rPr>
        <vertAlign val="subscript"/>
        <sz val="10"/>
        <color theme="1"/>
        <rFont val="Avenir Next LT Pro"/>
        <family val="2"/>
      </rPr>
      <t>18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26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</si>
  <si>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 xml:space="preserve">Hexamethylene bis-pyridinium dibromo </t>
    </r>
    <r>
      <rPr>
        <b/>
        <sz val="10"/>
        <color theme="1"/>
        <rFont val="Avenir Next LT Pro"/>
        <family val="2"/>
      </rPr>
      <t>(HBP)</t>
    </r>
  </si>
  <si>
    <r>
      <t>C</t>
    </r>
    <r>
      <rPr>
        <vertAlign val="subscript"/>
        <sz val="10"/>
        <color theme="1"/>
        <rFont val="Avenir Next LT Pro"/>
        <family val="2"/>
      </rPr>
      <t>16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22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</si>
  <si>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>1-ethyl-4</t>
    </r>
    <r>
      <rPr>
        <i/>
        <sz val="10"/>
        <color theme="1"/>
        <rFont val="Avenir Next LT Pro"/>
        <family val="2"/>
      </rPr>
      <t>H</t>
    </r>
    <r>
      <rPr>
        <sz val="10"/>
        <color theme="1"/>
        <rFont val="Avenir Next LT Pro"/>
        <family val="2"/>
      </rPr>
      <t xml:space="preserve">-benzo[d][1,3]thizin-1-ium bromide </t>
    </r>
    <r>
      <rPr>
        <b/>
        <sz val="10"/>
        <color theme="1"/>
        <rFont val="Avenir Next LT Pro"/>
        <family val="2"/>
      </rPr>
      <t>(BTB)</t>
    </r>
  </si>
  <si>
    <r>
      <t>C</t>
    </r>
    <r>
      <rPr>
        <vertAlign val="subscript"/>
        <sz val="10"/>
        <color theme="1"/>
        <rFont val="Avenir Next LT Pro"/>
        <family val="2"/>
      </rPr>
      <t>26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44</t>
    </r>
    <r>
      <rPr>
        <sz val="10"/>
        <color theme="1"/>
        <rFont val="Avenir Next LT Pro"/>
        <family val="2"/>
      </rPr>
      <t>BrNS</t>
    </r>
  </si>
  <si>
    <r>
      <t>N</t>
    </r>
    <r>
      <rPr>
        <sz val="10"/>
        <color theme="1"/>
        <rFont val="Avenir Next LT Pro"/>
        <family val="2"/>
      </rPr>
      <t>-(3-((4-cyanophenyl)sulfonamido)propyl)-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-dimethyloctan-</t>
    </r>
    <r>
      <rPr>
        <i/>
        <sz val="10"/>
        <color theme="1"/>
        <rFont val="Avenir Next LT Pro"/>
        <family val="2"/>
      </rPr>
      <t>1</t>
    </r>
    <r>
      <rPr>
        <sz val="10"/>
        <color theme="1"/>
        <rFont val="Avenir Next LT Pro"/>
        <family val="2"/>
      </rPr>
      <t>-aminium iodide</t>
    </r>
    <r>
      <rPr>
        <b/>
        <sz val="10"/>
        <color theme="1"/>
        <rFont val="Avenir Next LT Pro"/>
        <family val="2"/>
      </rPr>
      <t xml:space="preserve"> (CS-8)</t>
    </r>
  </si>
  <si>
    <r>
      <t>C</t>
    </r>
    <r>
      <rPr>
        <vertAlign val="subscript"/>
        <sz val="10"/>
        <color theme="1"/>
        <rFont val="Avenir Next LT Pro"/>
        <family val="2"/>
      </rPr>
      <t>20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34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SI</t>
    </r>
  </si>
  <si>
    <r>
      <t>N</t>
    </r>
    <r>
      <rPr>
        <sz val="10"/>
        <color theme="1"/>
        <rFont val="Avenir Next LT Pro"/>
        <family val="2"/>
      </rPr>
      <t>-(3-((4-cyanophenyl)sulfonamido)propyl)-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-dimethyldecan-</t>
    </r>
    <r>
      <rPr>
        <i/>
        <sz val="10"/>
        <color theme="1"/>
        <rFont val="Avenir Next LT Pro"/>
        <family val="2"/>
      </rPr>
      <t>1</t>
    </r>
    <r>
      <rPr>
        <sz val="10"/>
        <color theme="1"/>
        <rFont val="Avenir Next LT Pro"/>
        <family val="2"/>
      </rPr>
      <t xml:space="preserve">-aminium iodide </t>
    </r>
    <r>
      <rPr>
        <b/>
        <sz val="10"/>
        <color theme="1"/>
        <rFont val="Avenir Next LT Pro"/>
        <family val="2"/>
      </rPr>
      <t>(CS-10)</t>
    </r>
  </si>
  <si>
    <r>
      <t>C</t>
    </r>
    <r>
      <rPr>
        <vertAlign val="subscript"/>
        <sz val="10"/>
        <color theme="1"/>
        <rFont val="Avenir Next LT Pro"/>
        <family val="2"/>
      </rPr>
      <t>22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38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SI</t>
    </r>
  </si>
  <si>
    <r>
      <t>N</t>
    </r>
    <r>
      <rPr>
        <sz val="10"/>
        <color theme="1"/>
        <rFont val="Avenir Next LT Pro"/>
        <family val="2"/>
      </rPr>
      <t>-(3-((4-cyanophenyl)sulfonamido)propyl)-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-dimethyldodecan-</t>
    </r>
    <r>
      <rPr>
        <i/>
        <sz val="10"/>
        <color theme="1"/>
        <rFont val="Avenir Next LT Pro"/>
        <family val="2"/>
      </rPr>
      <t>1</t>
    </r>
    <r>
      <rPr>
        <sz val="10"/>
        <color theme="1"/>
        <rFont val="Avenir Next LT Pro"/>
        <family val="2"/>
      </rPr>
      <t xml:space="preserve">-aminium iodide </t>
    </r>
    <r>
      <rPr>
        <b/>
        <sz val="10"/>
        <color theme="1"/>
        <rFont val="Avenir Next LT Pro"/>
        <family val="2"/>
      </rPr>
      <t>(CS-12)</t>
    </r>
  </si>
  <si>
    <r>
      <t>C</t>
    </r>
    <r>
      <rPr>
        <vertAlign val="subscript"/>
        <sz val="10"/>
        <color theme="1"/>
        <rFont val="Avenir Next LT Pro"/>
        <family val="2"/>
      </rPr>
      <t>24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SI</t>
    </r>
  </si>
  <si>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-[2-[(2-aminoethyl) amino]ethyl]-9-octadecenamide</t>
    </r>
  </si>
  <si>
    <r>
      <t>C</t>
    </r>
    <r>
      <rPr>
        <vertAlign val="subscript"/>
        <sz val="10"/>
        <color theme="1"/>
        <rFont val="Avenir Next LT Pro"/>
        <family val="2"/>
      </rPr>
      <t>22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</si>
  <si>
    <r>
      <t xml:space="preserve">Hexadecyl trimethyl ammonium bromide </t>
    </r>
    <r>
      <rPr>
        <b/>
        <sz val="10"/>
        <color theme="1"/>
        <rFont val="Avenir Next LT Pro"/>
        <family val="2"/>
      </rPr>
      <t>(C16TAB)</t>
    </r>
  </si>
  <si>
    <r>
      <t>C</t>
    </r>
    <r>
      <rPr>
        <vertAlign val="subscript"/>
        <sz val="10"/>
        <color theme="1"/>
        <rFont val="Avenir Next LT Pro"/>
        <family val="2"/>
      </rPr>
      <t>19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42</t>
    </r>
    <r>
      <rPr>
        <sz val="10"/>
        <color theme="1"/>
        <rFont val="Avenir Next LT Pro"/>
        <family val="2"/>
      </rPr>
      <t>BrN</t>
    </r>
  </si>
  <si>
    <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 xml:space="preserve">-(3-((2-nitrophenyl)sulfonamido)propyl)dodecan-1-aminium iodide </t>
    </r>
    <r>
      <rPr>
        <b/>
        <sz val="10"/>
        <color theme="1"/>
        <rFont val="Avenir Next LT Pro"/>
        <family val="2"/>
      </rPr>
      <t>(QAS-12)</t>
    </r>
  </si>
  <si>
    <r>
      <t>C</t>
    </r>
    <r>
      <rPr>
        <vertAlign val="subscript"/>
        <sz val="10"/>
        <color theme="1"/>
        <rFont val="Avenir Next LT Pro"/>
        <family val="2"/>
      </rPr>
      <t>23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4</t>
    </r>
    <r>
      <rPr>
        <sz val="10"/>
        <color theme="1"/>
        <rFont val="Avenir Next LT Pro"/>
        <family val="2"/>
      </rPr>
      <t>SI</t>
    </r>
  </si>
  <si>
    <r>
      <t xml:space="preserve">N-(3-(2-(isopropyldimethylammonio)acetoxy)propyl)-N,N-dimethyldodecan-1-aminium chloride bromide </t>
    </r>
    <r>
      <rPr>
        <b/>
        <sz val="10"/>
        <color theme="1"/>
        <rFont val="Avenir Next LT Pro"/>
        <family val="2"/>
      </rPr>
      <t>(Q1)</t>
    </r>
  </si>
  <si>
    <r>
      <t>C</t>
    </r>
    <r>
      <rPr>
        <vertAlign val="subscript"/>
        <sz val="10"/>
        <color theme="1"/>
        <rFont val="Avenir Next LT Pro"/>
        <family val="2"/>
      </rPr>
      <t>24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ClBr</t>
    </r>
  </si>
  <si>
    <r>
      <t xml:space="preserve">N-(3-(2-((2-hydroxyethyl)dimethylammonio)acetoxy)propyl)-N,N-dimethyldodecan-1-aminium chloride bromide </t>
    </r>
    <r>
      <rPr>
        <b/>
        <sz val="10"/>
        <color theme="1"/>
        <rFont val="Avenir Next LT Pro"/>
        <family val="2"/>
      </rPr>
      <t>(Q2)</t>
    </r>
  </si>
  <si>
    <r>
      <t>C</t>
    </r>
    <r>
      <rPr>
        <vertAlign val="subscript"/>
        <sz val="10"/>
        <color theme="1"/>
        <rFont val="Avenir Next LT Pro"/>
        <family val="2"/>
      </rPr>
      <t>23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ClBr</t>
    </r>
  </si>
  <si>
    <r>
      <t xml:space="preserve">N-(3-(2-(phenyldiethylammonio)acetoxy)propyl)-N,N-dimethyldodecan-1-aminium chloride bromide </t>
    </r>
    <r>
      <rPr>
        <b/>
        <sz val="10"/>
        <color theme="1"/>
        <rFont val="Avenir Next LT Pro"/>
        <family val="2"/>
      </rPr>
      <t>(Q3)</t>
    </r>
  </si>
  <si>
    <r>
      <t>C</t>
    </r>
    <r>
      <rPr>
        <vertAlign val="subscript"/>
        <sz val="10"/>
        <color theme="1"/>
        <rFont val="Avenir Next LT Pro"/>
        <family val="2"/>
      </rPr>
      <t>29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ClBr</t>
    </r>
  </si>
  <si>
    <t>inh_mM</t>
  </si>
  <si>
    <t>specie_M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</si>
</sst>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E+00"/>
    <numFmt numFmtId="166" formatCode="0.00000"/>
    <numFmt numFmtId="167" formatCode="0.0000"/>
  </numFmts>
  <fonts count="14" x14ac:knownFonts="1">
    <font>
      <sz val="11"/>
      <color theme="1"/>
      <name val="Calibri"/>
      <family val="2"/>
      <scheme val="minor"/>
    </font>
    <font>
      <b/>
      <i/>
      <sz val="10"/>
      <color theme="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Avenir Next LT Pro"/>
      <family val="2"/>
    </font>
    <font>
      <b/>
      <i/>
      <sz val="10"/>
      <color theme="1"/>
      <name val="Avenir Next LT Pro"/>
      <family val="2"/>
    </font>
    <font>
      <b/>
      <i/>
      <vertAlign val="subscript"/>
      <sz val="10"/>
      <color theme="1"/>
      <name val="Avenir Next LT Pro"/>
      <family val="2"/>
    </font>
    <font>
      <b/>
      <sz val="10"/>
      <color theme="1"/>
      <name val="Avenir Next LT Pro"/>
      <family val="2"/>
    </font>
    <font>
      <vertAlign val="subscript"/>
      <sz val="10"/>
      <color theme="1"/>
      <name val="Avenir Next LT Pro"/>
      <family val="2"/>
    </font>
    <font>
      <sz val="10"/>
      <color rgb="FFFF0000"/>
      <name val="Avenir Next LT Pro"/>
      <family val="2"/>
    </font>
    <font>
      <i/>
      <sz val="10"/>
      <color theme="1"/>
      <name val="Avenir Next LT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horizontal="left" vertical="top" wrapText="1"/>
    </xf>
    <xf numFmtId="164" fontId="8" fillId="0" borderId="0" xfId="0" applyNumberFormat="1" applyFont="1" applyAlignment="1">
      <alignment horizontal="left" vertical="top" wrapText="1"/>
    </xf>
    <xf numFmtId="11" fontId="8" fillId="0" borderId="0" xfId="0" applyNumberFormat="1" applyFont="1" applyAlignment="1">
      <alignment horizontal="left" vertical="top" wrapText="1"/>
    </xf>
    <xf numFmtId="165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vertical="top"/>
    </xf>
    <xf numFmtId="2" fontId="8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11" fontId="7" fillId="0" borderId="0" xfId="0" applyNumberFormat="1" applyFont="1" applyAlignment="1">
      <alignment horizontal="left" vertical="top"/>
    </xf>
    <xf numFmtId="165" fontId="7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horizontal="left" vertical="top" textRotation="90"/>
    </xf>
    <xf numFmtId="166" fontId="7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6" fontId="12" fillId="0" borderId="0" xfId="0" applyNumberFormat="1" applyFont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7" fontId="7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2"/>
  <sheetViews>
    <sheetView tabSelected="1" zoomScaleNormal="100" workbookViewId="0">
      <selection activeCell="F38" sqref="F38"/>
    </sheetView>
  </sheetViews>
  <sheetFormatPr defaultColWidth="10.453125" defaultRowHeight="12.5" x14ac:dyDescent="0.35"/>
  <cols>
    <col min="1" max="1" width="4.36328125" style="1" customWidth="1"/>
    <col min="2" max="2" width="114.08984375" style="1" customWidth="1"/>
    <col min="3" max="3" width="10.453125" style="1"/>
    <col min="4" max="4" width="0" style="1" hidden="1" customWidth="1"/>
    <col min="5" max="6" width="10.453125" style="1"/>
    <col min="7" max="7" width="22.7265625" style="27" customWidth="1"/>
    <col min="8" max="8" width="10.453125" style="1"/>
    <col min="9" max="9" width="10.453125" style="1" customWidth="1"/>
    <col min="10" max="11" width="10.453125" style="1"/>
    <col min="12" max="12" width="10.1796875" style="1" bestFit="1" customWidth="1"/>
    <col min="13" max="13" width="7.54296875" style="1" bestFit="1" customWidth="1"/>
    <col min="14" max="14" width="19.6328125" style="1" bestFit="1" customWidth="1"/>
    <col min="15" max="15" width="8.6328125" style="1" customWidth="1"/>
    <col min="16" max="16" width="7.7265625" style="1" customWidth="1"/>
    <col min="17" max="17" width="10.453125" style="1"/>
    <col min="18" max="18" width="10.453125" style="1" customWidth="1"/>
    <col min="19" max="19" width="10.453125" style="1"/>
    <col min="20" max="20" width="10.453125" style="1" customWidth="1"/>
    <col min="21" max="24" width="10.453125" style="1"/>
    <col min="25" max="25" width="9.90625" style="1" bestFit="1" customWidth="1"/>
    <col min="26" max="26" width="10.453125" style="1" customWidth="1"/>
    <col min="27" max="28" width="10.453125" style="1"/>
    <col min="29" max="29" width="10.453125" style="1" customWidth="1"/>
    <col min="30" max="30" width="15.08984375" style="1" customWidth="1"/>
    <col min="31" max="31" width="13.08984375" style="1" bestFit="1" customWidth="1"/>
    <col min="32" max="33" width="10.453125" style="1"/>
    <col min="34" max="34" width="13.36328125" style="1" bestFit="1" customWidth="1"/>
    <col min="35" max="35" width="14.453125" style="1" bestFit="1" customWidth="1"/>
    <col min="36" max="36" width="35.54296875" style="1" bestFit="1" customWidth="1"/>
    <col min="37" max="37" width="6.453125" style="1" bestFit="1" customWidth="1"/>
    <col min="38" max="38" width="25.1796875" style="1" bestFit="1" customWidth="1"/>
    <col min="39" max="39" width="21.08984375" style="1" bestFit="1" customWidth="1"/>
    <col min="40" max="40" width="28.90625" style="1" bestFit="1" customWidth="1"/>
    <col min="41" max="41" width="11.36328125" style="1" bestFit="1" customWidth="1"/>
    <col min="42" max="42" width="19.7265625" style="1" bestFit="1" customWidth="1"/>
    <col min="43" max="43" width="5.36328125" style="1" bestFit="1" customWidth="1"/>
    <col min="44" max="44" width="6.7265625" style="1" bestFit="1" customWidth="1"/>
    <col min="45" max="45" width="23.90625" style="1" bestFit="1" customWidth="1"/>
    <col min="46" max="46" width="19.26953125" style="1" bestFit="1" customWidth="1"/>
    <col min="47" max="47" width="17.1796875" style="1" bestFit="1" customWidth="1"/>
    <col min="48" max="48" width="20.81640625" style="1" bestFit="1" customWidth="1"/>
    <col min="49" max="49" width="10" style="2" bestFit="1" customWidth="1"/>
    <col min="50" max="50" width="10.453125" style="3"/>
    <col min="51" max="16384" width="10.453125" style="1"/>
  </cols>
  <sheetData>
    <row r="1" spans="1:50" s="4" customFormat="1" ht="39" x14ac:dyDescent="0.35">
      <c r="A1" s="6" t="s">
        <v>42</v>
      </c>
      <c r="B1" s="6" t="s">
        <v>43</v>
      </c>
      <c r="C1" s="6" t="s">
        <v>44</v>
      </c>
      <c r="D1" s="6" t="s">
        <v>45</v>
      </c>
      <c r="E1" s="7" t="s">
        <v>46</v>
      </c>
      <c r="F1" s="6" t="s">
        <v>47</v>
      </c>
      <c r="G1" s="25" t="s">
        <v>135</v>
      </c>
      <c r="H1" s="6" t="s">
        <v>48</v>
      </c>
      <c r="I1" s="6" t="s">
        <v>49</v>
      </c>
      <c r="J1" s="8" t="s">
        <v>134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9" t="s">
        <v>0</v>
      </c>
      <c r="Q1" s="9" t="s">
        <v>55</v>
      </c>
      <c r="R1" s="7" t="s">
        <v>1</v>
      </c>
      <c r="S1" s="7" t="s">
        <v>56</v>
      </c>
      <c r="T1" s="7" t="s">
        <v>2</v>
      </c>
      <c r="U1" s="7" t="s">
        <v>57</v>
      </c>
      <c r="V1" s="7" t="s">
        <v>58</v>
      </c>
      <c r="W1" s="7" t="s">
        <v>59</v>
      </c>
      <c r="X1" s="9" t="s">
        <v>60</v>
      </c>
      <c r="Y1" s="9" t="s">
        <v>61</v>
      </c>
      <c r="Z1" s="10" t="s">
        <v>3</v>
      </c>
      <c r="AA1" s="11" t="s">
        <v>62</v>
      </c>
      <c r="AB1" s="9" t="s">
        <v>63</v>
      </c>
      <c r="AC1" s="9" t="s">
        <v>4</v>
      </c>
      <c r="AD1" s="9" t="s">
        <v>69</v>
      </c>
      <c r="AE1" s="7" t="s">
        <v>5</v>
      </c>
      <c r="AF1" s="7" t="s">
        <v>64</v>
      </c>
      <c r="AG1" s="7" t="s">
        <v>65</v>
      </c>
      <c r="AH1" s="7" t="s">
        <v>66</v>
      </c>
      <c r="AI1" s="7" t="s">
        <v>6</v>
      </c>
      <c r="AJ1" s="7" t="s">
        <v>7</v>
      </c>
      <c r="AK1" s="7" t="s">
        <v>8</v>
      </c>
      <c r="AL1" s="7" t="s">
        <v>9</v>
      </c>
      <c r="AM1" s="7" t="s">
        <v>10</v>
      </c>
      <c r="AN1" s="7" t="s">
        <v>11</v>
      </c>
      <c r="AO1" s="6" t="s">
        <v>12</v>
      </c>
      <c r="AP1" s="6" t="s">
        <v>13</v>
      </c>
      <c r="AQ1" s="6" t="s">
        <v>70</v>
      </c>
      <c r="AR1" s="6" t="s">
        <v>71</v>
      </c>
      <c r="AS1" s="6" t="s">
        <v>14</v>
      </c>
      <c r="AT1" s="6" t="s">
        <v>15</v>
      </c>
      <c r="AU1" s="6" t="s">
        <v>16</v>
      </c>
      <c r="AV1" s="6" t="s">
        <v>17</v>
      </c>
      <c r="AW1" s="12" t="s">
        <v>67</v>
      </c>
      <c r="AX1" s="13" t="s">
        <v>68</v>
      </c>
    </row>
    <row r="2" spans="1:50" ht="15" x14ac:dyDescent="0.35">
      <c r="A2" s="14">
        <f>COUNTA($B$2:B2)</f>
        <v>1</v>
      </c>
      <c r="B2" s="14" t="s">
        <v>72</v>
      </c>
      <c r="C2" s="14" t="s">
        <v>18</v>
      </c>
      <c r="D2" s="14" t="s">
        <v>73</v>
      </c>
      <c r="E2" s="15">
        <v>543.52599999999995</v>
      </c>
      <c r="F2" s="14" t="s">
        <v>19</v>
      </c>
      <c r="G2" s="26">
        <v>1</v>
      </c>
      <c r="H2" s="14" t="s">
        <v>20</v>
      </c>
      <c r="I2" s="16" t="s">
        <v>21</v>
      </c>
      <c r="J2" s="14">
        <v>1E-3</v>
      </c>
      <c r="K2" s="14">
        <v>30</v>
      </c>
      <c r="L2" s="14">
        <v>6</v>
      </c>
      <c r="M2" s="14"/>
      <c r="N2" s="14" t="s">
        <v>22</v>
      </c>
      <c r="O2" s="14" t="s">
        <v>23</v>
      </c>
      <c r="P2" s="15">
        <v>-0.417193179825191</v>
      </c>
      <c r="Q2" s="15">
        <f t="shared" ref="Q2:Q32" si="0">P2*27.211396641308</f>
        <v>-11.352409092271806</v>
      </c>
      <c r="R2" s="15">
        <v>-0.38425799999999999</v>
      </c>
      <c r="S2" s="15">
        <f t="shared" ref="S2:S32" si="1">R2*27.211396641308</f>
        <v>-10.456196850595729</v>
      </c>
      <c r="T2" s="15">
        <f>R2-P2</f>
        <v>3.2935179825191008E-2</v>
      </c>
      <c r="U2" s="15">
        <f t="shared" ref="U2:U32" si="2">S2-Q2</f>
        <v>0.89621224167607672</v>
      </c>
      <c r="V2" s="15">
        <f t="shared" ref="V2:V32" si="3">-Q2</f>
        <v>11.352409092271806</v>
      </c>
      <c r="W2" s="15">
        <f t="shared" ref="W2:W32" si="4">-S2</f>
        <v>10.456196850595729</v>
      </c>
      <c r="X2" s="15">
        <f t="shared" ref="X2:X32" si="5">(V2+W2)/2</f>
        <v>10.904302971433768</v>
      </c>
      <c r="Y2" s="15">
        <f t="shared" ref="Y2:Y32" si="6">(V2-W2)/2</f>
        <v>0.44810612083803836</v>
      </c>
      <c r="Z2" s="17">
        <v>7.2758338</v>
      </c>
      <c r="AA2" s="18">
        <f>Z2/0.393456</f>
        <v>18.492115509739335</v>
      </c>
      <c r="AB2" s="15">
        <f t="shared" ref="AB2:AB32" si="7">(4.82-X2)/2/(W2)</f>
        <v>-0.29094244582279083</v>
      </c>
      <c r="AC2" s="15">
        <v>-1134.5867820968399</v>
      </c>
      <c r="AD2" s="15">
        <f>AC2*27.211396641308</f>
        <v>-30873.6909516224</v>
      </c>
      <c r="AE2" s="15"/>
      <c r="AF2" s="15">
        <f>(X2^2)/(2*Y2)</f>
        <v>132.67373258643283</v>
      </c>
      <c r="AG2" s="15">
        <f>(3*V2+W2)^2/16/(V2-W2)</f>
        <v>138.18189733725444</v>
      </c>
      <c r="AH2" s="15">
        <f>(V2+3*W2)^2/16/(V2-W2)</f>
        <v>127.27759436582066</v>
      </c>
      <c r="AI2" s="15"/>
      <c r="AJ2" s="15"/>
      <c r="AK2" s="15"/>
      <c r="AL2" s="15"/>
      <c r="AM2" s="15"/>
      <c r="AN2" s="15"/>
      <c r="AO2" s="19"/>
      <c r="AP2" s="14"/>
      <c r="AQ2" s="14"/>
      <c r="AR2" s="14"/>
      <c r="AS2" s="14"/>
      <c r="AT2" s="14"/>
      <c r="AU2" s="14"/>
      <c r="AV2" s="19"/>
      <c r="AW2" s="20">
        <v>8.4000000000000005E-2</v>
      </c>
      <c r="AX2" s="21">
        <v>58</v>
      </c>
    </row>
    <row r="3" spans="1:50" ht="15" x14ac:dyDescent="0.35">
      <c r="A3" s="14">
        <f>COUNTA($B$2:B3)</f>
        <v>2</v>
      </c>
      <c r="B3" s="14" t="s">
        <v>74</v>
      </c>
      <c r="C3" s="14" t="s">
        <v>18</v>
      </c>
      <c r="D3" s="14" t="s">
        <v>75</v>
      </c>
      <c r="E3" s="15">
        <v>614.66679999999997</v>
      </c>
      <c r="F3" s="14" t="s">
        <v>19</v>
      </c>
      <c r="G3" s="26">
        <v>1</v>
      </c>
      <c r="H3" s="14" t="s">
        <v>20</v>
      </c>
      <c r="I3" s="16" t="s">
        <v>21</v>
      </c>
      <c r="J3" s="14">
        <v>1E-3</v>
      </c>
      <c r="K3" s="14">
        <v>30</v>
      </c>
      <c r="L3" s="14">
        <v>6</v>
      </c>
      <c r="M3" s="14"/>
      <c r="N3" s="14" t="s">
        <v>22</v>
      </c>
      <c r="O3" s="14" t="s">
        <v>23</v>
      </c>
      <c r="P3" s="15">
        <v>-0.39843719552189599</v>
      </c>
      <c r="Q3" s="15">
        <f t="shared" si="0"/>
        <v>-10.8420325639967</v>
      </c>
      <c r="R3" s="15">
        <v>-0.372954276532452</v>
      </c>
      <c r="S3" s="15">
        <f t="shared" si="1"/>
        <v>-10.148606747796618</v>
      </c>
      <c r="T3" s="15">
        <f>R3-P3</f>
        <v>2.5482918989443992E-2</v>
      </c>
      <c r="U3" s="15">
        <f t="shared" si="2"/>
        <v>0.69342581620008126</v>
      </c>
      <c r="V3" s="15">
        <f t="shared" si="3"/>
        <v>10.8420325639967</v>
      </c>
      <c r="W3" s="15">
        <f t="shared" si="4"/>
        <v>10.148606747796618</v>
      </c>
      <c r="X3" s="15">
        <f t="shared" si="5"/>
        <v>10.495319655896658</v>
      </c>
      <c r="Y3" s="15">
        <f t="shared" si="6"/>
        <v>0.34671290810004063</v>
      </c>
      <c r="Z3" s="17">
        <v>12.123135599999999</v>
      </c>
      <c r="AA3" s="18">
        <f>Z3/0.393456</f>
        <v>30.811922044650483</v>
      </c>
      <c r="AB3" s="15">
        <f t="shared" si="7"/>
        <v>-0.27961077795870043</v>
      </c>
      <c r="AC3" s="15">
        <v>-1291.9362618375101</v>
      </c>
      <c r="AD3" s="15">
        <f t="shared" ref="AD3:AD32" si="8">AC3*27.211396641308</f>
        <v>-35155.390056149234</v>
      </c>
      <c r="AE3" s="15"/>
      <c r="AF3" s="15">
        <f>(X3^2)/(2*Y3)</f>
        <v>158.85150524546887</v>
      </c>
      <c r="AG3" s="15">
        <f>(3*V3+W3)^2/16/(V3-W3)</f>
        <v>164.14250418692978</v>
      </c>
      <c r="AH3" s="15">
        <f>(V3+3*W3)^2/16/(V3-W3)</f>
        <v>153.6471845310331</v>
      </c>
      <c r="AI3" s="15"/>
      <c r="AJ3" s="15"/>
      <c r="AK3" s="15"/>
      <c r="AL3" s="15"/>
      <c r="AM3" s="15"/>
      <c r="AN3" s="15"/>
      <c r="AO3" s="19"/>
      <c r="AP3" s="14"/>
      <c r="AQ3" s="14"/>
      <c r="AR3" s="14"/>
      <c r="AS3" s="14"/>
      <c r="AT3" s="14"/>
      <c r="AU3" s="14"/>
      <c r="AV3" s="19"/>
      <c r="AW3" s="20">
        <v>7.0000000000000007E-2</v>
      </c>
      <c r="AX3" s="21">
        <v>64.5</v>
      </c>
    </row>
    <row r="4" spans="1:50" ht="15" x14ac:dyDescent="0.35">
      <c r="A4" s="14">
        <f>COUNTA($B$2:B4)</f>
        <v>3</v>
      </c>
      <c r="B4" s="14" t="s">
        <v>76</v>
      </c>
      <c r="C4" s="14" t="s">
        <v>18</v>
      </c>
      <c r="D4" s="14" t="s">
        <v>77</v>
      </c>
      <c r="E4" s="15">
        <v>726.88</v>
      </c>
      <c r="F4" s="14" t="s">
        <v>19</v>
      </c>
      <c r="G4" s="26">
        <v>1</v>
      </c>
      <c r="H4" s="14" t="s">
        <v>20</v>
      </c>
      <c r="I4" s="16" t="s">
        <v>21</v>
      </c>
      <c r="J4" s="14">
        <v>0.137574290116663</v>
      </c>
      <c r="K4" s="14">
        <v>30</v>
      </c>
      <c r="L4" s="14">
        <v>6</v>
      </c>
      <c r="M4" s="14"/>
      <c r="N4" s="14" t="s">
        <v>22</v>
      </c>
      <c r="O4" s="14" t="s">
        <v>23</v>
      </c>
      <c r="P4" s="15">
        <v>-0.37559068682635799</v>
      </c>
      <c r="Q4" s="15">
        <f t="shared" si="0"/>
        <v>-10.220347154013323</v>
      </c>
      <c r="R4" s="15">
        <v>-0.24560767214847701</v>
      </c>
      <c r="S4" s="15">
        <f t="shared" si="1"/>
        <v>-6.6833277849805439</v>
      </c>
      <c r="T4" s="15">
        <f>R4-P4</f>
        <v>0.12998301467788098</v>
      </c>
      <c r="U4" s="15">
        <f t="shared" si="2"/>
        <v>3.5370193690327794</v>
      </c>
      <c r="V4" s="15">
        <f t="shared" si="3"/>
        <v>10.220347154013323</v>
      </c>
      <c r="W4" s="15">
        <f t="shared" si="4"/>
        <v>6.6833277849805439</v>
      </c>
      <c r="X4" s="15">
        <f t="shared" si="5"/>
        <v>8.4518374694969332</v>
      </c>
      <c r="Y4" s="15">
        <f t="shared" si="6"/>
        <v>1.7685096845163897</v>
      </c>
      <c r="Z4" s="17">
        <v>6.3585085000000001</v>
      </c>
      <c r="AA4" s="18">
        <f>Z4/0.393456</f>
        <v>16.16065964173885</v>
      </c>
      <c r="AB4" s="15">
        <f t="shared" si="7"/>
        <v>-0.27170876443160313</v>
      </c>
      <c r="AC4" s="15">
        <v>-1606.86584807035</v>
      </c>
      <c r="AD4" s="15">
        <f t="shared" si="8"/>
        <v>-43725.063941214052</v>
      </c>
      <c r="AE4" s="15"/>
      <c r="AF4" s="15">
        <f>(X4^2)/(2*Y4)</f>
        <v>20.195975525665919</v>
      </c>
      <c r="AG4" s="15">
        <f>(3*V4+W4)^2/16/(V4-W4)</f>
        <v>24.64295797097893</v>
      </c>
      <c r="AH4" s="15">
        <f>(V4+3*W4)^2/16/(V4-W4)</f>
        <v>16.191120501482004</v>
      </c>
      <c r="AI4" s="15"/>
      <c r="AJ4" s="15"/>
      <c r="AK4" s="15"/>
      <c r="AL4" s="15"/>
      <c r="AM4" s="15"/>
      <c r="AN4" s="15"/>
      <c r="AO4" s="19"/>
      <c r="AP4" s="14"/>
      <c r="AQ4" s="14"/>
      <c r="AR4" s="14"/>
      <c r="AS4" s="14"/>
      <c r="AT4" s="14"/>
      <c r="AU4" s="14"/>
      <c r="AV4" s="19"/>
      <c r="AW4" s="20">
        <v>4.18</v>
      </c>
      <c r="AX4" s="21">
        <v>67.239999999999995</v>
      </c>
    </row>
    <row r="5" spans="1:50" ht="15" x14ac:dyDescent="0.35">
      <c r="A5" s="14">
        <f>COUNTA($B$2:B5)</f>
        <v>4</v>
      </c>
      <c r="B5" s="14" t="s">
        <v>78</v>
      </c>
      <c r="C5" s="14" t="s">
        <v>18</v>
      </c>
      <c r="D5" s="14" t="s">
        <v>79</v>
      </c>
      <c r="E5" s="15">
        <v>641.84</v>
      </c>
      <c r="F5" s="14" t="s">
        <v>19</v>
      </c>
      <c r="G5" s="26">
        <v>1</v>
      </c>
      <c r="H5" s="14" t="s">
        <v>20</v>
      </c>
      <c r="I5" s="16" t="s">
        <v>21</v>
      </c>
      <c r="J5" s="14">
        <v>1.0000000000000001E-5</v>
      </c>
      <c r="K5" s="14">
        <v>30</v>
      </c>
      <c r="L5" s="14">
        <v>6</v>
      </c>
      <c r="M5" s="14"/>
      <c r="N5" s="14" t="s">
        <v>22</v>
      </c>
      <c r="O5" s="14" t="s">
        <v>23</v>
      </c>
      <c r="P5" s="15">
        <v>-0.38353053448388003</v>
      </c>
      <c r="Q5" s="15">
        <f t="shared" si="0"/>
        <v>-10.436401497893714</v>
      </c>
      <c r="R5" s="15">
        <v>-0.22808129872024799</v>
      </c>
      <c r="S5" s="15">
        <f t="shared" si="1"/>
        <v>-6.2064106859413224</v>
      </c>
      <c r="T5" s="15">
        <f t="shared" ref="T5:T8" si="9">R5-P5</f>
        <v>0.15544923576363204</v>
      </c>
      <c r="U5" s="15">
        <f t="shared" si="2"/>
        <v>4.2299908119523915</v>
      </c>
      <c r="V5" s="15">
        <f t="shared" si="3"/>
        <v>10.436401497893714</v>
      </c>
      <c r="W5" s="15">
        <f t="shared" si="4"/>
        <v>6.2064106859413224</v>
      </c>
      <c r="X5" s="15">
        <f t="shared" si="5"/>
        <v>8.3214060919175186</v>
      </c>
      <c r="Y5" s="15">
        <f t="shared" si="6"/>
        <v>2.1149954059761957</v>
      </c>
      <c r="Z5" s="17">
        <v>1.6702128999999999</v>
      </c>
      <c r="AA5" s="18">
        <f t="shared" ref="AA5:AA8" si="10">Z5/0.393456</f>
        <v>4.2449801248424217</v>
      </c>
      <c r="AB5" s="15">
        <f t="shared" si="7"/>
        <v>-0.28207979370821012</v>
      </c>
      <c r="AC5" s="15">
        <v>-1748.20375728772</v>
      </c>
      <c r="AD5" s="15">
        <f t="shared" si="8"/>
        <v>-47571.065849381092</v>
      </c>
      <c r="AE5" s="15"/>
      <c r="AF5" s="15">
        <f t="shared" ref="AF5:AF8" si="11">(X5^2)/(2*Y5)</f>
        <v>16.370200888129339</v>
      </c>
      <c r="AG5" s="15">
        <f t="shared" ref="AG5:AG8" si="12">(3*V5+W5)^2/16/(V5-W5)</f>
        <v>20.795278359835123</v>
      </c>
      <c r="AH5" s="15">
        <f t="shared" ref="AH5:AH8" si="13">(V5+3*W5)^2/16/(V5-W5)</f>
        <v>12.473872267917606</v>
      </c>
      <c r="AI5" s="15"/>
      <c r="AJ5" s="15"/>
      <c r="AK5" s="15"/>
      <c r="AL5" s="15"/>
      <c r="AM5" s="15"/>
      <c r="AN5" s="15"/>
      <c r="AO5" s="19"/>
      <c r="AP5" s="14"/>
      <c r="AQ5" s="14"/>
      <c r="AR5" s="14"/>
      <c r="AS5" s="14"/>
      <c r="AT5" s="14"/>
      <c r="AU5" s="14"/>
      <c r="AV5" s="19"/>
      <c r="AW5" s="20"/>
      <c r="AX5" s="21">
        <v>8.8800000000000008</v>
      </c>
    </row>
    <row r="6" spans="1:50" ht="15" x14ac:dyDescent="0.35">
      <c r="A6" s="14">
        <f>COUNTA($B$2:B6)</f>
        <v>5</v>
      </c>
      <c r="B6" s="14" t="s">
        <v>80</v>
      </c>
      <c r="C6" s="14" t="s">
        <v>18</v>
      </c>
      <c r="D6" s="14" t="s">
        <v>81</v>
      </c>
      <c r="E6" s="15">
        <v>519.17999999999995</v>
      </c>
      <c r="F6" s="14" t="s">
        <v>19</v>
      </c>
      <c r="G6" s="26">
        <v>1</v>
      </c>
      <c r="H6" s="14" t="s">
        <v>20</v>
      </c>
      <c r="I6" s="16" t="s">
        <v>24</v>
      </c>
      <c r="J6" s="14">
        <v>9.6305712854886566E-2</v>
      </c>
      <c r="K6" s="14">
        <v>50</v>
      </c>
      <c r="L6" s="14">
        <v>1</v>
      </c>
      <c r="M6" s="14" t="s">
        <v>25</v>
      </c>
      <c r="N6" s="14" t="s">
        <v>22</v>
      </c>
      <c r="O6" s="14" t="s">
        <v>23</v>
      </c>
      <c r="P6" s="15">
        <v>-0.34936600000000001</v>
      </c>
      <c r="Q6" s="15">
        <f t="shared" si="0"/>
        <v>-9.5067367989872107</v>
      </c>
      <c r="R6" s="15">
        <v>-0.16970299999999999</v>
      </c>
      <c r="S6" s="15">
        <f t="shared" si="1"/>
        <v>-4.6178556442198913</v>
      </c>
      <c r="T6" s="15">
        <f t="shared" si="9"/>
        <v>0.17966300000000002</v>
      </c>
      <c r="U6" s="15">
        <f t="shared" si="2"/>
        <v>4.8888811547673194</v>
      </c>
      <c r="V6" s="15">
        <f t="shared" si="3"/>
        <v>9.5067367989872107</v>
      </c>
      <c r="W6" s="15">
        <f t="shared" si="4"/>
        <v>4.6178556442198913</v>
      </c>
      <c r="X6" s="15">
        <f t="shared" si="5"/>
        <v>7.0622962216035514</v>
      </c>
      <c r="Y6" s="15">
        <f t="shared" si="6"/>
        <v>2.4444405773836597</v>
      </c>
      <c r="Z6" s="17">
        <v>3.2087137999999999</v>
      </c>
      <c r="AA6" s="18">
        <f t="shared" si="10"/>
        <v>8.155203631409865</v>
      </c>
      <c r="AB6" s="15">
        <f t="shared" si="7"/>
        <v>-0.24278543921248422</v>
      </c>
      <c r="AC6" s="15">
        <v>-1951.6202886339599</v>
      </c>
      <c r="AD6" s="15">
        <f t="shared" si="8"/>
        <v>-53106.313767242689</v>
      </c>
      <c r="AE6" s="15"/>
      <c r="AF6" s="15">
        <f t="shared" si="11"/>
        <v>10.201930941405671</v>
      </c>
      <c r="AG6" s="15">
        <f t="shared" si="12"/>
        <v>14.038634124380403</v>
      </c>
      <c r="AH6" s="15">
        <f t="shared" si="13"/>
        <v>6.9763379027768524</v>
      </c>
      <c r="AI6" s="15"/>
      <c r="AJ6" s="15"/>
      <c r="AK6" s="15"/>
      <c r="AL6" s="15"/>
      <c r="AM6" s="15"/>
      <c r="AN6" s="15"/>
      <c r="AO6" s="19"/>
      <c r="AP6" s="14"/>
      <c r="AQ6" s="14"/>
      <c r="AR6" s="14"/>
      <c r="AS6" s="14"/>
      <c r="AT6" s="14"/>
      <c r="AU6" s="14"/>
      <c r="AV6" s="19"/>
      <c r="AW6" s="20"/>
      <c r="AX6" s="21">
        <v>36.5</v>
      </c>
    </row>
    <row r="7" spans="1:50" ht="15" x14ac:dyDescent="0.35">
      <c r="A7" s="14">
        <f>COUNTA($B$2:B7)</f>
        <v>6</v>
      </c>
      <c r="B7" s="14" t="s">
        <v>82</v>
      </c>
      <c r="C7" s="14" t="s">
        <v>18</v>
      </c>
      <c r="D7" s="14" t="s">
        <v>83</v>
      </c>
      <c r="E7" s="15">
        <v>575.28700000000003</v>
      </c>
      <c r="F7" s="14" t="s">
        <v>19</v>
      </c>
      <c r="G7" s="26">
        <v>1</v>
      </c>
      <c r="H7" s="14" t="s">
        <v>20</v>
      </c>
      <c r="I7" s="16" t="s">
        <v>24</v>
      </c>
      <c r="J7" s="14">
        <v>8.6913140745401851E-2</v>
      </c>
      <c r="K7" s="14">
        <v>50</v>
      </c>
      <c r="L7" s="14">
        <v>1</v>
      </c>
      <c r="M7" s="14" t="s">
        <v>25</v>
      </c>
      <c r="N7" s="14" t="s">
        <v>22</v>
      </c>
      <c r="O7" s="14" t="s">
        <v>23</v>
      </c>
      <c r="P7" s="15">
        <v>-0.34218900000000002</v>
      </c>
      <c r="Q7" s="15">
        <f t="shared" si="0"/>
        <v>-9.3114406052925442</v>
      </c>
      <c r="R7" s="15">
        <v>-0.16573599999999999</v>
      </c>
      <c r="S7" s="15">
        <f t="shared" si="1"/>
        <v>-4.5099080337438222</v>
      </c>
      <c r="T7" s="15">
        <f t="shared" si="9"/>
        <v>0.17645300000000003</v>
      </c>
      <c r="U7" s="15">
        <f t="shared" si="2"/>
        <v>4.801532571548722</v>
      </c>
      <c r="V7" s="15">
        <f t="shared" si="3"/>
        <v>9.3114406052925442</v>
      </c>
      <c r="W7" s="15">
        <f t="shared" si="4"/>
        <v>4.5099080337438222</v>
      </c>
      <c r="X7" s="15">
        <f t="shared" si="5"/>
        <v>6.9106743195181828</v>
      </c>
      <c r="Y7" s="15">
        <f t="shared" si="6"/>
        <v>2.400766285774361</v>
      </c>
      <c r="Z7" s="17">
        <v>4.9673873999999998</v>
      </c>
      <c r="AA7" s="18">
        <f t="shared" si="10"/>
        <v>12.625013724533366</v>
      </c>
      <c r="AB7" s="15">
        <f t="shared" si="7"/>
        <v>-0.23178680184556283</v>
      </c>
      <c r="AC7" s="15">
        <v>-2108.9265383995098</v>
      </c>
      <c r="AD7" s="15">
        <f t="shared" si="8"/>
        <v>-57386.836523769729</v>
      </c>
      <c r="AE7" s="15"/>
      <c r="AF7" s="15">
        <f t="shared" si="11"/>
        <v>9.9462866988412539</v>
      </c>
      <c r="AG7" s="15">
        <f t="shared" si="12"/>
        <v>13.701719644322139</v>
      </c>
      <c r="AH7" s="15">
        <f t="shared" si="13"/>
        <v>6.7910453248039602</v>
      </c>
      <c r="AI7" s="15"/>
      <c r="AJ7" s="15"/>
      <c r="AK7" s="15"/>
      <c r="AL7" s="15"/>
      <c r="AM7" s="15"/>
      <c r="AN7" s="15"/>
      <c r="AO7" s="19"/>
      <c r="AP7" s="14"/>
      <c r="AQ7" s="14"/>
      <c r="AR7" s="14"/>
      <c r="AS7" s="14"/>
      <c r="AT7" s="14"/>
      <c r="AU7" s="14"/>
      <c r="AV7" s="19"/>
      <c r="AW7" s="20"/>
      <c r="AX7" s="21">
        <v>40.200000000000003</v>
      </c>
    </row>
    <row r="8" spans="1:50" ht="15" x14ac:dyDescent="0.35">
      <c r="A8" s="14">
        <f>COUNTA($B$2:B8)</f>
        <v>7</v>
      </c>
      <c r="B8" s="14" t="s">
        <v>84</v>
      </c>
      <c r="C8" s="14" t="s">
        <v>18</v>
      </c>
      <c r="D8" s="14" t="s">
        <v>85</v>
      </c>
      <c r="E8" s="15">
        <v>603.38814000000002</v>
      </c>
      <c r="F8" s="14" t="s">
        <v>19</v>
      </c>
      <c r="G8" s="26">
        <v>1</v>
      </c>
      <c r="H8" s="14" t="s">
        <v>20</v>
      </c>
      <c r="I8" s="16" t="s">
        <v>24</v>
      </c>
      <c r="J8" s="14">
        <v>8.2865419928802031E-2</v>
      </c>
      <c r="K8" s="14">
        <v>50</v>
      </c>
      <c r="L8" s="14">
        <v>1</v>
      </c>
      <c r="M8" s="14" t="s">
        <v>25</v>
      </c>
      <c r="N8" s="14" t="s">
        <v>22</v>
      </c>
      <c r="O8" s="14" t="s">
        <v>23</v>
      </c>
      <c r="P8" s="15">
        <v>-0.32963700000000001</v>
      </c>
      <c r="Q8" s="15">
        <f t="shared" si="0"/>
        <v>-8.9698831546508462</v>
      </c>
      <c r="R8" s="15">
        <v>-0.16475100000000001</v>
      </c>
      <c r="S8" s="15">
        <f t="shared" si="1"/>
        <v>-4.4831048080521345</v>
      </c>
      <c r="T8" s="15">
        <f t="shared" si="9"/>
        <v>0.164886</v>
      </c>
      <c r="U8" s="15">
        <f t="shared" si="2"/>
        <v>4.4867783465987117</v>
      </c>
      <c r="V8" s="15">
        <f t="shared" si="3"/>
        <v>8.9698831546508462</v>
      </c>
      <c r="W8" s="15">
        <f t="shared" si="4"/>
        <v>4.4831048080521345</v>
      </c>
      <c r="X8" s="15">
        <f t="shared" si="5"/>
        <v>6.7264939813514903</v>
      </c>
      <c r="Y8" s="15">
        <f t="shared" si="6"/>
        <v>2.2433891732993558</v>
      </c>
      <c r="Z8" s="17">
        <v>8.9795081999999997</v>
      </c>
      <c r="AA8" s="18">
        <f t="shared" si="10"/>
        <v>22.822140722215444</v>
      </c>
      <c r="AB8" s="15">
        <f t="shared" si="7"/>
        <v>-0.21263098488431761</v>
      </c>
      <c r="AC8" s="15">
        <v>-2187.57604319134</v>
      </c>
      <c r="AD8" s="15">
        <f t="shared" si="8"/>
        <v>-59526.999394302671</v>
      </c>
      <c r="AE8" s="15"/>
      <c r="AF8" s="15">
        <f t="shared" si="11"/>
        <v>10.084233671907866</v>
      </c>
      <c r="AG8" s="15">
        <f t="shared" si="12"/>
        <v>13.72790430924603</v>
      </c>
      <c r="AH8" s="15">
        <f t="shared" si="13"/>
        <v>7.001410327894539</v>
      </c>
      <c r="AI8" s="15"/>
      <c r="AJ8" s="15"/>
      <c r="AK8" s="15"/>
      <c r="AL8" s="15"/>
      <c r="AM8" s="15"/>
      <c r="AN8" s="15"/>
      <c r="AO8" s="19"/>
      <c r="AP8" s="14"/>
      <c r="AQ8" s="14"/>
      <c r="AR8" s="14"/>
      <c r="AS8" s="14"/>
      <c r="AT8" s="14"/>
      <c r="AU8" s="14"/>
      <c r="AV8" s="19"/>
      <c r="AW8" s="20"/>
      <c r="AX8" s="21">
        <v>45.5</v>
      </c>
    </row>
    <row r="9" spans="1:50" ht="15" x14ac:dyDescent="0.35">
      <c r="A9" s="14">
        <f>COUNTA($B$2:B9)</f>
        <v>8</v>
      </c>
      <c r="B9" s="14" t="s">
        <v>86</v>
      </c>
      <c r="C9" s="14" t="s">
        <v>18</v>
      </c>
      <c r="D9" s="14" t="s">
        <v>87</v>
      </c>
      <c r="E9" s="15">
        <v>681.67</v>
      </c>
      <c r="F9" s="14" t="s">
        <v>19</v>
      </c>
      <c r="G9" s="26">
        <v>1</v>
      </c>
      <c r="H9" s="14" t="s">
        <v>20</v>
      </c>
      <c r="I9" s="16" t="s">
        <v>27</v>
      </c>
      <c r="J9" s="14">
        <v>0.5</v>
      </c>
      <c r="K9" s="14">
        <v>20</v>
      </c>
      <c r="L9" s="14">
        <v>24</v>
      </c>
      <c r="M9" s="14"/>
      <c r="N9" s="14" t="s">
        <v>22</v>
      </c>
      <c r="O9" s="14" t="s">
        <v>23</v>
      </c>
      <c r="P9" s="15">
        <v>-0.388631</v>
      </c>
      <c r="Q9" s="15">
        <f t="shared" si="0"/>
        <v>-10.57519228810817</v>
      </c>
      <c r="R9" s="15">
        <v>-0.34828799999999999</v>
      </c>
      <c r="S9" s="15">
        <f t="shared" si="1"/>
        <v>-9.4774029134078805</v>
      </c>
      <c r="T9" s="15">
        <f>R9-P9</f>
        <v>4.0343000000000018E-2</v>
      </c>
      <c r="U9" s="15">
        <f t="shared" si="2"/>
        <v>1.0977893747002891</v>
      </c>
      <c r="V9" s="15">
        <f t="shared" si="3"/>
        <v>10.57519228810817</v>
      </c>
      <c r="W9" s="15">
        <f t="shared" si="4"/>
        <v>9.4774029134078805</v>
      </c>
      <c r="X9" s="15">
        <f t="shared" si="5"/>
        <v>10.026297600758024</v>
      </c>
      <c r="Y9" s="15">
        <f t="shared" si="6"/>
        <v>0.54889468735014457</v>
      </c>
      <c r="Z9" s="17">
        <v>6.9123095000000001</v>
      </c>
      <c r="AA9" s="18">
        <f>Z9/0.393456</f>
        <v>17.568189327396205</v>
      </c>
      <c r="AB9" s="15">
        <f t="shared" si="7"/>
        <v>-0.27466900206345379</v>
      </c>
      <c r="AC9" s="15">
        <v>-1533.4446813296299</v>
      </c>
      <c r="AD9" s="15">
        <f t="shared" si="8"/>
        <v>-41727.171451164708</v>
      </c>
      <c r="AE9" s="15"/>
      <c r="AF9" s="15">
        <f t="shared" ref="AF9:AF32" si="14">(X9^2)/(2*Y9)</f>
        <v>91.571886097377472</v>
      </c>
      <c r="AG9" s="15">
        <f t="shared" ref="AG9:AG32" si="15">(3*V9+W9)^2/16/(V9-W9)</f>
        <v>96.653646733675259</v>
      </c>
      <c r="AH9" s="15">
        <f t="shared" ref="AH9:AH32" si="16">(V9+3*W9)^2/16/(V9-W9)</f>
        <v>86.627349132917246</v>
      </c>
      <c r="AI9" s="15"/>
      <c r="AJ9" s="15"/>
      <c r="AK9" s="15"/>
      <c r="AL9" s="15"/>
      <c r="AM9" s="15"/>
      <c r="AN9" s="15"/>
      <c r="AO9" s="19"/>
      <c r="AP9" s="14"/>
      <c r="AQ9" s="14"/>
      <c r="AR9" s="14"/>
      <c r="AS9" s="14"/>
      <c r="AT9" s="14"/>
      <c r="AU9" s="14"/>
      <c r="AV9" s="19"/>
      <c r="AW9" s="20">
        <v>0.12720000000000001</v>
      </c>
      <c r="AX9" s="21">
        <v>88.82</v>
      </c>
    </row>
    <row r="10" spans="1:50" ht="15" x14ac:dyDescent="0.35">
      <c r="A10" s="14">
        <f>COUNTA($B$2:B10)</f>
        <v>9</v>
      </c>
      <c r="B10" s="14" t="s">
        <v>88</v>
      </c>
      <c r="C10" s="14" t="s">
        <v>18</v>
      </c>
      <c r="D10" s="14" t="s">
        <v>89</v>
      </c>
      <c r="E10" s="15">
        <v>457.48899999999998</v>
      </c>
      <c r="F10" s="14" t="s">
        <v>19</v>
      </c>
      <c r="G10" s="26">
        <v>1</v>
      </c>
      <c r="H10" s="14" t="s">
        <v>20</v>
      </c>
      <c r="I10" s="16" t="s">
        <v>27</v>
      </c>
      <c r="J10" s="14">
        <v>0.01</v>
      </c>
      <c r="K10" s="14">
        <v>25</v>
      </c>
      <c r="L10" s="14">
        <v>24</v>
      </c>
      <c r="M10" s="14"/>
      <c r="N10" s="14" t="s">
        <v>22</v>
      </c>
      <c r="O10" s="14" t="s">
        <v>23</v>
      </c>
      <c r="P10" s="15">
        <v>-0.28796100000000002</v>
      </c>
      <c r="Q10" s="15">
        <f t="shared" si="0"/>
        <v>-7.8358209882276935</v>
      </c>
      <c r="R10" s="15">
        <v>-0.132881</v>
      </c>
      <c r="S10" s="15">
        <f t="shared" si="1"/>
        <v>-3.6158775970936481</v>
      </c>
      <c r="T10" s="15">
        <f t="shared" ref="T10:T32" si="17">R10-P10</f>
        <v>0.15508000000000002</v>
      </c>
      <c r="U10" s="15">
        <f t="shared" si="2"/>
        <v>4.2199433911340449</v>
      </c>
      <c r="V10" s="15">
        <f t="shared" si="3"/>
        <v>7.8358209882276935</v>
      </c>
      <c r="W10" s="15">
        <f t="shared" si="4"/>
        <v>3.6158775970936481</v>
      </c>
      <c r="X10" s="15">
        <f t="shared" si="5"/>
        <v>5.725849292660671</v>
      </c>
      <c r="Y10" s="15">
        <f t="shared" si="6"/>
        <v>2.1099716955670225</v>
      </c>
      <c r="Z10" s="17">
        <v>2.6360565</v>
      </c>
      <c r="AA10" s="18">
        <f t="shared" ref="AA10:AA29" si="18">Z10/0.393456</f>
        <v>6.6997491460290357</v>
      </c>
      <c r="AB10" s="15">
        <f t="shared" si="7"/>
        <v>-0.12525994980980132</v>
      </c>
      <c r="AC10" s="15">
        <v>-1161.17272492193</v>
      </c>
      <c r="AD10" s="15">
        <f t="shared" si="8"/>
        <v>-31597.131586919062</v>
      </c>
      <c r="AE10" s="15"/>
      <c r="AF10" s="15">
        <f t="shared" si="14"/>
        <v>7.769144531925142</v>
      </c>
      <c r="AG10" s="15">
        <f t="shared" si="15"/>
        <v>10.895815640201352</v>
      </c>
      <c r="AH10" s="15">
        <f t="shared" si="16"/>
        <v>5.1699663475406847</v>
      </c>
      <c r="AI10" s="15"/>
      <c r="AJ10" s="15"/>
      <c r="AK10" s="15"/>
      <c r="AL10" s="15"/>
      <c r="AM10" s="15"/>
      <c r="AN10" s="15"/>
      <c r="AO10" s="19"/>
      <c r="AP10" s="14"/>
      <c r="AQ10" s="14"/>
      <c r="AR10" s="14"/>
      <c r="AS10" s="14"/>
      <c r="AT10" s="14"/>
      <c r="AU10" s="14"/>
      <c r="AV10" s="19"/>
      <c r="AW10" s="20">
        <v>0.12526999999999999</v>
      </c>
      <c r="AX10" s="21">
        <v>66.23</v>
      </c>
    </row>
    <row r="11" spans="1:50" ht="15" x14ac:dyDescent="0.35">
      <c r="A11" s="14">
        <f>COUNTA($B$2:B11)</f>
        <v>10</v>
      </c>
      <c r="B11" s="14" t="s">
        <v>90</v>
      </c>
      <c r="C11" s="14" t="s">
        <v>18</v>
      </c>
      <c r="D11" s="14" t="s">
        <v>91</v>
      </c>
      <c r="E11" s="15">
        <v>485.54199999999997</v>
      </c>
      <c r="F11" s="14" t="s">
        <v>19</v>
      </c>
      <c r="G11" s="26">
        <v>1</v>
      </c>
      <c r="H11" s="14" t="s">
        <v>20</v>
      </c>
      <c r="I11" s="16" t="s">
        <v>27</v>
      </c>
      <c r="J11" s="14">
        <v>0.01</v>
      </c>
      <c r="K11" s="14">
        <v>25</v>
      </c>
      <c r="L11" s="14">
        <v>24</v>
      </c>
      <c r="M11" s="14"/>
      <c r="N11" s="14" t="s">
        <v>22</v>
      </c>
      <c r="O11" s="14" t="s">
        <v>23</v>
      </c>
      <c r="P11" s="15">
        <v>-0.28785300000000003</v>
      </c>
      <c r="Q11" s="15">
        <f t="shared" si="0"/>
        <v>-7.8328821573904319</v>
      </c>
      <c r="R11" s="15">
        <v>-0.13270499999999999</v>
      </c>
      <c r="S11" s="15">
        <f t="shared" si="1"/>
        <v>-3.6110883912847775</v>
      </c>
      <c r="T11" s="15">
        <f t="shared" si="17"/>
        <v>0.15514800000000004</v>
      </c>
      <c r="U11" s="15">
        <f t="shared" si="2"/>
        <v>4.2217937661056544</v>
      </c>
      <c r="V11" s="15">
        <f t="shared" si="3"/>
        <v>7.8328821573904319</v>
      </c>
      <c r="W11" s="15">
        <f t="shared" si="4"/>
        <v>3.6110883912847775</v>
      </c>
      <c r="X11" s="15">
        <f t="shared" si="5"/>
        <v>5.7219852743376052</v>
      </c>
      <c r="Y11" s="15">
        <f t="shared" si="6"/>
        <v>2.1108968830528272</v>
      </c>
      <c r="Z11" s="17">
        <v>2.8195898000000001</v>
      </c>
      <c r="AA11" s="18">
        <f t="shared" si="18"/>
        <v>7.1662137570655942</v>
      </c>
      <c r="AB11" s="15">
        <f t="shared" si="7"/>
        <v>-0.12489105452451836</v>
      </c>
      <c r="AC11" s="15">
        <v>-1239.8213830637301</v>
      </c>
      <c r="AD11" s="15">
        <f t="shared" si="8"/>
        <v>-33737.271418922224</v>
      </c>
      <c r="AE11" s="15"/>
      <c r="AF11" s="15">
        <f t="shared" si="14"/>
        <v>7.7552616953002111</v>
      </c>
      <c r="AG11" s="15">
        <f t="shared" si="15"/>
        <v>10.880116442850614</v>
      </c>
      <c r="AH11" s="15">
        <f t="shared" si="16"/>
        <v>5.1581311685130107</v>
      </c>
      <c r="AI11" s="15"/>
      <c r="AJ11" s="15"/>
      <c r="AK11" s="15"/>
      <c r="AL11" s="15"/>
      <c r="AM11" s="15"/>
      <c r="AN11" s="15"/>
      <c r="AO11" s="19"/>
      <c r="AP11" s="14"/>
      <c r="AQ11" s="14"/>
      <c r="AR11" s="14"/>
      <c r="AS11" s="14"/>
      <c r="AT11" s="14"/>
      <c r="AU11" s="14"/>
      <c r="AV11" s="19"/>
      <c r="AW11" s="20">
        <v>9.4820000000000002E-2</v>
      </c>
      <c r="AX11" s="21">
        <v>74.44</v>
      </c>
    </row>
    <row r="12" spans="1:50" ht="15" x14ac:dyDescent="0.35">
      <c r="A12" s="14">
        <f>COUNTA($B$2:B12)</f>
        <v>11</v>
      </c>
      <c r="B12" s="14" t="s">
        <v>92</v>
      </c>
      <c r="C12" s="14" t="s">
        <v>18</v>
      </c>
      <c r="D12" s="14" t="s">
        <v>93</v>
      </c>
      <c r="E12" s="15">
        <v>541.64800000000002</v>
      </c>
      <c r="F12" s="14" t="s">
        <v>19</v>
      </c>
      <c r="G12" s="26">
        <v>1</v>
      </c>
      <c r="H12" s="14" t="s">
        <v>20</v>
      </c>
      <c r="I12" s="16" t="s">
        <v>27</v>
      </c>
      <c r="J12" s="14">
        <v>0.01</v>
      </c>
      <c r="K12" s="14">
        <v>25</v>
      </c>
      <c r="L12" s="14">
        <v>24</v>
      </c>
      <c r="M12" s="14"/>
      <c r="N12" s="14" t="s">
        <v>22</v>
      </c>
      <c r="O12" s="14" t="s">
        <v>23</v>
      </c>
      <c r="P12" s="15">
        <v>-0.29255199999999998</v>
      </c>
      <c r="Q12" s="15">
        <f t="shared" si="0"/>
        <v>-7.9607485102079369</v>
      </c>
      <c r="R12" s="15">
        <v>-0.139796</v>
      </c>
      <c r="S12" s="15">
        <f t="shared" si="1"/>
        <v>-3.8040444048682933</v>
      </c>
      <c r="T12" s="15">
        <f t="shared" si="17"/>
        <v>0.15275599999999998</v>
      </c>
      <c r="U12" s="15">
        <f t="shared" si="2"/>
        <v>4.1567041053396441</v>
      </c>
      <c r="V12" s="15">
        <f t="shared" si="3"/>
        <v>7.9607485102079369</v>
      </c>
      <c r="W12" s="15">
        <f t="shared" si="4"/>
        <v>3.8040444048682933</v>
      </c>
      <c r="X12" s="15">
        <f t="shared" si="5"/>
        <v>5.8823964575381149</v>
      </c>
      <c r="Y12" s="15">
        <f t="shared" si="6"/>
        <v>2.078352052669822</v>
      </c>
      <c r="Z12" s="17">
        <v>4.8788821999999996</v>
      </c>
      <c r="AA12" s="18">
        <f t="shared" si="18"/>
        <v>12.400070655931032</v>
      </c>
      <c r="AB12" s="15">
        <f t="shared" si="7"/>
        <v>-0.13964038592431965</v>
      </c>
      <c r="AC12" s="15">
        <v>-1397.11937172628</v>
      </c>
      <c r="AD12" s="15">
        <f t="shared" si="8"/>
        <v>-38017.569379298839</v>
      </c>
      <c r="AE12" s="15"/>
      <c r="AF12" s="15">
        <f t="shared" si="14"/>
        <v>8.3245252023609186</v>
      </c>
      <c r="AG12" s="15">
        <f t="shared" si="15"/>
        <v>11.525517437713704</v>
      </c>
      <c r="AH12" s="15">
        <f t="shared" si="16"/>
        <v>5.6431209801755902</v>
      </c>
      <c r="AI12" s="15"/>
      <c r="AJ12" s="15"/>
      <c r="AK12" s="15"/>
      <c r="AL12" s="15"/>
      <c r="AM12" s="15"/>
      <c r="AN12" s="15"/>
      <c r="AO12" s="19"/>
      <c r="AP12" s="14"/>
      <c r="AQ12" s="14"/>
      <c r="AR12" s="14"/>
      <c r="AS12" s="14"/>
      <c r="AT12" s="14"/>
      <c r="AU12" s="14"/>
      <c r="AV12" s="19"/>
      <c r="AW12" s="20">
        <v>8.9300000000000004E-2</v>
      </c>
      <c r="AX12" s="21">
        <v>75.92</v>
      </c>
    </row>
    <row r="13" spans="1:50" ht="15" x14ac:dyDescent="0.35">
      <c r="A13" s="14">
        <f>COUNTA($B$2:B13)</f>
        <v>12</v>
      </c>
      <c r="B13" s="22" t="s">
        <v>94</v>
      </c>
      <c r="C13" s="14" t="s">
        <v>18</v>
      </c>
      <c r="D13" s="14" t="s">
        <v>95</v>
      </c>
      <c r="E13" s="15">
        <v>572.66999999999996</v>
      </c>
      <c r="F13" s="14" t="s">
        <v>19</v>
      </c>
      <c r="G13" s="26">
        <v>1</v>
      </c>
      <c r="H13" s="14" t="s">
        <v>20</v>
      </c>
      <c r="I13" s="16" t="s">
        <v>27</v>
      </c>
      <c r="J13" s="14">
        <v>0.01</v>
      </c>
      <c r="K13" s="14">
        <v>25</v>
      </c>
      <c r="L13" s="14">
        <v>24</v>
      </c>
      <c r="M13" s="14"/>
      <c r="N13" s="14" t="s">
        <v>22</v>
      </c>
      <c r="O13" s="14" t="s">
        <v>23</v>
      </c>
      <c r="P13" s="15">
        <v>-0.32237300000000002</v>
      </c>
      <c r="Q13" s="15">
        <f t="shared" si="0"/>
        <v>-8.7722195694483851</v>
      </c>
      <c r="R13" s="15">
        <v>-0.17357800000000001</v>
      </c>
      <c r="S13" s="15">
        <f t="shared" si="1"/>
        <v>-4.7232998062049605</v>
      </c>
      <c r="T13" s="15">
        <f t="shared" si="17"/>
        <v>0.14879500000000001</v>
      </c>
      <c r="U13" s="15">
        <f t="shared" si="2"/>
        <v>4.0489197632434246</v>
      </c>
      <c r="V13" s="15">
        <f t="shared" si="3"/>
        <v>8.7722195694483851</v>
      </c>
      <c r="W13" s="15">
        <f t="shared" si="4"/>
        <v>4.7232998062049605</v>
      </c>
      <c r="X13" s="15">
        <f t="shared" si="5"/>
        <v>6.7477596878266723</v>
      </c>
      <c r="Y13" s="15">
        <f t="shared" si="6"/>
        <v>2.0244598816217123</v>
      </c>
      <c r="Z13" s="17">
        <v>3.6996658999999998</v>
      </c>
      <c r="AA13" s="18">
        <f t="shared" si="18"/>
        <v>9.4029977939083409</v>
      </c>
      <c r="AB13" s="15">
        <f t="shared" si="7"/>
        <v>-0.20406916424129903</v>
      </c>
      <c r="AC13" s="15">
        <v>-1485.3108062495401</v>
      </c>
      <c r="AD13" s="15">
        <f t="shared" si="8"/>
        <v>-40417.381484477213</v>
      </c>
      <c r="AE13" s="15"/>
      <c r="AF13" s="15">
        <f t="shared" si="14"/>
        <v>11.24553299821004</v>
      </c>
      <c r="AG13" s="15">
        <f t="shared" si="15"/>
        <v>14.872470327326091</v>
      </c>
      <c r="AH13" s="15">
        <f t="shared" si="16"/>
        <v>8.1247106394994191</v>
      </c>
      <c r="AI13" s="15"/>
      <c r="AJ13" s="15"/>
      <c r="AK13" s="15"/>
      <c r="AL13" s="15"/>
      <c r="AM13" s="15"/>
      <c r="AN13" s="15"/>
      <c r="AO13" s="19"/>
      <c r="AP13" s="14"/>
      <c r="AQ13" s="14"/>
      <c r="AR13" s="14"/>
      <c r="AS13" s="14"/>
      <c r="AT13" s="14"/>
      <c r="AU13" s="14"/>
      <c r="AV13" s="19"/>
      <c r="AW13" s="20">
        <v>0.2356</v>
      </c>
      <c r="AX13" s="21">
        <v>81</v>
      </c>
    </row>
    <row r="14" spans="1:50" ht="15" x14ac:dyDescent="0.35">
      <c r="A14" s="14">
        <f>COUNTA($B$2:B14)</f>
        <v>13</v>
      </c>
      <c r="B14" s="14" t="s">
        <v>96</v>
      </c>
      <c r="C14" s="14" t="s">
        <v>18</v>
      </c>
      <c r="D14" s="14" t="s">
        <v>97</v>
      </c>
      <c r="E14" s="15">
        <v>421.49900000000002</v>
      </c>
      <c r="F14" s="14" t="s">
        <v>19</v>
      </c>
      <c r="G14" s="26">
        <v>1.5</v>
      </c>
      <c r="H14" s="14" t="s">
        <v>20</v>
      </c>
      <c r="I14" s="16" t="s">
        <v>27</v>
      </c>
      <c r="J14" s="14">
        <v>5.931212173694362E-2</v>
      </c>
      <c r="K14" s="14">
        <v>25</v>
      </c>
      <c r="L14" s="14">
        <v>24</v>
      </c>
      <c r="M14" s="14"/>
      <c r="N14" s="14" t="s">
        <v>22</v>
      </c>
      <c r="O14" s="14" t="s">
        <v>23</v>
      </c>
      <c r="P14" s="15">
        <v>-0.33360699999999999</v>
      </c>
      <c r="Q14" s="15">
        <f t="shared" si="0"/>
        <v>-9.0779123993168369</v>
      </c>
      <c r="R14" s="15">
        <v>-0.13225400000000001</v>
      </c>
      <c r="S14" s="15">
        <f t="shared" si="1"/>
        <v>-3.5988160513995484</v>
      </c>
      <c r="T14" s="15">
        <f t="shared" si="17"/>
        <v>0.20135299999999998</v>
      </c>
      <c r="U14" s="15">
        <f t="shared" si="2"/>
        <v>5.4790963479172881</v>
      </c>
      <c r="V14" s="15">
        <f t="shared" si="3"/>
        <v>9.0779123993168369</v>
      </c>
      <c r="W14" s="15">
        <f t="shared" si="4"/>
        <v>3.5988160513995484</v>
      </c>
      <c r="X14" s="15">
        <f t="shared" si="5"/>
        <v>6.3383642253581929</v>
      </c>
      <c r="Y14" s="15">
        <f t="shared" si="6"/>
        <v>2.739548173958644</v>
      </c>
      <c r="Z14" s="17">
        <v>11.706920200000001</v>
      </c>
      <c r="AA14" s="18">
        <f t="shared" si="18"/>
        <v>29.754077203041767</v>
      </c>
      <c r="AB14" s="15">
        <f t="shared" si="7"/>
        <v>-0.21095329737230026</v>
      </c>
      <c r="AC14" s="15">
        <v>-1012.16321524604</v>
      </c>
      <c r="AD14" s="15">
        <f t="shared" si="8"/>
        <v>-27542.374715801598</v>
      </c>
      <c r="AE14" s="15"/>
      <c r="AF14" s="15">
        <f t="shared" si="14"/>
        <v>7.3323881352390927</v>
      </c>
      <c r="AG14" s="15">
        <f t="shared" si="15"/>
        <v>10.84401376966302</v>
      </c>
      <c r="AH14" s="15">
        <f t="shared" si="16"/>
        <v>4.5056495443048243</v>
      </c>
      <c r="AI14" s="15"/>
      <c r="AJ14" s="15"/>
      <c r="AK14" s="15"/>
      <c r="AL14" s="15"/>
      <c r="AM14" s="15"/>
      <c r="AN14" s="15"/>
      <c r="AO14" s="19"/>
      <c r="AP14" s="14"/>
      <c r="AQ14" s="14"/>
      <c r="AR14" s="14"/>
      <c r="AS14" s="14"/>
      <c r="AT14" s="14"/>
      <c r="AU14" s="14"/>
      <c r="AV14" s="19"/>
      <c r="AW14" s="20"/>
      <c r="AX14" s="21">
        <v>96.34</v>
      </c>
    </row>
    <row r="15" spans="1:50" ht="15" x14ac:dyDescent="0.35">
      <c r="A15" s="14">
        <f>COUNTA($B$2:B15)</f>
        <v>14</v>
      </c>
      <c r="B15" s="14" t="s">
        <v>98</v>
      </c>
      <c r="C15" s="14" t="s">
        <v>18</v>
      </c>
      <c r="D15" s="14" t="s">
        <v>99</v>
      </c>
      <c r="E15" s="15">
        <v>399.41</v>
      </c>
      <c r="F15" s="14" t="s">
        <v>19</v>
      </c>
      <c r="G15" s="26">
        <v>1.5</v>
      </c>
      <c r="H15" s="14" t="s">
        <v>20</v>
      </c>
      <c r="I15" s="16" t="s">
        <v>27</v>
      </c>
      <c r="J15" s="14">
        <v>6.2592323677424191E-2</v>
      </c>
      <c r="K15" s="14">
        <v>25</v>
      </c>
      <c r="L15" s="14">
        <v>24</v>
      </c>
      <c r="M15" s="14"/>
      <c r="N15" s="14" t="s">
        <v>22</v>
      </c>
      <c r="O15" s="14" t="s">
        <v>23</v>
      </c>
      <c r="P15" s="15">
        <v>-0.33321899999999999</v>
      </c>
      <c r="Q15" s="15">
        <f t="shared" si="0"/>
        <v>-9.0673543774200098</v>
      </c>
      <c r="R15" s="15">
        <v>-0.243066</v>
      </c>
      <c r="S15" s="15">
        <f t="shared" si="1"/>
        <v>-6.6141653360161703</v>
      </c>
      <c r="T15" s="15">
        <f t="shared" si="17"/>
        <v>9.0152999999999983E-2</v>
      </c>
      <c r="U15" s="15">
        <f t="shared" si="2"/>
        <v>2.4531890414038395</v>
      </c>
      <c r="V15" s="15">
        <f t="shared" si="3"/>
        <v>9.0673543774200098</v>
      </c>
      <c r="W15" s="15">
        <f t="shared" si="4"/>
        <v>6.6141653360161703</v>
      </c>
      <c r="X15" s="15">
        <f t="shared" si="5"/>
        <v>7.8407598567180905</v>
      </c>
      <c r="Y15" s="15">
        <f t="shared" si="6"/>
        <v>1.2265945207019198</v>
      </c>
      <c r="Z15" s="17">
        <v>13.060799400000001</v>
      </c>
      <c r="AA15" s="18">
        <f t="shared" si="18"/>
        <v>33.195069842625351</v>
      </c>
      <c r="AB15" s="15">
        <f t="shared" si="7"/>
        <v>-0.22835533308104056</v>
      </c>
      <c r="AC15" s="15">
        <v>-968.02247526408598</v>
      </c>
      <c r="AD15" s="15">
        <f t="shared" si="8"/>
        <v>-26341.243532111806</v>
      </c>
      <c r="AE15" s="15"/>
      <c r="AF15" s="15">
        <f t="shared" si="14"/>
        <v>25.060243663709393</v>
      </c>
      <c r="AG15" s="15">
        <f t="shared" si="15"/>
        <v>29.133947907156177</v>
      </c>
      <c r="AH15" s="15">
        <f t="shared" si="16"/>
        <v>21.293188050438083</v>
      </c>
      <c r="AI15" s="15"/>
      <c r="AJ15" s="15"/>
      <c r="AK15" s="15"/>
      <c r="AL15" s="15"/>
      <c r="AM15" s="15"/>
      <c r="AN15" s="15"/>
      <c r="AO15" s="19"/>
      <c r="AP15" s="14"/>
      <c r="AQ15" s="14"/>
      <c r="AR15" s="14"/>
      <c r="AS15" s="14"/>
      <c r="AT15" s="14"/>
      <c r="AU15" s="14"/>
      <c r="AV15" s="19"/>
      <c r="AW15" s="20"/>
      <c r="AX15" s="21">
        <v>96.67</v>
      </c>
    </row>
    <row r="16" spans="1:50" ht="15" x14ac:dyDescent="0.35">
      <c r="A16" s="14">
        <f>COUNTA($B$2:B16)</f>
        <v>15</v>
      </c>
      <c r="B16" s="14" t="s">
        <v>100</v>
      </c>
      <c r="C16" s="14" t="s">
        <v>18</v>
      </c>
      <c r="D16" s="14" t="s">
        <v>101</v>
      </c>
      <c r="E16" s="15">
        <v>308.34100000000001</v>
      </c>
      <c r="F16" s="14" t="s">
        <v>19</v>
      </c>
      <c r="G16" s="26">
        <v>1</v>
      </c>
      <c r="H16" s="14" t="s">
        <v>20</v>
      </c>
      <c r="I16" s="16" t="s">
        <v>21</v>
      </c>
      <c r="J16" s="14">
        <v>1E-3</v>
      </c>
      <c r="K16" s="14">
        <v>25</v>
      </c>
      <c r="L16" s="14">
        <v>4</v>
      </c>
      <c r="M16" s="14" t="s">
        <v>26</v>
      </c>
      <c r="N16" s="14" t="s">
        <v>22</v>
      </c>
      <c r="O16" s="14" t="s">
        <v>23</v>
      </c>
      <c r="P16" s="15">
        <v>-0.364961956693866</v>
      </c>
      <c r="Q16" s="15">
        <f t="shared" si="0"/>
        <v>-9.9311245625846603</v>
      </c>
      <c r="R16" s="15">
        <v>-0.146927064132792</v>
      </c>
      <c r="S16" s="15">
        <f t="shared" si="1"/>
        <v>-3.9980906194603012</v>
      </c>
      <c r="T16" s="15">
        <f t="shared" si="17"/>
        <v>0.218034892561074</v>
      </c>
      <c r="U16" s="15">
        <f t="shared" si="2"/>
        <v>5.9330339431243591</v>
      </c>
      <c r="V16" s="15">
        <f t="shared" si="3"/>
        <v>9.9311245625846603</v>
      </c>
      <c r="W16" s="15">
        <f t="shared" si="4"/>
        <v>3.9980906194603012</v>
      </c>
      <c r="X16" s="15">
        <f t="shared" si="5"/>
        <v>6.9646075910224807</v>
      </c>
      <c r="Y16" s="15">
        <f t="shared" si="6"/>
        <v>2.9665169715621795</v>
      </c>
      <c r="Z16" s="17">
        <v>9.4177450999999994</v>
      </c>
      <c r="AA16" s="18">
        <f t="shared" si="18"/>
        <v>23.93595497336424</v>
      </c>
      <c r="AB16" s="15">
        <f t="shared" si="7"/>
        <v>-0.26820397474031982</v>
      </c>
      <c r="AC16" s="15">
        <v>-646.79008765674905</v>
      </c>
      <c r="AD16" s="15">
        <f t="shared" si="8"/>
        <v>-17600.061618894168</v>
      </c>
      <c r="AE16" s="15"/>
      <c r="AF16" s="15">
        <f t="shared" si="14"/>
        <v>8.1755404337674573</v>
      </c>
      <c r="AG16" s="15">
        <f t="shared" si="15"/>
        <v>12.028658850723971</v>
      </c>
      <c r="AH16" s="15">
        <f t="shared" si="16"/>
        <v>5.0640512597014871</v>
      </c>
      <c r="AI16" s="15"/>
      <c r="AJ16" s="15"/>
      <c r="AK16" s="15"/>
      <c r="AL16" s="15"/>
      <c r="AM16" s="15"/>
      <c r="AN16" s="15"/>
      <c r="AO16" s="19"/>
      <c r="AP16" s="14"/>
      <c r="AQ16" s="14"/>
      <c r="AR16" s="14"/>
      <c r="AS16" s="14"/>
      <c r="AT16" s="14"/>
      <c r="AU16" s="14"/>
      <c r="AV16" s="19"/>
      <c r="AW16" s="20"/>
      <c r="AX16" s="21">
        <v>13.911905800261671</v>
      </c>
    </row>
    <row r="17" spans="1:50" ht="15" x14ac:dyDescent="0.35">
      <c r="A17" s="14">
        <f>COUNTA($B$2:B17)</f>
        <v>16</v>
      </c>
      <c r="B17" s="22" t="s">
        <v>102</v>
      </c>
      <c r="C17" s="14" t="s">
        <v>18</v>
      </c>
      <c r="D17" s="14" t="s">
        <v>103</v>
      </c>
      <c r="E17" s="15">
        <v>642.72</v>
      </c>
      <c r="F17" s="14" t="s">
        <v>19</v>
      </c>
      <c r="G17" s="26">
        <v>1</v>
      </c>
      <c r="H17" s="14" t="s">
        <v>20</v>
      </c>
      <c r="I17" s="16" t="s">
        <v>21</v>
      </c>
      <c r="J17" s="14">
        <v>1E-4</v>
      </c>
      <c r="K17" s="14">
        <v>25</v>
      </c>
      <c r="L17" s="14">
        <v>4</v>
      </c>
      <c r="M17" s="14" t="s">
        <v>26</v>
      </c>
      <c r="N17" s="14" t="s">
        <v>22</v>
      </c>
      <c r="O17" s="14" t="s">
        <v>23</v>
      </c>
      <c r="P17" s="15">
        <v>-0.393868</v>
      </c>
      <c r="Q17" s="15">
        <f t="shared" si="0"/>
        <v>-10.717698372318699</v>
      </c>
      <c r="R17" s="15">
        <v>-0.22539400000000001</v>
      </c>
      <c r="S17" s="15">
        <f t="shared" si="1"/>
        <v>-6.1332855345709758</v>
      </c>
      <c r="T17" s="15">
        <f t="shared" si="17"/>
        <v>0.16847399999999998</v>
      </c>
      <c r="U17" s="15">
        <f t="shared" si="2"/>
        <v>4.5844128377477231</v>
      </c>
      <c r="V17" s="15">
        <f t="shared" si="3"/>
        <v>10.717698372318699</v>
      </c>
      <c r="W17" s="15">
        <f t="shared" si="4"/>
        <v>6.1332855345709758</v>
      </c>
      <c r="X17" s="15">
        <f t="shared" si="5"/>
        <v>8.4254919534448369</v>
      </c>
      <c r="Y17" s="15">
        <f t="shared" si="6"/>
        <v>2.2922064188738616</v>
      </c>
      <c r="Z17" s="17">
        <v>5.63788E-2</v>
      </c>
      <c r="AA17" s="18">
        <f t="shared" si="18"/>
        <v>0.14329124476434468</v>
      </c>
      <c r="AB17" s="15">
        <f t="shared" si="7"/>
        <v>-0.2939282651298446</v>
      </c>
      <c r="AC17" s="15">
        <v>-1370.9537238092501</v>
      </c>
      <c r="AD17" s="15">
        <f t="shared" si="8"/>
        <v>-37305.565555451722</v>
      </c>
      <c r="AE17" s="15"/>
      <c r="AF17" s="15">
        <f t="shared" si="14"/>
        <v>15.484843352903587</v>
      </c>
      <c r="AG17" s="15">
        <f t="shared" si="15"/>
        <v>19.984115131985234</v>
      </c>
      <c r="AH17" s="15">
        <f t="shared" si="16"/>
        <v>11.558623178540403</v>
      </c>
      <c r="AI17" s="15"/>
      <c r="AJ17" s="15"/>
      <c r="AK17" s="15"/>
      <c r="AL17" s="15"/>
      <c r="AM17" s="15"/>
      <c r="AN17" s="15"/>
      <c r="AO17" s="19"/>
      <c r="AP17" s="14"/>
      <c r="AQ17" s="14"/>
      <c r="AR17" s="14"/>
      <c r="AS17" s="14"/>
      <c r="AT17" s="14"/>
      <c r="AU17" s="14"/>
      <c r="AV17" s="19"/>
      <c r="AW17" s="20"/>
      <c r="AX17" s="21">
        <v>82.66463148713477</v>
      </c>
    </row>
    <row r="18" spans="1:50" ht="15" x14ac:dyDescent="0.35">
      <c r="A18" s="14">
        <f>COUNTA($B$2:B18)</f>
        <v>17</v>
      </c>
      <c r="B18" s="23" t="s">
        <v>104</v>
      </c>
      <c r="C18" s="14" t="s">
        <v>18</v>
      </c>
      <c r="D18" s="14" t="s">
        <v>105</v>
      </c>
      <c r="E18" s="15">
        <v>586.71780000000001</v>
      </c>
      <c r="F18" s="14" t="s">
        <v>19</v>
      </c>
      <c r="G18" s="26">
        <v>3</v>
      </c>
      <c r="H18" s="14" t="s">
        <v>29</v>
      </c>
      <c r="I18" s="16" t="s">
        <v>30</v>
      </c>
      <c r="J18" s="14">
        <v>2.1000000000000001E-2</v>
      </c>
      <c r="K18" s="14">
        <v>25</v>
      </c>
      <c r="L18" s="14">
        <v>24</v>
      </c>
      <c r="M18" s="14" t="s">
        <v>26</v>
      </c>
      <c r="N18" s="14" t="s">
        <v>22</v>
      </c>
      <c r="O18" s="14" t="s">
        <v>23</v>
      </c>
      <c r="P18" s="15">
        <v>-0.40727099999999999</v>
      </c>
      <c r="Q18" s="15">
        <f t="shared" si="0"/>
        <v>-11.08241272150215</v>
      </c>
      <c r="R18" s="15">
        <v>-0.21924099999999999</v>
      </c>
      <c r="S18" s="15">
        <f t="shared" si="1"/>
        <v>-5.9658538110370065</v>
      </c>
      <c r="T18" s="15">
        <f t="shared" si="17"/>
        <v>0.18803</v>
      </c>
      <c r="U18" s="15">
        <f t="shared" si="2"/>
        <v>5.1165589104651437</v>
      </c>
      <c r="V18" s="15">
        <f t="shared" si="3"/>
        <v>11.08241272150215</v>
      </c>
      <c r="W18" s="15">
        <f t="shared" si="4"/>
        <v>5.9658538110370065</v>
      </c>
      <c r="X18" s="15">
        <f t="shared" si="5"/>
        <v>8.5241332662695779</v>
      </c>
      <c r="Y18" s="15">
        <f t="shared" si="6"/>
        <v>2.5582794552325718</v>
      </c>
      <c r="Z18" s="17">
        <v>6.5662846000000004</v>
      </c>
      <c r="AA18" s="18">
        <f t="shared" si="18"/>
        <v>16.688739274531336</v>
      </c>
      <c r="AB18" s="15">
        <f t="shared" si="7"/>
        <v>-0.31044452173943832</v>
      </c>
      <c r="AC18" s="15">
        <v>-1606.8998718376599</v>
      </c>
      <c r="AD18" s="15">
        <f t="shared" si="8"/>
        <v>-43725.989775441551</v>
      </c>
      <c r="AE18" s="15"/>
      <c r="AF18" s="15">
        <f t="shared" si="14"/>
        <v>14.201116260482594</v>
      </c>
      <c r="AG18" s="15">
        <f t="shared" si="15"/>
        <v>18.782967825521457</v>
      </c>
      <c r="AH18" s="15">
        <f t="shared" si="16"/>
        <v>10.258834559251877</v>
      </c>
      <c r="AI18" s="15"/>
      <c r="AJ18" s="15"/>
      <c r="AK18" s="15"/>
      <c r="AL18" s="15"/>
      <c r="AM18" s="15"/>
      <c r="AN18" s="15"/>
      <c r="AO18" s="19"/>
      <c r="AP18" s="14"/>
      <c r="AQ18" s="14"/>
      <c r="AR18" s="14"/>
      <c r="AS18" s="14"/>
      <c r="AT18" s="14"/>
      <c r="AU18" s="14"/>
      <c r="AV18" s="19"/>
      <c r="AW18" s="24">
        <v>1.2</v>
      </c>
      <c r="AX18" s="21">
        <v>94</v>
      </c>
    </row>
    <row r="19" spans="1:50" ht="15" x14ac:dyDescent="0.35">
      <c r="A19" s="14">
        <f>COUNTA($B$2:B19)</f>
        <v>18</v>
      </c>
      <c r="B19" s="23" t="s">
        <v>106</v>
      </c>
      <c r="C19" s="14" t="s">
        <v>18</v>
      </c>
      <c r="D19" s="14" t="s">
        <v>107</v>
      </c>
      <c r="E19" s="15">
        <v>642.82420000000002</v>
      </c>
      <c r="F19" s="14" t="s">
        <v>19</v>
      </c>
      <c r="G19" s="26">
        <v>3</v>
      </c>
      <c r="H19" s="14" t="s">
        <v>29</v>
      </c>
      <c r="I19" s="16" t="s">
        <v>30</v>
      </c>
      <c r="J19" s="14">
        <v>1.7999999999999999E-2</v>
      </c>
      <c r="K19" s="14">
        <v>25</v>
      </c>
      <c r="L19" s="14">
        <v>24</v>
      </c>
      <c r="M19" s="14" t="s">
        <v>26</v>
      </c>
      <c r="N19" s="14" t="s">
        <v>22</v>
      </c>
      <c r="O19" s="14" t="s">
        <v>23</v>
      </c>
      <c r="P19" s="15">
        <v>-0.392152</v>
      </c>
      <c r="Q19" s="15">
        <f t="shared" si="0"/>
        <v>-10.671003615682215</v>
      </c>
      <c r="R19" s="15">
        <v>-0.22098499999999999</v>
      </c>
      <c r="S19" s="15">
        <f t="shared" si="1"/>
        <v>-6.0133104867794476</v>
      </c>
      <c r="T19" s="15">
        <f t="shared" si="17"/>
        <v>0.17116700000000001</v>
      </c>
      <c r="U19" s="15">
        <f t="shared" si="2"/>
        <v>4.6576931289027677</v>
      </c>
      <c r="V19" s="15">
        <f t="shared" si="3"/>
        <v>10.671003615682215</v>
      </c>
      <c r="W19" s="15">
        <f t="shared" si="4"/>
        <v>6.0133104867794476</v>
      </c>
      <c r="X19" s="15">
        <f t="shared" si="5"/>
        <v>8.3421570512308314</v>
      </c>
      <c r="Y19" s="15">
        <f t="shared" si="6"/>
        <v>2.3288465644513838</v>
      </c>
      <c r="Z19" s="17">
        <v>5.8677260000000002</v>
      </c>
      <c r="AA19" s="18">
        <f t="shared" si="18"/>
        <v>14.913296531251273</v>
      </c>
      <c r="AB19" s="15">
        <f t="shared" si="7"/>
        <v>-0.29286339521087951</v>
      </c>
      <c r="AC19" s="15">
        <v>-1764.1954743459501</v>
      </c>
      <c r="AD19" s="15">
        <f t="shared" si="8"/>
        <v>-48006.222805228157</v>
      </c>
      <c r="AE19" s="15"/>
      <c r="AF19" s="15">
        <f t="shared" si="14"/>
        <v>14.941212815322219</v>
      </c>
      <c r="AG19" s="15">
        <f t="shared" si="15"/>
        <v>19.403397161494055</v>
      </c>
      <c r="AH19" s="15">
        <f t="shared" si="16"/>
        <v>11.061240110263229</v>
      </c>
      <c r="AI19" s="15"/>
      <c r="AJ19" s="15"/>
      <c r="AK19" s="15"/>
      <c r="AL19" s="15"/>
      <c r="AM19" s="15"/>
      <c r="AN19" s="15"/>
      <c r="AO19" s="19"/>
      <c r="AP19" s="14"/>
      <c r="AQ19" s="14"/>
      <c r="AR19" s="14"/>
      <c r="AS19" s="14"/>
      <c r="AT19" s="14"/>
      <c r="AU19" s="14"/>
      <c r="AV19" s="19"/>
      <c r="AW19" s="24">
        <v>8.3000000000000007</v>
      </c>
      <c r="AX19" s="21">
        <v>60</v>
      </c>
    </row>
    <row r="20" spans="1:50" ht="15" x14ac:dyDescent="0.35">
      <c r="A20" s="14">
        <f>COUNTA($B$2:B20)</f>
        <v>19</v>
      </c>
      <c r="B20" s="14" t="s">
        <v>108</v>
      </c>
      <c r="C20" s="14" t="s">
        <v>18</v>
      </c>
      <c r="D20" s="14" t="s">
        <v>109</v>
      </c>
      <c r="E20" s="15">
        <v>458.27600000000001</v>
      </c>
      <c r="F20" s="14" t="s">
        <v>19</v>
      </c>
      <c r="G20" s="26">
        <v>1</v>
      </c>
      <c r="H20" s="14" t="s">
        <v>31</v>
      </c>
      <c r="I20" s="16" t="s">
        <v>32</v>
      </c>
      <c r="J20" s="14">
        <v>0.21820911415828015</v>
      </c>
      <c r="K20" s="14">
        <f>303-273</f>
        <v>30</v>
      </c>
      <c r="L20" s="14">
        <f>7*24</f>
        <v>168</v>
      </c>
      <c r="M20" s="14" t="s">
        <v>33</v>
      </c>
      <c r="N20" s="14" t="s">
        <v>22</v>
      </c>
      <c r="O20" s="14" t="s">
        <v>23</v>
      </c>
      <c r="P20" s="15">
        <v>-0.480587437342269</v>
      </c>
      <c r="Q20" s="15">
        <f t="shared" si="0"/>
        <v>-13.077455378350237</v>
      </c>
      <c r="R20" s="15">
        <v>-0.28453072192608098</v>
      </c>
      <c r="S20" s="15">
        <f t="shared" si="1"/>
        <v>-7.7424783309683001</v>
      </c>
      <c r="T20" s="15">
        <f t="shared" si="17"/>
        <v>0.19605671541618802</v>
      </c>
      <c r="U20" s="15">
        <f t="shared" si="2"/>
        <v>5.3349770473819369</v>
      </c>
      <c r="V20" s="15">
        <f t="shared" si="3"/>
        <v>13.077455378350237</v>
      </c>
      <c r="W20" s="15">
        <f t="shared" si="4"/>
        <v>7.7424783309683001</v>
      </c>
      <c r="X20" s="15">
        <f t="shared" si="5"/>
        <v>10.409966854659269</v>
      </c>
      <c r="Y20" s="15">
        <f t="shared" si="6"/>
        <v>2.6674885236909684</v>
      </c>
      <c r="Z20" s="17">
        <v>0.97695310000000002</v>
      </c>
      <c r="AA20" s="18">
        <f t="shared" si="18"/>
        <v>2.4830047070066286</v>
      </c>
      <c r="AB20" s="15">
        <f t="shared" si="7"/>
        <v>-0.3609933806531021</v>
      </c>
      <c r="AC20" s="15">
        <v>-889.44953787587701</v>
      </c>
      <c r="AD20" s="15">
        <f t="shared" si="8"/>
        <v>-24203.164167568593</v>
      </c>
      <c r="AE20" s="15"/>
      <c r="AF20" s="15">
        <f t="shared" si="14"/>
        <v>20.312629080247746</v>
      </c>
      <c r="AG20" s="15">
        <f t="shared" si="15"/>
        <v>25.851048573038746</v>
      </c>
      <c r="AH20" s="15">
        <f t="shared" si="16"/>
        <v>15.441081718379486</v>
      </c>
      <c r="AI20" s="15"/>
      <c r="AJ20" s="15"/>
      <c r="AK20" s="15"/>
      <c r="AL20" s="15"/>
      <c r="AM20" s="15"/>
      <c r="AN20" s="15"/>
      <c r="AO20" s="19"/>
      <c r="AP20" s="14"/>
      <c r="AQ20" s="14"/>
      <c r="AR20" s="14"/>
      <c r="AS20" s="14"/>
      <c r="AT20" s="14"/>
      <c r="AU20" s="14"/>
      <c r="AV20" s="19"/>
      <c r="AW20" s="24">
        <v>3.8</v>
      </c>
      <c r="AX20" s="21">
        <v>86.39</v>
      </c>
    </row>
    <row r="21" spans="1:50" s="5" customFormat="1" ht="15" x14ac:dyDescent="0.35">
      <c r="A21" s="14">
        <f>COUNTA($B$2:B21)</f>
        <v>20</v>
      </c>
      <c r="B21" s="14" t="s">
        <v>110</v>
      </c>
      <c r="C21" s="14" t="s">
        <v>18</v>
      </c>
      <c r="D21" s="14" t="s">
        <v>111</v>
      </c>
      <c r="E21" s="15">
        <v>430.22300000000001</v>
      </c>
      <c r="F21" s="14" t="s">
        <v>19</v>
      </c>
      <c r="G21" s="26">
        <v>1</v>
      </c>
      <c r="H21" s="14" t="s">
        <v>31</v>
      </c>
      <c r="I21" s="16" t="s">
        <v>32</v>
      </c>
      <c r="J21" s="14">
        <v>0.21820911415828015</v>
      </c>
      <c r="K21" s="14">
        <f>303-273</f>
        <v>30</v>
      </c>
      <c r="L21" s="14">
        <f>7*24</f>
        <v>168</v>
      </c>
      <c r="M21" s="14" t="s">
        <v>33</v>
      </c>
      <c r="N21" s="14" t="s">
        <v>22</v>
      </c>
      <c r="O21" s="14" t="s">
        <v>23</v>
      </c>
      <c r="P21" s="15">
        <v>-0.512302152234135</v>
      </c>
      <c r="Q21" s="15">
        <f t="shared" si="0"/>
        <v>-13.940457064638801</v>
      </c>
      <c r="R21" s="15">
        <v>-0.29686441952461601</v>
      </c>
      <c r="S21" s="15">
        <f t="shared" si="1"/>
        <v>-8.0780954683759845</v>
      </c>
      <c r="T21" s="15">
        <f t="shared" si="17"/>
        <v>0.21543773270951899</v>
      </c>
      <c r="U21" s="15">
        <f t="shared" si="2"/>
        <v>5.8623615962628168</v>
      </c>
      <c r="V21" s="15">
        <f t="shared" si="3"/>
        <v>13.940457064638801</v>
      </c>
      <c r="W21" s="15">
        <f t="shared" si="4"/>
        <v>8.0780954683759845</v>
      </c>
      <c r="X21" s="15">
        <f t="shared" si="5"/>
        <v>11.009276266507392</v>
      </c>
      <c r="Y21" s="15">
        <f t="shared" si="6"/>
        <v>2.9311807981314084</v>
      </c>
      <c r="Z21" s="17">
        <v>0.25571650000000001</v>
      </c>
      <c r="AA21" s="18">
        <f t="shared" si="18"/>
        <v>0.64992400675043727</v>
      </c>
      <c r="AB21" s="15">
        <f t="shared" si="7"/>
        <v>-0.38309006688130165</v>
      </c>
      <c r="AC21" s="15">
        <v>-810.78488079305703</v>
      </c>
      <c r="AD21" s="15">
        <f t="shared" si="8"/>
        <v>-22062.588982035497</v>
      </c>
      <c r="AE21" s="15"/>
      <c r="AF21" s="15">
        <f t="shared" si="14"/>
        <v>20.674972350656276</v>
      </c>
      <c r="AG21" s="15">
        <f t="shared" si="15"/>
        <v>26.546008083676405</v>
      </c>
      <c r="AH21" s="15">
        <f t="shared" si="16"/>
        <v>15.536731817169011</v>
      </c>
      <c r="AI21" s="15"/>
      <c r="AJ21" s="15"/>
      <c r="AK21" s="15"/>
      <c r="AL21" s="15"/>
      <c r="AM21" s="15"/>
      <c r="AN21" s="15"/>
      <c r="AO21" s="19"/>
      <c r="AP21" s="14"/>
      <c r="AQ21" s="14"/>
      <c r="AR21" s="14"/>
      <c r="AS21" s="14"/>
      <c r="AT21" s="14"/>
      <c r="AU21" s="14"/>
      <c r="AV21" s="19"/>
      <c r="AW21" s="24">
        <v>6.68</v>
      </c>
      <c r="AX21" s="21">
        <v>68.92</v>
      </c>
    </row>
    <row r="22" spans="1:50" ht="15" x14ac:dyDescent="0.35">
      <c r="A22" s="14">
        <f>COUNTA($B$2:B22)</f>
        <v>21</v>
      </c>
      <c r="B22" s="14" t="s">
        <v>112</v>
      </c>
      <c r="C22" s="14" t="s">
        <v>18</v>
      </c>
      <c r="D22" s="14" t="s">
        <v>113</v>
      </c>
      <c r="E22" s="15">
        <v>402.17</v>
      </c>
      <c r="F22" s="14" t="s">
        <v>19</v>
      </c>
      <c r="G22" s="26">
        <v>1</v>
      </c>
      <c r="H22" s="14" t="s">
        <v>31</v>
      </c>
      <c r="I22" s="16" t="s">
        <v>32</v>
      </c>
      <c r="J22" s="14">
        <v>0.21820911415828015</v>
      </c>
      <c r="K22" s="14">
        <f>303-273</f>
        <v>30</v>
      </c>
      <c r="L22" s="14">
        <f>7*24</f>
        <v>168</v>
      </c>
      <c r="M22" s="14" t="s">
        <v>33</v>
      </c>
      <c r="N22" s="14" t="s">
        <v>22</v>
      </c>
      <c r="O22" s="14" t="s">
        <v>23</v>
      </c>
      <c r="P22" s="15">
        <v>-0.52059779727261901</v>
      </c>
      <c r="Q22" s="15">
        <f t="shared" si="0"/>
        <v>-14.166193152176488</v>
      </c>
      <c r="R22" s="15">
        <v>-0.30320556615361999</v>
      </c>
      <c r="S22" s="15">
        <f t="shared" si="1"/>
        <v>-8.2506469244585059</v>
      </c>
      <c r="T22" s="15">
        <f t="shared" si="17"/>
        <v>0.21739223111899902</v>
      </c>
      <c r="U22" s="15">
        <f t="shared" si="2"/>
        <v>5.9155462277179822</v>
      </c>
      <c r="V22" s="15">
        <f t="shared" si="3"/>
        <v>14.166193152176488</v>
      </c>
      <c r="W22" s="15">
        <f t="shared" si="4"/>
        <v>8.2506469244585059</v>
      </c>
      <c r="X22" s="15">
        <f t="shared" si="5"/>
        <v>11.208420038317497</v>
      </c>
      <c r="Y22" s="15">
        <f t="shared" si="6"/>
        <v>2.9577731138589911</v>
      </c>
      <c r="Z22" s="17">
        <v>1.5009999999999999E-4</v>
      </c>
      <c r="AA22" s="18">
        <f t="shared" si="18"/>
        <v>3.8149119596600381E-4</v>
      </c>
      <c r="AB22" s="15">
        <f t="shared" si="7"/>
        <v>-0.38714661388426652</v>
      </c>
      <c r="AC22" s="15">
        <v>-732.13476165845896</v>
      </c>
      <c r="AD22" s="15">
        <f t="shared" si="8"/>
        <v>-19922.409394377824</v>
      </c>
      <c r="AE22" s="15"/>
      <c r="AF22" s="15">
        <f t="shared" si="14"/>
        <v>21.23703795377498</v>
      </c>
      <c r="AG22" s="15">
        <f t="shared" si="15"/>
        <v>27.210969612166103</v>
      </c>
      <c r="AH22" s="15">
        <f t="shared" si="16"/>
        <v>16.002549573848604</v>
      </c>
      <c r="AI22" s="15"/>
      <c r="AJ22" s="15"/>
      <c r="AK22" s="15"/>
      <c r="AL22" s="15"/>
      <c r="AM22" s="15"/>
      <c r="AN22" s="15"/>
      <c r="AO22" s="19"/>
      <c r="AP22" s="14"/>
      <c r="AQ22" s="14"/>
      <c r="AR22" s="14"/>
      <c r="AS22" s="14"/>
      <c r="AT22" s="14"/>
      <c r="AU22" s="14"/>
      <c r="AV22" s="19"/>
      <c r="AW22" s="24">
        <v>9.7799999999999994</v>
      </c>
      <c r="AX22" s="21">
        <v>64.959999999999994</v>
      </c>
    </row>
    <row r="23" spans="1:50" ht="15" x14ac:dyDescent="0.35">
      <c r="A23" s="14">
        <f>COUNTA($B$2:B23)</f>
        <v>22</v>
      </c>
      <c r="B23" s="14" t="s">
        <v>114</v>
      </c>
      <c r="C23" s="14" t="s">
        <v>18</v>
      </c>
      <c r="D23" s="14" t="s">
        <v>115</v>
      </c>
      <c r="E23" s="15">
        <v>482.60500000000002</v>
      </c>
      <c r="F23" s="14" t="s">
        <v>36</v>
      </c>
      <c r="G23" s="26">
        <v>1.7</v>
      </c>
      <c r="H23" s="14" t="s">
        <v>20</v>
      </c>
      <c r="I23" s="16" t="s">
        <v>37</v>
      </c>
      <c r="J23" s="14">
        <v>0.10360439697060743</v>
      </c>
      <c r="K23" s="14">
        <v>25</v>
      </c>
      <c r="L23" s="14" t="s">
        <v>28</v>
      </c>
      <c r="M23" s="14" t="s">
        <v>26</v>
      </c>
      <c r="N23" s="14" t="s">
        <v>22</v>
      </c>
      <c r="O23" s="14" t="s">
        <v>23</v>
      </c>
      <c r="P23" s="15">
        <v>-0.33816600000000002</v>
      </c>
      <c r="Q23" s="15">
        <f t="shared" si="0"/>
        <v>-9.2019691566045623</v>
      </c>
      <c r="R23" s="15">
        <v>-0.23824300000000001</v>
      </c>
      <c r="S23" s="15">
        <f t="shared" si="1"/>
        <v>-6.482924770015142</v>
      </c>
      <c r="T23" s="15">
        <f t="shared" si="17"/>
        <v>9.9923000000000012E-2</v>
      </c>
      <c r="U23" s="15">
        <f t="shared" si="2"/>
        <v>2.7190443865894203</v>
      </c>
      <c r="V23" s="15">
        <f t="shared" si="3"/>
        <v>9.2019691566045623</v>
      </c>
      <c r="W23" s="15">
        <f t="shared" si="4"/>
        <v>6.482924770015142</v>
      </c>
      <c r="X23" s="15">
        <f t="shared" si="5"/>
        <v>7.8424469633098521</v>
      </c>
      <c r="Y23" s="15">
        <f t="shared" si="6"/>
        <v>1.3595221932947101</v>
      </c>
      <c r="Z23" s="17">
        <v>10.619179900000001</v>
      </c>
      <c r="AA23" s="18">
        <f t="shared" si="18"/>
        <v>26.989497936236837</v>
      </c>
      <c r="AB23" s="15">
        <f t="shared" si="7"/>
        <v>-0.23310828603852457</v>
      </c>
      <c r="AC23" s="15">
        <v>-1470.3255562495899</v>
      </c>
      <c r="AD23" s="15">
        <f t="shared" si="8"/>
        <v>-40009.611902959405</v>
      </c>
      <c r="AE23" s="15"/>
      <c r="AF23" s="15">
        <f t="shared" si="14"/>
        <v>22.619702229088738</v>
      </c>
      <c r="AG23" s="15">
        <f t="shared" si="15"/>
        <v>26.710865984905503</v>
      </c>
      <c r="AH23" s="15">
        <f t="shared" si="16"/>
        <v>18.868419021595646</v>
      </c>
      <c r="AI23" s="15"/>
      <c r="AJ23" s="15"/>
      <c r="AK23" s="15"/>
      <c r="AL23" s="15"/>
      <c r="AM23" s="15"/>
      <c r="AN23" s="15"/>
      <c r="AO23" s="19"/>
      <c r="AP23" s="14"/>
      <c r="AQ23" s="14"/>
      <c r="AR23" s="14"/>
      <c r="AS23" s="14"/>
      <c r="AT23" s="14"/>
      <c r="AU23" s="14"/>
      <c r="AV23" s="19"/>
      <c r="AW23" s="20"/>
      <c r="AX23" s="21">
        <v>46.69</v>
      </c>
    </row>
    <row r="24" spans="1:50" ht="15" x14ac:dyDescent="0.35">
      <c r="A24" s="14">
        <f>COUNTA($B$2:B24)</f>
        <v>23</v>
      </c>
      <c r="B24" s="22" t="s">
        <v>116</v>
      </c>
      <c r="C24" s="14" t="s">
        <v>18</v>
      </c>
      <c r="D24" s="14" t="s">
        <v>117</v>
      </c>
      <c r="E24" s="15">
        <v>507.47367000000003</v>
      </c>
      <c r="F24" s="14" t="s">
        <v>38</v>
      </c>
      <c r="G24" s="26">
        <v>59.890500000000003</v>
      </c>
      <c r="H24" s="14" t="s">
        <v>20</v>
      </c>
      <c r="I24" s="16" t="s">
        <v>39</v>
      </c>
      <c r="J24" s="14">
        <v>3.0000000000000001E-3</v>
      </c>
      <c r="K24" s="14">
        <v>30</v>
      </c>
      <c r="L24" s="14"/>
      <c r="M24" s="14" t="s">
        <v>25</v>
      </c>
      <c r="N24" s="14" t="s">
        <v>22</v>
      </c>
      <c r="O24" s="14" t="s">
        <v>23</v>
      </c>
      <c r="P24" s="15">
        <v>-0.36832799999999999</v>
      </c>
      <c r="Q24" s="15">
        <f t="shared" si="0"/>
        <v>-10.022719302099693</v>
      </c>
      <c r="R24" s="15">
        <v>-0.169715</v>
      </c>
      <c r="S24" s="15">
        <f t="shared" si="1"/>
        <v>-4.6181821809795869</v>
      </c>
      <c r="T24" s="15">
        <f t="shared" si="17"/>
        <v>0.19861299999999998</v>
      </c>
      <c r="U24" s="15">
        <f t="shared" si="2"/>
        <v>5.4045371211201063</v>
      </c>
      <c r="V24" s="15">
        <f t="shared" si="3"/>
        <v>10.022719302099693</v>
      </c>
      <c r="W24" s="15">
        <f t="shared" si="4"/>
        <v>4.6181821809795869</v>
      </c>
      <c r="X24" s="15">
        <f t="shared" si="5"/>
        <v>7.3204507415396396</v>
      </c>
      <c r="Y24" s="15">
        <f t="shared" si="6"/>
        <v>2.7022685605600532</v>
      </c>
      <c r="Z24" s="17">
        <v>5.3406688999999998</v>
      </c>
      <c r="AA24" s="18">
        <f t="shared" si="18"/>
        <v>13.573738613720467</v>
      </c>
      <c r="AB24" s="15">
        <f t="shared" si="7"/>
        <v>-0.27071807082860205</v>
      </c>
      <c r="AC24" s="15">
        <v>-1495.51573690805</v>
      </c>
      <c r="AD24" s="15">
        <f t="shared" si="8"/>
        <v>-40695.071900322968</v>
      </c>
      <c r="AE24" s="15"/>
      <c r="AF24" s="15">
        <f t="shared" si="14"/>
        <v>9.9155575876962025</v>
      </c>
      <c r="AG24" s="15">
        <f t="shared" si="15"/>
        <v>13.913566528536029</v>
      </c>
      <c r="AH24" s="15">
        <f t="shared" si="16"/>
        <v>6.5931157869963881</v>
      </c>
      <c r="AI24" s="15"/>
      <c r="AJ24" s="15"/>
      <c r="AK24" s="15"/>
      <c r="AL24" s="15"/>
      <c r="AM24" s="15"/>
      <c r="AN24" s="15"/>
      <c r="AO24" s="19"/>
      <c r="AP24" s="14"/>
      <c r="AQ24" s="14"/>
      <c r="AR24" s="14"/>
      <c r="AS24" s="14"/>
      <c r="AT24" s="14"/>
      <c r="AU24" s="14"/>
      <c r="AV24" s="19"/>
      <c r="AW24" s="20"/>
      <c r="AX24" s="21">
        <v>55.5</v>
      </c>
    </row>
    <row r="25" spans="1:50" ht="15" x14ac:dyDescent="0.35">
      <c r="A25" s="14">
        <f>COUNTA($B$2:B25)</f>
        <v>24</v>
      </c>
      <c r="B25" s="22" t="s">
        <v>118</v>
      </c>
      <c r="C25" s="14" t="s">
        <v>18</v>
      </c>
      <c r="D25" s="14" t="s">
        <v>119</v>
      </c>
      <c r="E25" s="15">
        <v>535.52687000000003</v>
      </c>
      <c r="F25" s="14" t="s">
        <v>38</v>
      </c>
      <c r="G25" s="26">
        <v>59.890500000000003</v>
      </c>
      <c r="H25" s="14" t="s">
        <v>20</v>
      </c>
      <c r="I25" s="16" t="s">
        <v>39</v>
      </c>
      <c r="J25" s="14">
        <v>3.0000000000000001E-3</v>
      </c>
      <c r="K25" s="14">
        <v>30</v>
      </c>
      <c r="L25" s="14"/>
      <c r="M25" s="14" t="s">
        <v>25</v>
      </c>
      <c r="N25" s="14" t="s">
        <v>22</v>
      </c>
      <c r="O25" s="14" t="s">
        <v>23</v>
      </c>
      <c r="P25" s="15">
        <v>-0.368093</v>
      </c>
      <c r="Q25" s="15">
        <f t="shared" si="0"/>
        <v>-10.016324623888986</v>
      </c>
      <c r="R25" s="15">
        <v>-0.16964099999999999</v>
      </c>
      <c r="S25" s="15">
        <f t="shared" si="1"/>
        <v>-4.6161685376281296</v>
      </c>
      <c r="T25" s="15">
        <f t="shared" si="17"/>
        <v>0.19845200000000002</v>
      </c>
      <c r="U25" s="15">
        <f t="shared" si="2"/>
        <v>5.4001560862608562</v>
      </c>
      <c r="V25" s="15">
        <f t="shared" si="3"/>
        <v>10.016324623888986</v>
      </c>
      <c r="W25" s="15">
        <f t="shared" si="4"/>
        <v>4.6161685376281296</v>
      </c>
      <c r="X25" s="15">
        <f t="shared" si="5"/>
        <v>7.3162465807585573</v>
      </c>
      <c r="Y25" s="15">
        <f t="shared" si="6"/>
        <v>2.7000780431304281</v>
      </c>
      <c r="Z25" s="17">
        <v>4.1181691000000002</v>
      </c>
      <c r="AA25" s="18">
        <f t="shared" si="18"/>
        <v>10.466657262819732</v>
      </c>
      <c r="AB25" s="15">
        <f t="shared" si="7"/>
        <v>-0.270380788787358</v>
      </c>
      <c r="AC25" s="15">
        <v>-1574.1632841123301</v>
      </c>
      <c r="AD25" s="15">
        <f t="shared" si="8"/>
        <v>-42835.181502164625</v>
      </c>
      <c r="AE25" s="15"/>
      <c r="AF25" s="15">
        <f t="shared" si="14"/>
        <v>9.9122068279927156</v>
      </c>
      <c r="AG25" s="15">
        <f t="shared" si="15"/>
        <v>13.907839873763299</v>
      </c>
      <c r="AH25" s="15">
        <f t="shared" si="16"/>
        <v>6.5915932930047401</v>
      </c>
      <c r="AI25" s="15"/>
      <c r="AJ25" s="15"/>
      <c r="AK25" s="15"/>
      <c r="AL25" s="15"/>
      <c r="AM25" s="15"/>
      <c r="AN25" s="15"/>
      <c r="AO25" s="19"/>
      <c r="AP25" s="14"/>
      <c r="AQ25" s="14"/>
      <c r="AR25" s="14"/>
      <c r="AS25" s="14"/>
      <c r="AT25" s="14"/>
      <c r="AU25" s="14"/>
      <c r="AV25" s="19"/>
      <c r="AW25" s="20"/>
      <c r="AX25" s="21">
        <v>59.1</v>
      </c>
    </row>
    <row r="26" spans="1:50" ht="15" x14ac:dyDescent="0.35">
      <c r="A26" s="14">
        <f>COUNTA($B$2:B26)</f>
        <v>25</v>
      </c>
      <c r="B26" s="22" t="s">
        <v>120</v>
      </c>
      <c r="C26" s="14" t="s">
        <v>18</v>
      </c>
      <c r="D26" s="14" t="s">
        <v>121</v>
      </c>
      <c r="E26" s="15">
        <v>563.58006999999998</v>
      </c>
      <c r="F26" s="14" t="s">
        <v>38</v>
      </c>
      <c r="G26" s="26">
        <v>59.890500000000003</v>
      </c>
      <c r="H26" s="14" t="s">
        <v>20</v>
      </c>
      <c r="I26" s="16" t="s">
        <v>39</v>
      </c>
      <c r="J26" s="14">
        <v>3.0000000000000001E-3</v>
      </c>
      <c r="K26" s="14">
        <v>30</v>
      </c>
      <c r="L26" s="14"/>
      <c r="M26" s="14" t="s">
        <v>25</v>
      </c>
      <c r="N26" s="14" t="s">
        <v>22</v>
      </c>
      <c r="O26" s="14" t="s">
        <v>23</v>
      </c>
      <c r="P26" s="15">
        <v>-0.35629</v>
      </c>
      <c r="Q26" s="15">
        <f t="shared" si="0"/>
        <v>-9.6951485093316272</v>
      </c>
      <c r="R26" s="15">
        <v>-0.17855499999999999</v>
      </c>
      <c r="S26" s="15">
        <f t="shared" si="1"/>
        <v>-4.8587309272887493</v>
      </c>
      <c r="T26" s="15">
        <f t="shared" si="17"/>
        <v>0.177735</v>
      </c>
      <c r="U26" s="15">
        <f t="shared" si="2"/>
        <v>4.8364175820428779</v>
      </c>
      <c r="V26" s="15">
        <f t="shared" si="3"/>
        <v>9.6951485093316272</v>
      </c>
      <c r="W26" s="15">
        <f t="shared" si="4"/>
        <v>4.8587309272887493</v>
      </c>
      <c r="X26" s="15">
        <f t="shared" si="5"/>
        <v>7.2769397183101887</v>
      </c>
      <c r="Y26" s="15">
        <f t="shared" si="6"/>
        <v>2.4182087910214389</v>
      </c>
      <c r="Z26" s="17">
        <v>2.0220622000000001</v>
      </c>
      <c r="AA26" s="18">
        <f t="shared" si="18"/>
        <v>5.1392333577325049</v>
      </c>
      <c r="AB26" s="15">
        <f t="shared" si="7"/>
        <v>-0.25283759844684389</v>
      </c>
      <c r="AC26" s="15">
        <v>-1652.8215788330699</v>
      </c>
      <c r="AD26" s="15">
        <f t="shared" si="8"/>
        <v>-44975.583558939587</v>
      </c>
      <c r="AE26" s="15"/>
      <c r="AF26" s="15">
        <f t="shared" si="14"/>
        <v>10.948982540410196</v>
      </c>
      <c r="AG26" s="15">
        <f t="shared" si="15"/>
        <v>14.889728498442969</v>
      </c>
      <c r="AH26" s="15">
        <f t="shared" si="16"/>
        <v>7.6127887801327807</v>
      </c>
      <c r="AI26" s="15"/>
      <c r="AJ26" s="15"/>
      <c r="AK26" s="15"/>
      <c r="AL26" s="15"/>
      <c r="AM26" s="15"/>
      <c r="AN26" s="15"/>
      <c r="AO26" s="19"/>
      <c r="AP26" s="14"/>
      <c r="AQ26" s="14"/>
      <c r="AR26" s="14"/>
      <c r="AS26" s="14"/>
      <c r="AT26" s="14"/>
      <c r="AU26" s="14"/>
      <c r="AV26" s="19"/>
      <c r="AW26" s="20"/>
      <c r="AX26" s="21">
        <v>63.2</v>
      </c>
    </row>
    <row r="27" spans="1:50" ht="15" x14ac:dyDescent="0.35">
      <c r="A27" s="14">
        <f>COUNTA($B$2:B27)</f>
        <v>26</v>
      </c>
      <c r="B27" s="14" t="s">
        <v>122</v>
      </c>
      <c r="C27" s="14" t="s">
        <v>18</v>
      </c>
      <c r="D27" s="14" t="s">
        <v>123</v>
      </c>
      <c r="E27" s="15">
        <v>367.613</v>
      </c>
      <c r="F27" s="14" t="s">
        <v>38</v>
      </c>
      <c r="G27" s="26">
        <v>85.5578</v>
      </c>
      <c r="H27" s="14" t="s">
        <v>20</v>
      </c>
      <c r="I27" s="16" t="s">
        <v>40</v>
      </c>
      <c r="J27" s="14">
        <f>0.0007</f>
        <v>6.9999999999999999E-4</v>
      </c>
      <c r="K27" s="14">
        <v>25</v>
      </c>
      <c r="L27" s="14">
        <v>2</v>
      </c>
      <c r="M27" s="14" t="s">
        <v>25</v>
      </c>
      <c r="N27" s="14" t="s">
        <v>22</v>
      </c>
      <c r="O27" s="14" t="s">
        <v>23</v>
      </c>
      <c r="P27" s="15">
        <v>-0.232793</v>
      </c>
      <c r="Q27" s="15">
        <f t="shared" si="0"/>
        <v>-6.3346226583200131</v>
      </c>
      <c r="R27" s="15">
        <v>-1.7281999999999999E-2</v>
      </c>
      <c r="S27" s="15">
        <f t="shared" si="1"/>
        <v>-0.4702673567550848</v>
      </c>
      <c r="T27" s="15">
        <f t="shared" si="17"/>
        <v>0.21551100000000001</v>
      </c>
      <c r="U27" s="15">
        <f t="shared" si="2"/>
        <v>5.8643553015649283</v>
      </c>
      <c r="V27" s="15">
        <f t="shared" si="3"/>
        <v>6.3346226583200131</v>
      </c>
      <c r="W27" s="15">
        <f t="shared" si="4"/>
        <v>0.4702673567550848</v>
      </c>
      <c r="X27" s="15">
        <f t="shared" si="5"/>
        <v>3.402445007537549</v>
      </c>
      <c r="Y27" s="15">
        <f t="shared" si="6"/>
        <v>2.9321776507824642</v>
      </c>
      <c r="Z27" s="17">
        <v>1.3555915999999999</v>
      </c>
      <c r="AA27" s="18">
        <f t="shared" si="18"/>
        <v>3.4453448416087187</v>
      </c>
      <c r="AB27" s="15">
        <f t="shared" si="7"/>
        <v>1.5071798755539754</v>
      </c>
      <c r="AC27" s="15">
        <v>-1105.26001660765</v>
      </c>
      <c r="AD27" s="15">
        <f t="shared" si="8"/>
        <v>-30075.668703689429</v>
      </c>
      <c r="AE27" s="15"/>
      <c r="AF27" s="15">
        <f t="shared" si="14"/>
        <v>1.9740672987920631</v>
      </c>
      <c r="AG27" s="15">
        <f t="shared" si="15"/>
        <v>4.0418120089086438</v>
      </c>
      <c r="AH27" s="15">
        <f t="shared" si="16"/>
        <v>0.63936700137109648</v>
      </c>
      <c r="AI27" s="15"/>
      <c r="AJ27" s="15"/>
      <c r="AK27" s="15"/>
      <c r="AL27" s="15"/>
      <c r="AM27" s="15"/>
      <c r="AN27" s="15"/>
      <c r="AO27" s="19"/>
      <c r="AP27" s="14"/>
      <c r="AQ27" s="14"/>
      <c r="AR27" s="14"/>
      <c r="AS27" s="14"/>
      <c r="AT27" s="14"/>
      <c r="AU27" s="14"/>
      <c r="AV27" s="19"/>
      <c r="AW27" s="24">
        <v>558</v>
      </c>
      <c r="AX27" s="21">
        <v>28</v>
      </c>
    </row>
    <row r="28" spans="1:50" ht="15" x14ac:dyDescent="0.35">
      <c r="A28" s="14">
        <f>COUNTA($B$2:B28)</f>
        <v>27</v>
      </c>
      <c r="B28" s="14" t="s">
        <v>124</v>
      </c>
      <c r="C28" s="14" t="s">
        <v>18</v>
      </c>
      <c r="D28" s="14" t="s">
        <v>125</v>
      </c>
      <c r="E28" s="15">
        <v>364.44799999999998</v>
      </c>
      <c r="F28" s="14" t="s">
        <v>19</v>
      </c>
      <c r="G28" s="26">
        <v>0.5</v>
      </c>
      <c r="H28" s="14" t="s">
        <v>34</v>
      </c>
      <c r="I28" s="16" t="s">
        <v>35</v>
      </c>
      <c r="J28" s="14">
        <v>6.8596891737641594E-2</v>
      </c>
      <c r="K28" s="14">
        <v>25</v>
      </c>
      <c r="L28" s="14">
        <v>8</v>
      </c>
      <c r="M28" s="14" t="s">
        <v>25</v>
      </c>
      <c r="N28" s="14" t="s">
        <v>22</v>
      </c>
      <c r="O28" s="14" t="s">
        <v>23</v>
      </c>
      <c r="P28" s="15">
        <v>-0.33841599999999999</v>
      </c>
      <c r="Q28" s="15">
        <f t="shared" si="0"/>
        <v>-9.208772005764887</v>
      </c>
      <c r="R28" s="15">
        <v>-0.14757300000000001</v>
      </c>
      <c r="S28" s="15">
        <f t="shared" si="1"/>
        <v>-4.015667436547746</v>
      </c>
      <c r="T28" s="15">
        <f t="shared" si="17"/>
        <v>0.19084299999999998</v>
      </c>
      <c r="U28" s="15">
        <f t="shared" si="2"/>
        <v>5.1931045692171409</v>
      </c>
      <c r="V28" s="15">
        <f t="shared" si="3"/>
        <v>9.208772005764887</v>
      </c>
      <c r="W28" s="15">
        <f t="shared" si="4"/>
        <v>4.015667436547746</v>
      </c>
      <c r="X28" s="15">
        <f t="shared" si="5"/>
        <v>6.6122197211563165</v>
      </c>
      <c r="Y28" s="15">
        <f t="shared" si="6"/>
        <v>2.5965522846085705</v>
      </c>
      <c r="Z28" s="17">
        <v>14.9123678</v>
      </c>
      <c r="AA28" s="18">
        <f t="shared" si="18"/>
        <v>37.900979525029484</v>
      </c>
      <c r="AB28" s="15">
        <f t="shared" si="7"/>
        <v>-0.22315340469243147</v>
      </c>
      <c r="AC28" s="15">
        <v>-804.09297189815697</v>
      </c>
      <c r="AD28" s="15">
        <f t="shared" si="8"/>
        <v>-21880.492794808877</v>
      </c>
      <c r="AE28" s="15"/>
      <c r="AF28" s="15">
        <f t="shared" si="14"/>
        <v>8.4191352317481858</v>
      </c>
      <c r="AG28" s="15">
        <f t="shared" si="15"/>
        <v>12.049814127902415</v>
      </c>
      <c r="AH28" s="15">
        <f t="shared" si="16"/>
        <v>5.4375944067460988</v>
      </c>
      <c r="AI28" s="15"/>
      <c r="AJ28" s="15"/>
      <c r="AK28" s="15"/>
      <c r="AL28" s="15"/>
      <c r="AM28" s="15"/>
      <c r="AN28" s="15"/>
      <c r="AO28" s="19"/>
      <c r="AP28" s="14"/>
      <c r="AQ28" s="14"/>
      <c r="AR28" s="14"/>
      <c r="AS28" s="14"/>
      <c r="AT28" s="14"/>
      <c r="AU28" s="14"/>
      <c r="AV28" s="19"/>
      <c r="AW28" s="20"/>
      <c r="AX28" s="21">
        <v>66.099999999999994</v>
      </c>
    </row>
    <row r="29" spans="1:50" ht="15" x14ac:dyDescent="0.35">
      <c r="A29" s="14">
        <f>COUNTA($B$2:B29)</f>
        <v>28</v>
      </c>
      <c r="B29" s="22" t="s">
        <v>126</v>
      </c>
      <c r="C29" s="14" t="s">
        <v>18</v>
      </c>
      <c r="D29" s="14" t="s">
        <v>127</v>
      </c>
      <c r="E29" s="15">
        <v>583.56706999999994</v>
      </c>
      <c r="F29" s="14" t="s">
        <v>19</v>
      </c>
      <c r="G29" s="26">
        <v>4.9369199999999998</v>
      </c>
      <c r="H29" s="14" t="s">
        <v>20</v>
      </c>
      <c r="I29" s="16" t="s">
        <v>41</v>
      </c>
      <c r="J29" s="14">
        <v>2E-3</v>
      </c>
      <c r="K29" s="14" t="s">
        <v>28</v>
      </c>
      <c r="L29" s="14" t="s">
        <v>28</v>
      </c>
      <c r="M29" s="14" t="s">
        <v>26</v>
      </c>
      <c r="N29" s="14" t="s">
        <v>22</v>
      </c>
      <c r="O29" s="14" t="s">
        <v>23</v>
      </c>
      <c r="P29" s="15">
        <v>-0.36092099999999999</v>
      </c>
      <c r="Q29" s="15">
        <f t="shared" si="0"/>
        <v>-9.8211644871775245</v>
      </c>
      <c r="R29" s="15">
        <v>-0.207978</v>
      </c>
      <c r="S29" s="15">
        <f t="shared" si="1"/>
        <v>-5.6593718506659547</v>
      </c>
      <c r="T29" s="15">
        <f t="shared" si="17"/>
        <v>0.152943</v>
      </c>
      <c r="U29" s="15">
        <f t="shared" si="2"/>
        <v>4.1617926365115698</v>
      </c>
      <c r="V29" s="15">
        <f t="shared" si="3"/>
        <v>9.8211644871775245</v>
      </c>
      <c r="W29" s="15">
        <f t="shared" si="4"/>
        <v>5.6593718506659547</v>
      </c>
      <c r="X29" s="15">
        <f t="shared" si="5"/>
        <v>7.7402681689217392</v>
      </c>
      <c r="Y29" s="15">
        <f t="shared" si="6"/>
        <v>2.0808963182557849</v>
      </c>
      <c r="Z29" s="17">
        <v>3.0508422999999998</v>
      </c>
      <c r="AA29" s="18">
        <f t="shared" si="18"/>
        <v>7.7539605445081534</v>
      </c>
      <c r="AB29" s="15">
        <f t="shared" si="7"/>
        <v>-0.25800285314156396</v>
      </c>
      <c r="AC29" s="15">
        <v>-1765.1029510030801</v>
      </c>
      <c r="AD29" s="15">
        <f t="shared" si="8"/>
        <v>-48030.916512488053</v>
      </c>
      <c r="AE29" s="15"/>
      <c r="AF29" s="15">
        <f t="shared" si="14"/>
        <v>14.395659889734763</v>
      </c>
      <c r="AG29" s="15">
        <f t="shared" si="15"/>
        <v>18.525906013977604</v>
      </c>
      <c r="AH29" s="15">
        <f t="shared" si="16"/>
        <v>10.785637845055867</v>
      </c>
      <c r="AI29" s="15"/>
      <c r="AJ29" s="15"/>
      <c r="AK29" s="15"/>
      <c r="AL29" s="15"/>
      <c r="AM29" s="15"/>
      <c r="AN29" s="15"/>
      <c r="AO29" s="19"/>
      <c r="AP29" s="14"/>
      <c r="AQ29" s="14"/>
      <c r="AR29" s="14"/>
      <c r="AS29" s="14"/>
      <c r="AT29" s="14"/>
      <c r="AU29" s="14"/>
      <c r="AV29" s="19"/>
      <c r="AW29" s="20"/>
      <c r="AX29" s="21">
        <v>25.5</v>
      </c>
    </row>
    <row r="30" spans="1:50" ht="15" x14ac:dyDescent="0.35">
      <c r="A30" s="14">
        <f>COUNTA($B$2:B30)</f>
        <v>29</v>
      </c>
      <c r="B30" s="14" t="s">
        <v>128</v>
      </c>
      <c r="C30" s="14" t="s">
        <v>18</v>
      </c>
      <c r="D30" s="14" t="s">
        <v>129</v>
      </c>
      <c r="E30" s="15">
        <v>516.03890000000001</v>
      </c>
      <c r="F30" s="14" t="s">
        <v>19</v>
      </c>
      <c r="G30" s="26">
        <v>1</v>
      </c>
      <c r="H30" s="14" t="s">
        <v>20</v>
      </c>
      <c r="I30" s="16" t="s">
        <v>37</v>
      </c>
      <c r="J30" s="14">
        <v>0.01</v>
      </c>
      <c r="K30" s="14">
        <v>20</v>
      </c>
      <c r="L30" s="14">
        <v>24</v>
      </c>
      <c r="M30" s="14" t="s">
        <v>25</v>
      </c>
      <c r="N30" s="14" t="s">
        <v>22</v>
      </c>
      <c r="O30" s="14" t="s">
        <v>23</v>
      </c>
      <c r="P30" s="15">
        <v>-0.39711800000000003</v>
      </c>
      <c r="Q30" s="15">
        <f t="shared" si="0"/>
        <v>-10.80613541140295</v>
      </c>
      <c r="R30" s="15">
        <v>-0.243255</v>
      </c>
      <c r="S30" s="15">
        <f t="shared" si="1"/>
        <v>-6.6193082899813778</v>
      </c>
      <c r="T30" s="15">
        <f t="shared" si="17"/>
        <v>0.15386300000000003</v>
      </c>
      <c r="U30" s="15">
        <f t="shared" si="2"/>
        <v>4.1868271214215724</v>
      </c>
      <c r="V30" s="15">
        <f t="shared" si="3"/>
        <v>10.80613541140295</v>
      </c>
      <c r="W30" s="15">
        <f t="shared" si="4"/>
        <v>6.6193082899813778</v>
      </c>
      <c r="X30" s="15">
        <f t="shared" si="5"/>
        <v>8.712721850692164</v>
      </c>
      <c r="Y30" s="15">
        <f t="shared" si="6"/>
        <v>2.0934135607107862</v>
      </c>
      <c r="Z30" s="17">
        <v>15.439704799999999</v>
      </c>
      <c r="AA30" s="18">
        <f>Z30/0.393456</f>
        <v>39.241248830873083</v>
      </c>
      <c r="AB30" s="15">
        <f t="shared" si="7"/>
        <v>-0.29404294830805616</v>
      </c>
      <c r="AC30" s="15">
        <v>-1205.6372583514999</v>
      </c>
      <c r="AD30" s="15">
        <f t="shared" si="8"/>
        <v>-32807.073642541785</v>
      </c>
      <c r="AE30" s="15"/>
      <c r="AF30" s="15">
        <f t="shared" si="14"/>
        <v>18.131038097831492</v>
      </c>
      <c r="AG30" s="15">
        <f t="shared" si="15"/>
        <v>22.749075718266425</v>
      </c>
      <c r="AH30" s="15">
        <f t="shared" si="16"/>
        <v>14.03635386757426</v>
      </c>
      <c r="AI30" s="15"/>
      <c r="AJ30" s="15"/>
      <c r="AK30" s="15"/>
      <c r="AL30" s="15"/>
      <c r="AM30" s="15"/>
      <c r="AN30" s="15"/>
      <c r="AO30" s="19"/>
      <c r="AP30" s="14"/>
      <c r="AQ30" s="14"/>
      <c r="AR30" s="14"/>
      <c r="AS30" s="14"/>
      <c r="AT30" s="14"/>
      <c r="AU30" s="14"/>
      <c r="AV30" s="19"/>
      <c r="AW30" s="20"/>
      <c r="AX30" s="21">
        <v>41.45</v>
      </c>
    </row>
    <row r="31" spans="1:50" ht="15" x14ac:dyDescent="0.35">
      <c r="A31" s="14">
        <f>COUNTA($B$2:B31)</f>
        <v>30</v>
      </c>
      <c r="B31" s="14" t="s">
        <v>130</v>
      </c>
      <c r="C31" s="14" t="s">
        <v>18</v>
      </c>
      <c r="D31" s="14" t="s">
        <v>131</v>
      </c>
      <c r="E31" s="15">
        <v>518.01099999999997</v>
      </c>
      <c r="F31" s="14" t="s">
        <v>19</v>
      </c>
      <c r="G31" s="26">
        <v>1</v>
      </c>
      <c r="H31" s="14" t="s">
        <v>20</v>
      </c>
      <c r="I31" s="16" t="s">
        <v>37</v>
      </c>
      <c r="J31" s="14">
        <v>0.01</v>
      </c>
      <c r="K31" s="14">
        <v>20</v>
      </c>
      <c r="L31" s="14">
        <v>24</v>
      </c>
      <c r="M31" s="14" t="s">
        <v>25</v>
      </c>
      <c r="N31" s="14" t="s">
        <v>22</v>
      </c>
      <c r="O31" s="14" t="s">
        <v>23</v>
      </c>
      <c r="P31" s="15">
        <v>-0.392677</v>
      </c>
      <c r="Q31" s="15">
        <f t="shared" si="0"/>
        <v>-10.685289598918901</v>
      </c>
      <c r="R31" s="15">
        <v>-0.24039199999999999</v>
      </c>
      <c r="S31" s="15">
        <f t="shared" si="1"/>
        <v>-6.5414020613973127</v>
      </c>
      <c r="T31" s="15">
        <f t="shared" si="17"/>
        <v>0.152285</v>
      </c>
      <c r="U31" s="15">
        <f t="shared" si="2"/>
        <v>4.1438875375215884</v>
      </c>
      <c r="V31" s="15">
        <f t="shared" si="3"/>
        <v>10.685289598918901</v>
      </c>
      <c r="W31" s="15">
        <f t="shared" si="4"/>
        <v>6.5414020613973127</v>
      </c>
      <c r="X31" s="15">
        <f t="shared" si="5"/>
        <v>8.6133458301581065</v>
      </c>
      <c r="Y31" s="15">
        <f t="shared" si="6"/>
        <v>2.0719437687607942</v>
      </c>
      <c r="Z31" s="17">
        <v>14.0917621</v>
      </c>
      <c r="AA31" s="18">
        <f t="shared" ref="AA31:AA32" si="19">Z31/0.393456</f>
        <v>35.815344282461069</v>
      </c>
      <c r="AB31" s="15">
        <f t="shared" si="7"/>
        <v>-0.28994898911226741</v>
      </c>
      <c r="AC31" s="15">
        <v>-1241.5681171276501</v>
      </c>
      <c r="AD31" s="15">
        <f t="shared" si="8"/>
        <v>-33784.802492362433</v>
      </c>
      <c r="AE31" s="15"/>
      <c r="AF31" s="15">
        <f t="shared" si="14"/>
        <v>17.903412126448309</v>
      </c>
      <c r="AG31" s="15">
        <f t="shared" si="15"/>
        <v>22.469078012622468</v>
      </c>
      <c r="AH31" s="15">
        <f t="shared" si="16"/>
        <v>13.85573218246436</v>
      </c>
      <c r="AI31" s="15"/>
      <c r="AJ31" s="15"/>
      <c r="AK31" s="15"/>
      <c r="AL31" s="15"/>
      <c r="AM31" s="15"/>
      <c r="AN31" s="15"/>
      <c r="AO31" s="19"/>
      <c r="AP31" s="14"/>
      <c r="AQ31" s="14"/>
      <c r="AR31" s="14"/>
      <c r="AS31" s="14"/>
      <c r="AT31" s="14"/>
      <c r="AU31" s="14"/>
      <c r="AV31" s="19"/>
      <c r="AW31" s="20"/>
      <c r="AX31" s="21">
        <v>49.62</v>
      </c>
    </row>
    <row r="32" spans="1:50" ht="15" x14ac:dyDescent="0.35">
      <c r="A32" s="14">
        <f>COUNTA($B$2:B32)</f>
        <v>31</v>
      </c>
      <c r="B32" s="14" t="s">
        <v>132</v>
      </c>
      <c r="C32" s="14" t="s">
        <v>18</v>
      </c>
      <c r="D32" s="14" t="s">
        <v>133</v>
      </c>
      <c r="E32" s="15">
        <v>595.11599999999999</v>
      </c>
      <c r="F32" s="14" t="s">
        <v>19</v>
      </c>
      <c r="G32" s="26">
        <v>1</v>
      </c>
      <c r="H32" s="14" t="s">
        <v>20</v>
      </c>
      <c r="I32" s="16" t="s">
        <v>37</v>
      </c>
      <c r="J32" s="14">
        <v>0.01</v>
      </c>
      <c r="K32" s="14">
        <v>20</v>
      </c>
      <c r="L32" s="14">
        <v>24</v>
      </c>
      <c r="M32" s="14" t="s">
        <v>25</v>
      </c>
      <c r="N32" s="14" t="s">
        <v>22</v>
      </c>
      <c r="O32" s="14" t="s">
        <v>23</v>
      </c>
      <c r="P32" s="15">
        <v>-0.391654</v>
      </c>
      <c r="Q32" s="15">
        <f t="shared" si="0"/>
        <v>-10.657452340154844</v>
      </c>
      <c r="R32" s="15">
        <v>-0.23125200000000001</v>
      </c>
      <c r="S32" s="15">
        <f t="shared" si="1"/>
        <v>-6.2926898960957578</v>
      </c>
      <c r="T32" s="15">
        <f t="shared" si="17"/>
        <v>0.16040199999999999</v>
      </c>
      <c r="U32" s="15">
        <f t="shared" si="2"/>
        <v>4.3647624440590862</v>
      </c>
      <c r="V32" s="15">
        <f t="shared" si="3"/>
        <v>10.657452340154844</v>
      </c>
      <c r="W32" s="15">
        <f t="shared" si="4"/>
        <v>6.2926898960957578</v>
      </c>
      <c r="X32" s="15">
        <f t="shared" si="5"/>
        <v>8.4750711181253013</v>
      </c>
      <c r="Y32" s="15">
        <f t="shared" si="6"/>
        <v>2.1823812220295431</v>
      </c>
      <c r="Z32" s="17">
        <v>10.183115600000001</v>
      </c>
      <c r="AA32" s="18">
        <f t="shared" si="19"/>
        <v>25.881205522345578</v>
      </c>
      <c r="AB32" s="15">
        <f t="shared" si="7"/>
        <v>-0.29042199587755441</v>
      </c>
      <c r="AC32" s="15">
        <v>-1397.4366832671101</v>
      </c>
      <c r="AD32" s="15">
        <f t="shared" si="8"/>
        <v>-38026.203869495228</v>
      </c>
      <c r="AE32" s="15"/>
      <c r="AF32" s="15">
        <f t="shared" si="14"/>
        <v>16.456068658454878</v>
      </c>
      <c r="AG32" s="15">
        <f t="shared" si="15"/>
        <v>20.96640187027122</v>
      </c>
      <c r="AH32" s="15">
        <f t="shared" si="16"/>
        <v>12.49133075214592</v>
      </c>
      <c r="AI32" s="15"/>
      <c r="AJ32" s="15"/>
      <c r="AK32" s="15"/>
      <c r="AL32" s="15"/>
      <c r="AM32" s="15"/>
      <c r="AN32" s="15"/>
      <c r="AO32" s="19"/>
      <c r="AP32" s="14"/>
      <c r="AQ32" s="14"/>
      <c r="AR32" s="14"/>
      <c r="AS32" s="14"/>
      <c r="AT32" s="14"/>
      <c r="AU32" s="14"/>
      <c r="AV32" s="19"/>
      <c r="AW32" s="20"/>
      <c r="AX32" s="21">
        <v>55.01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Sitthikiat Boonchoo</cp:lastModifiedBy>
  <dcterms:created xsi:type="dcterms:W3CDTF">2015-06-05T18:17:20Z</dcterms:created>
  <dcterms:modified xsi:type="dcterms:W3CDTF">2024-01-25T08:19:57Z</dcterms:modified>
</cp:coreProperties>
</file>