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llelizing Inner Loop" sheetId="1" r:id="rId4"/>
    <sheet state="visible" name="Parallelizing Outer Loop" sheetId="2" r:id="rId5"/>
    <sheet state="visible" name="Statistical Inference" sheetId="3" r:id="rId6"/>
  </sheets>
  <definedNames/>
  <calcPr/>
</workbook>
</file>

<file path=xl/sharedStrings.xml><?xml version="1.0" encoding="utf-8"?>
<sst xmlns="http://schemas.openxmlformats.org/spreadsheetml/2006/main" count="102" uniqueCount="25">
  <si>
    <t>Observations</t>
  </si>
  <si>
    <t>Analysis</t>
  </si>
  <si>
    <t>OMP_NUM_THREADS=1</t>
  </si>
  <si>
    <t>Run #</t>
  </si>
  <si>
    <t>Elapsed Time</t>
  </si>
  <si>
    <t>Total CPU Time</t>
  </si>
  <si>
    <t># Threads</t>
  </si>
  <si>
    <t>Average Elapsed</t>
  </si>
  <si>
    <t>Standard Error</t>
  </si>
  <si>
    <t>Average CPU</t>
  </si>
  <si>
    <t>OMP_NUM_THREADS=2</t>
  </si>
  <si>
    <t>Sn</t>
  </si>
  <si>
    <t>En</t>
  </si>
  <si>
    <t>Pn</t>
  </si>
  <si>
    <t>Inner Loop</t>
  </si>
  <si>
    <t>T-Statistic</t>
  </si>
  <si>
    <t>Elapsed</t>
  </si>
  <si>
    <t>CPU</t>
  </si>
  <si>
    <t>Outer Loop</t>
  </si>
  <si>
    <t>OMP_NUM_THREADS=3</t>
  </si>
  <si>
    <t>OMP_NUM_THREADS=4</t>
  </si>
  <si>
    <t>OMP_NUM_THREADS=5</t>
  </si>
  <si>
    <t>OMP_NUM_THREADS=6</t>
  </si>
  <si>
    <t>OMP_NUM_THREADS=7</t>
  </si>
  <si>
    <t>OMP_NUM_THREADS=8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</si>
</sst>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6.0"/>
      <color rgb="FF000000"/>
      <name val="Calibri"/>
    </font>
    <font>
      <b/>
      <sz val="11.0"/>
      <color rgb="FF000000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0" numFmtId="0" xfId="0" applyAlignment="1" applyBorder="1" applyFont="1">
      <alignment readingOrder="0"/>
    </xf>
    <xf borderId="1" fillId="0" fontId="0" numFmtId="0" xfId="0" applyBorder="1" applyFont="1"/>
    <xf borderId="0" fillId="0" fontId="3" numFmtId="0" xfId="0" applyAlignment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6.71"/>
    <col customWidth="1" min="3" max="3" width="15.0"/>
    <col customWidth="1" min="4" max="4" width="13.14"/>
    <col customWidth="1" min="5" max="5" width="8.57"/>
    <col customWidth="1" min="6" max="6" width="18.71"/>
    <col customWidth="1" min="7" max="7" width="15.71"/>
    <col customWidth="1" min="8" max="8" width="13.71"/>
    <col customWidth="1" min="9" max="9" width="12.43"/>
    <col customWidth="1" min="10" max="10" width="13.71"/>
    <col customWidth="1" min="11" max="26" width="8.71"/>
  </cols>
  <sheetData>
    <row r="1">
      <c r="A1" s="1" t="s">
        <v>0</v>
      </c>
      <c r="F1" s="1" t="s">
        <v>1</v>
      </c>
    </row>
    <row r="2">
      <c r="A2" s="1"/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8</v>
      </c>
    </row>
    <row r="5">
      <c r="A5" s="4">
        <v>1.0</v>
      </c>
      <c r="B5" s="5">
        <v>47.83</v>
      </c>
      <c r="C5" s="5">
        <f>(47.8 + 0.03)</f>
        <v>47.83</v>
      </c>
      <c r="F5" s="4">
        <v>1.0</v>
      </c>
      <c r="G5" s="6">
        <f>average(B5:B12)</f>
        <v>47.90125</v>
      </c>
      <c r="H5" s="6">
        <f>stdev(B5:B12)/sqrt(8)</f>
        <v>0.07011311015</v>
      </c>
      <c r="I5" s="6">
        <f>average(C5:C12)</f>
        <v>47.89625</v>
      </c>
      <c r="J5" s="6">
        <v>0.069486316741397</v>
      </c>
    </row>
    <row r="6">
      <c r="A6" s="4">
        <v>2.0</v>
      </c>
      <c r="B6" s="5">
        <v>47.83</v>
      </c>
      <c r="C6" s="6">
        <f>(47.79 + 0.04)</f>
        <v>47.83</v>
      </c>
      <c r="F6" s="4">
        <v>2.0</v>
      </c>
      <c r="G6" s="6">
        <f>average(B16:B23)</f>
        <v>24.16375</v>
      </c>
      <c r="H6" s="6">
        <f>stdev(B16:B23)/sqrt(8)</f>
        <v>0.00625</v>
      </c>
      <c r="I6" s="6">
        <f>average(C16:C23)</f>
        <v>48.25</v>
      </c>
      <c r="J6" s="6">
        <v>0.0119522860933445</v>
      </c>
    </row>
    <row r="7">
      <c r="A7" s="4">
        <v>3.0</v>
      </c>
      <c r="B7" s="5">
        <v>47.84</v>
      </c>
      <c r="C7" s="6">
        <f>(47.78 + 0.05)</f>
        <v>47.83</v>
      </c>
      <c r="F7" s="4">
        <v>3.0</v>
      </c>
      <c r="G7" s="6">
        <f>average(B27:B34)</f>
        <v>16.67875</v>
      </c>
      <c r="H7" s="6">
        <f>stdev(B27:B34)/sqrt(8)</f>
        <v>0.01287820695</v>
      </c>
      <c r="I7" s="6">
        <f>average(C27:C34)</f>
        <v>49.89375</v>
      </c>
      <c r="J7" s="6">
        <v>0.04048533685175431</v>
      </c>
    </row>
    <row r="8">
      <c r="A8" s="4">
        <v>4.0</v>
      </c>
      <c r="B8" s="5">
        <v>47.82</v>
      </c>
      <c r="C8" s="5">
        <f>(47.78 + 0.03)</f>
        <v>47.81</v>
      </c>
      <c r="F8" s="4">
        <v>4.0</v>
      </c>
      <c r="G8" s="6">
        <f>average(B38:B45)</f>
        <v>13.26</v>
      </c>
      <c r="H8" s="6">
        <f>stdev(B38:B45)/sqrt(8)</f>
        <v>0.06718843438</v>
      </c>
      <c r="I8" s="6">
        <f>average(C38:C45)</f>
        <v>52.815</v>
      </c>
      <c r="J8" s="6">
        <v>0.27017851241619556</v>
      </c>
    </row>
    <row r="9">
      <c r="A9" s="4">
        <v>5.0</v>
      </c>
      <c r="B9" s="5">
        <v>47.81</v>
      </c>
      <c r="C9" s="5">
        <f>(47.79 + 0.01)</f>
        <v>47.8</v>
      </c>
      <c r="F9" s="4">
        <v>5.0</v>
      </c>
      <c r="G9" s="6">
        <f>average(B49:B56)</f>
        <v>16.94125</v>
      </c>
      <c r="H9" s="6">
        <f>stdev(B49:B56)/sqrt(8)</f>
        <v>0.01245527714</v>
      </c>
      <c r="I9" s="6">
        <f>average(C49:C56)</f>
        <v>84.41</v>
      </c>
      <c r="J9" s="6">
        <v>0.05891883036371702</v>
      </c>
    </row>
    <row r="10">
      <c r="A10" s="4">
        <v>6.0</v>
      </c>
      <c r="B10" s="5">
        <v>48.39</v>
      </c>
      <c r="C10" s="5">
        <f>(48.35 + 0.03)</f>
        <v>48.38</v>
      </c>
      <c r="F10" s="4">
        <v>6.0</v>
      </c>
      <c r="G10" s="6">
        <f>average(B60:B67)</f>
        <v>14.2</v>
      </c>
      <c r="H10" s="6">
        <f>stdev(B60:B67)/sqrt(8)</f>
        <v>0.03474396145</v>
      </c>
      <c r="I10" s="6">
        <f>average(C60:C67)</f>
        <v>84.82625</v>
      </c>
      <c r="J10" s="6">
        <v>0.21134718812553765</v>
      </c>
    </row>
    <row r="11">
      <c r="A11" s="4">
        <v>7.0</v>
      </c>
      <c r="B11" s="5">
        <v>47.82</v>
      </c>
      <c r="C11" s="5">
        <f>(47.8 + 0.02)</f>
        <v>47.82</v>
      </c>
      <c r="F11" s="4">
        <v>7.0</v>
      </c>
      <c r="G11" s="6">
        <f>average(B71:B78)</f>
        <v>12.25875</v>
      </c>
      <c r="H11" s="6">
        <f>stdev(B71:B78)/sqrt(8)</f>
        <v>0.05037138856</v>
      </c>
      <c r="I11" s="6">
        <f>average(C71:C78)</f>
        <v>85.3475</v>
      </c>
      <c r="J11" s="6">
        <v>0.34776711213930733</v>
      </c>
    </row>
    <row r="12">
      <c r="A12" s="4">
        <v>8.0</v>
      </c>
      <c r="B12" s="5">
        <v>47.87</v>
      </c>
      <c r="C12" s="5">
        <f>(47.84 + 0.03)</f>
        <v>47.87</v>
      </c>
      <c r="F12" s="4">
        <v>8.0</v>
      </c>
      <c r="G12" s="6">
        <f>average(B82:B89)</f>
        <v>11.45125</v>
      </c>
      <c r="H12" s="6">
        <f>stdev(B82:B89)/sqrt(8)</f>
        <v>0.06142467803</v>
      </c>
      <c r="I12" s="6">
        <f>average(C82:C89)</f>
        <v>89.73875</v>
      </c>
      <c r="J12" s="6">
        <v>0.4382042800697293</v>
      </c>
    </row>
    <row r="14">
      <c r="A14" s="2" t="s">
        <v>10</v>
      </c>
    </row>
    <row r="15">
      <c r="A15" s="3" t="s">
        <v>3</v>
      </c>
      <c r="B15" s="3" t="s">
        <v>4</v>
      </c>
      <c r="C15" s="3" t="s">
        <v>5</v>
      </c>
      <c r="F15" s="3" t="s">
        <v>6</v>
      </c>
      <c r="G15" s="3" t="s">
        <v>11</v>
      </c>
      <c r="H15" s="3" t="s">
        <v>12</v>
      </c>
      <c r="I15" s="3" t="s">
        <v>13</v>
      </c>
    </row>
    <row r="16">
      <c r="A16" s="4">
        <v>1.0</v>
      </c>
      <c r="B16" s="5">
        <v>24.13</v>
      </c>
      <c r="C16" s="5">
        <f>48.15 + 0.05</f>
        <v>48.2</v>
      </c>
      <c r="F16" s="4">
        <v>1.0</v>
      </c>
      <c r="G16" s="6">
        <f t="shared" ref="G16:G23" si="1">47.90125/G5</f>
        <v>1</v>
      </c>
      <c r="H16" s="6">
        <f t="shared" ref="H16:H23" si="2">G16/F16</f>
        <v>1</v>
      </c>
      <c r="I16" s="6">
        <f t="shared" ref="I16:I23" si="3">I5/47.89625</f>
        <v>1</v>
      </c>
    </row>
    <row r="17">
      <c r="A17" s="4">
        <v>2.0</v>
      </c>
      <c r="B17" s="5">
        <v>24.17</v>
      </c>
      <c r="C17" s="5">
        <f> 48.22 + 0.04</f>
        <v>48.26</v>
      </c>
      <c r="F17" s="4">
        <v>2.0</v>
      </c>
      <c r="G17" s="6">
        <f t="shared" si="1"/>
        <v>1.98235994</v>
      </c>
      <c r="H17" s="6">
        <f t="shared" si="2"/>
        <v>0.99117997</v>
      </c>
      <c r="I17" s="6">
        <f t="shared" si="3"/>
        <v>1.007385756</v>
      </c>
    </row>
    <row r="18">
      <c r="A18" s="4">
        <v>3.0</v>
      </c>
      <c r="B18" s="5">
        <v>24.17</v>
      </c>
      <c r="C18" s="5">
        <f>48.21 + 0.05</f>
        <v>48.26</v>
      </c>
      <c r="F18" s="4">
        <v>3.0</v>
      </c>
      <c r="G18" s="6">
        <f t="shared" si="1"/>
        <v>2.871992805</v>
      </c>
      <c r="H18" s="6">
        <f t="shared" si="2"/>
        <v>0.9573309351</v>
      </c>
      <c r="I18" s="6">
        <f t="shared" si="3"/>
        <v>1.041704726</v>
      </c>
    </row>
    <row r="19">
      <c r="A19" s="4">
        <v>4.0</v>
      </c>
      <c r="B19" s="5">
        <v>24.19</v>
      </c>
      <c r="C19" s="5">
        <f>48.29 + 0.02</f>
        <v>48.31</v>
      </c>
      <c r="F19" s="4">
        <v>4.0</v>
      </c>
      <c r="G19" s="6">
        <f t="shared" si="1"/>
        <v>3.612462293</v>
      </c>
      <c r="H19" s="6">
        <f t="shared" si="2"/>
        <v>0.9031155732</v>
      </c>
      <c r="I19" s="6">
        <f t="shared" si="3"/>
        <v>1.102695931</v>
      </c>
    </row>
    <row r="20">
      <c r="A20" s="4">
        <v>5.0</v>
      </c>
      <c r="B20" s="5">
        <v>24.16</v>
      </c>
      <c r="C20" s="5">
        <f> 48.21 + 0.02</f>
        <v>48.23</v>
      </c>
      <c r="F20" s="4">
        <v>5.0</v>
      </c>
      <c r="G20" s="6">
        <f t="shared" si="1"/>
        <v>2.827492068</v>
      </c>
      <c r="H20" s="6">
        <f t="shared" si="2"/>
        <v>0.5654984136</v>
      </c>
      <c r="I20" s="6">
        <f t="shared" si="3"/>
        <v>1.762350915</v>
      </c>
    </row>
    <row r="21" ht="15.75" customHeight="1">
      <c r="A21" s="4">
        <v>6.0</v>
      </c>
      <c r="B21" s="5">
        <v>24.17</v>
      </c>
      <c r="C21" s="5">
        <f> 48.21 + 0.04</f>
        <v>48.25</v>
      </c>
      <c r="F21" s="4">
        <v>6.0</v>
      </c>
      <c r="G21" s="6">
        <f t="shared" si="1"/>
        <v>3.373327465</v>
      </c>
      <c r="H21" s="6">
        <f t="shared" si="2"/>
        <v>0.5622212441</v>
      </c>
      <c r="I21" s="6">
        <f t="shared" si="3"/>
        <v>1.771041574</v>
      </c>
    </row>
    <row r="22" ht="15.75" customHeight="1">
      <c r="A22" s="4">
        <v>7.0</v>
      </c>
      <c r="B22" s="5">
        <v>24.17</v>
      </c>
      <c r="C22" s="5">
        <f> 48.22 + 0.05</f>
        <v>48.27</v>
      </c>
      <c r="F22" s="4">
        <v>7.0</v>
      </c>
      <c r="G22" s="6">
        <f t="shared" si="1"/>
        <v>3.90751504</v>
      </c>
      <c r="H22" s="6">
        <f t="shared" si="2"/>
        <v>0.5582164343</v>
      </c>
      <c r="I22" s="6">
        <f t="shared" si="3"/>
        <v>1.781924472</v>
      </c>
    </row>
    <row r="23" ht="15.75" customHeight="1">
      <c r="A23" s="4">
        <v>8.0</v>
      </c>
      <c r="B23" s="5">
        <v>24.15</v>
      </c>
      <c r="C23" s="5">
        <f> 48.18 + 0.04</f>
        <v>48.22</v>
      </c>
      <c r="F23" s="4">
        <v>8.0</v>
      </c>
      <c r="G23" s="6">
        <f t="shared" si="1"/>
        <v>4.183058618</v>
      </c>
      <c r="H23" s="6">
        <f t="shared" si="2"/>
        <v>0.5228823273</v>
      </c>
      <c r="I23" s="6">
        <f t="shared" si="3"/>
        <v>1.873607015</v>
      </c>
    </row>
    <row r="24" ht="15.75" customHeight="1"/>
    <row r="25" ht="15.75" customHeight="1">
      <c r="A25" s="2" t="s">
        <v>19</v>
      </c>
    </row>
    <row r="26" ht="15.75" customHeight="1">
      <c r="A26" s="3" t="s">
        <v>3</v>
      </c>
      <c r="B26" s="3" t="s">
        <v>4</v>
      </c>
      <c r="C26" s="3" t="s">
        <v>5</v>
      </c>
    </row>
    <row r="27" ht="15.75" customHeight="1">
      <c r="A27" s="4">
        <v>1.0</v>
      </c>
      <c r="B27" s="5">
        <v>16.65</v>
      </c>
      <c r="C27" s="5">
        <f>49.75 + 0.05</f>
        <v>49.8</v>
      </c>
    </row>
    <row r="28" ht="15.75" customHeight="1">
      <c r="A28" s="4">
        <v>2.0</v>
      </c>
      <c r="B28" s="5">
        <v>16.67</v>
      </c>
      <c r="C28" s="5">
        <f> 49.81 + 0.05</f>
        <v>49.86</v>
      </c>
    </row>
    <row r="29" ht="15.75" customHeight="1">
      <c r="A29" s="4">
        <v>3.0</v>
      </c>
      <c r="B29" s="5">
        <v>16.74</v>
      </c>
      <c r="C29" s="5">
        <f> 50.03 + 0.05</f>
        <v>50.08</v>
      </c>
    </row>
    <row r="30" ht="15.75" customHeight="1">
      <c r="A30" s="4">
        <v>4.0</v>
      </c>
      <c r="B30" s="5">
        <v>16.65</v>
      </c>
      <c r="C30" s="5">
        <f>49.75 + 0.05</f>
        <v>49.8</v>
      </c>
    </row>
    <row r="31" ht="15.75" customHeight="1">
      <c r="A31" s="4">
        <v>5.0</v>
      </c>
      <c r="B31" s="5">
        <v>16.68</v>
      </c>
      <c r="C31" s="5">
        <f>49.86 + 0.04</f>
        <v>49.9</v>
      </c>
    </row>
    <row r="32" ht="15.75" customHeight="1">
      <c r="A32" s="4">
        <v>6.0</v>
      </c>
      <c r="B32" s="5">
        <v>16.65</v>
      </c>
      <c r="C32" s="5">
        <f>49.75 + 0.05</f>
        <v>49.8</v>
      </c>
    </row>
    <row r="33" ht="15.75" customHeight="1">
      <c r="A33" s="4">
        <v>7.0</v>
      </c>
      <c r="B33" s="5">
        <v>16.73</v>
      </c>
      <c r="C33" s="5">
        <f>50.02 + 0.04</f>
        <v>50.06</v>
      </c>
    </row>
    <row r="34" ht="15.75" customHeight="1">
      <c r="A34" s="4">
        <v>8.0</v>
      </c>
      <c r="B34" s="5">
        <v>16.66</v>
      </c>
      <c r="C34" s="5">
        <f>49.81 + 0.04</f>
        <v>49.85</v>
      </c>
    </row>
    <row r="35" ht="15.75" customHeight="1"/>
    <row r="36" ht="15.75" customHeight="1">
      <c r="A36" s="2" t="s">
        <v>20</v>
      </c>
    </row>
    <row r="37" ht="15.75" customHeight="1">
      <c r="A37" s="3" t="s">
        <v>3</v>
      </c>
      <c r="B37" s="3" t="s">
        <v>4</v>
      </c>
      <c r="C37" s="3" t="s">
        <v>5</v>
      </c>
    </row>
    <row r="38" ht="15.75" customHeight="1">
      <c r="A38" s="4">
        <v>1.0</v>
      </c>
      <c r="B38" s="5">
        <v>13.2</v>
      </c>
      <c r="C38" s="5">
        <f>52.53 + 0.06</f>
        <v>52.59</v>
      </c>
    </row>
    <row r="39" ht="15.75" customHeight="1">
      <c r="A39" s="4">
        <v>2.0</v>
      </c>
      <c r="B39" s="5">
        <v>13.57</v>
      </c>
      <c r="C39" s="5">
        <f>54.02 + 0.05</f>
        <v>54.07</v>
      </c>
    </row>
    <row r="40" ht="15.75" customHeight="1">
      <c r="A40" s="4">
        <v>3.0</v>
      </c>
      <c r="B40" s="5">
        <v>13.13</v>
      </c>
      <c r="C40" s="5">
        <f>52.24 + 0.04</f>
        <v>52.28</v>
      </c>
    </row>
    <row r="41" ht="15.75" customHeight="1">
      <c r="A41" s="4">
        <v>4.0</v>
      </c>
      <c r="B41" s="5">
        <v>13.14</v>
      </c>
      <c r="C41" s="5">
        <f>52.27 + 0.04</f>
        <v>52.31</v>
      </c>
    </row>
    <row r="42" ht="15.75" customHeight="1">
      <c r="A42" s="4">
        <v>5.0</v>
      </c>
      <c r="B42" s="5">
        <v>13.13</v>
      </c>
      <c r="C42" s="5">
        <f>52.25 + 0.05</f>
        <v>52.3</v>
      </c>
    </row>
    <row r="43" ht="15.75" customHeight="1">
      <c r="A43" s="4">
        <v>6.0</v>
      </c>
      <c r="B43" s="5">
        <v>13.16</v>
      </c>
      <c r="C43" s="5">
        <f>52.42 + 0.02</f>
        <v>52.44</v>
      </c>
    </row>
    <row r="44" ht="15.75" customHeight="1">
      <c r="A44" s="4">
        <v>7.0</v>
      </c>
      <c r="B44" s="5">
        <v>13.56</v>
      </c>
      <c r="C44" s="5">
        <f>53.98 + 0.03</f>
        <v>54.01</v>
      </c>
    </row>
    <row r="45" ht="15.75" customHeight="1">
      <c r="A45" s="4">
        <v>8.0</v>
      </c>
      <c r="B45" s="5">
        <v>13.19</v>
      </c>
      <c r="C45" s="5">
        <f>52.49 + 0.03</f>
        <v>52.52</v>
      </c>
    </row>
    <row r="46" ht="15.75" customHeight="1"/>
    <row r="47" ht="15.75" customHeight="1">
      <c r="A47" s="2" t="s">
        <v>21</v>
      </c>
    </row>
    <row r="48" ht="15.75" customHeight="1">
      <c r="A48" s="3" t="s">
        <v>3</v>
      </c>
      <c r="B48" s="3" t="s">
        <v>4</v>
      </c>
      <c r="C48" s="3" t="s">
        <v>5</v>
      </c>
    </row>
    <row r="49" ht="15.75" customHeight="1">
      <c r="A49" s="4">
        <v>1.0</v>
      </c>
      <c r="B49" s="5">
        <v>16.92</v>
      </c>
      <c r="C49" s="5">
        <f>84.26 + 0.04</f>
        <v>84.3</v>
      </c>
    </row>
    <row r="50" ht="15.75" customHeight="1">
      <c r="A50" s="4">
        <v>2.0</v>
      </c>
      <c r="B50" s="5">
        <v>16.96</v>
      </c>
      <c r="C50" s="5">
        <f>84.45 + 0.03</f>
        <v>84.48</v>
      </c>
    </row>
    <row r="51" ht="15.75" customHeight="1">
      <c r="A51" s="4">
        <v>3.0</v>
      </c>
      <c r="B51" s="5">
        <v>17.02</v>
      </c>
      <c r="C51" s="5">
        <f>84.75 + 0.04</f>
        <v>84.79</v>
      </c>
    </row>
    <row r="52" ht="15.75" customHeight="1">
      <c r="A52" s="4">
        <v>4.0</v>
      </c>
      <c r="B52" s="5">
        <v>16.93</v>
      </c>
      <c r="C52" s="5">
        <f>84.29 + 0.06</f>
        <v>84.35</v>
      </c>
    </row>
    <row r="53" ht="15.75" customHeight="1">
      <c r="A53" s="4">
        <v>5.0</v>
      </c>
      <c r="B53" s="5">
        <v>16.93</v>
      </c>
      <c r="C53" s="5">
        <f>84.32 + 0.04</f>
        <v>84.36</v>
      </c>
    </row>
    <row r="54" ht="15.75" customHeight="1">
      <c r="A54" s="4">
        <v>6.0</v>
      </c>
      <c r="B54" s="5">
        <v>16.94</v>
      </c>
      <c r="C54" s="5">
        <f>84.37 + 0.04</f>
        <v>84.41</v>
      </c>
    </row>
    <row r="55" ht="15.75" customHeight="1">
      <c r="A55" s="4">
        <v>7.0</v>
      </c>
      <c r="B55" s="5">
        <v>16.91</v>
      </c>
      <c r="C55" s="5">
        <f>84.25 + 0.03</f>
        <v>84.28</v>
      </c>
    </row>
    <row r="56" ht="15.75" customHeight="1">
      <c r="A56" s="4">
        <v>8.0</v>
      </c>
      <c r="B56" s="5">
        <v>16.92</v>
      </c>
      <c r="C56" s="5">
        <f>84.27 + 0.04</f>
        <v>84.31</v>
      </c>
    </row>
    <row r="57" ht="15.75" customHeight="1"/>
    <row r="58" ht="15.75" customHeight="1">
      <c r="A58" s="2" t="s">
        <v>22</v>
      </c>
    </row>
    <row r="59" ht="15.75" customHeight="1">
      <c r="A59" s="3" t="s">
        <v>3</v>
      </c>
      <c r="B59" s="3" t="s">
        <v>4</v>
      </c>
      <c r="C59" s="3" t="s">
        <v>5</v>
      </c>
    </row>
    <row r="60" ht="15.75" customHeight="1">
      <c r="A60" s="4">
        <v>1.0</v>
      </c>
      <c r="B60" s="5">
        <v>14.14</v>
      </c>
      <c r="C60" s="5">
        <f>84.45 + 0.02</f>
        <v>84.47</v>
      </c>
    </row>
    <row r="61" ht="15.75" customHeight="1">
      <c r="A61" s="4">
        <v>2.0</v>
      </c>
      <c r="B61" s="5">
        <v>14.13</v>
      </c>
      <c r="C61" s="5">
        <f>84.35 + 0.05</f>
        <v>84.4</v>
      </c>
    </row>
    <row r="62" ht="15.75" customHeight="1">
      <c r="A62" s="4">
        <v>3.0</v>
      </c>
      <c r="B62" s="5">
        <v>14.15</v>
      </c>
      <c r="C62" s="5">
        <f>84.43 + 0.04</f>
        <v>84.47</v>
      </c>
    </row>
    <row r="63" ht="15.75" customHeight="1">
      <c r="A63" s="4">
        <v>4.0</v>
      </c>
      <c r="B63" s="5">
        <v>14.14</v>
      </c>
      <c r="C63" s="5">
        <f>84.41 + 0.04</f>
        <v>84.45</v>
      </c>
    </row>
    <row r="64" ht="15.75" customHeight="1">
      <c r="A64" s="4">
        <v>5.0</v>
      </c>
      <c r="B64" s="5">
        <v>14.2</v>
      </c>
      <c r="C64" s="5">
        <f>84.81 + 0.03</f>
        <v>84.84</v>
      </c>
    </row>
    <row r="65" ht="15.75" customHeight="1">
      <c r="A65" s="4">
        <v>6.0</v>
      </c>
      <c r="B65" s="5">
        <v>14.43</v>
      </c>
      <c r="C65" s="5">
        <f>86.17 + 0.04</f>
        <v>86.21</v>
      </c>
    </row>
    <row r="66" ht="15.75" customHeight="1">
      <c r="A66" s="4">
        <v>7.0</v>
      </c>
      <c r="B66" s="5">
        <v>14.2</v>
      </c>
      <c r="C66" s="5">
        <f>84.8 + 0.05</f>
        <v>84.85</v>
      </c>
    </row>
    <row r="67" ht="15.75" customHeight="1">
      <c r="A67" s="4">
        <v>8.0</v>
      </c>
      <c r="B67" s="5">
        <v>14.21</v>
      </c>
      <c r="C67" s="5">
        <f>84.86 + 0.06</f>
        <v>84.92</v>
      </c>
    </row>
    <row r="68" ht="15.75" customHeight="1"/>
    <row r="69" ht="15.75" customHeight="1">
      <c r="A69" s="2" t="s">
        <v>23</v>
      </c>
    </row>
    <row r="70" ht="15.75" customHeight="1">
      <c r="A70" s="3" t="s">
        <v>3</v>
      </c>
      <c r="B70" s="3" t="s">
        <v>4</v>
      </c>
      <c r="C70" s="3" t="s">
        <v>5</v>
      </c>
    </row>
    <row r="71" ht="15.75" customHeight="1">
      <c r="A71" s="4">
        <v>1.0</v>
      </c>
      <c r="B71" s="5">
        <v>12.47</v>
      </c>
      <c r="C71" s="5">
        <f>86.77 + 0.03</f>
        <v>86.8</v>
      </c>
    </row>
    <row r="72" ht="15.75" customHeight="1">
      <c r="A72" s="4">
        <v>2.0</v>
      </c>
      <c r="B72" s="5">
        <v>12.15</v>
      </c>
      <c r="C72" s="5">
        <f>84.57 + 0.04</f>
        <v>84.61</v>
      </c>
    </row>
    <row r="73" ht="15.75" customHeight="1">
      <c r="A73" s="4">
        <v>3.0</v>
      </c>
      <c r="B73" s="5">
        <v>12.17</v>
      </c>
      <c r="C73" s="5">
        <f>84.7 + 0.02</f>
        <v>84.72</v>
      </c>
    </row>
    <row r="74" ht="15.75" customHeight="1">
      <c r="A74" s="4">
        <v>4.0</v>
      </c>
      <c r="B74" s="5">
        <v>12.49</v>
      </c>
      <c r="C74" s="5">
        <f>86.9 + 0.05</f>
        <v>86.95</v>
      </c>
    </row>
    <row r="75" ht="15.75" customHeight="1">
      <c r="A75" s="4">
        <v>5.0</v>
      </c>
      <c r="B75" s="5">
        <v>12.18</v>
      </c>
      <c r="C75" s="5">
        <f>84.73 + 0.04</f>
        <v>84.77</v>
      </c>
    </row>
    <row r="76" ht="15.75" customHeight="1">
      <c r="A76" s="4">
        <v>6.0</v>
      </c>
      <c r="B76" s="5">
        <v>12.16</v>
      </c>
      <c r="C76" s="5">
        <f> 84.66 +0.04</f>
        <v>84.7</v>
      </c>
    </row>
    <row r="77" ht="15.75" customHeight="1">
      <c r="A77" s="4">
        <v>7.0</v>
      </c>
      <c r="B77" s="5">
        <v>12.28</v>
      </c>
      <c r="C77" s="5">
        <f>85.46 + 0.04</f>
        <v>85.5</v>
      </c>
    </row>
    <row r="78" ht="15.75" customHeight="1">
      <c r="A78" s="4">
        <v>8.0</v>
      </c>
      <c r="B78" s="5">
        <v>12.17</v>
      </c>
      <c r="C78" s="5">
        <f>84.69 + 0.04</f>
        <v>84.73</v>
      </c>
    </row>
    <row r="79" ht="15.75" customHeight="1"/>
    <row r="80" ht="15.75" customHeight="1">
      <c r="A80" s="2" t="s">
        <v>24</v>
      </c>
    </row>
    <row r="81" ht="15.75" customHeight="1">
      <c r="A81" s="3" t="s">
        <v>3</v>
      </c>
      <c r="B81" s="3" t="s">
        <v>4</v>
      </c>
      <c r="C81" s="3" t="s">
        <v>5</v>
      </c>
    </row>
    <row r="82" ht="15.75" customHeight="1">
      <c r="A82" s="4">
        <v>1.0</v>
      </c>
      <c r="B82" s="5">
        <v>11.67</v>
      </c>
      <c r="C82" s="5">
        <f>91.25 + 0.04</f>
        <v>91.29</v>
      </c>
    </row>
    <row r="83" ht="15.75" customHeight="1">
      <c r="A83" s="4">
        <v>2.0</v>
      </c>
      <c r="B83" s="5">
        <v>11.32</v>
      </c>
      <c r="C83" s="5">
        <f>88.74 + 0.05</f>
        <v>88.79</v>
      </c>
    </row>
    <row r="84" ht="15.75" customHeight="1">
      <c r="A84" s="4">
        <v>3.0</v>
      </c>
      <c r="B84" s="5">
        <v>11.32</v>
      </c>
      <c r="C84" s="5">
        <f>88.71 + 0.07</f>
        <v>88.78</v>
      </c>
    </row>
    <row r="85" ht="15.75" customHeight="1">
      <c r="A85" s="4">
        <v>4.0</v>
      </c>
      <c r="B85" s="5">
        <v>11.67</v>
      </c>
      <c r="C85" s="5">
        <f>91.29 + 0.02</f>
        <v>91.31</v>
      </c>
    </row>
    <row r="86" ht="15.75" customHeight="1">
      <c r="A86" s="4">
        <v>5.0</v>
      </c>
      <c r="B86" s="5">
        <v>11.31</v>
      </c>
      <c r="C86" s="5">
        <f>88.72 + 0.05</f>
        <v>88.77</v>
      </c>
    </row>
    <row r="87" ht="15.75" customHeight="1">
      <c r="A87" s="4">
        <v>6.0</v>
      </c>
      <c r="B87" s="5">
        <v>11.36</v>
      </c>
      <c r="C87" s="5">
        <f>89.05 + 0.07</f>
        <v>89.12</v>
      </c>
    </row>
    <row r="88" ht="15.75" customHeight="1">
      <c r="A88" s="4">
        <v>7.0</v>
      </c>
      <c r="B88" s="5">
        <v>11.32</v>
      </c>
      <c r="C88" s="5">
        <f>88.72 + 0.05</f>
        <v>88.77</v>
      </c>
    </row>
    <row r="89" ht="15.75" customHeight="1">
      <c r="A89" s="4">
        <v>8.0</v>
      </c>
      <c r="B89" s="5">
        <v>11.64</v>
      </c>
      <c r="C89" s="5">
        <f>91.03 + 0.05</f>
        <v>91.08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6.71"/>
    <col customWidth="1" min="3" max="3" width="15.0"/>
    <col customWidth="1" min="4" max="4" width="13.14"/>
    <col customWidth="1" min="5" max="5" width="8.57"/>
    <col customWidth="1" min="6" max="6" width="18.71"/>
    <col customWidth="1" min="7" max="7" width="15.71"/>
    <col customWidth="1" min="8" max="8" width="13.71"/>
    <col customWidth="1" min="9" max="9" width="12.43"/>
    <col customWidth="1" min="10" max="10" width="13.71"/>
    <col customWidth="1" min="11" max="26" width="8.71"/>
  </cols>
  <sheetData>
    <row r="1">
      <c r="A1" s="1" t="s">
        <v>0</v>
      </c>
      <c r="F1" s="1" t="s">
        <v>1</v>
      </c>
    </row>
    <row r="2">
      <c r="A2" s="1"/>
    </row>
    <row r="3">
      <c r="A3" s="2" t="s">
        <v>2</v>
      </c>
    </row>
    <row r="4">
      <c r="A4" s="3" t="s">
        <v>3</v>
      </c>
      <c r="B4" s="3" t="s">
        <v>4</v>
      </c>
      <c r="C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8</v>
      </c>
    </row>
    <row r="5">
      <c r="A5" s="4">
        <v>1.0</v>
      </c>
      <c r="B5" s="5">
        <v>48.21</v>
      </c>
      <c r="C5" s="5">
        <f>48.17 + 0.04</f>
        <v>48.21</v>
      </c>
      <c r="F5" s="4">
        <v>1.0</v>
      </c>
      <c r="G5" s="6">
        <f>average(B5:B12)</f>
        <v>48.80125</v>
      </c>
      <c r="H5" s="6">
        <f>STDEV(B5:B12)/sqrt(8)</f>
        <v>0.4339043571</v>
      </c>
      <c r="I5" s="6">
        <f>average(C5:C12)</f>
        <v>48.795</v>
      </c>
      <c r="J5" s="6">
        <f>stdev(C5:C12)/sqrt(8)</f>
        <v>0.4331570154</v>
      </c>
    </row>
    <row r="6">
      <c r="A6" s="4">
        <v>2.0</v>
      </c>
      <c r="B6" s="5">
        <v>48.11</v>
      </c>
      <c r="C6" s="5">
        <f>48.07 + 0.03</f>
        <v>48.1</v>
      </c>
      <c r="F6" s="4">
        <v>2.0</v>
      </c>
      <c r="G6" s="6">
        <f>average(B16:B23)</f>
        <v>24.42625</v>
      </c>
      <c r="H6" s="6">
        <f>stdev(B16:B23)/sqrt(8)</f>
        <v>0.104726472</v>
      </c>
      <c r="I6" s="6">
        <f>average(C16:C23)</f>
        <v>48.5525</v>
      </c>
      <c r="J6" s="6">
        <f>stdev(C16:C23)/sqrt(8)</f>
        <v>0.1113512781</v>
      </c>
    </row>
    <row r="7">
      <c r="A7" s="4">
        <v>3.0</v>
      </c>
      <c r="B7" s="5">
        <v>51.48</v>
      </c>
      <c r="C7" s="5">
        <f>51.45 + 0.02</f>
        <v>51.47</v>
      </c>
      <c r="F7" s="4">
        <v>3.0</v>
      </c>
      <c r="G7" s="6">
        <f>average(B27:B34)</f>
        <v>16.6375</v>
      </c>
      <c r="H7" s="6">
        <f>stdev(B27:B34)/sqrt(8)</f>
        <v>0.0375</v>
      </c>
      <c r="I7" s="6">
        <f>average(C27:C34)</f>
        <v>49.5875</v>
      </c>
      <c r="J7" s="6">
        <f>stdev(C27:C34)/sqrt(8)</f>
        <v>0.04991957818</v>
      </c>
    </row>
    <row r="8">
      <c r="A8" s="4">
        <v>4.0</v>
      </c>
      <c r="B8" s="5">
        <v>48.32</v>
      </c>
      <c r="C8" s="5">
        <f>48.3 + 0.02</f>
        <v>48.32</v>
      </c>
      <c r="F8" s="4">
        <v>4.0</v>
      </c>
      <c r="G8" s="6">
        <f>average(B38:B45)</f>
        <v>12.835</v>
      </c>
      <c r="H8" s="5">
        <f>stdev(B38:B45)/sqrt(8)</f>
        <v>0.01752549164</v>
      </c>
      <c r="I8" s="6">
        <f>average(C38:C45)</f>
        <v>50.9375</v>
      </c>
      <c r="J8" s="6">
        <f>stdev(C38:C45)/sqrt(8)</f>
        <v>0.03115342219</v>
      </c>
    </row>
    <row r="9">
      <c r="A9" s="4">
        <v>5.0</v>
      </c>
      <c r="B9" s="5">
        <v>48.27</v>
      </c>
      <c r="C9" s="5">
        <f>48.23 + 0.03</f>
        <v>48.26</v>
      </c>
      <c r="F9" s="4">
        <v>5.0</v>
      </c>
      <c r="G9" s="6">
        <f>average(B49:B56)</f>
        <v>14.1125</v>
      </c>
      <c r="H9" s="6">
        <f>stdev(B49:B56)/sqrt(8)</f>
        <v>0.01030776406</v>
      </c>
      <c r="I9" s="6">
        <f>average(C49:C56)</f>
        <v>58.78</v>
      </c>
      <c r="J9" s="6">
        <f>stdev(C49:C56)/sqrt(8)</f>
        <v>0.04387482194</v>
      </c>
    </row>
    <row r="10">
      <c r="A10" s="4">
        <v>6.0</v>
      </c>
      <c r="B10" s="5">
        <v>48.15</v>
      </c>
      <c r="C10" s="5">
        <f>48.1 + 0.04</f>
        <v>48.14</v>
      </c>
      <c r="F10" s="4">
        <v>6.0</v>
      </c>
      <c r="G10" s="6">
        <f>average(B60:B67)</f>
        <v>12.50125</v>
      </c>
      <c r="H10" s="6">
        <f>stdev(B60:B67)/sqrt(8)</f>
        <v>0.06924174783</v>
      </c>
      <c r="I10" s="6">
        <f>average(C60:C67)</f>
        <v>65.9925</v>
      </c>
      <c r="J10" s="6">
        <f>stdev(C60:C67)/sqrt(8)</f>
        <v>0.1527223204</v>
      </c>
    </row>
    <row r="11">
      <c r="A11" s="4">
        <v>7.0</v>
      </c>
      <c r="B11" s="5">
        <v>48.05</v>
      </c>
      <c r="C11" s="5">
        <f>48.02 + 0.03</f>
        <v>48.05</v>
      </c>
      <c r="F11" s="4">
        <v>7.0</v>
      </c>
      <c r="G11" s="6">
        <f>average(B71:B78)</f>
        <v>11.6175</v>
      </c>
      <c r="H11" s="6">
        <f>stdev(B71:B78)/sqrt(8)</f>
        <v>0.03080758255</v>
      </c>
      <c r="I11" s="6">
        <f>average(C71:C78)</f>
        <v>76.45</v>
      </c>
      <c r="J11" s="6">
        <f>stdev(C71:C78)/sqrt(8)</f>
        <v>0.1350661214</v>
      </c>
    </row>
    <row r="12">
      <c r="A12" s="4">
        <v>8.0</v>
      </c>
      <c r="B12" s="5">
        <v>49.82</v>
      </c>
      <c r="C12" s="5">
        <f>49.78 + 0.03</f>
        <v>49.81</v>
      </c>
      <c r="F12" s="4">
        <v>8.0</v>
      </c>
      <c r="G12" s="6">
        <f>average(B82:B89)</f>
        <v>10.82375</v>
      </c>
      <c r="H12" s="6">
        <f>stdev(B82:B89)/sqrt(8)</f>
        <v>0.0141342416</v>
      </c>
      <c r="I12" s="6">
        <f>average(C82:C89)</f>
        <v>84.6675</v>
      </c>
      <c r="J12" s="6">
        <f>stdev(C82:C89)/sqrt(8)</f>
        <v>0.07381806786</v>
      </c>
    </row>
    <row r="14">
      <c r="A14" s="2" t="s">
        <v>10</v>
      </c>
    </row>
    <row r="15">
      <c r="A15" s="3" t="s">
        <v>3</v>
      </c>
      <c r="B15" s="3" t="s">
        <v>4</v>
      </c>
      <c r="C15" s="3" t="s">
        <v>5</v>
      </c>
      <c r="F15" s="3" t="s">
        <v>6</v>
      </c>
      <c r="G15" s="3" t="s">
        <v>11</v>
      </c>
      <c r="H15" s="3" t="s">
        <v>12</v>
      </c>
      <c r="I15" s="3" t="s">
        <v>13</v>
      </c>
    </row>
    <row r="16">
      <c r="A16" s="4">
        <v>1.0</v>
      </c>
      <c r="B16" s="5">
        <v>24.19</v>
      </c>
      <c r="C16" s="5">
        <f>48.25 + 0.03</f>
        <v>48.28</v>
      </c>
      <c r="F16" s="4">
        <v>1.0</v>
      </c>
      <c r="G16" s="6">
        <f t="shared" ref="G16:G23" si="1">48.80125/G5</f>
        <v>1</v>
      </c>
      <c r="H16" s="6">
        <f t="shared" ref="H16:H23" si="2">G16/F16</f>
        <v>1</v>
      </c>
      <c r="I16" s="6">
        <f t="shared" ref="I16:I23" si="3">I5/48.795</f>
        <v>1</v>
      </c>
    </row>
    <row r="17">
      <c r="A17" s="4">
        <v>2.0</v>
      </c>
      <c r="B17" s="5">
        <v>24.17</v>
      </c>
      <c r="C17" s="5">
        <f>48.24 + 0.03</f>
        <v>48.27</v>
      </c>
      <c r="F17" s="4">
        <v>2.0</v>
      </c>
      <c r="G17" s="6">
        <f t="shared" si="1"/>
        <v>1.997901847</v>
      </c>
      <c r="H17" s="6">
        <f t="shared" si="2"/>
        <v>0.9989509237</v>
      </c>
      <c r="I17" s="6">
        <f t="shared" si="3"/>
        <v>0.9950302285</v>
      </c>
    </row>
    <row r="18">
      <c r="A18" s="4">
        <v>3.0</v>
      </c>
      <c r="B18" s="5">
        <v>25.03</v>
      </c>
      <c r="C18" s="5">
        <f>49.09 + 0.03</f>
        <v>49.12</v>
      </c>
      <c r="F18" s="4">
        <v>3.0</v>
      </c>
      <c r="G18" s="6">
        <f t="shared" si="1"/>
        <v>2.933208114</v>
      </c>
      <c r="H18" s="6">
        <f t="shared" si="2"/>
        <v>0.9777360381</v>
      </c>
      <c r="I18" s="6">
        <f t="shared" si="3"/>
        <v>1.016241418</v>
      </c>
    </row>
    <row r="19">
      <c r="A19" s="4">
        <v>4.0</v>
      </c>
      <c r="B19" s="5">
        <v>24.23</v>
      </c>
      <c r="C19" s="5">
        <f>48.32 + 0.01</f>
        <v>48.33</v>
      </c>
      <c r="F19" s="4">
        <v>4.0</v>
      </c>
      <c r="G19" s="6">
        <f t="shared" si="1"/>
        <v>3.802201013</v>
      </c>
      <c r="H19" s="6">
        <f t="shared" si="2"/>
        <v>0.9505502532</v>
      </c>
      <c r="I19" s="6">
        <f t="shared" si="3"/>
        <v>1.043908187</v>
      </c>
    </row>
    <row r="20">
      <c r="A20" s="4">
        <v>5.0</v>
      </c>
      <c r="B20" s="5">
        <v>24.54</v>
      </c>
      <c r="C20" s="5">
        <f>48.5 + 0.03</f>
        <v>48.53</v>
      </c>
      <c r="F20" s="4">
        <v>5.0</v>
      </c>
      <c r="G20" s="6">
        <f t="shared" si="1"/>
        <v>3.458015943</v>
      </c>
      <c r="H20" s="6">
        <f t="shared" si="2"/>
        <v>0.6916031887</v>
      </c>
      <c r="I20" s="6">
        <f t="shared" si="3"/>
        <v>1.204631622</v>
      </c>
    </row>
    <row r="21" ht="15.75" customHeight="1">
      <c r="A21" s="4">
        <v>6.0</v>
      </c>
      <c r="B21" s="5">
        <v>24.58</v>
      </c>
      <c r="C21" s="5">
        <f>48.71 + 0.02</f>
        <v>48.73</v>
      </c>
      <c r="F21" s="4">
        <v>6.0</v>
      </c>
      <c r="G21" s="6">
        <f t="shared" si="1"/>
        <v>3.903709629</v>
      </c>
      <c r="H21" s="6">
        <f t="shared" si="2"/>
        <v>0.6506182715</v>
      </c>
      <c r="I21" s="6">
        <f t="shared" si="3"/>
        <v>1.352443898</v>
      </c>
    </row>
    <row r="22" ht="15.75" customHeight="1">
      <c r="A22" s="4">
        <v>7.0</v>
      </c>
      <c r="B22" s="5">
        <v>24.2</v>
      </c>
      <c r="C22" s="5">
        <f>48.28 + 0.04</f>
        <v>48.32</v>
      </c>
      <c r="F22" s="4">
        <v>7.0</v>
      </c>
      <c r="G22" s="6">
        <f t="shared" si="1"/>
        <v>4.200667097</v>
      </c>
      <c r="H22" s="6">
        <f t="shared" si="2"/>
        <v>0.6000952996</v>
      </c>
      <c r="I22" s="6">
        <f t="shared" si="3"/>
        <v>1.566758889</v>
      </c>
    </row>
    <row r="23" ht="15.75" customHeight="1">
      <c r="A23" s="4">
        <v>8.0</v>
      </c>
      <c r="B23" s="5">
        <v>24.47</v>
      </c>
      <c r="C23" s="5">
        <f>48.82 + 0.02</f>
        <v>48.84</v>
      </c>
      <c r="F23" s="4">
        <v>8.0</v>
      </c>
      <c r="G23" s="6">
        <f t="shared" si="1"/>
        <v>4.508719252</v>
      </c>
      <c r="H23" s="6">
        <f t="shared" si="2"/>
        <v>0.5635899065</v>
      </c>
      <c r="I23" s="6">
        <f t="shared" si="3"/>
        <v>1.735167538</v>
      </c>
    </row>
    <row r="24" ht="15.75" customHeight="1"/>
    <row r="25" ht="15.75" customHeight="1">
      <c r="A25" s="2" t="s">
        <v>19</v>
      </c>
    </row>
    <row r="26" ht="15.75" customHeight="1">
      <c r="A26" s="3" t="s">
        <v>3</v>
      </c>
      <c r="B26" s="3" t="s">
        <v>4</v>
      </c>
      <c r="C26" s="3" t="s">
        <v>5</v>
      </c>
    </row>
    <row r="27" ht="15.75" customHeight="1">
      <c r="A27" s="4">
        <v>1.0</v>
      </c>
      <c r="B27" s="5">
        <v>16.64</v>
      </c>
      <c r="C27" s="5">
        <f>49.6 +0.01</f>
        <v>49.61</v>
      </c>
    </row>
    <row r="28" ht="15.75" customHeight="1">
      <c r="A28" s="4">
        <v>2.0</v>
      </c>
      <c r="B28" s="5">
        <v>16.6</v>
      </c>
      <c r="C28" s="5">
        <f>49.56 + 0.02</f>
        <v>49.58</v>
      </c>
    </row>
    <row r="29" ht="15.75" customHeight="1">
      <c r="A29" s="4">
        <v>3.0</v>
      </c>
      <c r="B29" s="5">
        <v>16.55</v>
      </c>
      <c r="C29" s="5">
        <f>49.42 + 0.02</f>
        <v>49.44</v>
      </c>
    </row>
    <row r="30" ht="15.75" customHeight="1">
      <c r="A30" s="4">
        <v>4.0</v>
      </c>
      <c r="B30" s="5">
        <v>16.57</v>
      </c>
      <c r="C30" s="5">
        <f>49.41 + 0.03</f>
        <v>49.44</v>
      </c>
    </row>
    <row r="31" ht="15.75" customHeight="1">
      <c r="A31" s="4">
        <v>5.0</v>
      </c>
      <c r="B31" s="5">
        <v>16.62</v>
      </c>
      <c r="C31" s="5">
        <f>49.57 +0.04</f>
        <v>49.61</v>
      </c>
    </row>
    <row r="32" ht="15.75" customHeight="1">
      <c r="A32" s="4">
        <v>6.0</v>
      </c>
      <c r="B32" s="5">
        <v>16.62</v>
      </c>
      <c r="C32" s="5">
        <f>49.5 + 0.03</f>
        <v>49.53</v>
      </c>
    </row>
    <row r="33" ht="15.75" customHeight="1">
      <c r="A33" s="4">
        <v>7.0</v>
      </c>
      <c r="B33" s="5">
        <v>16.89</v>
      </c>
      <c r="C33" s="5">
        <f>49.87 + 0.02</f>
        <v>49.89</v>
      </c>
    </row>
    <row r="34" ht="15.75" customHeight="1">
      <c r="A34" s="4">
        <v>8.0</v>
      </c>
      <c r="B34" s="5">
        <v>16.61</v>
      </c>
      <c r="C34" s="5">
        <f>49.58 + 0.02</f>
        <v>49.6</v>
      </c>
    </row>
    <row r="35" ht="15.75" customHeight="1"/>
    <row r="36" ht="15.75" customHeight="1">
      <c r="A36" s="2" t="s">
        <v>20</v>
      </c>
    </row>
    <row r="37" ht="15.75" customHeight="1">
      <c r="A37" s="3" t="s">
        <v>3</v>
      </c>
      <c r="B37" s="3" t="s">
        <v>4</v>
      </c>
      <c r="C37" s="3" t="s">
        <v>5</v>
      </c>
    </row>
    <row r="38" ht="15.75" customHeight="1">
      <c r="A38" s="4">
        <v>1.0</v>
      </c>
      <c r="B38" s="5">
        <v>12.84</v>
      </c>
      <c r="C38" s="5">
        <f>50.9 + 0.02</f>
        <v>50.92</v>
      </c>
    </row>
    <row r="39" ht="15.75" customHeight="1">
      <c r="A39" s="4">
        <v>2.0</v>
      </c>
      <c r="B39" s="5">
        <v>12.81</v>
      </c>
      <c r="C39" s="5">
        <f>50.86 + 0.02</f>
        <v>50.88</v>
      </c>
    </row>
    <row r="40" ht="15.75" customHeight="1">
      <c r="A40" s="4">
        <v>3.0</v>
      </c>
      <c r="B40" s="5">
        <v>12.81</v>
      </c>
      <c r="C40" s="5">
        <f>50.81 + 0.04</f>
        <v>50.85</v>
      </c>
    </row>
    <row r="41" ht="15.75" customHeight="1">
      <c r="A41" s="4">
        <v>4.0</v>
      </c>
      <c r="B41" s="5">
        <v>12.85</v>
      </c>
      <c r="C41" s="5">
        <f>50.93 + 0.03</f>
        <v>50.96</v>
      </c>
    </row>
    <row r="42" ht="15.75" customHeight="1">
      <c r="A42" s="4">
        <v>5.0</v>
      </c>
      <c r="B42" s="5">
        <v>12.81</v>
      </c>
      <c r="C42" s="5">
        <f>50.91 + 0.02</f>
        <v>50.93</v>
      </c>
    </row>
    <row r="43" ht="15.75" customHeight="1">
      <c r="A43" s="4">
        <v>6.0</v>
      </c>
      <c r="B43" s="5">
        <v>12.95</v>
      </c>
      <c r="C43" s="5">
        <f>51.11 + 0.03</f>
        <v>51.14</v>
      </c>
    </row>
    <row r="44" ht="15.75" customHeight="1">
      <c r="A44" s="4">
        <v>7.0</v>
      </c>
      <c r="B44" s="5">
        <v>12.8</v>
      </c>
      <c r="C44" s="5">
        <f>50.88 + 0.03</f>
        <v>50.91</v>
      </c>
    </row>
    <row r="45" ht="15.75" customHeight="1">
      <c r="A45" s="4">
        <v>8.0</v>
      </c>
      <c r="B45" s="5">
        <v>12.81</v>
      </c>
      <c r="C45" s="5">
        <f>50.89 + 0.02</f>
        <v>50.91</v>
      </c>
    </row>
    <row r="46" ht="15.75" customHeight="1"/>
    <row r="47" ht="15.75" customHeight="1">
      <c r="A47" s="2" t="s">
        <v>21</v>
      </c>
    </row>
    <row r="48" ht="15.75" customHeight="1">
      <c r="A48" s="3" t="s">
        <v>3</v>
      </c>
      <c r="B48" s="3" t="s">
        <v>4</v>
      </c>
      <c r="C48" s="3" t="s">
        <v>5</v>
      </c>
    </row>
    <row r="49" ht="15.75" customHeight="1">
      <c r="A49" s="4">
        <v>1.0</v>
      </c>
      <c r="B49" s="5">
        <v>14.13</v>
      </c>
      <c r="C49" s="5">
        <f>58.99 + 0.03</f>
        <v>59.02</v>
      </c>
    </row>
    <row r="50" ht="15.75" customHeight="1">
      <c r="A50" s="4">
        <v>2.0</v>
      </c>
      <c r="B50" s="5">
        <v>14.09</v>
      </c>
      <c r="C50" s="5">
        <f>58.59 + 0.03</f>
        <v>58.62</v>
      </c>
    </row>
    <row r="51" ht="15.75" customHeight="1">
      <c r="A51" s="4">
        <v>3.0</v>
      </c>
      <c r="B51" s="5">
        <v>14.14</v>
      </c>
      <c r="C51" s="5">
        <f>58.77 + 0.03</f>
        <v>58.8</v>
      </c>
    </row>
    <row r="52" ht="15.75" customHeight="1">
      <c r="A52" s="4">
        <v>4.0</v>
      </c>
      <c r="B52" s="5">
        <v>14.07</v>
      </c>
      <c r="C52" s="5">
        <f>58.64 + 0.02</f>
        <v>58.66</v>
      </c>
    </row>
    <row r="53" ht="15.75" customHeight="1">
      <c r="A53" s="4">
        <v>5.0</v>
      </c>
      <c r="B53" s="5">
        <v>14.1</v>
      </c>
      <c r="C53" s="5">
        <f t="shared" ref="C53:C54" si="4">58.72 + 0.04</f>
        <v>58.76</v>
      </c>
    </row>
    <row r="54" ht="15.75" customHeight="1">
      <c r="A54" s="4">
        <v>6.0</v>
      </c>
      <c r="B54" s="5">
        <v>14.1</v>
      </c>
      <c r="C54" s="5">
        <f t="shared" si="4"/>
        <v>58.76</v>
      </c>
    </row>
    <row r="55" ht="15.75" customHeight="1">
      <c r="A55" s="4">
        <v>7.0</v>
      </c>
      <c r="B55" s="5">
        <v>14.16</v>
      </c>
      <c r="C55" s="5">
        <f>58.84 + 0.03</f>
        <v>58.87</v>
      </c>
    </row>
    <row r="56" ht="15.75" customHeight="1">
      <c r="A56" s="4">
        <v>8.0</v>
      </c>
      <c r="B56" s="5">
        <v>14.11</v>
      </c>
      <c r="C56" s="5">
        <f>58.71 + 0.04</f>
        <v>58.75</v>
      </c>
    </row>
    <row r="57" ht="15.75" customHeight="1"/>
    <row r="58" ht="15.75" customHeight="1">
      <c r="A58" s="2" t="s">
        <v>22</v>
      </c>
    </row>
    <row r="59" ht="15.75" customHeight="1">
      <c r="A59" s="3" t="s">
        <v>3</v>
      </c>
      <c r="B59" s="3" t="s">
        <v>4</v>
      </c>
      <c r="C59" s="3" t="s">
        <v>5</v>
      </c>
    </row>
    <row r="60" ht="15.75" customHeight="1">
      <c r="A60" s="4">
        <v>1.0</v>
      </c>
      <c r="B60" s="5">
        <v>12.18</v>
      </c>
      <c r="C60" s="5">
        <f>65.43 + 0.02</f>
        <v>65.45</v>
      </c>
    </row>
    <row r="61" ht="15.75" customHeight="1">
      <c r="A61" s="4">
        <v>2.0</v>
      </c>
      <c r="B61" s="5">
        <v>12.63</v>
      </c>
      <c r="C61" s="5">
        <f>66.05 + 0.03</f>
        <v>66.08</v>
      </c>
    </row>
    <row r="62" ht="15.75" customHeight="1">
      <c r="A62" s="4">
        <v>3.0</v>
      </c>
      <c r="B62" s="5">
        <v>12.63</v>
      </c>
      <c r="C62" s="5">
        <f>66.2 + 0.03</f>
        <v>66.23</v>
      </c>
    </row>
    <row r="63" ht="15.75" customHeight="1">
      <c r="A63" s="4">
        <v>4.0</v>
      </c>
      <c r="B63" s="5">
        <v>12.74</v>
      </c>
      <c r="C63" s="5">
        <f>66.61 + 0</f>
        <v>66.61</v>
      </c>
    </row>
    <row r="64" ht="15.75" customHeight="1">
      <c r="A64" s="4">
        <v>5.0</v>
      </c>
      <c r="B64" s="5">
        <v>12.45</v>
      </c>
      <c r="C64" s="5">
        <f>66.23 + 0.04</f>
        <v>66.27</v>
      </c>
    </row>
    <row r="65" ht="15.75" customHeight="1">
      <c r="A65" s="4">
        <v>6.0</v>
      </c>
      <c r="B65" s="5">
        <v>12.54</v>
      </c>
      <c r="C65" s="5">
        <f>65.9 + 0.03</f>
        <v>65.93</v>
      </c>
    </row>
    <row r="66" ht="15.75" customHeight="1">
      <c r="A66" s="4">
        <v>7.0</v>
      </c>
      <c r="B66" s="5">
        <v>12.59</v>
      </c>
      <c r="C66" s="5">
        <f>66.04 + 0.03</f>
        <v>66.07</v>
      </c>
    </row>
    <row r="67" ht="15.75" customHeight="1">
      <c r="A67" s="4">
        <v>8.0</v>
      </c>
      <c r="B67" s="5">
        <v>12.25</v>
      </c>
      <c r="C67" s="5">
        <f>65.27 + 0.03</f>
        <v>65.3</v>
      </c>
    </row>
    <row r="68" ht="15.75" customHeight="1"/>
    <row r="69" ht="15.75" customHeight="1">
      <c r="A69" s="2" t="s">
        <v>23</v>
      </c>
    </row>
    <row r="70" ht="15.75" customHeight="1">
      <c r="A70" s="3" t="s">
        <v>3</v>
      </c>
      <c r="B70" s="3" t="s">
        <v>4</v>
      </c>
      <c r="C70" s="3" t="s">
        <v>5</v>
      </c>
    </row>
    <row r="71" ht="15.75" customHeight="1">
      <c r="A71" s="4">
        <v>1.0</v>
      </c>
      <c r="B71" s="5">
        <v>11.55</v>
      </c>
      <c r="C71" s="5">
        <f>75.99 + 0.02</f>
        <v>76.01</v>
      </c>
    </row>
    <row r="72" ht="15.75" customHeight="1">
      <c r="A72" s="4">
        <v>2.0</v>
      </c>
      <c r="B72" s="5">
        <v>11.65</v>
      </c>
      <c r="C72" s="5">
        <f> 76.87 + 0.03</f>
        <v>76.9</v>
      </c>
    </row>
    <row r="73" ht="15.75" customHeight="1">
      <c r="A73" s="4">
        <v>3.0</v>
      </c>
      <c r="B73" s="5">
        <v>11.58</v>
      </c>
      <c r="C73" s="5">
        <f>76.44 + 0.02</f>
        <v>76.46</v>
      </c>
    </row>
    <row r="74" ht="15.75" customHeight="1">
      <c r="A74" s="4">
        <v>4.0</v>
      </c>
      <c r="B74" s="5">
        <v>11.56</v>
      </c>
      <c r="C74" s="5">
        <f>76.79 + 0.02</f>
        <v>76.81</v>
      </c>
    </row>
    <row r="75" ht="15.75" customHeight="1">
      <c r="A75" s="4">
        <v>5.0</v>
      </c>
      <c r="B75" s="5">
        <v>11.59</v>
      </c>
      <c r="C75" s="5">
        <f>76.85 + 0.02</f>
        <v>76.87</v>
      </c>
    </row>
    <row r="76" ht="15.75" customHeight="1">
      <c r="A76" s="4">
        <v>6.0</v>
      </c>
      <c r="B76" s="5">
        <v>11.6</v>
      </c>
      <c r="C76" s="5">
        <f>76.15 + 0.02</f>
        <v>76.17</v>
      </c>
    </row>
    <row r="77" ht="15.75" customHeight="1">
      <c r="A77" s="4">
        <v>7.0</v>
      </c>
      <c r="B77" s="5">
        <v>11.82</v>
      </c>
      <c r="C77" s="5">
        <f>76.39 + 0.03</f>
        <v>76.42</v>
      </c>
    </row>
    <row r="78" ht="15.75" customHeight="1">
      <c r="A78" s="4">
        <v>8.0</v>
      </c>
      <c r="B78" s="5">
        <v>11.59</v>
      </c>
      <c r="C78" s="5">
        <f>75.91 + 0.05</f>
        <v>75.96</v>
      </c>
    </row>
    <row r="79" ht="15.75" customHeight="1"/>
    <row r="80" ht="15.75" customHeight="1">
      <c r="A80" s="2" t="s">
        <v>24</v>
      </c>
    </row>
    <row r="81" ht="15.75" customHeight="1">
      <c r="A81" s="3" t="s">
        <v>3</v>
      </c>
      <c r="B81" s="3" t="s">
        <v>4</v>
      </c>
      <c r="C81" s="3" t="s">
        <v>5</v>
      </c>
    </row>
    <row r="82" ht="15.75" customHeight="1">
      <c r="A82" s="4">
        <v>1.0</v>
      </c>
      <c r="B82" s="5">
        <v>10.8</v>
      </c>
      <c r="C82" s="5">
        <f>84.57 + 0.02</f>
        <v>84.59</v>
      </c>
    </row>
    <row r="83" ht="15.75" customHeight="1">
      <c r="A83" s="4">
        <v>2.0</v>
      </c>
      <c r="B83" s="5">
        <v>10.82</v>
      </c>
      <c r="C83" s="5">
        <f>84.66 + 0.01</f>
        <v>84.67</v>
      </c>
    </row>
    <row r="84" ht="15.75" customHeight="1">
      <c r="A84" s="4">
        <v>3.0</v>
      </c>
      <c r="B84" s="5">
        <v>10.81</v>
      </c>
      <c r="C84" s="5">
        <f>84.72 + 0.03</f>
        <v>84.75</v>
      </c>
    </row>
    <row r="85" ht="15.75" customHeight="1">
      <c r="A85" s="4">
        <v>4.0</v>
      </c>
      <c r="B85" s="5">
        <v>10.79</v>
      </c>
      <c r="C85" s="5">
        <f>84.59 + 0.04</f>
        <v>84.63</v>
      </c>
    </row>
    <row r="86" ht="15.75" customHeight="1">
      <c r="A86" s="4">
        <v>5.0</v>
      </c>
      <c r="B86" s="5">
        <v>10.9</v>
      </c>
      <c r="C86" s="5">
        <f>84.47 + 0.03</f>
        <v>84.5</v>
      </c>
    </row>
    <row r="87" ht="15.75" customHeight="1">
      <c r="A87" s="4">
        <v>6.0</v>
      </c>
      <c r="B87" s="5">
        <v>10.87</v>
      </c>
      <c r="C87" s="5">
        <f>85.11 + 0.03</f>
        <v>85.14</v>
      </c>
    </row>
    <row r="88" ht="15.75" customHeight="1">
      <c r="A88" s="4">
        <v>7.0</v>
      </c>
      <c r="B88" s="5">
        <v>10.79</v>
      </c>
      <c r="C88" s="5">
        <f>84.55 + 0.01</f>
        <v>84.56</v>
      </c>
    </row>
    <row r="89" ht="15.75" customHeight="1">
      <c r="A89" s="4">
        <v>8.0</v>
      </c>
      <c r="B89" s="5">
        <v>10.81</v>
      </c>
      <c r="C89" s="5">
        <f>84.47 + 0.03</f>
        <v>84.5</v>
      </c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14</v>
      </c>
    </row>
    <row r="3">
      <c r="A3" s="8" t="s">
        <v>6</v>
      </c>
      <c r="B3" s="8" t="s">
        <v>7</v>
      </c>
      <c r="C3" s="8" t="s">
        <v>8</v>
      </c>
      <c r="D3" s="8" t="s">
        <v>9</v>
      </c>
      <c r="E3" s="8" t="s">
        <v>8</v>
      </c>
      <c r="G3" s="9" t="s">
        <v>15</v>
      </c>
      <c r="H3" s="9" t="s">
        <v>6</v>
      </c>
      <c r="I3" s="9" t="s">
        <v>16</v>
      </c>
      <c r="J3" s="9" t="s">
        <v>17</v>
      </c>
    </row>
    <row r="4">
      <c r="A4" s="8">
        <v>1.0</v>
      </c>
      <c r="B4" s="8">
        <v>47.90125</v>
      </c>
      <c r="C4" s="8">
        <v>0.07011311014557634</v>
      </c>
      <c r="D4" s="8">
        <v>47.89625</v>
      </c>
      <c r="E4" s="8">
        <v>0.069486316741397</v>
      </c>
      <c r="H4" s="9">
        <v>1.0</v>
      </c>
      <c r="I4" s="10">
        <f t="shared" ref="I4:I11" si="1">(B4-B15)/(sqrt(C4*C4+C15*C15))</f>
        <v>-2.047630043</v>
      </c>
      <c r="J4" s="10">
        <f t="shared" ref="J4:J11" si="2">(D4-D15)/(sqrt(E15*E15+E4*E4))</f>
        <v>-2.048689624</v>
      </c>
    </row>
    <row r="5">
      <c r="A5" s="8">
        <v>2.0</v>
      </c>
      <c r="B5" s="8">
        <v>24.163750000000004</v>
      </c>
      <c r="C5" s="8">
        <v>0.006250000000000551</v>
      </c>
      <c r="D5" s="8">
        <v>48.25</v>
      </c>
      <c r="E5" s="8">
        <v>0.0119522860933445</v>
      </c>
      <c r="H5" s="9">
        <v>2.0</v>
      </c>
      <c r="I5" s="10">
        <f t="shared" si="1"/>
        <v>-2.502077822</v>
      </c>
      <c r="J5" s="10">
        <f t="shared" si="2"/>
        <v>-2.701112042</v>
      </c>
    </row>
    <row r="6">
      <c r="A6" s="8">
        <v>3.0</v>
      </c>
      <c r="B6" s="8">
        <v>16.678750000000004</v>
      </c>
      <c r="C6" s="8">
        <v>0.012878206951502108</v>
      </c>
      <c r="D6" s="8">
        <v>49.893750000000004</v>
      </c>
      <c r="E6" s="8">
        <v>0.04048533685175431</v>
      </c>
      <c r="H6" s="9">
        <v>3.0</v>
      </c>
      <c r="I6" s="10">
        <f t="shared" si="1"/>
        <v>1.040361125</v>
      </c>
      <c r="J6" s="10">
        <f t="shared" si="2"/>
        <v>4.764826505</v>
      </c>
    </row>
    <row r="7">
      <c r="A7" s="8">
        <v>4.0</v>
      </c>
      <c r="B7" s="8">
        <v>13.26</v>
      </c>
      <c r="C7" s="8">
        <v>0.06718843437888491</v>
      </c>
      <c r="D7" s="8">
        <v>52.815</v>
      </c>
      <c r="E7" s="8">
        <v>0.27017851241619556</v>
      </c>
      <c r="H7" s="9">
        <v>4.0</v>
      </c>
      <c r="I7" s="10">
        <f t="shared" si="1"/>
        <v>6.120699548</v>
      </c>
      <c r="J7" s="10">
        <f t="shared" si="2"/>
        <v>6.903368367</v>
      </c>
    </row>
    <row r="8">
      <c r="A8" s="8">
        <v>5.0</v>
      </c>
      <c r="B8" s="8">
        <v>16.941250000000004</v>
      </c>
      <c r="C8" s="8">
        <v>0.012455277137479955</v>
      </c>
      <c r="D8" s="8">
        <v>84.41000000000003</v>
      </c>
      <c r="E8" s="8">
        <v>0.05891883036371702</v>
      </c>
      <c r="H8" s="9">
        <v>5.0</v>
      </c>
      <c r="I8" s="10">
        <f t="shared" si="1"/>
        <v>174.9665895</v>
      </c>
      <c r="J8" s="10">
        <f t="shared" si="2"/>
        <v>348.8955174</v>
      </c>
    </row>
    <row r="9">
      <c r="A9" s="8">
        <v>6.0</v>
      </c>
      <c r="B9" s="8">
        <v>14.2</v>
      </c>
      <c r="C9" s="8">
        <v>0.034743961448614975</v>
      </c>
      <c r="D9" s="8">
        <v>84.82625</v>
      </c>
      <c r="E9" s="8">
        <v>0.21134718812553765</v>
      </c>
      <c r="H9" s="9">
        <v>6.0</v>
      </c>
      <c r="I9" s="10">
        <f t="shared" si="1"/>
        <v>21.92791319</v>
      </c>
      <c r="J9" s="10">
        <f t="shared" si="2"/>
        <v>72.22852068</v>
      </c>
    </row>
    <row r="10">
      <c r="A10" s="8">
        <v>7.0</v>
      </c>
      <c r="B10" s="8">
        <v>12.258750000000001</v>
      </c>
      <c r="C10" s="8">
        <v>0.0503713885624993</v>
      </c>
      <c r="D10" s="8">
        <v>85.34750000000001</v>
      </c>
      <c r="E10" s="8">
        <v>0.34776711213930733</v>
      </c>
      <c r="H10" s="9">
        <v>7.0</v>
      </c>
      <c r="I10" s="10">
        <f t="shared" si="1"/>
        <v>10.86024875</v>
      </c>
      <c r="J10" s="10">
        <f t="shared" si="2"/>
        <v>23.8491035</v>
      </c>
    </row>
    <row r="11">
      <c r="A11" s="8">
        <v>8.0</v>
      </c>
      <c r="B11" s="8">
        <v>11.45125</v>
      </c>
      <c r="C11" s="8">
        <v>0.06142467803276282</v>
      </c>
      <c r="D11" s="8">
        <v>89.73875</v>
      </c>
      <c r="E11" s="8">
        <v>0.4382042800697293</v>
      </c>
      <c r="H11" s="9">
        <v>8.0</v>
      </c>
      <c r="I11" s="10">
        <f t="shared" si="1"/>
        <v>9.955593052</v>
      </c>
      <c r="J11" s="10">
        <f t="shared" si="2"/>
        <v>11.41201018</v>
      </c>
    </row>
    <row r="13">
      <c r="A13" s="7" t="s">
        <v>18</v>
      </c>
    </row>
    <row r="14">
      <c r="A14" s="8" t="s">
        <v>6</v>
      </c>
      <c r="B14" s="8" t="s">
        <v>7</v>
      </c>
      <c r="C14" s="8" t="s">
        <v>8</v>
      </c>
      <c r="D14" s="8" t="s">
        <v>9</v>
      </c>
      <c r="E14" s="8" t="s">
        <v>8</v>
      </c>
    </row>
    <row r="15">
      <c r="A15" s="8">
        <v>1.0</v>
      </c>
      <c r="B15" s="8">
        <v>48.801249999999996</v>
      </c>
      <c r="C15" s="8">
        <v>0.43390435705513314</v>
      </c>
      <c r="D15" s="8">
        <v>48.795</v>
      </c>
      <c r="E15" s="8">
        <v>0.4331570154112718</v>
      </c>
    </row>
    <row r="16">
      <c r="A16" s="8">
        <v>2.0</v>
      </c>
      <c r="B16" s="8">
        <v>24.42625</v>
      </c>
      <c r="C16" s="8">
        <v>0.1047264719570531</v>
      </c>
      <c r="D16" s="8">
        <v>48.552499999999995</v>
      </c>
      <c r="E16" s="8">
        <v>0.11135127813751038</v>
      </c>
    </row>
    <row r="17">
      <c r="A17" s="8">
        <v>3.0</v>
      </c>
      <c r="B17" s="8">
        <v>16.637500000000003</v>
      </c>
      <c r="C17" s="8">
        <v>0.037499999999999915</v>
      </c>
      <c r="D17" s="8">
        <v>49.587500000000006</v>
      </c>
      <c r="E17" s="8">
        <v>0.04991957818045177</v>
      </c>
    </row>
    <row r="18">
      <c r="A18" s="8">
        <v>4.0</v>
      </c>
      <c r="B18" s="8">
        <v>12.835</v>
      </c>
      <c r="C18" s="11">
        <v>0.01752549163769309</v>
      </c>
      <c r="D18" s="8">
        <v>50.93750000000001</v>
      </c>
      <c r="E18" s="8">
        <v>0.03115342219220403</v>
      </c>
    </row>
    <row r="19">
      <c r="A19" s="8">
        <v>5.0</v>
      </c>
      <c r="B19" s="8">
        <v>14.112499999999999</v>
      </c>
      <c r="C19" s="8">
        <v>0.010307764064044158</v>
      </c>
      <c r="D19" s="8">
        <v>58.78</v>
      </c>
      <c r="E19" s="8">
        <v>0.0438748219369611</v>
      </c>
    </row>
    <row r="20">
      <c r="A20" s="8">
        <v>6.0</v>
      </c>
      <c r="B20" s="8">
        <v>12.501250000000002</v>
      </c>
      <c r="C20" s="8">
        <v>0.06924174783219395</v>
      </c>
      <c r="D20" s="8">
        <v>65.99249999999999</v>
      </c>
      <c r="E20" s="8">
        <v>0.15272232038198272</v>
      </c>
    </row>
    <row r="21">
      <c r="A21" s="8">
        <v>7.0</v>
      </c>
      <c r="B21" s="8">
        <v>11.6175</v>
      </c>
      <c r="C21" s="8">
        <v>0.03080758255457807</v>
      </c>
      <c r="D21" s="8">
        <v>76.45</v>
      </c>
      <c r="E21" s="8">
        <v>0.13506612137341167</v>
      </c>
    </row>
    <row r="22">
      <c r="A22" s="8">
        <v>8.0</v>
      </c>
      <c r="B22" s="8">
        <v>10.82375</v>
      </c>
      <c r="C22" s="8">
        <v>0.014134241603789276</v>
      </c>
      <c r="D22" s="8">
        <v>84.66749999999999</v>
      </c>
      <c r="E22" s="8">
        <v>0.07381806786185298</v>
      </c>
    </row>
  </sheetData>
  <drawing r:id="rId1"/>
</worksheet>
</file>