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valstat\"/>
    </mc:Choice>
  </mc:AlternateContent>
  <bookViews>
    <workbookView xWindow="0" yWindow="0" windowWidth="20490" windowHeight="7665" activeTab="2"/>
  </bookViews>
  <sheets>
    <sheet name="Munka1" sheetId="1" r:id="rId1"/>
    <sheet name="Munka2" sheetId="2" r:id="rId2"/>
    <sheet name="Munka3" sheetId="3" r:id="rId3"/>
  </sheets>
  <definedNames>
    <definedName name="Új_aaaaaaaaaaaaaaaaaaaaaaaaaszöveges_dokumentum__2" localSheetId="2">Munka3!$A$1:$C$35</definedName>
    <definedName name="Új_szöveges_dokumentum" localSheetId="1">Munka2!$A$1:$E$8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G16" i="3"/>
  <c r="G15" i="3"/>
  <c r="N11" i="3"/>
  <c r="L11" i="3"/>
  <c r="J8" i="3"/>
  <c r="H9" i="3"/>
  <c r="H8" i="3"/>
  <c r="H4" i="3"/>
  <c r="H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78" i="2"/>
  <c r="C62" i="2"/>
  <c r="M59" i="2"/>
  <c r="M58" i="2"/>
  <c r="B51" i="2"/>
  <c r="D48" i="2"/>
  <c r="B49" i="2"/>
  <c r="B48" i="2"/>
  <c r="C47" i="2"/>
  <c r="D40" i="2"/>
  <c r="B41" i="2"/>
  <c r="B40" i="2"/>
  <c r="B38" i="2"/>
  <c r="C28" i="2"/>
  <c r="E25" i="2"/>
  <c r="C26" i="2"/>
  <c r="C25" i="2"/>
  <c r="C17" i="2"/>
  <c r="B22" i="2"/>
  <c r="C18" i="2"/>
  <c r="C16" i="2"/>
  <c r="C15" i="2"/>
  <c r="E82" i="1"/>
  <c r="C78" i="1"/>
  <c r="C75" i="1"/>
  <c r="B76" i="1"/>
  <c r="B75" i="1"/>
  <c r="H74" i="1"/>
  <c r="D69" i="1"/>
  <c r="B70" i="1"/>
  <c r="B69" i="1"/>
  <c r="B67" i="1"/>
  <c r="E61" i="1"/>
  <c r="B61" i="1"/>
  <c r="B60" i="1"/>
  <c r="B56" i="1"/>
  <c r="D53" i="1"/>
  <c r="B54" i="1"/>
  <c r="B53" i="1"/>
  <c r="D50" i="1"/>
  <c r="B51" i="1"/>
  <c r="B50" i="1"/>
  <c r="D48" i="1"/>
  <c r="D47" i="1"/>
  <c r="C45" i="1"/>
  <c r="C44" i="1"/>
  <c r="E44" i="1" s="1"/>
  <c r="F31" i="1"/>
  <c r="F30" i="1"/>
  <c r="H27" i="1"/>
  <c r="D27" i="1"/>
  <c r="D21" i="1"/>
  <c r="E17" i="1"/>
  <c r="E11" i="1"/>
  <c r="B13" i="1"/>
  <c r="C11" i="1"/>
  <c r="A11" i="1"/>
  <c r="H7" i="1"/>
  <c r="B7" i="1"/>
  <c r="B8" i="1"/>
  <c r="B6" i="1"/>
  <c r="B5" i="1"/>
</calcChain>
</file>

<file path=xl/connections.xml><?xml version="1.0" encoding="utf-8"?>
<connections xmlns="http://schemas.openxmlformats.org/spreadsheetml/2006/main">
  <connection id="1" name="Új aaaaaaaaaaaaaaaaaaaaaaaaaszöveges dokumentum (2)" type="6" refreshedVersion="6" background="1" saveData="1">
    <textPr codePage="852" sourceFile="C:\Users\pc\Desktop\Új aaaaaaaaaaaaaaaaaaaaaaaaaszöveges dokumentum (2).txt" decimal="," thousands=" ">
      <textFields count="3">
        <textField/>
        <textField/>
        <textField/>
      </textFields>
    </textPr>
  </connection>
  <connection id="2" name="Új szöveges dokumentum" type="6" refreshedVersion="6" background="1" saveData="1">
    <textPr codePage="852" sourceFile="C:\Users\pc\Desktop\Új szöveges dokumentum.txt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<sst xmlns="http://schemas.openxmlformats.org/spreadsheetml/2006/main" count="150" uniqueCount="79">
  <si>
    <t>n</t>
  </si>
  <si>
    <t>k</t>
  </si>
  <si>
    <t>megbihatsóság</t>
  </si>
  <si>
    <t>szignifikancia</t>
  </si>
  <si>
    <t xml:space="preserve">a </t>
  </si>
  <si>
    <t>FAE</t>
  </si>
  <si>
    <t>mert nincs nagy N</t>
  </si>
  <si>
    <t>p</t>
  </si>
  <si>
    <t>sh</t>
  </si>
  <si>
    <t>z</t>
  </si>
  <si>
    <t>1-alha</t>
  </si>
  <si>
    <t>1-alpha/2</t>
  </si>
  <si>
    <t>z szer standard hiba</t>
  </si>
  <si>
    <t>hibahatár</t>
  </si>
  <si>
    <t>b</t>
  </si>
  <si>
    <t xml:space="preserve"> ez a pont becslés, minta beli arány</t>
  </si>
  <si>
    <t>delta P</t>
  </si>
  <si>
    <t>delta p négyzet</t>
  </si>
  <si>
    <t>indig felfele erekitünk</t>
  </si>
  <si>
    <t>2 feladat</t>
  </si>
  <si>
    <t>a</t>
  </si>
  <si>
    <t>a megoldás</t>
  </si>
  <si>
    <t>1-alpha</t>
  </si>
  <si>
    <t>a/2</t>
  </si>
  <si>
    <t>z érték</t>
  </si>
  <si>
    <t>"_--&gt; hibahatár</t>
  </si>
  <si>
    <t>c</t>
  </si>
  <si>
    <t>d</t>
  </si>
  <si>
    <t>3feldat</t>
  </si>
  <si>
    <t>A</t>
  </si>
  <si>
    <t>B</t>
  </si>
  <si>
    <t>s</t>
  </si>
  <si>
    <t>mú</t>
  </si>
  <si>
    <t>f emp</t>
  </si>
  <si>
    <t>df</t>
  </si>
  <si>
    <t>a valószinúség a/2</t>
  </si>
  <si>
    <t>kisebb kritikus</t>
  </si>
  <si>
    <t>nagyobb krtikus érték</t>
  </si>
  <si>
    <t>s2p</t>
  </si>
  <si>
    <t xml:space="preserve"> t emp</t>
  </si>
  <si>
    <t>ha két oldal van akor mindig ozd e 2-vel és vond ki egyből</t>
  </si>
  <si>
    <t>4 feladat</t>
  </si>
  <si>
    <t>P0</t>
  </si>
  <si>
    <t>a-alpha/2</t>
  </si>
  <si>
    <t xml:space="preserve">z kritikut </t>
  </si>
  <si>
    <t>a norm.s.inverz függvénnyel számolunk</t>
  </si>
  <si>
    <t>Z emp</t>
  </si>
  <si>
    <t>p érték</t>
  </si>
  <si>
    <t>ha nagyobb jobboldali-t kér</t>
  </si>
  <si>
    <t>1-pérték</t>
  </si>
  <si>
    <t>2oldali</t>
  </si>
  <si>
    <t>2*pérték</t>
  </si>
  <si>
    <t>a felirt  érték pedig a kisebb balodlali</t>
  </si>
  <si>
    <t>mú0</t>
  </si>
  <si>
    <t>kritikus érték</t>
  </si>
  <si>
    <t>t empirikus érték</t>
  </si>
  <si>
    <t>baloldali kisebb</t>
  </si>
  <si>
    <t>jobboldali kisebb</t>
  </si>
  <si>
    <t>1-p érték</t>
  </si>
  <si>
    <t>2feladat</t>
  </si>
  <si>
    <t>p0</t>
  </si>
  <si>
    <t xml:space="preserve">p </t>
  </si>
  <si>
    <t>3 feladat</t>
  </si>
  <si>
    <t>s2</t>
  </si>
  <si>
    <t>kel la b hez</t>
  </si>
  <si>
    <t>a T emkell</t>
  </si>
  <si>
    <t>párositott</t>
  </si>
  <si>
    <t>mü</t>
  </si>
  <si>
    <t>képlet</t>
  </si>
  <si>
    <t>D</t>
  </si>
  <si>
    <t>a külömbség átlaga</t>
  </si>
  <si>
    <t>delta 0</t>
  </si>
  <si>
    <t>ha nincs megadva</t>
  </si>
  <si>
    <t>empirikus érték abs értéke</t>
  </si>
  <si>
    <t>mivel magasabb jövedelemmel rendelkeznek ezért 1-alpha</t>
  </si>
  <si>
    <t>X</t>
  </si>
  <si>
    <t>az empirikus érték</t>
  </si>
  <si>
    <t>jobboldali 1-p érték</t>
  </si>
  <si>
    <t>balodali p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</si>
</sst>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63</xdr:row>
      <xdr:rowOff>66675</xdr:rowOff>
    </xdr:from>
    <xdr:to>
      <xdr:col>4</xdr:col>
      <xdr:colOff>1343025</xdr:colOff>
      <xdr:row>68</xdr:row>
      <xdr:rowOff>19050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068175"/>
          <a:ext cx="50006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Új szöveges dokumentu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Új aaaaaaaaaaaaaaaaaaaaaaaaaszöveges dokumentum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E83" sqref="E83"/>
    </sheetView>
  </sheetViews>
  <sheetFormatPr defaultRowHeight="15" x14ac:dyDescent="0.25"/>
  <sheetData>
    <row r="1" spans="1:10" x14ac:dyDescent="0.25">
      <c r="A1" t="s">
        <v>0</v>
      </c>
      <c r="B1">
        <v>500</v>
      </c>
    </row>
    <row r="2" spans="1:10" x14ac:dyDescent="0.25">
      <c r="A2" t="s">
        <v>1</v>
      </c>
      <c r="B2">
        <v>108</v>
      </c>
      <c r="F2" t="s">
        <v>5</v>
      </c>
      <c r="G2" t="s">
        <v>6</v>
      </c>
    </row>
    <row r="3" spans="1:10" x14ac:dyDescent="0.25">
      <c r="A3" t="s">
        <v>10</v>
      </c>
      <c r="B3">
        <v>0.9</v>
      </c>
      <c r="C3" t="s">
        <v>2</v>
      </c>
    </row>
    <row r="4" spans="1:10" x14ac:dyDescent="0.25">
      <c r="A4" t="s">
        <v>4</v>
      </c>
      <c r="B4">
        <v>0.1</v>
      </c>
      <c r="C4" t="s">
        <v>3</v>
      </c>
    </row>
    <row r="5" spans="1:10" x14ac:dyDescent="0.25">
      <c r="A5" t="s">
        <v>7</v>
      </c>
      <c r="B5">
        <f>108/500</f>
        <v>0.216</v>
      </c>
      <c r="C5" t="s">
        <v>15</v>
      </c>
    </row>
    <row r="6" spans="1:10" x14ac:dyDescent="0.25">
      <c r="A6" t="s">
        <v>8</v>
      </c>
      <c r="B6">
        <f>SQRT(B5*(1-B5)/B1)</f>
        <v>1.8403477932173579E-2</v>
      </c>
    </row>
    <row r="7" spans="1:10" x14ac:dyDescent="0.25">
      <c r="A7" t="s">
        <v>9</v>
      </c>
      <c r="B7">
        <f>_xlfn.NORM.S.INV(B8)</f>
        <v>1.6448536269514715</v>
      </c>
      <c r="F7" t="s">
        <v>13</v>
      </c>
      <c r="H7">
        <f>B7*B6</f>
        <v>3.0271027425257079E-2</v>
      </c>
      <c r="J7" t="s">
        <v>12</v>
      </c>
    </row>
    <row r="8" spans="1:10" x14ac:dyDescent="0.25">
      <c r="A8" t="s">
        <v>11</v>
      </c>
      <c r="B8">
        <f>1-(B4/2)</f>
        <v>0.95</v>
      </c>
    </row>
    <row r="10" spans="1:10" x14ac:dyDescent="0.25">
      <c r="A10" t="s">
        <v>14</v>
      </c>
    </row>
    <row r="11" spans="1:10" x14ac:dyDescent="0.25">
      <c r="A11">
        <f>SUMSQ(B7)</f>
        <v>2.7055434540954106</v>
      </c>
      <c r="C11">
        <f>A11*B5*(1-B5)</f>
        <v>0.45816755069033321</v>
      </c>
      <c r="E11">
        <f>C11/B13</f>
        <v>183.26702027613325</v>
      </c>
      <c r="G11" t="s">
        <v>18</v>
      </c>
    </row>
    <row r="12" spans="1:10" x14ac:dyDescent="0.25">
      <c r="A12" t="s">
        <v>16</v>
      </c>
      <c r="B12">
        <v>0.05</v>
      </c>
    </row>
    <row r="13" spans="1:10" x14ac:dyDescent="0.25">
      <c r="A13" t="s">
        <v>17</v>
      </c>
      <c r="B13">
        <f>SUMSQ(B12)</f>
        <v>2.5000000000000005E-3</v>
      </c>
    </row>
    <row r="16" spans="1:10" x14ac:dyDescent="0.25">
      <c r="A16" t="s">
        <v>19</v>
      </c>
    </row>
    <row r="17" spans="1:9" x14ac:dyDescent="0.25">
      <c r="A17" t="s">
        <v>0</v>
      </c>
      <c r="B17">
        <v>300</v>
      </c>
      <c r="D17" t="s">
        <v>7</v>
      </c>
      <c r="E17">
        <f>B18/B17</f>
        <v>0.72</v>
      </c>
      <c r="G17" t="s">
        <v>21</v>
      </c>
    </row>
    <row r="18" spans="1:9" x14ac:dyDescent="0.25">
      <c r="A18" t="s">
        <v>1</v>
      </c>
      <c r="B18">
        <v>216</v>
      </c>
    </row>
    <row r="19" spans="1:9" x14ac:dyDescent="0.25">
      <c r="H19" t="s">
        <v>14</v>
      </c>
    </row>
    <row r="21" spans="1:9" x14ac:dyDescent="0.25">
      <c r="C21" t="s">
        <v>8</v>
      </c>
      <c r="D21">
        <f>SQRT(E17*(1-E17)/B17)</f>
        <v>2.5922962793631439E-2</v>
      </c>
    </row>
    <row r="24" spans="1:9" x14ac:dyDescent="0.25">
      <c r="A24" t="s">
        <v>22</v>
      </c>
      <c r="B24">
        <v>0.9</v>
      </c>
    </row>
    <row r="25" spans="1:9" x14ac:dyDescent="0.25">
      <c r="A25" t="s">
        <v>20</v>
      </c>
      <c r="B25">
        <v>0.1</v>
      </c>
    </row>
    <row r="26" spans="1:9" x14ac:dyDescent="0.25">
      <c r="A26" t="s">
        <v>23</v>
      </c>
      <c r="B26">
        <v>0.05</v>
      </c>
    </row>
    <row r="27" spans="1:9" x14ac:dyDescent="0.25">
      <c r="A27" t="s">
        <v>11</v>
      </c>
      <c r="B27">
        <v>0.95</v>
      </c>
      <c r="D27">
        <f>_xlfn.NORM.S.INV(B27)</f>
        <v>1.6448536269514715</v>
      </c>
      <c r="F27" t="s">
        <v>24</v>
      </c>
      <c r="H27">
        <f>D27*D21</f>
        <v>4.2639479372432725E-2</v>
      </c>
      <c r="I27" t="s">
        <v>25</v>
      </c>
    </row>
    <row r="28" spans="1:9" x14ac:dyDescent="0.25">
      <c r="A28" t="s">
        <v>8</v>
      </c>
    </row>
    <row r="30" spans="1:9" x14ac:dyDescent="0.25">
      <c r="E30" t="s">
        <v>26</v>
      </c>
      <c r="F30">
        <f>E17-H27</f>
        <v>0.67736052062756724</v>
      </c>
    </row>
    <row r="31" spans="1:9" x14ac:dyDescent="0.25">
      <c r="E31" t="s">
        <v>27</v>
      </c>
      <c r="F31">
        <f>E17+H27</f>
        <v>0.7626394793724327</v>
      </c>
    </row>
    <row r="33" spans="1:9" x14ac:dyDescent="0.25">
      <c r="A33" t="s">
        <v>28</v>
      </c>
    </row>
    <row r="38" spans="1:9" x14ac:dyDescent="0.25">
      <c r="A38" t="s">
        <v>29</v>
      </c>
      <c r="B38" t="s">
        <v>0</v>
      </c>
      <c r="C38">
        <v>38</v>
      </c>
      <c r="E38" t="s">
        <v>32</v>
      </c>
      <c r="F38">
        <v>7.5</v>
      </c>
      <c r="H38" t="s">
        <v>31</v>
      </c>
      <c r="I38">
        <v>1.1000000000000001</v>
      </c>
    </row>
    <row r="39" spans="1:9" x14ac:dyDescent="0.25">
      <c r="A39" t="s">
        <v>30</v>
      </c>
      <c r="B39" t="s">
        <v>0</v>
      </c>
      <c r="C39">
        <v>32</v>
      </c>
      <c r="E39" t="s">
        <v>32</v>
      </c>
      <c r="F39">
        <v>7.9</v>
      </c>
      <c r="H39" t="s">
        <v>31</v>
      </c>
      <c r="I39">
        <v>1.8</v>
      </c>
    </row>
    <row r="41" spans="1:9" x14ac:dyDescent="0.25">
      <c r="A41" t="s">
        <v>20</v>
      </c>
      <c r="B41">
        <v>0.05</v>
      </c>
    </row>
    <row r="44" spans="1:9" x14ac:dyDescent="0.25">
      <c r="B44" t="s">
        <v>33</v>
      </c>
      <c r="C44">
        <f>SUMSQ(I38)</f>
        <v>1.2100000000000002</v>
      </c>
      <c r="E44">
        <f>C44/C45</f>
        <v>0.37345679012345684</v>
      </c>
    </row>
    <row r="45" spans="1:9" x14ac:dyDescent="0.25">
      <c r="C45">
        <f>SUMSQ(I39)</f>
        <v>3.24</v>
      </c>
    </row>
    <row r="47" spans="1:9" x14ac:dyDescent="0.25">
      <c r="B47" t="s">
        <v>34</v>
      </c>
      <c r="C47">
        <v>37</v>
      </c>
      <c r="D47">
        <f>_xlfn.F.INV(B41/2,C47,C48)</f>
        <v>0.50864069832619863</v>
      </c>
      <c r="F47" t="s">
        <v>35</v>
      </c>
      <c r="I47" t="s">
        <v>36</v>
      </c>
    </row>
    <row r="48" spans="1:9" x14ac:dyDescent="0.25">
      <c r="C48">
        <v>31</v>
      </c>
      <c r="D48">
        <f>_xlfn.F.INV.RT(B41/2,C47,C48)</f>
        <v>2.0076782932123605</v>
      </c>
      <c r="I48" t="s">
        <v>37</v>
      </c>
    </row>
    <row r="50" spans="1:5" x14ac:dyDescent="0.25">
      <c r="A50" t="s">
        <v>14</v>
      </c>
      <c r="B50">
        <f>C47*C44+C48*C45</f>
        <v>145.21000000000004</v>
      </c>
      <c r="D50">
        <f>B50/B51</f>
        <v>2.135441176470589</v>
      </c>
      <c r="E50" t="s">
        <v>38</v>
      </c>
    </row>
    <row r="51" spans="1:5" x14ac:dyDescent="0.25">
      <c r="B51">
        <f>C38+C39-2</f>
        <v>68</v>
      </c>
    </row>
    <row r="53" spans="1:5" x14ac:dyDescent="0.25">
      <c r="A53" t="s">
        <v>26</v>
      </c>
      <c r="B53">
        <f>F38-F39-0</f>
        <v>-0.40000000000000036</v>
      </c>
      <c r="D53">
        <f>B53/B54</f>
        <v>-1.1408642003299088</v>
      </c>
      <c r="E53" t="s">
        <v>39</v>
      </c>
    </row>
    <row r="54" spans="1:5" x14ac:dyDescent="0.25">
      <c r="B54">
        <f>SQRT(D50*(1/C38+1/C39))</f>
        <v>0.35061140483182013</v>
      </c>
    </row>
    <row r="56" spans="1:5" x14ac:dyDescent="0.25">
      <c r="B56">
        <f>ABS(D53)</f>
        <v>1.1408642003299088</v>
      </c>
    </row>
    <row r="58" spans="1:5" x14ac:dyDescent="0.25">
      <c r="A58" t="s">
        <v>27</v>
      </c>
    </row>
    <row r="59" spans="1:5" x14ac:dyDescent="0.25">
      <c r="A59" t="s">
        <v>4</v>
      </c>
      <c r="B59">
        <v>0.05</v>
      </c>
      <c r="E59" t="s">
        <v>40</v>
      </c>
    </row>
    <row r="60" spans="1:5" x14ac:dyDescent="0.25">
      <c r="A60" t="s">
        <v>23</v>
      </c>
      <c r="B60">
        <f>B59/2</f>
        <v>2.5000000000000001E-2</v>
      </c>
    </row>
    <row r="61" spans="1:5" x14ac:dyDescent="0.25">
      <c r="A61" t="s">
        <v>11</v>
      </c>
      <c r="B61">
        <f>1-B60</f>
        <v>0.97499999999999998</v>
      </c>
      <c r="E61">
        <f>_xlfn.T.INV(B61,68)</f>
        <v>1.9954689314298424</v>
      </c>
    </row>
    <row r="64" spans="1:5" x14ac:dyDescent="0.25">
      <c r="A64" t="s">
        <v>41</v>
      </c>
    </row>
    <row r="65" spans="1:11" x14ac:dyDescent="0.25">
      <c r="A65" t="s">
        <v>0</v>
      </c>
      <c r="B65">
        <v>1700</v>
      </c>
    </row>
    <row r="66" spans="1:11" x14ac:dyDescent="0.25">
      <c r="A66" t="s">
        <v>1</v>
      </c>
      <c r="B66">
        <v>994</v>
      </c>
    </row>
    <row r="67" spans="1:11" x14ac:dyDescent="0.25">
      <c r="A67" t="s">
        <v>7</v>
      </c>
      <c r="B67">
        <f>B66/B65</f>
        <v>0.58470588235294119</v>
      </c>
      <c r="F67" t="s">
        <v>42</v>
      </c>
      <c r="G67">
        <v>0.65</v>
      </c>
    </row>
    <row r="69" spans="1:11" x14ac:dyDescent="0.25">
      <c r="A69" t="s">
        <v>8</v>
      </c>
      <c r="B69">
        <f>G67*(1-G67)</f>
        <v>0.22749999999999998</v>
      </c>
      <c r="D69">
        <f>SQRT(B69/B70)</f>
        <v>1.1568212023115962E-2</v>
      </c>
    </row>
    <row r="70" spans="1:11" x14ac:dyDescent="0.25">
      <c r="B70">
        <f>B65</f>
        <v>1700</v>
      </c>
    </row>
    <row r="71" spans="1:11" x14ac:dyDescent="0.25">
      <c r="A71" t="s">
        <v>20</v>
      </c>
      <c r="B71">
        <v>0.05</v>
      </c>
    </row>
    <row r="72" spans="1:11" x14ac:dyDescent="0.25">
      <c r="A72" t="s">
        <v>23</v>
      </c>
      <c r="B72">
        <v>2.5000000000000001E-2</v>
      </c>
    </row>
    <row r="73" spans="1:11" x14ac:dyDescent="0.25">
      <c r="A73" t="s">
        <v>43</v>
      </c>
      <c r="B73">
        <v>0.97499999999999998</v>
      </c>
    </row>
    <row r="74" spans="1:11" x14ac:dyDescent="0.25">
      <c r="B74" t="s">
        <v>44</v>
      </c>
      <c r="C74" t="s">
        <v>45</v>
      </c>
      <c r="H74">
        <f>_xlfn.NORM.S.INV(B73)</f>
        <v>1.9599639845400536</v>
      </c>
    </row>
    <row r="75" spans="1:11" x14ac:dyDescent="0.25">
      <c r="A75" t="s">
        <v>46</v>
      </c>
      <c r="B75">
        <f>B67-G67</f>
        <v>-6.5294117647058836E-2</v>
      </c>
      <c r="C75">
        <f>B75/B76</f>
        <v>-0.28700711053652239</v>
      </c>
    </row>
    <row r="76" spans="1:11" x14ac:dyDescent="0.25">
      <c r="B76">
        <f>B69</f>
        <v>0.22749999999999998</v>
      </c>
    </row>
    <row r="78" spans="1:11" x14ac:dyDescent="0.25">
      <c r="B78" t="s">
        <v>47</v>
      </c>
      <c r="C78">
        <f>_xlfn.NORM.S.DIST(C75,TRUE)</f>
        <v>0.38705343788085766</v>
      </c>
      <c r="E78" t="s">
        <v>48</v>
      </c>
      <c r="H78" t="s">
        <v>49</v>
      </c>
      <c r="K78" t="s">
        <v>52</v>
      </c>
    </row>
    <row r="79" spans="1:11" x14ac:dyDescent="0.25">
      <c r="E79" t="s">
        <v>50</v>
      </c>
      <c r="H79" t="s">
        <v>51</v>
      </c>
    </row>
    <row r="82" spans="5:5" x14ac:dyDescent="0.25">
      <c r="E82">
        <f>2*C78</f>
        <v>0.77410687576171533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71" zoomScaleNormal="100" workbookViewId="0">
      <selection activeCell="B82" sqref="B82"/>
    </sheetView>
  </sheetViews>
  <sheetFormatPr defaultRowHeight="15" x14ac:dyDescent="0.25"/>
  <cols>
    <col min="1" max="2" width="5" bestFit="1" customWidth="1"/>
    <col min="3" max="3" width="9.7109375" customWidth="1"/>
    <col min="4" max="4" width="40.42578125" customWidth="1"/>
    <col min="5" max="5" width="22" customWidth="1"/>
  </cols>
  <sheetData>
    <row r="1" spans="1:9" x14ac:dyDescent="0.25">
      <c r="A1">
        <v>18.899999999999999</v>
      </c>
      <c r="B1">
        <v>28.2</v>
      </c>
      <c r="C1">
        <v>15.3</v>
      </c>
      <c r="D1">
        <v>31</v>
      </c>
      <c r="E1">
        <v>31.5</v>
      </c>
      <c r="H1" t="s">
        <v>53</v>
      </c>
      <c r="I1">
        <v>22.6</v>
      </c>
    </row>
    <row r="2" spans="1:9" x14ac:dyDescent="0.25">
      <c r="A2">
        <v>26.6</v>
      </c>
      <c r="B2">
        <v>23</v>
      </c>
      <c r="C2">
        <v>18.8</v>
      </c>
      <c r="D2">
        <v>30.1</v>
      </c>
      <c r="E2">
        <v>19.100000000000001</v>
      </c>
    </row>
    <row r="3" spans="1:9" x14ac:dyDescent="0.25">
      <c r="A3">
        <v>22.3</v>
      </c>
      <c r="B3">
        <v>28.9</v>
      </c>
      <c r="C3">
        <v>22.5</v>
      </c>
      <c r="D3">
        <v>23.6</v>
      </c>
      <c r="E3">
        <v>20.7</v>
      </c>
    </row>
    <row r="4" spans="1:9" x14ac:dyDescent="0.25">
      <c r="A4">
        <v>18.600000000000001</v>
      </c>
      <c r="B4">
        <v>27.8</v>
      </c>
      <c r="C4">
        <v>26.3</v>
      </c>
      <c r="D4">
        <v>30.8</v>
      </c>
      <c r="E4">
        <v>37.4</v>
      </c>
    </row>
    <row r="5" spans="1:9" x14ac:dyDescent="0.25">
      <c r="A5">
        <v>31.5</v>
      </c>
      <c r="B5">
        <v>21.1</v>
      </c>
      <c r="C5">
        <v>19.7</v>
      </c>
      <c r="D5">
        <v>22.3</v>
      </c>
      <c r="E5">
        <v>18.3</v>
      </c>
    </row>
    <row r="6" spans="1:9" x14ac:dyDescent="0.25">
      <c r="A6">
        <v>28.8</v>
      </c>
      <c r="B6">
        <v>25.6</v>
      </c>
      <c r="C6">
        <v>21.5</v>
      </c>
      <c r="D6">
        <v>26.1</v>
      </c>
      <c r="E6">
        <v>38.799999999999997</v>
      </c>
    </row>
    <row r="7" spans="1:9" x14ac:dyDescent="0.25">
      <c r="A7">
        <v>24.2</v>
      </c>
      <c r="B7">
        <v>22.7</v>
      </c>
      <c r="C7">
        <v>23.8</v>
      </c>
      <c r="D7">
        <v>27.2</v>
      </c>
      <c r="E7">
        <v>17.8</v>
      </c>
    </row>
    <row r="8" spans="1:9" x14ac:dyDescent="0.25">
      <c r="A8">
        <v>17.5</v>
      </c>
      <c r="B8">
        <v>31.9</v>
      </c>
      <c r="C8">
        <v>18.3</v>
      </c>
      <c r="D8">
        <v>27.8</v>
      </c>
      <c r="E8">
        <v>16.600000000000001</v>
      </c>
    </row>
    <row r="13" spans="1:9" x14ac:dyDescent="0.25">
      <c r="A13" t="s">
        <v>20</v>
      </c>
    </row>
    <row r="15" spans="1:9" x14ac:dyDescent="0.25">
      <c r="B15" t="s">
        <v>31</v>
      </c>
      <c r="C15">
        <f>_xlfn.STDEV.S(Új_szöveges_dokumentum)</f>
        <v>5.6682194328079367</v>
      </c>
    </row>
    <row r="16" spans="1:9" x14ac:dyDescent="0.25">
      <c r="B16" t="s">
        <v>0</v>
      </c>
      <c r="C16">
        <f>COUNT(Új_szöveges_dokumentum)</f>
        <v>40</v>
      </c>
    </row>
    <row r="17" spans="1:8" x14ac:dyDescent="0.25">
      <c r="B17" t="s">
        <v>32</v>
      </c>
      <c r="C17">
        <f>AVERAGE(Új_szöveges_dokumentum)</f>
        <v>24.572499999999998</v>
      </c>
    </row>
    <row r="18" spans="1:8" x14ac:dyDescent="0.25">
      <c r="B18" t="s">
        <v>8</v>
      </c>
      <c r="C18">
        <f>C15/SQRT(C16)</f>
        <v>0.89622418426504091</v>
      </c>
    </row>
    <row r="20" spans="1:8" x14ac:dyDescent="0.25">
      <c r="B20" t="s">
        <v>20</v>
      </c>
      <c r="C20">
        <v>0.05</v>
      </c>
    </row>
    <row r="21" spans="1:8" x14ac:dyDescent="0.25">
      <c r="B21" t="s">
        <v>11</v>
      </c>
      <c r="C21">
        <v>0.97499999999999998</v>
      </c>
    </row>
    <row r="22" spans="1:8" x14ac:dyDescent="0.25">
      <c r="A22" t="s">
        <v>14</v>
      </c>
      <c r="B22">
        <f>_xlfn.T.INV(C21,39)</f>
        <v>2.0226909200367595</v>
      </c>
      <c r="C22" t="s">
        <v>54</v>
      </c>
    </row>
    <row r="25" spans="1:8" x14ac:dyDescent="0.25">
      <c r="A25" t="s">
        <v>26</v>
      </c>
      <c r="C25">
        <f>C17-I1</f>
        <v>1.9724999999999966</v>
      </c>
      <c r="E25">
        <f>C25/C26</f>
        <v>2.2009002151817274</v>
      </c>
      <c r="G25" t="s">
        <v>55</v>
      </c>
    </row>
    <row r="26" spans="1:8" x14ac:dyDescent="0.25">
      <c r="C26">
        <f>C18</f>
        <v>0.89622418426504091</v>
      </c>
    </row>
    <row r="28" spans="1:8" x14ac:dyDescent="0.25">
      <c r="C28">
        <f>_xlfn.T.DIST(E25,39,TRUE)</f>
        <v>0.98313513927701901</v>
      </c>
      <c r="F28" t="s">
        <v>56</v>
      </c>
    </row>
    <row r="29" spans="1:8" x14ac:dyDescent="0.25">
      <c r="F29" t="s">
        <v>57</v>
      </c>
      <c r="H29" t="s">
        <v>58</v>
      </c>
    </row>
    <row r="30" spans="1:8" x14ac:dyDescent="0.25">
      <c r="F30" t="s">
        <v>50</v>
      </c>
      <c r="G30" t="s">
        <v>51</v>
      </c>
    </row>
    <row r="33" spans="1:5" x14ac:dyDescent="0.25">
      <c r="A33" t="s">
        <v>59</v>
      </c>
    </row>
    <row r="35" spans="1:5" x14ac:dyDescent="0.25">
      <c r="A35" t="s">
        <v>60</v>
      </c>
      <c r="B35">
        <v>0.16</v>
      </c>
    </row>
    <row r="36" spans="1:5" x14ac:dyDescent="0.25">
      <c r="A36" t="s">
        <v>0</v>
      </c>
      <c r="B36">
        <v>120</v>
      </c>
    </row>
    <row r="37" spans="1:5" x14ac:dyDescent="0.25">
      <c r="A37" t="s">
        <v>1</v>
      </c>
      <c r="B37">
        <v>20</v>
      </c>
    </row>
    <row r="38" spans="1:5" x14ac:dyDescent="0.25">
      <c r="A38" t="s">
        <v>61</v>
      </c>
      <c r="B38">
        <f>B37/B36</f>
        <v>0.16666666666666666</v>
      </c>
    </row>
    <row r="40" spans="1:5" x14ac:dyDescent="0.25">
      <c r="A40" t="s">
        <v>8</v>
      </c>
      <c r="B40">
        <f>B35*(1-B35)</f>
        <v>0.13439999999999999</v>
      </c>
      <c r="D40">
        <f>SQRT(B40/B41)</f>
        <v>3.3466401061363019E-2</v>
      </c>
      <c r="E40" t="s">
        <v>8</v>
      </c>
    </row>
    <row r="41" spans="1:5" x14ac:dyDescent="0.25">
      <c r="B41">
        <f>B36</f>
        <v>120</v>
      </c>
    </row>
    <row r="44" spans="1:5" x14ac:dyDescent="0.25">
      <c r="A44" t="s">
        <v>14</v>
      </c>
    </row>
    <row r="46" spans="1:5" x14ac:dyDescent="0.25">
      <c r="B46" t="s">
        <v>20</v>
      </c>
      <c r="C46">
        <v>0.01</v>
      </c>
    </row>
    <row r="47" spans="1:5" x14ac:dyDescent="0.25">
      <c r="C47">
        <f>_xlfn.NORM.S.INV(0.995)</f>
        <v>2.5758293035488999</v>
      </c>
    </row>
    <row r="48" spans="1:5" x14ac:dyDescent="0.25">
      <c r="A48" t="s">
        <v>26</v>
      </c>
      <c r="B48">
        <f>B38-B35</f>
        <v>6.6666666666666541E-3</v>
      </c>
      <c r="D48">
        <f>B48/B49</f>
        <v>0.19920476822239858</v>
      </c>
    </row>
    <row r="49" spans="1:13" x14ac:dyDescent="0.25">
      <c r="B49">
        <f>D40</f>
        <v>3.3466401061363019E-2</v>
      </c>
    </row>
    <row r="51" spans="1:13" x14ac:dyDescent="0.25">
      <c r="A51" t="s">
        <v>27</v>
      </c>
      <c r="B51">
        <f>_xlfn.NORM.S.DIST(D48,TRUE)</f>
        <v>0.57894871516463464</v>
      </c>
      <c r="D51" t="s">
        <v>56</v>
      </c>
    </row>
    <row r="52" spans="1:13" x14ac:dyDescent="0.25">
      <c r="D52" t="s">
        <v>57</v>
      </c>
      <c r="F52" t="s">
        <v>58</v>
      </c>
    </row>
    <row r="53" spans="1:13" x14ac:dyDescent="0.25">
      <c r="D53" t="s">
        <v>50</v>
      </c>
      <c r="E53" t="s">
        <v>51</v>
      </c>
    </row>
    <row r="57" spans="1:13" x14ac:dyDescent="0.25">
      <c r="A57" t="s">
        <v>62</v>
      </c>
    </row>
    <row r="58" spans="1:13" x14ac:dyDescent="0.25">
      <c r="A58" t="s">
        <v>29</v>
      </c>
      <c r="C58" t="s">
        <v>0</v>
      </c>
      <c r="D58">
        <v>70</v>
      </c>
      <c r="F58" t="s">
        <v>32</v>
      </c>
      <c r="G58">
        <v>24.7</v>
      </c>
      <c r="I58" t="s">
        <v>31</v>
      </c>
      <c r="J58">
        <v>1.4</v>
      </c>
      <c r="L58" t="s">
        <v>63</v>
      </c>
      <c r="M58">
        <f>SUMSQ(J58)</f>
        <v>1.9599999999999997</v>
      </c>
    </row>
    <row r="59" spans="1:13" x14ac:dyDescent="0.25">
      <c r="A59" t="s">
        <v>30</v>
      </c>
      <c r="C59" t="s">
        <v>0</v>
      </c>
      <c r="D59">
        <v>70</v>
      </c>
      <c r="F59" t="s">
        <v>32</v>
      </c>
      <c r="G59">
        <v>24</v>
      </c>
      <c r="I59" t="s">
        <v>31</v>
      </c>
      <c r="J59">
        <v>1.5</v>
      </c>
      <c r="L59" t="s">
        <v>63</v>
      </c>
      <c r="M59">
        <f>SUMSQ(J59)</f>
        <v>2.25</v>
      </c>
    </row>
    <row r="62" spans="1:13" x14ac:dyDescent="0.25">
      <c r="A62" t="s">
        <v>20</v>
      </c>
      <c r="C62">
        <f>M58/M59</f>
        <v>0.87111111111111095</v>
      </c>
    </row>
    <row r="70" spans="3:5" x14ac:dyDescent="0.25">
      <c r="D70" t="s">
        <v>38</v>
      </c>
      <c r="E70" t="s">
        <v>64</v>
      </c>
    </row>
    <row r="73" spans="3:5" x14ac:dyDescent="0.25">
      <c r="C73" t="s">
        <v>26</v>
      </c>
      <c r="D73" t="s">
        <v>65</v>
      </c>
    </row>
    <row r="76" spans="3:5" x14ac:dyDescent="0.25">
      <c r="C76" t="s">
        <v>27</v>
      </c>
      <c r="D76" t="s">
        <v>20</v>
      </c>
      <c r="E76">
        <v>0.1</v>
      </c>
    </row>
    <row r="77" spans="3:5" x14ac:dyDescent="0.25">
      <c r="D77" t="s">
        <v>11</v>
      </c>
      <c r="E77">
        <v>0.95</v>
      </c>
    </row>
    <row r="78" spans="3:5" x14ac:dyDescent="0.25">
      <c r="D78">
        <f>_xlfn.T.INV(E77,138)</f>
        <v>1.6559703824337419</v>
      </c>
    </row>
    <row r="81" spans="1:1" x14ac:dyDescent="0.25">
      <c r="A8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4" workbookViewId="0">
      <selection activeCell="H21" sqref="H21"/>
    </sheetView>
  </sheetViews>
  <sheetFormatPr defaultRowHeight="15" x14ac:dyDescent="0.25"/>
  <cols>
    <col min="1" max="1" width="6" bestFit="1" customWidth="1"/>
    <col min="3" max="3" width="6" bestFit="1" customWidth="1"/>
    <col min="6" max="6" width="22.5703125" customWidth="1"/>
  </cols>
  <sheetData>
    <row r="1" spans="1:17" x14ac:dyDescent="0.25">
      <c r="A1">
        <v>292.7</v>
      </c>
      <c r="B1">
        <f>A1-C1</f>
        <v>-19.5</v>
      </c>
      <c r="C1">
        <v>312.2</v>
      </c>
      <c r="G1" t="s">
        <v>66</v>
      </c>
    </row>
    <row r="2" spans="1:17" x14ac:dyDescent="0.25">
      <c r="A2">
        <v>304.10000000000002</v>
      </c>
      <c r="B2">
        <f t="shared" ref="B2:B35" si="0">A2-C2</f>
        <v>-75.599999999999966</v>
      </c>
      <c r="C2">
        <v>379.7</v>
      </c>
    </row>
    <row r="3" spans="1:17" x14ac:dyDescent="0.25">
      <c r="A3">
        <v>306.39999999999998</v>
      </c>
      <c r="B3">
        <f t="shared" si="0"/>
        <v>-68</v>
      </c>
      <c r="C3">
        <v>374.4</v>
      </c>
      <c r="F3" t="s">
        <v>20</v>
      </c>
      <c r="G3" t="s">
        <v>67</v>
      </c>
      <c r="H3">
        <f>AVERAGE(B1:B35)</f>
        <v>-9.8542857142857176</v>
      </c>
      <c r="J3" t="s">
        <v>69</v>
      </c>
      <c r="K3" t="s">
        <v>70</v>
      </c>
      <c r="N3" t="s">
        <v>71</v>
      </c>
      <c r="O3" t="s">
        <v>72</v>
      </c>
      <c r="Q3">
        <v>0</v>
      </c>
    </row>
    <row r="4" spans="1:17" x14ac:dyDescent="0.25">
      <c r="A4">
        <v>215.8</v>
      </c>
      <c r="B4">
        <f t="shared" si="0"/>
        <v>-1.7999999999999829</v>
      </c>
      <c r="C4">
        <v>217.6</v>
      </c>
      <c r="G4" t="s">
        <v>31</v>
      </c>
      <c r="H4">
        <f>_xlfn.STDEV.S(B1:B35)</f>
        <v>50.077283465936233</v>
      </c>
    </row>
    <row r="5" spans="1:17" x14ac:dyDescent="0.25">
      <c r="A5">
        <v>312.7</v>
      </c>
      <c r="B5">
        <f t="shared" si="0"/>
        <v>157.79999999999998</v>
      </c>
      <c r="C5">
        <v>154.9</v>
      </c>
    </row>
    <row r="6" spans="1:17" x14ac:dyDescent="0.25">
      <c r="A6">
        <v>309.89999999999998</v>
      </c>
      <c r="B6">
        <f t="shared" si="0"/>
        <v>58.099999999999966</v>
      </c>
      <c r="C6">
        <v>251.8</v>
      </c>
      <c r="F6" t="s">
        <v>14</v>
      </c>
      <c r="G6" t="s">
        <v>68</v>
      </c>
    </row>
    <row r="7" spans="1:17" x14ac:dyDescent="0.25">
      <c r="A7">
        <v>322.7</v>
      </c>
      <c r="B7">
        <f t="shared" si="0"/>
        <v>7.0999999999999659</v>
      </c>
      <c r="C7">
        <v>315.60000000000002</v>
      </c>
    </row>
    <row r="8" spans="1:17" x14ac:dyDescent="0.25">
      <c r="A8">
        <v>300.8</v>
      </c>
      <c r="B8">
        <f t="shared" si="0"/>
        <v>-65.699999999999989</v>
      </c>
      <c r="C8">
        <v>366.5</v>
      </c>
      <c r="G8" t="s">
        <v>8</v>
      </c>
      <c r="H8">
        <f>H4</f>
        <v>50.077283465936233</v>
      </c>
      <c r="J8">
        <f>H8/H9</f>
        <v>8.4646058372963999</v>
      </c>
    </row>
    <row r="9" spans="1:17" x14ac:dyDescent="0.25">
      <c r="A9">
        <v>288.5</v>
      </c>
      <c r="B9">
        <f t="shared" si="0"/>
        <v>-25.300000000000011</v>
      </c>
      <c r="C9">
        <v>313.8</v>
      </c>
      <c r="H9">
        <f>SQRT(35)</f>
        <v>5.9160797830996161</v>
      </c>
    </row>
    <row r="10" spans="1:17" x14ac:dyDescent="0.25">
      <c r="A10">
        <v>283.2</v>
      </c>
      <c r="B10">
        <f t="shared" si="0"/>
        <v>5.8000000000000114</v>
      </c>
      <c r="C10">
        <v>277.39999999999998</v>
      </c>
    </row>
    <row r="11" spans="1:17" x14ac:dyDescent="0.25">
      <c r="A11">
        <v>363.9</v>
      </c>
      <c r="B11">
        <f t="shared" si="0"/>
        <v>-78.600000000000023</v>
      </c>
      <c r="C11">
        <v>442.5</v>
      </c>
      <c r="L11">
        <f>H3/J8</f>
        <v>-1.1641753796575107</v>
      </c>
      <c r="N11">
        <f>ABS(L11)</f>
        <v>1.1641753796575107</v>
      </c>
      <c r="P11" t="s">
        <v>73</v>
      </c>
    </row>
    <row r="12" spans="1:17" x14ac:dyDescent="0.25">
      <c r="A12">
        <v>299.7</v>
      </c>
      <c r="B12">
        <f t="shared" si="0"/>
        <v>44.699999999999989</v>
      </c>
      <c r="C12">
        <v>255</v>
      </c>
      <c r="F12" t="s">
        <v>26</v>
      </c>
      <c r="G12" t="s">
        <v>20</v>
      </c>
      <c r="H12">
        <v>0.01</v>
      </c>
    </row>
    <row r="13" spans="1:17" x14ac:dyDescent="0.25">
      <c r="A13">
        <v>326.7</v>
      </c>
      <c r="B13">
        <f t="shared" si="0"/>
        <v>5.5999999999999659</v>
      </c>
      <c r="C13">
        <v>321.10000000000002</v>
      </c>
      <c r="G13" t="s">
        <v>22</v>
      </c>
      <c r="H13">
        <v>0.9</v>
      </c>
      <c r="J13" t="s">
        <v>74</v>
      </c>
    </row>
    <row r="14" spans="1:17" x14ac:dyDescent="0.25">
      <c r="A14">
        <v>344.8</v>
      </c>
      <c r="B14">
        <f t="shared" si="0"/>
        <v>-8.5999999999999659</v>
      </c>
      <c r="C14">
        <v>353.4</v>
      </c>
    </row>
    <row r="15" spans="1:17" x14ac:dyDescent="0.25">
      <c r="A15">
        <v>291.7</v>
      </c>
      <c r="B15">
        <f t="shared" si="0"/>
        <v>-38.199999999999989</v>
      </c>
      <c r="C15">
        <v>329.9</v>
      </c>
      <c r="G15">
        <f>_xlfn.T.INV(H13,34)</f>
        <v>1.3069515871264279</v>
      </c>
      <c r="H15" t="s">
        <v>54</v>
      </c>
    </row>
    <row r="16" spans="1:17" x14ac:dyDescent="0.25">
      <c r="A16">
        <v>304.5</v>
      </c>
      <c r="B16">
        <f t="shared" si="0"/>
        <v>4.1000000000000227</v>
      </c>
      <c r="C16">
        <v>300.39999999999998</v>
      </c>
      <c r="F16" t="s">
        <v>78</v>
      </c>
      <c r="G16">
        <f>_xlfn.T.DIST(L11,34,TRUE)</f>
        <v>0.12622862607384269</v>
      </c>
      <c r="J16" t="s">
        <v>75</v>
      </c>
      <c r="K16" t="s">
        <v>76</v>
      </c>
    </row>
    <row r="17" spans="1:13" x14ac:dyDescent="0.25">
      <c r="A17">
        <v>302.8</v>
      </c>
      <c r="B17">
        <f t="shared" si="0"/>
        <v>7.4000000000000341</v>
      </c>
      <c r="C17">
        <v>295.39999999999998</v>
      </c>
    </row>
    <row r="18" spans="1:13" x14ac:dyDescent="0.25">
      <c r="A18">
        <v>282.3</v>
      </c>
      <c r="B18">
        <f t="shared" si="0"/>
        <v>-18.599999999999966</v>
      </c>
      <c r="C18">
        <v>300.89999999999998</v>
      </c>
      <c r="J18" t="s">
        <v>77</v>
      </c>
      <c r="M18">
        <f>1-G16</f>
        <v>0.87377137392615734</v>
      </c>
    </row>
    <row r="19" spans="1:13" x14ac:dyDescent="0.25">
      <c r="A19">
        <v>289.89999999999998</v>
      </c>
      <c r="B19">
        <f t="shared" si="0"/>
        <v>26.599999999999966</v>
      </c>
      <c r="C19">
        <v>263.3</v>
      </c>
    </row>
    <row r="20" spans="1:13" x14ac:dyDescent="0.25">
      <c r="A20">
        <v>331.2</v>
      </c>
      <c r="B20">
        <f t="shared" si="0"/>
        <v>26.899999999999977</v>
      </c>
      <c r="C20">
        <v>304.3</v>
      </c>
    </row>
    <row r="21" spans="1:13" x14ac:dyDescent="0.25">
      <c r="A21">
        <v>297.2</v>
      </c>
      <c r="B21">
        <f t="shared" si="0"/>
        <v>43.699999999999989</v>
      </c>
      <c r="C21">
        <v>253.5</v>
      </c>
    </row>
    <row r="22" spans="1:13" x14ac:dyDescent="0.25">
      <c r="A22">
        <v>312.3</v>
      </c>
      <c r="B22">
        <f t="shared" si="0"/>
        <v>24.699999999999989</v>
      </c>
      <c r="C22">
        <v>287.60000000000002</v>
      </c>
    </row>
    <row r="23" spans="1:13" x14ac:dyDescent="0.25">
      <c r="A23">
        <v>327.9</v>
      </c>
      <c r="B23">
        <f t="shared" si="0"/>
        <v>-110</v>
      </c>
      <c r="C23">
        <v>437.9</v>
      </c>
    </row>
    <row r="24" spans="1:13" x14ac:dyDescent="0.25">
      <c r="A24">
        <v>270.7</v>
      </c>
      <c r="B24">
        <f t="shared" si="0"/>
        <v>5.3000000000000114</v>
      </c>
      <c r="C24">
        <v>265.39999999999998</v>
      </c>
    </row>
    <row r="25" spans="1:13" x14ac:dyDescent="0.25">
      <c r="A25">
        <v>277.3</v>
      </c>
      <c r="B25">
        <f t="shared" si="0"/>
        <v>4.1999999999999886</v>
      </c>
      <c r="C25">
        <v>273.10000000000002</v>
      </c>
    </row>
    <row r="26" spans="1:13" x14ac:dyDescent="0.25">
      <c r="A26">
        <v>300.39999999999998</v>
      </c>
      <c r="B26">
        <f t="shared" si="0"/>
        <v>-13.900000000000034</v>
      </c>
      <c r="C26">
        <v>314.3</v>
      </c>
    </row>
    <row r="27" spans="1:13" x14ac:dyDescent="0.25">
      <c r="A27">
        <v>250</v>
      </c>
      <c r="B27">
        <f t="shared" si="0"/>
        <v>18.699999999999989</v>
      </c>
      <c r="C27">
        <v>231.3</v>
      </c>
    </row>
    <row r="28" spans="1:13" x14ac:dyDescent="0.25">
      <c r="A28">
        <v>323</v>
      </c>
      <c r="B28">
        <f t="shared" si="0"/>
        <v>-33.699999999999989</v>
      </c>
      <c r="C28">
        <v>356.7</v>
      </c>
    </row>
    <row r="29" spans="1:13" x14ac:dyDescent="0.25">
      <c r="A29">
        <v>310.7</v>
      </c>
      <c r="B29">
        <f t="shared" si="0"/>
        <v>-57</v>
      </c>
      <c r="C29">
        <v>367.7</v>
      </c>
    </row>
    <row r="30" spans="1:13" x14ac:dyDescent="0.25">
      <c r="A30">
        <v>310.10000000000002</v>
      </c>
      <c r="B30">
        <f t="shared" si="0"/>
        <v>-32.699999999999989</v>
      </c>
      <c r="C30">
        <v>342.8</v>
      </c>
    </row>
    <row r="31" spans="1:13" x14ac:dyDescent="0.25">
      <c r="A31">
        <v>346.8</v>
      </c>
      <c r="B31">
        <f t="shared" si="0"/>
        <v>28.199999999999989</v>
      </c>
      <c r="C31">
        <v>318.60000000000002</v>
      </c>
    </row>
    <row r="32" spans="1:13" x14ac:dyDescent="0.25">
      <c r="A32">
        <v>325.60000000000002</v>
      </c>
      <c r="B32">
        <f t="shared" si="0"/>
        <v>-26.5</v>
      </c>
      <c r="C32">
        <v>352.1</v>
      </c>
    </row>
    <row r="33" spans="1:3" x14ac:dyDescent="0.25">
      <c r="A33">
        <v>262.10000000000002</v>
      </c>
      <c r="B33">
        <f t="shared" si="0"/>
        <v>6.9000000000000341</v>
      </c>
      <c r="C33">
        <v>255.2</v>
      </c>
    </row>
    <row r="34" spans="1:3" x14ac:dyDescent="0.25">
      <c r="A34">
        <v>302.2</v>
      </c>
      <c r="B34">
        <f t="shared" si="0"/>
        <v>-70.300000000000011</v>
      </c>
      <c r="C34">
        <v>372.5</v>
      </c>
    </row>
    <row r="35" spans="1:3" x14ac:dyDescent="0.25">
      <c r="A35">
        <v>339.4</v>
      </c>
      <c r="B35">
        <f t="shared" si="0"/>
        <v>-76.700000000000045</v>
      </c>
      <c r="C35">
        <v>416.1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Munka1</vt:lpstr>
      <vt:lpstr>Munka2</vt:lpstr>
      <vt:lpstr>Munka3</vt:lpstr>
      <vt:lpstr>Munka3!Új_aaaaaaaaaaaaaaaaaaaaaaaaaszöveges_dokumentum__2</vt:lpstr>
      <vt:lpstr>Munka2!Új_szöveges_dokumentum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2019-05-03T08:14:10Z</dcterms:created>
  <dcterms:modified xsi:type="dcterms:W3CDTF">2019-05-03T09:24:33Z</dcterms:modified>
</cp:coreProperties>
</file>