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rreau/Documents/Finance/Projet Perso/"/>
    </mc:Choice>
  </mc:AlternateContent>
  <xr:revisionPtr revIDLastSave="0" documentId="13_ncr:1_{F75DEF86-DFAF-E141-A88D-5859E5019D5F}" xr6:coauthVersionLast="47" xr6:coauthVersionMax="47" xr10:uidLastSave="{00000000-0000-0000-0000-000000000000}"/>
  <bookViews>
    <workbookView xWindow="0" yWindow="740" windowWidth="29400" windowHeight="17020" xr2:uid="{00000000-000D-0000-FFFF-FFFF00000000}"/>
  </bookViews>
  <sheets>
    <sheet name="Données" sheetId="1" r:id="rId1"/>
    <sheet name="Allocation" sheetId="2" r:id="rId2"/>
    <sheet name="ValeurPortfolio" sheetId="3" r:id="rId3"/>
    <sheet name="Dashboard" sheetId="4" r:id="rId4"/>
    <sheet name="Performan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E2" i="5"/>
  <c r="D18" i="5"/>
  <c r="C18" i="5"/>
  <c r="B18" i="5"/>
  <c r="C17" i="5" s="1"/>
  <c r="D17" i="5" s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3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B3" i="5"/>
  <c r="B4" i="5"/>
  <c r="B5" i="5"/>
  <c r="B6" i="5"/>
  <c r="C5" i="5" s="1"/>
  <c r="B7" i="5"/>
  <c r="C6" i="5" s="1"/>
  <c r="B8" i="5"/>
  <c r="B9" i="5"/>
  <c r="B10" i="5"/>
  <c r="C10" i="5" s="1"/>
  <c r="B11" i="5"/>
  <c r="B12" i="5"/>
  <c r="B13" i="5"/>
  <c r="B14" i="5"/>
  <c r="B15" i="5"/>
  <c r="B16" i="5"/>
  <c r="B17" i="5"/>
  <c r="C3" i="5"/>
  <c r="C4" i="5"/>
  <c r="C7" i="5"/>
  <c r="C8" i="5"/>
  <c r="C9" i="5"/>
  <c r="C11" i="5"/>
  <c r="C12" i="5"/>
  <c r="C13" i="5"/>
  <c r="C14" i="5"/>
  <c r="C15" i="5"/>
  <c r="C16" i="5"/>
  <c r="B7" i="4"/>
  <c r="B5" i="4"/>
  <c r="B4" i="4"/>
  <c r="B3" i="4"/>
  <c r="B2" i="4"/>
  <c r="A14" i="3"/>
  <c r="A15" i="3"/>
  <c r="A16" i="3"/>
  <c r="A17" i="3"/>
  <c r="A18" i="3"/>
  <c r="B14" i="3"/>
  <c r="B15" i="3"/>
  <c r="B16" i="3"/>
  <c r="B17" i="3"/>
  <c r="B18" i="3"/>
  <c r="C14" i="3"/>
  <c r="C15" i="3"/>
  <c r="C16" i="3"/>
  <c r="C17" i="3"/>
  <c r="C18" i="3"/>
  <c r="D14" i="3"/>
  <c r="D15" i="3"/>
  <c r="D16" i="3"/>
  <c r="D17" i="3"/>
  <c r="D18" i="3"/>
  <c r="E14" i="3"/>
  <c r="E15" i="3"/>
  <c r="E16" i="3"/>
  <c r="E17" i="3"/>
  <c r="E18" i="3"/>
  <c r="F14" i="3"/>
  <c r="F15" i="3"/>
  <c r="F16" i="3"/>
  <c r="F17" i="3"/>
  <c r="F18" i="3"/>
  <c r="G14" i="3"/>
  <c r="G15" i="3"/>
  <c r="G16" i="3"/>
  <c r="G17" i="3"/>
  <c r="G18" i="3"/>
  <c r="H14" i="3"/>
  <c r="H15" i="3"/>
  <c r="H16" i="3"/>
  <c r="H17" i="3"/>
  <c r="H18" i="3"/>
  <c r="D2" i="5"/>
  <c r="A13" i="3"/>
  <c r="A12" i="3"/>
  <c r="A11" i="3"/>
  <c r="A10" i="3"/>
  <c r="A9" i="3"/>
  <c r="A8" i="3"/>
  <c r="A7" i="3"/>
  <c r="A6" i="3"/>
  <c r="A5" i="3"/>
  <c r="A4" i="3"/>
  <c r="A3" i="3"/>
  <c r="A2" i="3"/>
  <c r="A2" i="5" s="1"/>
  <c r="E7" i="2"/>
  <c r="D7" i="2"/>
  <c r="F7" i="2" s="1"/>
  <c r="E6" i="2"/>
  <c r="D6" i="2"/>
  <c r="F6" i="2" s="1"/>
  <c r="E5" i="2"/>
  <c r="D5" i="2"/>
  <c r="F5" i="2" s="1"/>
  <c r="F4" i="2"/>
  <c r="D13" i="3" s="1"/>
  <c r="E4" i="2"/>
  <c r="D4" i="2"/>
  <c r="E3" i="2"/>
  <c r="D3" i="2"/>
  <c r="F3" i="2" s="1"/>
  <c r="E2" i="2"/>
  <c r="D2" i="2"/>
  <c r="F2" i="2" s="1"/>
  <c r="G13" i="3" l="1"/>
  <c r="G12" i="3"/>
  <c r="G11" i="3"/>
  <c r="G10" i="3"/>
  <c r="G9" i="3"/>
  <c r="G8" i="3"/>
  <c r="G7" i="3"/>
  <c r="G6" i="3"/>
  <c r="G5" i="3"/>
  <c r="G4" i="3"/>
  <c r="G3" i="3"/>
  <c r="G2" i="3"/>
  <c r="B13" i="3"/>
  <c r="B11" i="3"/>
  <c r="B10" i="3"/>
  <c r="B9" i="3"/>
  <c r="H9" i="3" s="1"/>
  <c r="B7" i="3"/>
  <c r="B5" i="3"/>
  <c r="B4" i="3"/>
  <c r="B3" i="3"/>
  <c r="B12" i="3"/>
  <c r="B6" i="3"/>
  <c r="B2" i="3"/>
  <c r="B8" i="3"/>
  <c r="H8" i="3" s="1"/>
  <c r="C13" i="3"/>
  <c r="C12" i="3"/>
  <c r="C11" i="3"/>
  <c r="C10" i="3"/>
  <c r="C9" i="3"/>
  <c r="C8" i="3"/>
  <c r="C7" i="3"/>
  <c r="C6" i="3"/>
  <c r="C5" i="3"/>
  <c r="C4" i="3"/>
  <c r="C3" i="3"/>
  <c r="C2" i="3"/>
  <c r="E13" i="3"/>
  <c r="E12" i="3"/>
  <c r="E11" i="3"/>
  <c r="E10" i="3"/>
  <c r="E9" i="3"/>
  <c r="E8" i="3"/>
  <c r="E7" i="3"/>
  <c r="E6" i="3"/>
  <c r="E5" i="3"/>
  <c r="E4" i="3"/>
  <c r="E3" i="3"/>
  <c r="E2" i="3"/>
  <c r="F13" i="3"/>
  <c r="B6" i="4" s="1"/>
  <c r="F12" i="3"/>
  <c r="F11" i="3"/>
  <c r="F10" i="3"/>
  <c r="F9" i="3"/>
  <c r="F8" i="3"/>
  <c r="F7" i="3"/>
  <c r="F6" i="3"/>
  <c r="F5" i="3"/>
  <c r="F4" i="3"/>
  <c r="F3" i="3"/>
  <c r="F2" i="3"/>
  <c r="D2" i="3"/>
  <c r="D3" i="3"/>
  <c r="D4" i="3"/>
  <c r="D5" i="3"/>
  <c r="D6" i="3"/>
  <c r="D7" i="3"/>
  <c r="D8" i="3"/>
  <c r="D9" i="3"/>
  <c r="D10" i="3"/>
  <c r="D11" i="3"/>
  <c r="D12" i="3"/>
  <c r="H6" i="3" l="1"/>
  <c r="H11" i="3"/>
  <c r="H12" i="3"/>
  <c r="H4" i="3"/>
  <c r="H2" i="3"/>
  <c r="B2" i="5" s="1"/>
  <c r="H3" i="3"/>
  <c r="C2" i="5" s="1"/>
  <c r="H5" i="3"/>
  <c r="H10" i="3"/>
  <c r="H13" i="3"/>
  <c r="H7" i="3"/>
</calcChain>
</file>

<file path=xl/sharedStrings.xml><?xml version="1.0" encoding="utf-8"?>
<sst xmlns="http://schemas.openxmlformats.org/spreadsheetml/2006/main" count="52" uniqueCount="31">
  <si>
    <t>Date</t>
  </si>
  <si>
    <t>Equities</t>
  </si>
  <si>
    <t>Bonds</t>
  </si>
  <si>
    <t>Gold</t>
  </si>
  <si>
    <t>Bitcoin</t>
  </si>
  <si>
    <t>REIT</t>
  </si>
  <si>
    <t>GreenTech</t>
  </si>
  <si>
    <t>Actif</t>
  </si>
  <si>
    <t>Ticker</t>
  </si>
  <si>
    <t>Pondération cible</t>
  </si>
  <si>
    <t>Montant investi</t>
  </si>
  <si>
    <t>Prix au 31/01/2024</t>
  </si>
  <si>
    <t>Quantité</t>
  </si>
  <si>
    <t>CW8.PA</t>
  </si>
  <si>
    <t>AGGH</t>
  </si>
  <si>
    <t>GLD</t>
  </si>
  <si>
    <t>IBIT</t>
  </si>
  <si>
    <t>REET</t>
  </si>
  <si>
    <t>INGR.L</t>
  </si>
  <si>
    <t>Données de base</t>
  </si>
  <si>
    <t>Capital Initial</t>
  </si>
  <si>
    <t>Date de début</t>
  </si>
  <si>
    <t>Valeur Total</t>
  </si>
  <si>
    <t>Valeur actuelle</t>
  </si>
  <si>
    <t>Valeur Portfolio</t>
  </si>
  <si>
    <t>Rendement mensuel</t>
  </si>
  <si>
    <t>Rendement cumulé</t>
  </si>
  <si>
    <t>Volatilité</t>
  </si>
  <si>
    <t>Sharpe</t>
  </si>
  <si>
    <t>python3 automate_prices.py</t>
  </si>
  <si>
    <t>Script de mise a jour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</si>
</sst>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#,##0\ [$€-1];[Red]\-#,##0\ [$€-1]"/>
    <numFmt numFmtId="166" formatCode="yyyy\-mm\-dd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0" fillId="0" borderId="0" xfId="0" applyNumberFormat="1"/>
    <xf numFmtId="3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0" xfId="1" applyFont="1"/>
    <xf numFmtId="10" fontId="0" fillId="0" borderId="0" xfId="1" applyNumberFormat="1" applyFont="1"/>
    <xf numFmtId="1" fontId="0" fillId="0" borderId="0" xfId="1" applyNumberFormat="1" applyFont="1"/>
    <xf numFmtId="166" fontId="0" fillId="0" borderId="0" xfId="0" applyNumberFormat="1"/>
    <xf numFmtId="167" fontId="0" fillId="0" borderId="0" xfId="0" applyNumberFormat="1"/>
  </cellXfs>
  <cellStyles count="2">
    <cellStyle name="Normal" xfId="0" builtinId="0"/>
    <cellStyle name="Per cent" xfId="1" builtinId="5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endParaRPr lang="en-FR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ValeurPortfolio!$H$1</c:f>
              <c:strCache>
                <c:ptCount val="1"/>
                <c:pt idx="0">
                  <c:v>Valeur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ValeurPortfolio!$A$2:$A$23</c:f>
              <c:numCache>
                <c:formatCode>m/d/yy</c:formatCode>
                <c:ptCount val="22"/>
                <c:pt idx="0">
                  <c:v>45322</c:v>
                </c:pt>
                <c:pt idx="1">
                  <c:v>45351</c:v>
                </c:pt>
                <c:pt idx="2">
                  <c:v>45382</c:v>
                </c:pt>
                <c:pt idx="3">
                  <c:v>45412</c:v>
                </c:pt>
                <c:pt idx="4">
                  <c:v>45443</c:v>
                </c:pt>
                <c:pt idx="5">
                  <c:v>45473</c:v>
                </c:pt>
                <c:pt idx="6">
                  <c:v>45504</c:v>
                </c:pt>
                <c:pt idx="7">
                  <c:v>45535</c:v>
                </c:pt>
                <c:pt idx="8">
                  <c:v>45565</c:v>
                </c:pt>
                <c:pt idx="9">
                  <c:v>45596</c:v>
                </c:pt>
                <c:pt idx="10">
                  <c:v>45626</c:v>
                </c:pt>
                <c:pt idx="11">
                  <c:v>45657</c:v>
                </c:pt>
                <c:pt idx="12">
                  <c:v>45688</c:v>
                </c:pt>
                <c:pt idx="13">
                  <c:v>45716</c:v>
                </c:pt>
                <c:pt idx="14">
                  <c:v>45747</c:v>
                </c:pt>
                <c:pt idx="15">
                  <c:v>45777</c:v>
                </c:pt>
                <c:pt idx="16">
                  <c:v>45808</c:v>
                </c:pt>
              </c:numCache>
            </c:numRef>
          </c:cat>
          <c:val>
            <c:numRef>
              <c:f>ValeurPortfolio!$H$2:$H$23</c:f>
              <c:numCache>
                <c:formatCode>0.00</c:formatCode>
                <c:ptCount val="22"/>
                <c:pt idx="0">
                  <c:v>10000</c:v>
                </c:pt>
                <c:pt idx="1">
                  <c:v>10552.92532455485</c:v>
                </c:pt>
                <c:pt idx="2">
                  <c:v>11044.13843065875</c:v>
                </c:pt>
                <c:pt idx="3">
                  <c:v>10517.364450261264</c:v>
                </c:pt>
                <c:pt idx="4">
                  <c:v>10960.973972010548</c:v>
                </c:pt>
                <c:pt idx="5">
                  <c:v>10915.920586236425</c:v>
                </c:pt>
                <c:pt idx="6">
                  <c:v>11271.280561864804</c:v>
                </c:pt>
                <c:pt idx="7">
                  <c:v>11210.603322030151</c:v>
                </c:pt>
                <c:pt idx="8">
                  <c:v>11547.51639319168</c:v>
                </c:pt>
                <c:pt idx="9">
                  <c:v>11557.043215585642</c:v>
                </c:pt>
                <c:pt idx="10">
                  <c:v>12485.160682565962</c:v>
                </c:pt>
                <c:pt idx="11">
                  <c:v>12197.939506051909</c:v>
                </c:pt>
                <c:pt idx="12">
                  <c:v>12698.43973236065</c:v>
                </c:pt>
                <c:pt idx="13">
                  <c:v>12263.217259394949</c:v>
                </c:pt>
                <c:pt idx="14">
                  <c:v>11988.60025509998</c:v>
                </c:pt>
                <c:pt idx="15">
                  <c:v>12406.736557061788</c:v>
                </c:pt>
                <c:pt idx="16">
                  <c:v>12696.459635184563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9F-D64C-ABCD-0CADA60BA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080800"/>
        <c:axId val="1552839312"/>
      </c:lineChart>
      <c:dateAx>
        <c:axId val="21090808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552839312"/>
        <c:crosses val="autoZero"/>
        <c:auto val="1"/>
        <c:lblOffset val="100"/>
        <c:baseTimeUnit val="months"/>
      </c:dateAx>
      <c:valAx>
        <c:axId val="15528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109080800"/>
        <c:crosses val="autoZero"/>
        <c:crossBetween val="between"/>
      </c:valAx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endParaRPr lang="en-FR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Dashboard!$B$1</c:f>
              <c:strCache>
                <c:ptCount val="1"/>
                <c:pt idx="0">
                  <c:v>Valeur actuelle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397-5A44-92ED-928F576363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397-5A44-92ED-928F576363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397-5A44-92ED-928F576363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A397-5A44-92ED-928F576363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A397-5A44-92ED-928F576363A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A397-5A44-92ED-928F576363A5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Dashboard!$A$2:$A$7</c:f>
              <c:strCache>
                <c:ptCount val="6"/>
                <c:pt idx="0">
                  <c:v>Equities</c:v>
                </c:pt>
                <c:pt idx="1">
                  <c:v>Bonds</c:v>
                </c:pt>
                <c:pt idx="2">
                  <c:v>Gold</c:v>
                </c:pt>
                <c:pt idx="3">
                  <c:v>Bitcoin</c:v>
                </c:pt>
                <c:pt idx="4">
                  <c:v>REIT</c:v>
                </c:pt>
                <c:pt idx="5">
                  <c:v>GreenTech</c:v>
                </c:pt>
              </c:strCache>
            </c:strRef>
          </c:cat>
          <c:val>
            <c:numRef>
              <c:f>Dashboard!$B$2:$B$7</c:f>
              <c:numCache>
                <c:formatCode>0.00</c:formatCode>
                <c:ptCount val="6"/>
                <c:pt idx="0">
                  <c:v>4060.6448651053097</c:v>
                </c:pt>
                <c:pt idx="1">
                  <c:v>2511.5998795255541</c:v>
                </c:pt>
                <c:pt idx="2">
                  <c:v>1608.4371995761383</c:v>
                </c:pt>
                <c:pt idx="3">
                  <c:v>2602.0576760266986</c:v>
                </c:pt>
                <c:pt idx="4">
                  <c:v>1065.4210688430526</c:v>
                </c:pt>
                <c:pt idx="5">
                  <c:v>830.22544093838997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397-5A44-92ED-928F57636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481570</xdr:colOff>
      <xdr:row>2</xdr:row>
      <xdr:rowOff>189906</xdr:rowOff>
    </xdr:from>
    <xdr:to>
      <xdr:col>17</xdr:col>
      <xdr:colOff>166168</xdr:colOff>
      <xdr:row>26</xdr:row>
      <xdr:rowOff>11868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292100</xdr:colOff>
      <xdr:row>8</xdr:row>
      <xdr:rowOff>26107</xdr:rowOff>
    </xdr:from>
    <xdr:to>
      <xdr:col>6</xdr:col>
      <xdr:colOff>303115</xdr:colOff>
      <xdr:row>26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8" totalsRowShown="0">
  <autoFilter ref="A1:H18" xr:uid="{00000000-0009-0000-0100-000001000000}"/>
  <tableColumns count="8">
    <tableColumn id="1" xr3:uid="{00000000-0010-0000-0000-000001000000}" name="Date" dataDxfId="7">
      <calculatedColumnFormula>Données!A2</calculatedColumnFormula>
    </tableColumn>
    <tableColumn id="2" xr3:uid="{00000000-0010-0000-0000-000002000000}" name="Equities" dataDxfId="6">
      <calculatedColumnFormula>Données!B2*Allocation!$F$2</calculatedColumnFormula>
    </tableColumn>
    <tableColumn id="3" xr3:uid="{00000000-0010-0000-0000-000003000000}" name="Bonds" dataDxfId="5">
      <calculatedColumnFormula>Données!C2*Allocation!$F$3</calculatedColumnFormula>
    </tableColumn>
    <tableColumn id="4" xr3:uid="{00000000-0010-0000-0000-000004000000}" name="Gold" dataDxfId="4">
      <calculatedColumnFormula>Données!D2*Allocation!$F$4</calculatedColumnFormula>
    </tableColumn>
    <tableColumn id="5" xr3:uid="{00000000-0010-0000-0000-000005000000}" name="Bitcoin" dataDxfId="3">
      <calculatedColumnFormula>Données!E2*Allocation!$F$5</calculatedColumnFormula>
    </tableColumn>
    <tableColumn id="6" xr3:uid="{00000000-0010-0000-0000-000006000000}" name="REIT" dataDxfId="2">
      <calculatedColumnFormula>Données!F2*Allocation!$F$6</calculatedColumnFormula>
    </tableColumn>
    <tableColumn id="7" xr3:uid="{00000000-0010-0000-0000-000007000000}" name="GreenTech" dataDxfId="1">
      <calculatedColumnFormula>Données!G2*Allocation!$F$7</calculatedColumnFormula>
    </tableColumn>
    <tableColumn id="8" xr3:uid="{00000000-0010-0000-0000-000008000000}" name="Valeur Total" dataDxfId="0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zoomScale="125" workbookViewId="0">
      <selection activeCell="J13" sqref="J13"/>
    </sheetView>
  </sheetViews>
  <sheetFormatPr baseColWidth="10" defaultColWidth="8.83203125" defaultRowHeight="15" x14ac:dyDescent="0.2"/>
  <cols>
    <col min="1" max="1" width="17.6640625" bestFit="1" customWidth="1"/>
    <col min="2" max="2" width="10.6640625" bestFit="1" customWidth="1"/>
    <col min="3" max="3" width="9.6640625" bestFit="1" customWidth="1"/>
    <col min="4" max="4" width="10.6640625" bestFit="1" customWidth="1"/>
    <col min="5" max="6" width="9.6640625" bestFit="1" customWidth="1"/>
    <col min="7" max="7" width="10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">
      <c r="A2" s="2">
        <v>45322</v>
      </c>
      <c r="B2" s="7">
        <v>466.38531494140619</v>
      </c>
      <c r="C2" s="7">
        <v>19.68864631652832</v>
      </c>
      <c r="D2" s="7">
        <v>188.44999694824219</v>
      </c>
      <c r="E2" s="7">
        <v>24.29999923706055</v>
      </c>
      <c r="F2" s="7">
        <v>22.242843627929691</v>
      </c>
      <c r="G2" s="7">
        <v>637.17633056640625</v>
      </c>
    </row>
    <row r="3" spans="1:11" x14ac:dyDescent="0.2">
      <c r="A3" s="2">
        <v>45351</v>
      </c>
      <c r="B3" s="7">
        <v>483.5574951171875</v>
      </c>
      <c r="C3" s="7">
        <v>19.482646942138668</v>
      </c>
      <c r="D3" s="7">
        <v>189.30999755859381</v>
      </c>
      <c r="E3" s="7">
        <v>35.419998168945312</v>
      </c>
      <c r="F3" s="7">
        <v>22.290884017944339</v>
      </c>
      <c r="G3" s="7">
        <v>628.17742919921875</v>
      </c>
    </row>
    <row r="4" spans="1:11" x14ac:dyDescent="0.2">
      <c r="A4" s="2">
        <v>45382</v>
      </c>
      <c r="B4" s="7">
        <v>501</v>
      </c>
      <c r="C4" s="7">
        <v>19.692720413208011</v>
      </c>
      <c r="D4" s="7">
        <v>205.7200012207031</v>
      </c>
      <c r="E4" s="7">
        <v>40.470001220703118</v>
      </c>
      <c r="F4" s="7">
        <v>22.882131576538089</v>
      </c>
      <c r="G4" s="7">
        <v>635.926513671875</v>
      </c>
      <c r="K4" t="s">
        <v>30</v>
      </c>
    </row>
    <row r="5" spans="1:11" x14ac:dyDescent="0.2">
      <c r="A5" s="2">
        <v>45412</v>
      </c>
      <c r="B5" s="7">
        <v>490.90350341796881</v>
      </c>
      <c r="C5" s="7">
        <v>18.99985313415527</v>
      </c>
      <c r="D5" s="7">
        <v>211.8699951171875</v>
      </c>
      <c r="E5" s="7">
        <v>33.569999694824219</v>
      </c>
      <c r="F5" s="7">
        <v>21.374696731567379</v>
      </c>
      <c r="G5" s="7">
        <v>607.92974853515625</v>
      </c>
    </row>
    <row r="6" spans="1:11" x14ac:dyDescent="0.2">
      <c r="A6" s="2">
        <v>45443</v>
      </c>
      <c r="B6" s="7">
        <v>497.00210571289062</v>
      </c>
      <c r="C6" s="7">
        <v>19.29899787902832</v>
      </c>
      <c r="D6" s="7">
        <v>215.30000305175781</v>
      </c>
      <c r="E6" s="7">
        <v>38.549999237060547</v>
      </c>
      <c r="F6" s="7">
        <v>22.31201171875</v>
      </c>
      <c r="G6" s="7">
        <v>668.19293212890625</v>
      </c>
    </row>
    <row r="7" spans="1:11" x14ac:dyDescent="0.2">
      <c r="A7" s="2">
        <v>45473</v>
      </c>
      <c r="B7" s="7">
        <v>521.62371826171875</v>
      </c>
      <c r="C7" s="7">
        <v>19.521177291870121</v>
      </c>
      <c r="D7" s="7">
        <v>215.00999450683591</v>
      </c>
      <c r="E7" s="7">
        <v>34.139999389648438</v>
      </c>
      <c r="F7" s="7">
        <v>22.537017822265621</v>
      </c>
      <c r="G7" s="7">
        <v>613.94757080078125</v>
      </c>
      <c r="K7" t="s">
        <v>29</v>
      </c>
    </row>
    <row r="8" spans="1:11" x14ac:dyDescent="0.2">
      <c r="A8" s="2">
        <v>45504</v>
      </c>
      <c r="B8" s="7">
        <v>522.543701171875</v>
      </c>
      <c r="C8" s="7">
        <v>20.058925628662109</v>
      </c>
      <c r="D8" s="7">
        <v>226.55000305175781</v>
      </c>
      <c r="E8" s="7">
        <v>37.180000305175781</v>
      </c>
      <c r="F8" s="7">
        <v>23.95224571228027</v>
      </c>
      <c r="G8" s="7">
        <v>633.1959228515625</v>
      </c>
    </row>
    <row r="9" spans="1:11" x14ac:dyDescent="0.2">
      <c r="A9" s="2">
        <v>45535</v>
      </c>
      <c r="B9" s="7">
        <v>521.01531982421875</v>
      </c>
      <c r="C9" s="7">
        <v>20.35994911193848</v>
      </c>
      <c r="D9" s="7">
        <v>231.28999328613281</v>
      </c>
      <c r="E9" s="7">
        <v>33.369998931884773</v>
      </c>
      <c r="F9" s="7">
        <v>25.280231475830082</v>
      </c>
      <c r="G9" s="7">
        <v>623.32177734375</v>
      </c>
    </row>
    <row r="10" spans="1:11" x14ac:dyDescent="0.2">
      <c r="A10" s="2">
        <v>45565</v>
      </c>
      <c r="B10" s="7">
        <v>528.0172119140625</v>
      </c>
      <c r="C10" s="7">
        <v>20.807729721069339</v>
      </c>
      <c r="D10" s="7">
        <v>243.05999755859381</v>
      </c>
      <c r="E10" s="7">
        <v>36.130001068115227</v>
      </c>
      <c r="F10" s="7">
        <v>26.115335464477539</v>
      </c>
      <c r="G10" s="7">
        <v>632.19598388671875</v>
      </c>
    </row>
    <row r="11" spans="1:11" x14ac:dyDescent="0.2">
      <c r="A11" s="2">
        <v>45596</v>
      </c>
      <c r="B11" s="7">
        <v>534.4171142578125</v>
      </c>
      <c r="C11" s="7">
        <v>19.877622604370121</v>
      </c>
      <c r="D11" s="7">
        <v>253.50999450683591</v>
      </c>
      <c r="E11" s="7">
        <v>39.779998779296882</v>
      </c>
      <c r="F11" s="7">
        <v>24.96074295043945</v>
      </c>
      <c r="G11" s="7">
        <v>584.95001220703125</v>
      </c>
    </row>
    <row r="12" spans="1:11" x14ac:dyDescent="0.2">
      <c r="A12" s="2">
        <v>45626</v>
      </c>
      <c r="B12" s="7">
        <v>574.0115966796875</v>
      </c>
      <c r="C12" s="7">
        <v>20.24541091918945</v>
      </c>
      <c r="D12" s="7">
        <v>245.5899963378906</v>
      </c>
      <c r="E12" s="7">
        <v>55.209999084472663</v>
      </c>
      <c r="F12" s="7">
        <v>25.74351692199707</v>
      </c>
      <c r="G12" s="7">
        <v>557</v>
      </c>
    </row>
    <row r="13" spans="1:11" x14ac:dyDescent="0.2">
      <c r="A13" s="2">
        <v>45657</v>
      </c>
      <c r="B13" s="7">
        <v>570.06390380859375</v>
      </c>
      <c r="C13" s="7">
        <v>20.100313186645511</v>
      </c>
      <c r="D13" s="7">
        <v>240.6300048828125</v>
      </c>
      <c r="E13" s="7">
        <v>53.549999237060547</v>
      </c>
      <c r="F13" s="7">
        <v>23.697994232177731</v>
      </c>
      <c r="G13" s="7">
        <v>523.5</v>
      </c>
    </row>
    <row r="14" spans="1:11" x14ac:dyDescent="0.2">
      <c r="A14" s="11">
        <v>45688</v>
      </c>
      <c r="B14" s="7">
        <v>592.144775390625</v>
      </c>
      <c r="C14" s="7">
        <v>20.373697280883789</v>
      </c>
      <c r="D14" s="7">
        <v>258.55999755859381</v>
      </c>
      <c r="E14" s="7">
        <v>57.709999084472663</v>
      </c>
      <c r="F14" s="7">
        <v>24.1954345703125</v>
      </c>
      <c r="G14" s="7">
        <v>530.75</v>
      </c>
    </row>
    <row r="15" spans="1:11" x14ac:dyDescent="0.2">
      <c r="A15" s="11">
        <v>45716</v>
      </c>
      <c r="B15" s="7">
        <v>576.57171630859375</v>
      </c>
      <c r="C15" s="7">
        <v>20.875669479370121</v>
      </c>
      <c r="D15" s="7">
        <v>263.26998901367188</v>
      </c>
      <c r="E15" s="7">
        <v>47.900001525878913</v>
      </c>
      <c r="F15" s="7">
        <v>24.862001419067379</v>
      </c>
      <c r="G15" s="7">
        <v>509.5</v>
      </c>
    </row>
    <row r="16" spans="1:11" x14ac:dyDescent="0.2">
      <c r="A16" s="11">
        <v>45747</v>
      </c>
      <c r="B16" s="7">
        <v>530.8209228515625</v>
      </c>
      <c r="C16" s="7">
        <v>21.015022277832031</v>
      </c>
      <c r="D16" s="7">
        <v>288.1400146484375</v>
      </c>
      <c r="E16" s="7">
        <v>46.810001373291023</v>
      </c>
      <c r="F16" s="7">
        <v>24.260000228881839</v>
      </c>
      <c r="G16" s="7">
        <v>503.75</v>
      </c>
    </row>
    <row r="17" spans="1:7" x14ac:dyDescent="0.2">
      <c r="A17" s="11">
        <v>45777</v>
      </c>
      <c r="B17" s="7">
        <v>510.17169189453119</v>
      </c>
      <c r="C17" s="7">
        <v>20.579999923706051</v>
      </c>
      <c r="D17" s="7">
        <v>303.76998901367188</v>
      </c>
      <c r="E17" s="7">
        <v>53.509998321533203</v>
      </c>
      <c r="F17" s="7">
        <v>24.170000076293949</v>
      </c>
      <c r="G17" s="7">
        <v>678.15997314453125</v>
      </c>
    </row>
    <row r="18" spans="1:7" x14ac:dyDescent="0.2">
      <c r="A18" s="11">
        <v>45808</v>
      </c>
      <c r="B18" s="7">
        <v>541.0928955078125</v>
      </c>
      <c r="C18" s="7">
        <v>19.780000686645511</v>
      </c>
      <c r="D18" s="7">
        <v>303.1099853515625</v>
      </c>
      <c r="E18" s="7">
        <v>63.229999542236328</v>
      </c>
      <c r="F18" s="7">
        <v>24.10000038146973</v>
      </c>
      <c r="G18" s="7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7"/>
  <sheetViews>
    <sheetView zoomScale="125" workbookViewId="0">
      <selection activeCell="F2" sqref="F2"/>
    </sheetView>
  </sheetViews>
  <sheetFormatPr baseColWidth="10" defaultRowHeight="15" x14ac:dyDescent="0.2"/>
  <cols>
    <col min="3" max="3" width="16.5" customWidth="1"/>
    <col min="4" max="4" width="17.83203125" customWidth="1"/>
    <col min="5" max="5" width="18" customWidth="1"/>
    <col min="6" max="6" width="14.83203125" customWidth="1"/>
  </cols>
  <sheetData>
    <row r="1" spans="1:9" x14ac:dyDescent="0.2">
      <c r="A1" t="s">
        <v>7</v>
      </c>
      <c r="B1" t="s">
        <v>8</v>
      </c>
      <c r="C1" t="s">
        <v>9</v>
      </c>
      <c r="D1" s="6" t="s">
        <v>10</v>
      </c>
      <c r="E1" t="s">
        <v>11</v>
      </c>
      <c r="F1" t="s">
        <v>12</v>
      </c>
    </row>
    <row r="2" spans="1:9" x14ac:dyDescent="0.2">
      <c r="A2" t="s">
        <v>1</v>
      </c>
      <c r="B2" t="s">
        <v>13</v>
      </c>
      <c r="C2" s="3">
        <v>0.35</v>
      </c>
      <c r="D2" s="6">
        <f t="shared" ref="D2:D7" si="0">$B$16*C2</f>
        <v>3500</v>
      </c>
      <c r="E2" s="7">
        <f>Données!B2</f>
        <v>466.38531494140619</v>
      </c>
      <c r="F2" s="7">
        <f t="shared" ref="F2:F7" si="1">D2/E2</f>
        <v>7.5045244519324514</v>
      </c>
      <c r="I2" s="4"/>
    </row>
    <row r="3" spans="1:9" x14ac:dyDescent="0.2">
      <c r="A3" t="s">
        <v>2</v>
      </c>
      <c r="B3" t="s">
        <v>14</v>
      </c>
      <c r="C3" s="3">
        <v>0.25</v>
      </c>
      <c r="D3" s="6">
        <f t="shared" si="0"/>
        <v>2500</v>
      </c>
      <c r="E3" s="7">
        <f>Données!C2</f>
        <v>19.68864631652832</v>
      </c>
      <c r="F3" s="7">
        <f t="shared" si="1"/>
        <v>126.97673368743934</v>
      </c>
      <c r="I3" s="5"/>
    </row>
    <row r="4" spans="1:9" x14ac:dyDescent="0.2">
      <c r="A4" t="s">
        <v>3</v>
      </c>
      <c r="B4" t="s">
        <v>15</v>
      </c>
      <c r="C4" s="3">
        <v>0.1</v>
      </c>
      <c r="D4" s="6">
        <f t="shared" si="0"/>
        <v>1000</v>
      </c>
      <c r="E4" s="7">
        <f>Données!D2</f>
        <v>188.44999694824219</v>
      </c>
      <c r="F4" s="7">
        <f t="shared" si="1"/>
        <v>5.3064474194427822</v>
      </c>
    </row>
    <row r="5" spans="1:9" x14ac:dyDescent="0.2">
      <c r="A5" t="s">
        <v>4</v>
      </c>
      <c r="B5" t="s">
        <v>16</v>
      </c>
      <c r="C5" s="3">
        <v>0.1</v>
      </c>
      <c r="D5" s="6">
        <f t="shared" si="0"/>
        <v>1000</v>
      </c>
      <c r="E5" s="7">
        <f>Données!E2</f>
        <v>24.29999923706055</v>
      </c>
      <c r="F5" s="7">
        <f t="shared" si="1"/>
        <v>41.152264666530293</v>
      </c>
    </row>
    <row r="6" spans="1:9" x14ac:dyDescent="0.2">
      <c r="A6" t="s">
        <v>5</v>
      </c>
      <c r="B6" t="s">
        <v>17</v>
      </c>
      <c r="C6" s="3">
        <v>0.1</v>
      </c>
      <c r="D6" s="6">
        <f t="shared" si="0"/>
        <v>1000</v>
      </c>
      <c r="E6" s="7">
        <f>Données!F2</f>
        <v>22.242843627929691</v>
      </c>
      <c r="F6" s="7">
        <f t="shared" si="1"/>
        <v>44.958280367728214</v>
      </c>
    </row>
    <row r="7" spans="1:9" x14ac:dyDescent="0.2">
      <c r="A7" t="s">
        <v>6</v>
      </c>
      <c r="B7" t="s">
        <v>18</v>
      </c>
      <c r="C7" s="3">
        <v>0.1</v>
      </c>
      <c r="D7" s="6">
        <f t="shared" si="0"/>
        <v>1000</v>
      </c>
      <c r="E7" s="7">
        <f>Données!G2</f>
        <v>637.17633056640625</v>
      </c>
      <c r="F7" s="7">
        <f t="shared" si="1"/>
        <v>1.5694242739856143</v>
      </c>
    </row>
    <row r="15" spans="1:9" x14ac:dyDescent="0.2">
      <c r="A15" t="s">
        <v>19</v>
      </c>
    </row>
    <row r="16" spans="1:9" x14ac:dyDescent="0.2">
      <c r="A16" t="s">
        <v>20</v>
      </c>
      <c r="B16" s="6">
        <v>10000</v>
      </c>
    </row>
    <row r="17" spans="1:2" x14ac:dyDescent="0.2">
      <c r="A17" t="s">
        <v>21</v>
      </c>
      <c r="B17" s="5">
        <v>45322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3"/>
  <sheetViews>
    <sheetView zoomScale="125" workbookViewId="0">
      <selection activeCell="I19" sqref="I19"/>
    </sheetView>
  </sheetViews>
  <sheetFormatPr baseColWidth="10" defaultRowHeight="15" x14ac:dyDescent="0.2"/>
  <cols>
    <col min="2" max="2" width="11.83203125" bestFit="1" customWidth="1"/>
    <col min="3" max="3" width="11.6640625" bestFit="1" customWidth="1"/>
    <col min="4" max="4" width="11.83203125" bestFit="1" customWidth="1"/>
    <col min="5" max="6" width="11.6640625" bestFit="1" customWidth="1"/>
    <col min="7" max="7" width="11.83203125" bestFit="1" customWidth="1"/>
    <col min="8" max="8" width="12.33203125" customWidth="1"/>
  </cols>
  <sheetData>
    <row r="1" spans="1:8" x14ac:dyDescent="0.2">
      <c r="A1" s="5" t="s">
        <v>0</v>
      </c>
      <c r="B1" t="s">
        <v>1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</row>
    <row r="2" spans="1:8" x14ac:dyDescent="0.2">
      <c r="A2" s="5">
        <f>Données!A2</f>
        <v>45322</v>
      </c>
      <c r="B2" s="7">
        <f>Données!B2*Allocation!$F$2</f>
        <v>3500</v>
      </c>
      <c r="C2" s="7">
        <f>Données!C2*Allocation!$F$3</f>
        <v>2500</v>
      </c>
      <c r="D2" s="7">
        <f>Données!D2*Allocation!$F$4</f>
        <v>999.99999999999989</v>
      </c>
      <c r="E2" s="7">
        <f>Données!E2*Allocation!$F$5</f>
        <v>1000</v>
      </c>
      <c r="F2" s="7">
        <f>Données!F2*Allocation!$F$6</f>
        <v>1000</v>
      </c>
      <c r="G2" s="7">
        <f>Données!G2*Allocation!$F$7</f>
        <v>999.99999999999989</v>
      </c>
      <c r="H2" s="7">
        <f t="shared" ref="H2:H13" si="0">SUM(B2:G2)</f>
        <v>10000</v>
      </c>
    </row>
    <row r="3" spans="1:8" x14ac:dyDescent="0.2">
      <c r="A3" s="5">
        <f>Données!A3</f>
        <v>45351</v>
      </c>
      <c r="B3" s="7">
        <f>Données!B3*Allocation!$F$2</f>
        <v>3628.8690460221405</v>
      </c>
      <c r="C3" s="7">
        <f>Données!C3*Allocation!$F$3</f>
        <v>2473.8428722983458</v>
      </c>
      <c r="D3" s="7">
        <f>Données!D3*Allocation!$F$4</f>
        <v>1004.5635480195195</v>
      </c>
      <c r="E3" s="7">
        <f>Données!E3*Allocation!$F$5</f>
        <v>1457.6131391364559</v>
      </c>
      <c r="F3" s="7">
        <f>Données!F3*Allocation!$F$6</f>
        <v>1002.1598133232536</v>
      </c>
      <c r="G3" s="7">
        <f>Données!G3*Allocation!$F$7</f>
        <v>985.87690575513352</v>
      </c>
      <c r="H3" s="7">
        <f t="shared" si="0"/>
        <v>10552.92532455485</v>
      </c>
    </row>
    <row r="4" spans="1:8" x14ac:dyDescent="0.2">
      <c r="A4" s="5">
        <f>Données!A4</f>
        <v>45382</v>
      </c>
      <c r="B4" s="7">
        <f>Données!B4*Allocation!$F$2</f>
        <v>3759.7667504181582</v>
      </c>
      <c r="C4" s="7">
        <f>Données!C4*Allocation!$F$3</f>
        <v>2500.517315489114</v>
      </c>
      <c r="D4" s="7">
        <f>Données!D4*Allocation!$F$4</f>
        <v>1091.642369605366</v>
      </c>
      <c r="E4" s="7">
        <f>Données!E4*Allocation!$F$5</f>
        <v>1665.4322012891787</v>
      </c>
      <c r="F4" s="7">
        <f>Données!F4*Allocation!$F$6</f>
        <v>1028.7412868292463</v>
      </c>
      <c r="G4" s="7">
        <f>Données!G4*Allocation!$F$7</f>
        <v>998.03850702768523</v>
      </c>
      <c r="H4" s="7">
        <f t="shared" si="0"/>
        <v>11044.13843065875</v>
      </c>
    </row>
    <row r="5" spans="1:8" x14ac:dyDescent="0.2">
      <c r="A5" s="5">
        <f>Données!A5</f>
        <v>45412</v>
      </c>
      <c r="B5" s="7">
        <f>Données!B5*Allocation!$F$2</f>
        <v>3683.9973449394524</v>
      </c>
      <c r="C5" s="7">
        <f>Données!C5*Allocation!$F$3</f>
        <v>2412.5392915160933</v>
      </c>
      <c r="D5" s="7">
        <f>Données!D5*Allocation!$F$4</f>
        <v>1124.2769888469545</v>
      </c>
      <c r="E5" s="7">
        <f>Données!E5*Allocation!$F$5</f>
        <v>1381.4815122967475</v>
      </c>
      <c r="F5" s="7">
        <f>Données!F5*Allocation!$F$6</f>
        <v>960.96960843297018</v>
      </c>
      <c r="G5" s="7">
        <f>Données!G5*Allocation!$F$7</f>
        <v>954.09970422904473</v>
      </c>
      <c r="H5" s="7">
        <f t="shared" si="0"/>
        <v>10517.364450261264</v>
      </c>
    </row>
    <row r="6" spans="1:8" x14ac:dyDescent="0.2">
      <c r="A6" s="5">
        <f>Données!A6</f>
        <v>45443</v>
      </c>
      <c r="B6" s="7">
        <f>Données!B6*Allocation!$F$2</f>
        <v>3729.7644549843048</v>
      </c>
      <c r="C6" s="7">
        <f>Données!C6*Allocation!$F$3</f>
        <v>2450.5237141198354</v>
      </c>
      <c r="D6" s="7">
        <f>Données!D6*Allocation!$F$4</f>
        <v>1142.4781456000235</v>
      </c>
      <c r="E6" s="7">
        <f>Données!E6*Allocation!$F$5</f>
        <v>1586.4197714980564</v>
      </c>
      <c r="F6" s="7">
        <f>Données!F6*Allocation!$F$6</f>
        <v>1003.1096784196</v>
      </c>
      <c r="G6" s="7">
        <f>Données!G6*Allocation!$F$7</f>
        <v>1048.6782073887275</v>
      </c>
      <c r="H6" s="7">
        <f t="shared" si="0"/>
        <v>10960.973972010548</v>
      </c>
    </row>
    <row r="7" spans="1:8" x14ac:dyDescent="0.2">
      <c r="A7" s="5">
        <f>Données!A7</f>
        <v>45473</v>
      </c>
      <c r="B7" s="7">
        <f>Données!B7*Allocation!$F$2</f>
        <v>3914.5379484029922</v>
      </c>
      <c r="C7" s="7">
        <f>Données!C7*Allocation!$F$3</f>
        <v>2478.7353302550805</v>
      </c>
      <c r="D7" s="7">
        <f>Données!D7*Allocation!$F$4</f>
        <v>1140.9392305052063</v>
      </c>
      <c r="E7" s="7">
        <f>Données!E7*Allocation!$F$5</f>
        <v>1404.9382905979951</v>
      </c>
      <c r="F7" s="7">
        <f>Données!F7*Allocation!$F$6</f>
        <v>1013.2255659059053</v>
      </c>
      <c r="G7" s="7">
        <f>Données!G7*Allocation!$F$7</f>
        <v>963.54422056924773</v>
      </c>
      <c r="H7" s="7">
        <f t="shared" si="0"/>
        <v>10915.920586236425</v>
      </c>
    </row>
    <row r="8" spans="1:8" x14ac:dyDescent="0.2">
      <c r="A8" s="5">
        <f>Données!A8</f>
        <v>45504</v>
      </c>
      <c r="B8" s="7">
        <f>Données!B8*Allocation!$F$2</f>
        <v>3921.4419826476201</v>
      </c>
      <c r="C8" s="7">
        <f>Données!C8*Allocation!$F$3</f>
        <v>2547.0168576067804</v>
      </c>
      <c r="D8" s="7">
        <f>Données!D8*Allocation!$F$4</f>
        <v>1202.1756790687548</v>
      </c>
      <c r="E8" s="7">
        <f>Données!E8*Allocation!$F$5</f>
        <v>1530.0412128602709</v>
      </c>
      <c r="F8" s="7">
        <f>Données!F8*Allocation!$F$6</f>
        <v>1076.8517781694125</v>
      </c>
      <c r="G8" s="7">
        <f>Données!G8*Allocation!$F$7</f>
        <v>993.7530515119646</v>
      </c>
      <c r="H8" s="7">
        <f t="shared" si="0"/>
        <v>11271.280561864804</v>
      </c>
    </row>
    <row r="9" spans="1:8" x14ac:dyDescent="0.2">
      <c r="A9" s="5">
        <f>Données!A9</f>
        <v>45535</v>
      </c>
      <c r="B9" s="7">
        <f>Données!B9*Allocation!$F$2</f>
        <v>3909.972207452256</v>
      </c>
      <c r="C9" s="7">
        <f>Données!C9*Allocation!$F$3</f>
        <v>2585.2398362764293</v>
      </c>
      <c r="D9" s="7">
        <f>Données!D9*Allocation!$F$4</f>
        <v>1227.3281880161378</v>
      </c>
      <c r="E9" s="7">
        <f>Données!E9*Allocation!$F$5</f>
        <v>1373.2510279667554</v>
      </c>
      <c r="F9" s="7">
        <f>Données!F9*Allocation!$F$6</f>
        <v>1136.5557344514364</v>
      </c>
      <c r="G9" s="7">
        <f>Données!G9*Allocation!$F$7</f>
        <v>978.25632786713766</v>
      </c>
      <c r="H9" s="7">
        <f t="shared" si="0"/>
        <v>11210.603322030151</v>
      </c>
    </row>
    <row r="10" spans="1:8" x14ac:dyDescent="0.2">
      <c r="A10" s="5">
        <f>Données!A10</f>
        <v>45565</v>
      </c>
      <c r="B10" s="7">
        <f>Données!B10*Allocation!$F$2</f>
        <v>3962.5180778502809</v>
      </c>
      <c r="C10" s="7">
        <f>Données!C10*Allocation!$F$3</f>
        <v>2642.0975554324377</v>
      </c>
      <c r="D10" s="7">
        <f>Données!D10*Allocation!$F$4</f>
        <v>1289.785096814569</v>
      </c>
      <c r="E10" s="7">
        <f>Données!E10*Allocation!$F$5</f>
        <v>1486.8313663571</v>
      </c>
      <c r="F10" s="7">
        <f>Données!F10*Allocation!$F$6</f>
        <v>1174.1005737092569</v>
      </c>
      <c r="G10" s="7">
        <f>Données!G10*Allocation!$F$7</f>
        <v>992.18372302803471</v>
      </c>
      <c r="H10" s="7">
        <f t="shared" si="0"/>
        <v>11547.51639319168</v>
      </c>
    </row>
    <row r="11" spans="1:8" x14ac:dyDescent="0.2">
      <c r="A11" s="5">
        <f>Données!A11</f>
        <v>45596</v>
      </c>
      <c r="B11" s="7">
        <f>Données!B11*Allocation!$F$2</f>
        <v>4010.5463014789325</v>
      </c>
      <c r="C11" s="7">
        <f>Données!C11*Allocation!$F$3</f>
        <v>2523.9955917745292</v>
      </c>
      <c r="D11" s="7">
        <f>Données!D11*Allocation!$F$4</f>
        <v>1345.2374561537533</v>
      </c>
      <c r="E11" s="7">
        <f>Données!E11*Allocation!$F$5</f>
        <v>1637.0370381998773</v>
      </c>
      <c r="F11" s="7">
        <f>Données!F11*Allocation!$F$6</f>
        <v>1122.1920797526523</v>
      </c>
      <c r="G11" s="7">
        <f>Données!G11*Allocation!$F$7</f>
        <v>918.03474822589624</v>
      </c>
      <c r="H11" s="7">
        <f t="shared" si="0"/>
        <v>11557.043215585642</v>
      </c>
    </row>
    <row r="12" spans="1:8" x14ac:dyDescent="0.2">
      <c r="A12" s="5">
        <f>Données!A12</f>
        <v>45626</v>
      </c>
      <c r="B12" s="7">
        <f>Données!B12*Allocation!$F$2</f>
        <v>4307.6840629755034</v>
      </c>
      <c r="C12" s="7">
        <f>Données!C12*Allocation!$F$3</f>
        <v>2570.6961506786952</v>
      </c>
      <c r="D12" s="7">
        <f>Données!D12*Allocation!$F$4</f>
        <v>1303.210402308162</v>
      </c>
      <c r="E12" s="7">
        <f>Données!E12*Allocation!$F$5</f>
        <v>2272.0164945631141</v>
      </c>
      <c r="F12" s="7">
        <f>Données!F12*Allocation!$F$6</f>
        <v>1157.3842514304999</v>
      </c>
      <c r="G12" s="7">
        <f>Données!G12*Allocation!$F$7</f>
        <v>874.16932060998715</v>
      </c>
      <c r="H12" s="7">
        <f t="shared" si="0"/>
        <v>12485.160682565962</v>
      </c>
    </row>
    <row r="13" spans="1:8" x14ac:dyDescent="0.2">
      <c r="A13" s="5">
        <f>Données!A13</f>
        <v>45657</v>
      </c>
      <c r="B13" s="7">
        <f>Données!B13*Allocation!$F$2</f>
        <v>4278.0585052956603</v>
      </c>
      <c r="C13" s="7">
        <f>Données!C13*Allocation!$F$3</f>
        <v>2552.2721145348123</v>
      </c>
      <c r="D13" s="7">
        <f>Données!D13*Allocation!$F$4</f>
        <v>1276.8904684509046</v>
      </c>
      <c r="E13" s="7">
        <f>Données!E13*Allocation!$F$5</f>
        <v>2203.7037414960109</v>
      </c>
      <c r="F13" s="7">
        <f>Données!F13*Allocation!$F$6</f>
        <v>1065.4210688430526</v>
      </c>
      <c r="G13" s="7">
        <f>Données!G13*Allocation!$F$7</f>
        <v>821.59360743146908</v>
      </c>
      <c r="H13" s="7">
        <f t="shared" si="0"/>
        <v>12197.939506051909</v>
      </c>
    </row>
    <row r="14" spans="1:8" x14ac:dyDescent="0.2">
      <c r="A14" s="5">
        <f>Données!A14</f>
        <v>45688</v>
      </c>
      <c r="B14" s="7">
        <f>Données!B14*Allocation!$F$2</f>
        <v>4443.7649460029943</v>
      </c>
      <c r="C14" s="7">
        <f>Données!C14*Allocation!$F$3</f>
        <v>2586.9855338632879</v>
      </c>
      <c r="D14" s="7">
        <f>Données!D14*Allocation!$F$4</f>
        <v>1372.0350318159321</v>
      </c>
      <c r="E14" s="7">
        <f>Données!E14*Allocation!$F$5</f>
        <v>2374.89715622944</v>
      </c>
      <c r="F14" s="7">
        <f>Données!F14*Allocation!$F$6</f>
        <v>1087.785131031133</v>
      </c>
      <c r="G14" s="7">
        <f>Données!G14*Allocation!$F$7</f>
        <v>832.97193341786476</v>
      </c>
      <c r="H14" s="7">
        <f t="shared" ref="H14:H18" si="1">SUM(B14:G14)</f>
        <v>12698.43973236065</v>
      </c>
    </row>
    <row r="15" spans="1:8" x14ac:dyDescent="0.2">
      <c r="A15" s="5">
        <f>Données!A15</f>
        <v>45716</v>
      </c>
      <c r="B15" s="7">
        <f>Données!B15*Allocation!$F$2</f>
        <v>4326.896543330502</v>
      </c>
      <c r="C15" s="7">
        <f>Données!C15*Allocation!$F$3</f>
        <v>2650.7243240289854</v>
      </c>
      <c r="D15" s="7">
        <f>Données!D15*Allocation!$F$4</f>
        <v>1397.0283538183287</v>
      </c>
      <c r="E15" s="7">
        <f>Données!E15*Allocation!$F$5</f>
        <v>1971.193540320174</v>
      </c>
      <c r="F15" s="7">
        <f>Données!F15*Allocation!$F$6</f>
        <v>1117.752830301288</v>
      </c>
      <c r="G15" s="7">
        <f>Données!G15*Allocation!$F$7</f>
        <v>799.62166759567049</v>
      </c>
      <c r="H15" s="7">
        <f t="shared" si="1"/>
        <v>12263.217259394949</v>
      </c>
    </row>
    <row r="16" spans="1:8" x14ac:dyDescent="0.2">
      <c r="A16" s="5">
        <f>Données!A16</f>
        <v>45747</v>
      </c>
      <c r="B16" s="7">
        <f>Données!B16*Allocation!$F$2</f>
        <v>3983.5585951369003</v>
      </c>
      <c r="C16" s="7">
        <f>Données!C16*Allocation!$F$3</f>
        <v>2668.4188872078826</v>
      </c>
      <c r="D16" s="7">
        <f>Données!D16*Allocation!$F$4</f>
        <v>1528.9998371694066</v>
      </c>
      <c r="E16" s="7">
        <f>Données!E16*Allocation!$F$5</f>
        <v>1926.3375655543186</v>
      </c>
      <c r="F16" s="7">
        <f>Données!F16*Allocation!$F$6</f>
        <v>1090.6878920112204</v>
      </c>
      <c r="G16" s="7">
        <f>Données!G16*Allocation!$F$7</f>
        <v>790.59747802025322</v>
      </c>
      <c r="H16" s="7">
        <f t="shared" si="1"/>
        <v>11988.60025509998</v>
      </c>
    </row>
    <row r="17" spans="1:8" x14ac:dyDescent="0.2">
      <c r="A17" s="5">
        <f>Données!A17</f>
        <v>45777</v>
      </c>
      <c r="B17" s="7">
        <f>Données!B17*Allocation!$F$2</f>
        <v>3828.5959365062581</v>
      </c>
      <c r="C17" s="7">
        <f>Données!C17*Allocation!$F$3</f>
        <v>2613.181169599945</v>
      </c>
      <c r="D17" s="7">
        <f>Données!D17*Allocation!$F$4</f>
        <v>1611.9394743057615</v>
      </c>
      <c r="E17" s="7">
        <f>Données!E17*Allocation!$F$5</f>
        <v>2202.0576132333263</v>
      </c>
      <c r="F17" s="7">
        <f>Données!F17*Allocation!$F$6</f>
        <v>1086.6416399180357</v>
      </c>
      <c r="G17" s="7">
        <f>Données!G17*Allocation!$F$7</f>
        <v>1064.3207234984598</v>
      </c>
      <c r="H17" s="7">
        <f t="shared" si="1"/>
        <v>12406.736557061788</v>
      </c>
    </row>
    <row r="18" spans="1:8" x14ac:dyDescent="0.2">
      <c r="A18" s="5">
        <f>Données!A18</f>
        <v>45808</v>
      </c>
      <c r="B18" s="7">
        <f>Données!B18*Allocation!$F$2</f>
        <v>4060.6448651053097</v>
      </c>
      <c r="C18" s="7">
        <f>Données!C18*Allocation!$F$3</f>
        <v>2511.5998795255541</v>
      </c>
      <c r="D18" s="7">
        <f>Données!D18*Allocation!$F$4</f>
        <v>1608.4371995761383</v>
      </c>
      <c r="E18" s="7">
        <f>Données!E18*Allocation!$F$5</f>
        <v>2602.0576760266986</v>
      </c>
      <c r="F18" s="7">
        <f>Données!F18*Allocation!$F$6</f>
        <v>1083.4945740124731</v>
      </c>
      <c r="G18" s="7">
        <f>Données!G18*Allocation!$F$7</f>
        <v>830.22544093838997</v>
      </c>
      <c r="H18" s="7">
        <f t="shared" si="1"/>
        <v>12696.459635184563</v>
      </c>
    </row>
    <row r="19" spans="1:8" x14ac:dyDescent="0.2">
      <c r="A19" s="5"/>
    </row>
    <row r="20" spans="1:8" x14ac:dyDescent="0.2">
      <c r="A20" s="5"/>
    </row>
    <row r="21" spans="1:8" x14ac:dyDescent="0.2">
      <c r="A21" s="5"/>
    </row>
    <row r="22" spans="1:8" x14ac:dyDescent="0.2">
      <c r="A22" s="5"/>
    </row>
    <row r="23" spans="1:8" x14ac:dyDescent="0.2">
      <c r="A23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23"/>
  <sheetViews>
    <sheetView zoomScale="90" workbookViewId="0">
      <selection activeCell="T18" sqref="T18"/>
    </sheetView>
  </sheetViews>
  <sheetFormatPr baseColWidth="10" defaultRowHeight="15" x14ac:dyDescent="0.2"/>
  <cols>
    <col min="2" max="2" width="13.6640625" customWidth="1"/>
  </cols>
  <sheetData>
    <row r="1" spans="1:2" x14ac:dyDescent="0.2">
      <c r="A1" s="5" t="s">
        <v>7</v>
      </c>
      <c r="B1" t="s">
        <v>23</v>
      </c>
    </row>
    <row r="2" spans="1:2" x14ac:dyDescent="0.2">
      <c r="A2" s="5" t="s">
        <v>1</v>
      </c>
      <c r="B2" s="7">
        <f>ValeurPortfolio!B18</f>
        <v>4060.6448651053097</v>
      </c>
    </row>
    <row r="3" spans="1:2" x14ac:dyDescent="0.2">
      <c r="A3" s="5" t="s">
        <v>2</v>
      </c>
      <c r="B3" s="7">
        <f>ValeurPortfolio!C18</f>
        <v>2511.5998795255541</v>
      </c>
    </row>
    <row r="4" spans="1:2" x14ac:dyDescent="0.2">
      <c r="A4" s="5" t="s">
        <v>3</v>
      </c>
      <c r="B4" s="7">
        <f>ValeurPortfolio!D18</f>
        <v>1608.4371995761383</v>
      </c>
    </row>
    <row r="5" spans="1:2" x14ac:dyDescent="0.2">
      <c r="A5" s="5" t="s">
        <v>4</v>
      </c>
      <c r="B5" s="7">
        <f>ValeurPortfolio!E18</f>
        <v>2602.0576760266986</v>
      </c>
    </row>
    <row r="6" spans="1:2" x14ac:dyDescent="0.2">
      <c r="A6" s="5" t="s">
        <v>5</v>
      </c>
      <c r="B6" s="7">
        <f>ValeurPortfolio!F13</f>
        <v>1065.4210688430526</v>
      </c>
    </row>
    <row r="7" spans="1:2" x14ac:dyDescent="0.2">
      <c r="A7" s="5" t="s">
        <v>6</v>
      </c>
      <c r="B7" s="7">
        <f>ValeurPortfolio!G18</f>
        <v>830.22544093838997</v>
      </c>
    </row>
    <row r="8" spans="1:2" x14ac:dyDescent="0.2">
      <c r="A8" s="5"/>
      <c r="B8" s="7"/>
    </row>
    <row r="9" spans="1:2" x14ac:dyDescent="0.2">
      <c r="A9" s="5"/>
      <c r="B9" s="7"/>
    </row>
    <row r="10" spans="1:2" x14ac:dyDescent="0.2">
      <c r="A10" s="5"/>
      <c r="B10" s="7"/>
    </row>
    <row r="11" spans="1:2" x14ac:dyDescent="0.2">
      <c r="A11" s="5"/>
      <c r="B11" s="7"/>
    </row>
    <row r="12" spans="1:2" x14ac:dyDescent="0.2">
      <c r="A12" s="5"/>
      <c r="B12" s="7"/>
    </row>
    <row r="13" spans="1:2" x14ac:dyDescent="0.2">
      <c r="A13" s="5"/>
      <c r="B13" s="7"/>
    </row>
    <row r="14" spans="1:2" x14ac:dyDescent="0.2">
      <c r="A14" s="5"/>
    </row>
    <row r="15" spans="1:2" x14ac:dyDescent="0.2">
      <c r="A15" s="5"/>
    </row>
    <row r="16" spans="1:2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9"/>
  <sheetViews>
    <sheetView zoomScale="131" workbookViewId="0">
      <selection activeCell="F15" sqref="F15"/>
    </sheetView>
  </sheetViews>
  <sheetFormatPr baseColWidth="10" defaultRowHeight="15" x14ac:dyDescent="0.2"/>
  <cols>
    <col min="2" max="2" width="10.83203125" style="8" customWidth="1"/>
    <col min="3" max="3" width="16" customWidth="1"/>
    <col min="4" max="4" width="16.1640625" customWidth="1"/>
    <col min="5" max="5" width="10.83203125" customWidth="1"/>
    <col min="6" max="6" width="9.83203125" customWidth="1"/>
  </cols>
  <sheetData>
    <row r="1" spans="1:6" x14ac:dyDescent="0.2">
      <c r="A1" t="s">
        <v>0</v>
      </c>
      <c r="B1" s="8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5">
        <f>ValeurPortfolio!A2</f>
        <v>45322</v>
      </c>
      <c r="B2" s="10">
        <f>ValeurPortfolio!H2</f>
        <v>10000</v>
      </c>
      <c r="C2" s="9">
        <f t="shared" ref="C2:C18" si="0">(B3-B2)/B2</f>
        <v>5.5292532455484981E-2</v>
      </c>
      <c r="D2" s="9">
        <f>0</f>
        <v>0</v>
      </c>
      <c r="E2" s="12">
        <f>STDEV(C2:C17)</f>
        <v>3.6033712629261451E-2</v>
      </c>
      <c r="F2" s="7">
        <f>AVERAGE(C2:C17) / STDEV(C2:C17)</f>
        <v>0.43389420538941836</v>
      </c>
    </row>
    <row r="3" spans="1:6" x14ac:dyDescent="0.2">
      <c r="A3" s="5">
        <f>ValeurPortfolio!A3</f>
        <v>45351</v>
      </c>
      <c r="B3" s="10">
        <f>ValeurPortfolio!H3</f>
        <v>10552.92532455485</v>
      </c>
      <c r="C3" s="9">
        <f t="shared" si="0"/>
        <v>4.6547577187998401E-2</v>
      </c>
      <c r="D3" s="9">
        <f t="shared" ref="D3:D18" si="1">(1 + C3)*(1 + C2) - 1</f>
        <v>0.10441384306587498</v>
      </c>
    </row>
    <row r="4" spans="1:6" x14ac:dyDescent="0.2">
      <c r="A4" s="5">
        <f>ValeurPortfolio!A4</f>
        <v>45382</v>
      </c>
      <c r="B4" s="10">
        <f>ValeurPortfolio!H4</f>
        <v>11044.13843065875</v>
      </c>
      <c r="C4" s="9">
        <f t="shared" si="0"/>
        <v>-4.7697154803415936E-2</v>
      </c>
      <c r="D4" s="9">
        <f t="shared" si="1"/>
        <v>-3.3697646102774925E-3</v>
      </c>
    </row>
    <row r="5" spans="1:6" x14ac:dyDescent="0.2">
      <c r="A5" s="5">
        <f>ValeurPortfolio!A5</f>
        <v>45412</v>
      </c>
      <c r="B5" s="10">
        <f>ValeurPortfolio!H5</f>
        <v>10517.364450261264</v>
      </c>
      <c r="C5" s="9">
        <f t="shared" si="0"/>
        <v>4.2178772433645588E-2</v>
      </c>
      <c r="D5" s="9">
        <f t="shared" si="1"/>
        <v>-7.5301898079560559E-3</v>
      </c>
    </row>
    <row r="6" spans="1:6" x14ac:dyDescent="0.2">
      <c r="A6" s="5">
        <f>ValeurPortfolio!A6</f>
        <v>45443</v>
      </c>
      <c r="B6" s="10">
        <f>ValeurPortfolio!H6</f>
        <v>10960.973972010548</v>
      </c>
      <c r="C6" s="9">
        <f t="shared" si="0"/>
        <v>-4.1103451106780523E-3</v>
      </c>
      <c r="D6" s="9">
        <f t="shared" si="1"/>
        <v>3.7895058011920391E-2</v>
      </c>
    </row>
    <row r="7" spans="1:6" x14ac:dyDescent="0.2">
      <c r="A7" s="5">
        <f>ValeurPortfolio!A7</f>
        <v>45473</v>
      </c>
      <c r="B7" s="10">
        <f>ValeurPortfolio!H7</f>
        <v>10915.920586236425</v>
      </c>
      <c r="C7" s="9">
        <f t="shared" si="0"/>
        <v>3.2554283701591025E-2</v>
      </c>
      <c r="D7" s="9">
        <f t="shared" si="1"/>
        <v>2.8310129250068483E-2</v>
      </c>
    </row>
    <row r="8" spans="1:6" x14ac:dyDescent="0.2">
      <c r="A8" s="5">
        <f>ValeurPortfolio!A8</f>
        <v>45504</v>
      </c>
      <c r="B8" s="10">
        <f>ValeurPortfolio!H8</f>
        <v>11271.280561864804</v>
      </c>
      <c r="C8" s="9">
        <f t="shared" si="0"/>
        <v>-5.3833492566894327E-3</v>
      </c>
      <c r="D8" s="9">
        <f t="shared" si="1"/>
        <v>2.6995683365934608E-2</v>
      </c>
    </row>
    <row r="9" spans="1:6" x14ac:dyDescent="0.2">
      <c r="A9" s="5">
        <f>ValeurPortfolio!A9</f>
        <v>45535</v>
      </c>
      <c r="B9" s="10">
        <f>ValeurPortfolio!H9</f>
        <v>11210.603322030151</v>
      </c>
      <c r="C9" s="9">
        <f t="shared" si="0"/>
        <v>3.0053072210614679E-2</v>
      </c>
      <c r="D9" s="9">
        <f t="shared" si="1"/>
        <v>2.4507936769978977E-2</v>
      </c>
    </row>
    <row r="10" spans="1:6" x14ac:dyDescent="0.2">
      <c r="A10" s="5">
        <f>ValeurPortfolio!A10</f>
        <v>45565</v>
      </c>
      <c r="B10" s="10">
        <f>ValeurPortfolio!H10</f>
        <v>11547.51639319168</v>
      </c>
      <c r="C10" s="9">
        <f t="shared" si="0"/>
        <v>8.2501051044871687E-4</v>
      </c>
      <c r="D10" s="9">
        <f t="shared" si="1"/>
        <v>3.0902876821508496E-2</v>
      </c>
    </row>
    <row r="11" spans="1:6" x14ac:dyDescent="0.2">
      <c r="A11" s="5">
        <f>ValeurPortfolio!A11</f>
        <v>45596</v>
      </c>
      <c r="B11" s="10">
        <f>ValeurPortfolio!H11</f>
        <v>11557.043215585642</v>
      </c>
      <c r="C11" s="9">
        <f t="shared" si="0"/>
        <v>8.0307518944696524E-2</v>
      </c>
      <c r="D11" s="9">
        <f t="shared" si="1"/>
        <v>8.1198784002342705E-2</v>
      </c>
    </row>
    <row r="12" spans="1:6" x14ac:dyDescent="0.2">
      <c r="A12" s="5">
        <f>ValeurPortfolio!A12</f>
        <v>45626</v>
      </c>
      <c r="B12" s="10">
        <f>ValeurPortfolio!H12</f>
        <v>12485.160682565962</v>
      </c>
      <c r="C12" s="9">
        <f t="shared" si="0"/>
        <v>-2.300500440616058E-2</v>
      </c>
      <c r="D12" s="9">
        <f t="shared" si="1"/>
        <v>5.5455039711365339E-2</v>
      </c>
    </row>
    <row r="13" spans="1:6" x14ac:dyDescent="0.2">
      <c r="A13" s="5">
        <f>ValeurPortfolio!A13</f>
        <v>45657</v>
      </c>
      <c r="B13" s="10">
        <f>ValeurPortfolio!H13</f>
        <v>12197.939506051909</v>
      </c>
      <c r="C13" s="9">
        <f t="shared" si="0"/>
        <v>4.1031538651296121E-2</v>
      </c>
      <c r="D13" s="9">
        <f t="shared" si="1"/>
        <v>1.7082603517670769E-2</v>
      </c>
    </row>
    <row r="14" spans="1:6" x14ac:dyDescent="0.2">
      <c r="A14" s="5">
        <f>ValeurPortfolio!A14</f>
        <v>45688</v>
      </c>
      <c r="B14" s="10">
        <f>ValeurPortfolio!H14</f>
        <v>12698.43973236065</v>
      </c>
      <c r="C14" s="9">
        <f t="shared" si="0"/>
        <v>-3.4273696779973828E-2</v>
      </c>
      <c r="D14" s="9">
        <f t="shared" si="1"/>
        <v>5.3515393571719194E-3</v>
      </c>
    </row>
    <row r="15" spans="1:6" x14ac:dyDescent="0.2">
      <c r="A15" s="5">
        <f>ValeurPortfolio!A15</f>
        <v>45716</v>
      </c>
      <c r="B15" s="10">
        <f>ValeurPortfolio!H15</f>
        <v>12263.217259394949</v>
      </c>
      <c r="C15" s="9">
        <f t="shared" si="0"/>
        <v>-2.2393552889604283E-2</v>
      </c>
      <c r="D15" s="9">
        <f t="shared" si="1"/>
        <v>-5.589973982801355E-2</v>
      </c>
    </row>
    <row r="16" spans="1:6" x14ac:dyDescent="0.2">
      <c r="A16" s="5">
        <f>ValeurPortfolio!A16</f>
        <v>45747</v>
      </c>
      <c r="B16" s="10">
        <f>ValeurPortfolio!H16</f>
        <v>11988.60025509998</v>
      </c>
      <c r="C16" s="9">
        <f t="shared" si="0"/>
        <v>3.4877825022477604E-2</v>
      </c>
      <c r="D16" s="9">
        <f t="shared" si="1"/>
        <v>1.1703233713558081E-2</v>
      </c>
    </row>
    <row r="17" spans="1:4" x14ac:dyDescent="0.2">
      <c r="A17" s="5">
        <f>ValeurPortfolio!A17</f>
        <v>45777</v>
      </c>
      <c r="B17" s="10">
        <f>ValeurPortfolio!H17</f>
        <v>12406.736557061788</v>
      </c>
      <c r="C17" s="9">
        <f t="shared" si="0"/>
        <v>2.3352077864333146E-2</v>
      </c>
      <c r="D17" s="9">
        <f t="shared" si="1"/>
        <v>5.9044372572474524E-2</v>
      </c>
    </row>
    <row r="18" spans="1:4" x14ac:dyDescent="0.2">
      <c r="A18" s="5">
        <f>ValeurPortfolio!A18</f>
        <v>45808</v>
      </c>
      <c r="B18" s="10">
        <f>ValeurPortfolio!H18</f>
        <v>12696.459635184563</v>
      </c>
      <c r="C18" s="9">
        <f t="shared" si="0"/>
        <v>-1</v>
      </c>
      <c r="D18" s="9">
        <f t="shared" si="1"/>
        <v>-1</v>
      </c>
    </row>
    <row r="19" spans="1:4" x14ac:dyDescent="0.2">
      <c r="A19" s="5"/>
      <c r="B19" s="10"/>
      <c r="C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Données</vt:lpstr>
      <vt:lpstr>Allocation</vt:lpstr>
      <vt:lpstr>ValeurPortfolio</vt:lpstr>
      <vt:lpstr>Dashboard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BARREAU Gaëtan</cp:lastModifiedBy>
  <dcterms:created xsi:type="dcterms:W3CDTF">2025-05-22T17:46:21Z</dcterms:created>
  <dcterms:modified xsi:type="dcterms:W3CDTF">2025-05-23T13:04:24Z</dcterms:modified>
</cp:coreProperties>
</file>