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kkesha/Library/CloudStorage/WorkDocsDrive-Documents/Dynamodb/Nuggets/"/>
    </mc:Choice>
  </mc:AlternateContent>
  <xr:revisionPtr revIDLastSave="0" documentId="13_ncr:1_{33C6129A-CBED-8C4E-9025-B4B55EA490FA}" xr6:coauthVersionLast="47" xr6:coauthVersionMax="47" xr10:uidLastSave="{00000000-0000-0000-0000-000000000000}"/>
  <bookViews>
    <workbookView xWindow="38800" yWindow="2680" windowWidth="38000" windowHeight="20520" activeTab="1" xr2:uid="{640E7813-39E3-9D4B-A207-F808435BCBE7}"/>
  </bookViews>
  <sheets>
    <sheet name="Instructions" sheetId="34" r:id="rId1"/>
    <sheet name="Tool" sheetId="2" r:id="rId2"/>
    <sheet name="us_gov_east_1" sheetId="3" r:id="rId3"/>
    <sheet name="me_central_1" sheetId="33" r:id="rId4"/>
    <sheet name="me_south_1" sheetId="32" r:id="rId5"/>
    <sheet name="il_central_1" sheetId="31" r:id="rId6"/>
    <sheet name="eu_south_2" sheetId="30" r:id="rId7"/>
    <sheet name="eu_central_2" sheetId="29" r:id="rId8"/>
    <sheet name="ap_southeast_4" sheetId="28" r:id="rId9"/>
    <sheet name="ap_southeast_3" sheetId="27" r:id="rId10"/>
    <sheet name="ap_east_1" sheetId="26" r:id="rId11"/>
    <sheet name="us_gov_west_1" sheetId="4" r:id="rId12"/>
    <sheet name="sa_east_1" sheetId="5" r:id="rId13"/>
    <sheet name="eu_north_1" sheetId="6" r:id="rId14"/>
    <sheet name="eu_south_1" sheetId="7" r:id="rId15"/>
    <sheet name="ca_central_1" sheetId="8" r:id="rId16"/>
    <sheet name="eu_west_3" sheetId="9" r:id="rId17"/>
    <sheet name="eu_west_2" sheetId="10" r:id="rId18"/>
    <sheet name="eu_west_1" sheetId="11" r:id="rId19"/>
    <sheet name="ap_northeast_3" sheetId="12" r:id="rId20"/>
    <sheet name="ap_northeast_2" sheetId="13" r:id="rId21"/>
    <sheet name="ap_southeast_1" sheetId="14" r:id="rId22"/>
    <sheet name="ap_south_2" sheetId="15" r:id="rId23"/>
    <sheet name="ap_southeast_2" sheetId="16" r:id="rId24"/>
    <sheet name="ap_northeast_1" sheetId="17" r:id="rId25"/>
    <sheet name="us_east_1" sheetId="18" r:id="rId26"/>
    <sheet name="us_east_2" sheetId="19" r:id="rId27"/>
    <sheet name="us_west_1" sheetId="20" r:id="rId28"/>
    <sheet name="us_west_2" sheetId="21" r:id="rId29"/>
    <sheet name="af_south_1" sheetId="22" r:id="rId30"/>
    <sheet name="ap_south_1" sheetId="23" r:id="rId31"/>
    <sheet name="eu_central_1" sheetId="24" r:id="rId32"/>
    <sheet name="Sheet1" sheetId="1" r:id="rId33"/>
  </sheets>
  <externalReferences>
    <externalReference r:id="rId34"/>
  </externalReferences>
  <definedNames>
    <definedName name="StorageInGB">[1]Sheet4!$B$2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2" l="1"/>
  <c r="C21" i="2" a="1"/>
  <c r="C21" i="2" l="1"/>
  <c r="B43" i="2"/>
  <c r="B45" i="2" s="1"/>
  <c r="B22" i="2" a="1"/>
  <c r="C30" i="2" a="1"/>
  <c r="B30" i="2" a="1"/>
  <c r="B22" i="2" l="1"/>
  <c r="B42" i="2"/>
  <c r="C30" i="2"/>
  <c r="B30" i="2"/>
  <c r="B44" i="2"/>
  <c r="B32" i="2" a="1"/>
  <c r="B21" i="2" a="1"/>
  <c r="C23" i="2" a="1"/>
  <c r="C22" i="2" a="1"/>
  <c r="C31" i="2" a="1"/>
  <c r="C32" i="2" a="1"/>
  <c r="B31" i="2" a="1"/>
  <c r="B32" i="2" l="1"/>
  <c r="B31" i="2"/>
  <c r="C31" i="2"/>
  <c r="C22" i="2"/>
  <c r="C32" i="2"/>
  <c r="C23" i="2"/>
  <c r="B21" i="2"/>
  <c r="B23" i="2" a="1"/>
  <c r="C33" i="2" l="1"/>
  <c r="C24" i="2"/>
  <c r="B33" i="2"/>
  <c r="B23" i="2"/>
  <c r="A36" i="2" l="1"/>
  <c r="B24" i="2"/>
  <c r="A27" i="2" s="1"/>
  <c r="B38" i="2" l="1"/>
  <c r="B3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<sst xmlns="http://schemas.openxmlformats.org/spreadsheetml/2006/main" count="711" uniqueCount="105">
  <si>
    <t>TITLE</t>
  </si>
  <si>
    <t>Workload Name</t>
  </si>
  <si>
    <t>XYZ</t>
  </si>
  <si>
    <t>Storage in GB</t>
  </si>
  <si>
    <t>Avg Item Size in KB</t>
  </si>
  <si>
    <t>Global Table Cal</t>
  </si>
  <si>
    <t>Baseline write (Avg Reqs/Sec)</t>
  </si>
  <si>
    <t>Peak write (Avg Reqs/Sec)</t>
  </si>
  <si>
    <t>Peak write (hrs in a month)</t>
  </si>
  <si>
    <t>Baseline read (Avg Reqs/Sec)</t>
  </si>
  <si>
    <t>Peak read (Avg Reqs/Sec)</t>
  </si>
  <si>
    <t>Peak read Hrs (hrs in a month)</t>
  </si>
  <si>
    <t>Consistency</t>
  </si>
  <si>
    <t>Standard Class</t>
  </si>
  <si>
    <t>us_west_2</t>
  </si>
  <si>
    <t>us_east_1</t>
  </si>
  <si>
    <t>ap_southeast_2</t>
  </si>
  <si>
    <t>eu_north_1</t>
  </si>
  <si>
    <t>Storage</t>
  </si>
  <si>
    <t>Write cost</t>
  </si>
  <si>
    <t>Read cost</t>
  </si>
  <si>
    <t>Total Montly Cost</t>
  </si>
  <si>
    <t>Standard IA Class</t>
  </si>
  <si>
    <t>yes</t>
  </si>
  <si>
    <t>Total WCU Calculation</t>
  </si>
  <si>
    <t>RCU consumed per read</t>
  </si>
  <si>
    <t>WCU consumed per write</t>
  </si>
  <si>
    <t>IsIA</t>
  </si>
  <si>
    <t>no</t>
  </si>
  <si>
    <t>Regions</t>
  </si>
  <si>
    <t>us_east_2</t>
  </si>
  <si>
    <t>us_west_1</t>
  </si>
  <si>
    <t>ap_south_1</t>
  </si>
  <si>
    <t>ap_south_2</t>
  </si>
  <si>
    <t>ap_southeast_1</t>
  </si>
  <si>
    <t>ap_northeast_1</t>
  </si>
  <si>
    <t>ap_northeast_2</t>
  </si>
  <si>
    <t>ap_northeast_3</t>
  </si>
  <si>
    <t xml:space="preserve">eu_west_1	</t>
  </si>
  <si>
    <t>eu_west_2</t>
  </si>
  <si>
    <t>eu_west_3</t>
  </si>
  <si>
    <t>ca_central_1</t>
  </si>
  <si>
    <t>eu_central_1</t>
  </si>
  <si>
    <t>eu_south_1</t>
  </si>
  <si>
    <t>sa_east_1</t>
  </si>
  <si>
    <t>us_gov_east_1</t>
  </si>
  <si>
    <t>us_gov_west_1</t>
  </si>
  <si>
    <t xml:space="preserve"> </t>
  </si>
  <si>
    <t>WCU Cost</t>
  </si>
  <si>
    <t>WCU Cost -IA</t>
  </si>
  <si>
    <t>RCU Cost</t>
  </si>
  <si>
    <t>RCU Cost - IA</t>
  </si>
  <si>
    <t>Storage-IA</t>
  </si>
  <si>
    <t>rWCU</t>
  </si>
  <si>
    <t>rWCU- IA</t>
  </si>
  <si>
    <t>eu_west_1</t>
  </si>
  <si>
    <t>us-east-1</t>
  </si>
  <si>
    <t>us-east-2</t>
  </si>
  <si>
    <t>us-west-1</t>
  </si>
  <si>
    <t>us-west-2</t>
  </si>
  <si>
    <t xml:space="preserve">af-south-1	</t>
  </si>
  <si>
    <t>ap-south-1</t>
  </si>
  <si>
    <t>n</t>
  </si>
  <si>
    <t>ap_east_1</t>
  </si>
  <si>
    <t>ap_southeast_3</t>
  </si>
  <si>
    <t>ap_southeast_4</t>
  </si>
  <si>
    <t>eu_central_2</t>
  </si>
  <si>
    <t>eu_south_2</t>
  </si>
  <si>
    <t>il_central_1</t>
  </si>
  <si>
    <t>me_south_1</t>
  </si>
  <si>
    <t>me_central_1</t>
  </si>
  <si>
    <t>(Standard IA - Standard) per month</t>
  </si>
  <si>
    <t>(Standard IA - Standard) per year</t>
  </si>
  <si>
    <t>ROWS BELOW WILL BE HIDDEN</t>
  </si>
  <si>
    <t>Summary</t>
  </si>
  <si>
    <t>Contents:</t>
  </si>
  <si>
    <t/>
  </si>
  <si>
    <t>Instructions:</t>
  </si>
  <si>
    <t>Please review the "Sample Filled Out Template" tabs to view a sample output and obtain some additional guidance.</t>
  </si>
  <si>
    <t>Details</t>
  </si>
  <si>
    <t>Updates:</t>
  </si>
  <si>
    <t>Last Updated Date:</t>
  </si>
  <si>
    <t>Notices:</t>
  </si>
  <si>
    <t>© 2023 Amazon Web Services, Inc., This workbook is provided for informational purposes only. Amazon Web Services, Inc. is not responsible for any damages related to the information in these documents, which are provided “as is” without warranty of any kind, whether express, implied, or statutory. Nothing in this workbook creates any warranties or representations from Amazon Web Services, Inc., its affiliates, suppliers, or licensors. This workbook do not modify the applicable terms and conditions governing your use of Amazon Web Services technologies, including the Amazon Web Services website. This workbook represents Amazon Web Services' current product offerings as of the date of issue and are subject to change without notice.</t>
  </si>
  <si>
    <r>
      <t xml:space="preserve">This tool will help you estimate a table's cost of ownership in multiple regions, either regionally or globally. Not just that, this will help you see if Standard Table Class or Standard-IA Class will be a cost-efficient choice.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AWS has over a decade of experience running databases on RDS, and is continuously innovating on our customers' behalf to meet evolving and ever demanding business requirements. 
Customers who leverage RDS today are able to lower costs, including staff time requirements, as well as benefit from increased agility, scalability, reliability, and performance.
</t>
    </r>
    <r>
      <rPr>
        <b/>
        <sz val="11"/>
        <color rgb="FFFF0000"/>
        <rFont val="Calibri"/>
        <family val="2"/>
        <scheme val="minor"/>
      </rPr>
      <t xml:space="preserve">NOTE: Make sure you download the latest template for every new engagement. The RDS and EC2 pricing tabs will be updated quarterly.
</t>
    </r>
  </si>
  <si>
    <t>Amazon Web Services
TCO Calculator for Amazon DynamoDB</t>
  </si>
  <si>
    <t>Tool</t>
  </si>
  <si>
    <t>This worksheet will be used to insert the workload details like RCU, WCU,Storage, Item size, etc.</t>
  </si>
  <si>
    <t>Sheets specific to the regions</t>
  </si>
  <si>
    <t>There are multiple sheets corresponding all the regions. This contains the cost related to DynamoDB.</t>
  </si>
  <si>
    <t>The first step is to set the table's average storage in GB and average item size in KB.</t>
  </si>
  <si>
    <t>Tool: A5 / Tool: A7</t>
  </si>
  <si>
    <t>Tool: A9</t>
  </si>
  <si>
    <t>Step - (Sheet : Field Number)</t>
  </si>
  <si>
    <t xml:space="preserve">* The next step is to decide if you want to see the global table calculation or the regional table calculation. The values to select are [y or n].
    * If you select the global table as n, it will show you the cost of the selected regions on a regional basis.
    * If you select the global table as y, the write costs will change based on the rWCUs of regions.
</t>
  </si>
  <si>
    <t>Select the regions from the drop-down present in row 20.</t>
  </si>
  <si>
    <t>The next step is to edit the RCUs and WCUs (baseline and peak), peak hours in those individual regions and read consistency for that region.</t>
  </si>
  <si>
    <t>The default worksheet has one region. In order to add another region, just copy the cells from B11 to B33 to the desired column. Once you copy, change the region to Row 20 for that column and Rows 11–17 for the column to change the RCUs, WCUs, and consistency requirements for that region.</t>
  </si>
  <si>
    <t>Tool: Row 20</t>
  </si>
  <si>
    <t>Tool: Row 11 - Row 17</t>
  </si>
  <si>
    <t>Tool : Row 11- Row 33</t>
  </si>
  <si>
    <r>
      <t xml:space="preserve">To estimate the cost of the DynamoDB table, we can use an AWS calculator and DynamoDB+Cost+Template.xlsx. You may also want to calculate the costs related to global tables supporting multiple regions and also related to the table class to understand what the best selection is to optimize the table cost.
This worksheet will help you estimate a table's cost of ownership in multiple regions, either regionally or globally. Not just that, this will help you see if Standard Table Class or Standard-IA Class will be a cost-efficient choice.
When it comes to the global table, the cost is with respect to replicated WCUs and storage in other regions. Hence, this is a straight-up cost where no optimizations can be made. Under some scenarios, the replicas are used only for disaster recovery, where they are sitting idle and will only have read traffic when one region goes down. Another scenario is that some replicas have fewer RCUs than other regions. Hence, you can try to see if the Standard IA table class can help if the storage cost of these replicas is the driving cost for these tables.
The unit prices that are considered to do the calculation are as per the current prices in every region. Because prices may change in the future, you can adjust these as needed for a specific region under the specific worksheet (separate for each region).
The tool will help you model the table costs across replicas with Standard and Standard IA table classes. Please refer to the DynamoDB Pricing Page for a full list of DynamoDB features, options, and prices. 
</t>
    </r>
    <r>
      <rPr>
        <b/>
        <sz val="12"/>
        <color rgb="FFFF0000"/>
        <rFont val="Calibri (Body)"/>
      </rPr>
      <t>Note: This is just an estimation of the cost. Please do not co-relate with the cost incurred towards your account as the comsumption will change as per the usecase.</t>
    </r>
  </si>
  <si>
    <t xml:space="preserve">If you need an additional review of the output, help filling out the inputs, or general support to move forward this opportunity reach out to akkesha@amazon.com
</t>
  </si>
  <si>
    <t>Total Provisioned Montly Cost</t>
  </si>
  <si>
    <t>Total Provisioned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</si>
</sst>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00000000"/>
  </numFmts>
  <fonts count="37" x14ac:knownFonts="1">
    <font>
      <sz val="12"/>
      <color theme="1"/>
      <name val="Calibri"/>
      <family val="2"/>
      <scheme val="minor"/>
    </font>
    <font>
      <sz val="24"/>
      <color rgb="FF0070C0"/>
      <name val="Calibri (Body)"/>
    </font>
    <font>
      <sz val="12"/>
      <color rgb="FF0070C0"/>
      <name val="Calibri"/>
      <family val="2"/>
      <scheme val="minor"/>
    </font>
    <font>
      <b/>
      <sz val="20"/>
      <color theme="1"/>
      <name val="Calibri"/>
      <family val="2"/>
      <scheme val="minor"/>
    </font>
    <font>
      <sz val="20"/>
      <color theme="4"/>
      <name val="Calibri"/>
      <family val="2"/>
      <scheme val="minor"/>
    </font>
    <font>
      <sz val="20"/>
      <color rgb="FF0070C0"/>
      <name val="Calibri"/>
      <family val="2"/>
      <scheme val="minor"/>
    </font>
    <font>
      <sz val="16"/>
      <color rgb="FF0070C0"/>
      <name val="Calibri"/>
      <family val="2"/>
      <scheme val="minor"/>
    </font>
    <font>
      <sz val="16"/>
      <color theme="1"/>
      <name val="Calibri"/>
      <family val="2"/>
      <scheme val="minor"/>
    </font>
    <font>
      <sz val="16"/>
      <color rgb="FF00B050"/>
      <name val="Calibri"/>
      <family val="2"/>
      <scheme val="minor"/>
    </font>
    <font>
      <b/>
      <sz val="22"/>
      <color theme="1"/>
      <name val="Calibri"/>
      <family val="2"/>
      <scheme val="minor"/>
    </font>
    <font>
      <sz val="18"/>
      <color theme="1"/>
      <name val="Calibri"/>
      <family val="2"/>
      <scheme val="minor"/>
    </font>
    <font>
      <b/>
      <sz val="16"/>
      <color theme="1"/>
      <name val="Calibri"/>
      <family val="2"/>
      <scheme val="minor"/>
    </font>
    <font>
      <sz val="18"/>
      <color theme="4"/>
      <name val="Calibri"/>
      <family val="2"/>
      <scheme val="minor"/>
    </font>
    <font>
      <b/>
      <sz val="18"/>
      <color theme="5"/>
      <name val="Calibri"/>
      <family val="2"/>
      <scheme val="minor"/>
    </font>
    <font>
      <sz val="16"/>
      <color rgb="FF000000"/>
      <name val="Calibri"/>
      <family val="2"/>
      <scheme val="minor"/>
    </font>
    <font>
      <b/>
      <sz val="16"/>
      <color rgb="FF16191F"/>
      <name val="Amazon Ember"/>
      <family val="2"/>
    </font>
    <font>
      <sz val="16"/>
      <color rgb="FF16191F"/>
      <name val="Amazon Ember"/>
      <family val="2"/>
    </font>
    <font>
      <sz val="14"/>
      <color rgb="FF333333"/>
      <name val="Helvetica Neue"/>
      <family val="2"/>
    </font>
    <font>
      <sz val="16"/>
      <color rgb="FFFF0000"/>
      <name val="Amazon Ember"/>
      <family val="2"/>
    </font>
    <font>
      <i/>
      <sz val="16"/>
      <color theme="1"/>
      <name val="Calibri"/>
      <family val="2"/>
      <scheme val="minor"/>
    </font>
    <font>
      <b/>
      <i/>
      <sz val="18"/>
      <color theme="0"/>
      <name val="Calibri"/>
      <family val="2"/>
      <scheme val="minor"/>
    </font>
    <font>
      <sz val="16"/>
      <color theme="1"/>
      <name val="Amazon Ember"/>
      <family val="2"/>
    </font>
    <font>
      <b/>
      <i/>
      <sz val="16"/>
      <color theme="1"/>
      <name val="Calibri"/>
      <family val="2"/>
      <scheme val="minor"/>
    </font>
    <font>
      <b/>
      <sz val="12"/>
      <color theme="1"/>
      <name val="Calibri"/>
      <family val="2"/>
      <scheme val="minor"/>
    </font>
    <font>
      <sz val="12"/>
      <color rgb="FFFFC000"/>
      <name val="Calibri"/>
      <family val="2"/>
      <scheme val="minor"/>
    </font>
    <font>
      <b/>
      <sz val="20"/>
      <color rgb="FFED7D31"/>
      <name val="Calibri"/>
      <family val="2"/>
      <scheme val="minor"/>
    </font>
    <font>
      <b/>
      <sz val="12"/>
      <color rgb="FFED7D31"/>
      <name val="Calibri"/>
      <family val="2"/>
      <scheme val="minor"/>
    </font>
    <font>
      <b/>
      <sz val="11"/>
      <color rgb="FFFF0000"/>
      <name val="Calibri"/>
      <family val="2"/>
      <scheme val="minor"/>
    </font>
    <font>
      <sz val="11"/>
      <color rgb="FFED7D31"/>
      <name val="Calibri"/>
      <family val="2"/>
      <scheme val="minor"/>
    </font>
    <font>
      <sz val="16"/>
      <color rgb="FFE46C0A"/>
      <name val="Calibri"/>
      <family val="2"/>
      <scheme val="minor"/>
    </font>
    <font>
      <sz val="11"/>
      <color theme="1"/>
      <name val="Calibri"/>
      <family val="2"/>
      <scheme val="minor"/>
    </font>
    <font>
      <sz val="16"/>
      <color theme="9" tint="-0.24994659260841701"/>
      <name val="Arial"/>
      <family val="2"/>
    </font>
    <font>
      <sz val="12"/>
      <color theme="9" tint="-0.24994659260841701"/>
      <name val="Calibri"/>
      <family val="2"/>
      <scheme val="minor"/>
    </font>
    <font>
      <b/>
      <sz val="11"/>
      <color theme="1"/>
      <name val="Calibri"/>
      <family val="2"/>
      <scheme val="minor"/>
    </font>
    <font>
      <b/>
      <sz val="11"/>
      <color rgb="FFFF3633"/>
      <name val="Calibri"/>
      <family val="2"/>
      <scheme val="minor"/>
    </font>
    <font>
      <sz val="12"/>
      <color rgb="FF252525"/>
      <name val="Calibri"/>
      <family val="2"/>
      <scheme val="minor"/>
    </font>
    <font>
      <b/>
      <sz val="12"/>
      <color rgb="FFFF0000"/>
      <name val="Calibri (Body)"/>
    </font>
  </fonts>
  <fills count="15">
    <fill>
      <patternFill patternType="none"/>
    </fill>
    <fill>
      <patternFill patternType="gray125"/>
    </fill>
    <fill>
      <patternFill patternType="solid">
        <fgColor theme="4"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5"/>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4"/>
        <bgColor theme="4"/>
      </patternFill>
    </fill>
    <fill>
      <patternFill patternType="solid">
        <fgColor rgb="FFD9E1F2"/>
        <bgColor rgb="FFD9E1F2"/>
      </patternFill>
    </fill>
    <fill>
      <patternFill patternType="solid">
        <fgColor theme="4" tint="0.79998168889431442"/>
        <bgColor theme="4" tint="0.79998168889431442"/>
      </patternFill>
    </fill>
    <fill>
      <patternFill patternType="solid">
        <fgColor rgb="FF4472C4"/>
        <bgColor rgb="FF4472C4"/>
      </patternFill>
    </fill>
    <fill>
      <patternFill patternType="solid">
        <fgColor theme="7"/>
        <bgColor indexed="64"/>
      </patternFill>
    </fill>
  </fills>
  <borders count="2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right/>
      <top style="mediumDashed">
        <color theme="9"/>
      </top>
      <bottom/>
      <diagonal/>
    </border>
    <border>
      <left/>
      <right style="mediumDashed">
        <color theme="9"/>
      </right>
      <top style="mediumDashed">
        <color theme="9"/>
      </top>
      <bottom/>
      <diagonal/>
    </border>
    <border>
      <left/>
      <right style="mediumDashed">
        <color theme="9"/>
      </right>
      <top/>
      <bottom/>
      <diagonal/>
    </border>
    <border>
      <left/>
      <right/>
      <top style="thin">
        <color theme="9"/>
      </top>
      <bottom/>
      <diagonal/>
    </border>
    <border>
      <left/>
      <right/>
      <top/>
      <bottom style="thin">
        <color theme="9"/>
      </bottom>
      <diagonal/>
    </border>
    <border>
      <left/>
      <right/>
      <top/>
      <bottom style="mediumDashed">
        <color theme="9"/>
      </bottom>
      <diagonal/>
    </border>
    <border>
      <left/>
      <right style="mediumDashed">
        <color theme="9"/>
      </right>
      <top/>
      <bottom style="mediumDashed">
        <color theme="9"/>
      </bottom>
      <diagonal/>
    </border>
  </borders>
  <cellStyleXfs count="1">
    <xf numFmtId="0" fontId="0" fillId="0" borderId="0"/>
  </cellStyleXfs>
  <cellXfs count="101">
    <xf numFmtId="0" fontId="0" fillId="0" borderId="0" xfId="0"/>
    <xf numFmtId="0" fontId="1" fillId="0" borderId="1" xfId="0" applyFont="1" applyBorder="1" applyAlignment="1">
      <alignment horizontal="center"/>
    </xf>
    <xf numFmtId="0" fontId="2" fillId="0" borderId="0" xfId="0" applyFont="1" applyAlignment="1">
      <alignment horizontal="center"/>
    </xf>
    <xf numFmtId="0" fontId="0" fillId="0" borderId="0" xfId="0" applyAlignment="1">
      <alignment horizontal="center"/>
    </xf>
    <xf numFmtId="0" fontId="3" fillId="0" borderId="2" xfId="0" applyFont="1" applyBorder="1" applyAlignment="1">
      <alignment horizontal="center"/>
    </xf>
    <xf numFmtId="0" fontId="4" fillId="2" borderId="2" xfId="0" applyFont="1" applyFill="1" applyBorder="1" applyAlignment="1">
      <alignment horizontal="center"/>
    </xf>
    <xf numFmtId="0" fontId="5" fillId="3" borderId="2" xfId="0" applyFont="1" applyFill="1" applyBorder="1" applyAlignment="1" applyProtection="1">
      <alignment horizontal="center"/>
      <protection locked="0"/>
    </xf>
    <xf numFmtId="0" fontId="3" fillId="0" borderId="2" xfId="0" applyFont="1" applyBorder="1" applyAlignment="1">
      <alignment horizontal="center" wrapText="1"/>
    </xf>
    <xf numFmtId="0" fontId="5" fillId="0" borderId="0" xfId="0" applyFont="1" applyAlignment="1" applyProtection="1">
      <alignment horizontal="center"/>
      <protection locked="0"/>
    </xf>
    <xf numFmtId="3" fontId="6" fillId="0" borderId="0" xfId="0" applyNumberFormat="1" applyFont="1" applyAlignment="1">
      <alignment horizontal="center"/>
    </xf>
    <xf numFmtId="0" fontId="7" fillId="0" borderId="0" xfId="0" applyFont="1"/>
    <xf numFmtId="0" fontId="7" fillId="4" borderId="3" xfId="0" applyFont="1" applyFill="1" applyBorder="1" applyAlignment="1">
      <alignment horizontal="center"/>
    </xf>
    <xf numFmtId="4" fontId="7" fillId="0" borderId="0" xfId="0" applyNumberFormat="1" applyFont="1"/>
    <xf numFmtId="0" fontId="7" fillId="4" borderId="4" xfId="0" applyFont="1" applyFill="1" applyBorder="1" applyAlignment="1">
      <alignment horizontal="center"/>
    </xf>
    <xf numFmtId="0" fontId="7" fillId="4" borderId="5" xfId="0" applyFont="1" applyFill="1" applyBorder="1" applyAlignment="1">
      <alignment horizontal="center"/>
    </xf>
    <xf numFmtId="0" fontId="7" fillId="0" borderId="0" xfId="0" applyFont="1" applyAlignment="1">
      <alignment horizontal="center"/>
    </xf>
    <xf numFmtId="0" fontId="8" fillId="0" borderId="0" xfId="0" applyFont="1" applyAlignment="1">
      <alignment horizontal="center"/>
    </xf>
    <xf numFmtId="0" fontId="9" fillId="5" borderId="3" xfId="0" applyFont="1" applyFill="1" applyBorder="1" applyAlignment="1">
      <alignment horizontal="center"/>
    </xf>
    <xf numFmtId="0" fontId="7" fillId="0" borderId="4" xfId="0" applyFont="1" applyBorder="1" applyAlignment="1">
      <alignment horizontal="center"/>
    </xf>
    <xf numFmtId="0" fontId="11" fillId="0" borderId="0" xfId="0" applyFont="1" applyAlignment="1">
      <alignment horizontal="center"/>
    </xf>
    <xf numFmtId="0" fontId="11" fillId="0" borderId="0" xfId="0" applyFont="1"/>
    <xf numFmtId="164" fontId="7" fillId="6" borderId="4" xfId="0" applyNumberFormat="1" applyFont="1" applyFill="1" applyBorder="1" applyAlignment="1">
      <alignment horizontal="center"/>
    </xf>
    <xf numFmtId="164" fontId="7" fillId="0" borderId="0" xfId="0" applyNumberFormat="1" applyFont="1" applyAlignment="1">
      <alignment horizontal="center"/>
    </xf>
    <xf numFmtId="164" fontId="7" fillId="0" borderId="0" xfId="0" applyNumberFormat="1" applyFont="1"/>
    <xf numFmtId="164" fontId="0" fillId="0" borderId="0" xfId="0" applyNumberFormat="1"/>
    <xf numFmtId="164" fontId="11" fillId="6" borderId="4" xfId="0" applyNumberFormat="1" applyFont="1" applyFill="1" applyBorder="1" applyAlignment="1">
      <alignment horizontal="center"/>
    </xf>
    <xf numFmtId="164" fontId="11" fillId="0" borderId="0" xfId="0" applyNumberFormat="1" applyFont="1" applyAlignment="1">
      <alignment horizontal="center"/>
    </xf>
    <xf numFmtId="164" fontId="11" fillId="7" borderId="4" xfId="0" applyNumberFormat="1" applyFont="1" applyFill="1" applyBorder="1" applyAlignment="1">
      <alignment horizontal="center"/>
    </xf>
    <xf numFmtId="165" fontId="0" fillId="0" borderId="0" xfId="0" applyNumberFormat="1"/>
    <xf numFmtId="0" fontId="11" fillId="6" borderId="4" xfId="0" applyFont="1" applyFill="1" applyBorder="1" applyAlignment="1">
      <alignment horizontal="center"/>
    </xf>
    <xf numFmtId="0" fontId="9" fillId="5" borderId="4" xfId="0" applyFont="1" applyFill="1" applyBorder="1" applyAlignment="1">
      <alignment horizontal="center"/>
    </xf>
    <xf numFmtId="0" fontId="7" fillId="6" borderId="4" xfId="0" applyFont="1" applyFill="1" applyBorder="1" applyAlignment="1">
      <alignment horizontal="center"/>
    </xf>
    <xf numFmtId="0" fontId="11" fillId="7" borderId="0" xfId="0" applyFont="1" applyFill="1" applyAlignment="1">
      <alignment horizontal="center"/>
    </xf>
    <xf numFmtId="4" fontId="11" fillId="0" borderId="0" xfId="0" applyNumberFormat="1" applyFont="1" applyAlignment="1">
      <alignment horizontal="center"/>
    </xf>
    <xf numFmtId="4" fontId="11" fillId="0" borderId="0" xfId="0" applyNumberFormat="1" applyFont="1"/>
    <xf numFmtId="0" fontId="13" fillId="0" borderId="6" xfId="0" applyFont="1" applyBorder="1"/>
    <xf numFmtId="3" fontId="14" fillId="0" borderId="0" xfId="0" applyNumberFormat="1"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15" fillId="10" borderId="9" xfId="0" applyFont="1" applyFill="1" applyBorder="1" applyAlignment="1">
      <alignment horizontal="center"/>
    </xf>
    <xf numFmtId="165" fontId="17" fillId="0" borderId="0" xfId="0" applyNumberFormat="1" applyFont="1"/>
    <xf numFmtId="0" fontId="18" fillId="0" borderId="0" xfId="0" applyFont="1" applyAlignment="1">
      <alignment horizontal="center"/>
    </xf>
    <xf numFmtId="0" fontId="15" fillId="10" borderId="10" xfId="0" applyFont="1" applyFill="1" applyBorder="1" applyAlignment="1">
      <alignment horizontal="center"/>
    </xf>
    <xf numFmtId="0" fontId="15" fillId="10" borderId="11" xfId="0" applyFont="1" applyFill="1" applyBorder="1" applyAlignment="1">
      <alignment horizontal="center"/>
    </xf>
    <xf numFmtId="0" fontId="15" fillId="10" borderId="12" xfId="0" applyFont="1" applyFill="1" applyBorder="1" applyAlignment="1">
      <alignment horizontal="center"/>
    </xf>
    <xf numFmtId="0" fontId="16" fillId="11" borderId="13" xfId="0" applyFont="1" applyFill="1" applyBorder="1" applyAlignment="1">
      <alignment horizontal="center"/>
    </xf>
    <xf numFmtId="0" fontId="16" fillId="12" borderId="10" xfId="0" applyFont="1" applyFill="1" applyBorder="1" applyAlignment="1">
      <alignment horizontal="center"/>
    </xf>
    <xf numFmtId="165" fontId="17" fillId="12" borderId="11" xfId="0" applyNumberFormat="1" applyFont="1" applyFill="1" applyBorder="1"/>
    <xf numFmtId="165" fontId="17" fillId="12" borderId="12" xfId="0" applyNumberFormat="1" applyFont="1" applyFill="1" applyBorder="1"/>
    <xf numFmtId="0" fontId="10" fillId="0" borderId="0" xfId="0" applyFont="1"/>
    <xf numFmtId="0" fontId="12" fillId="0" borderId="0" xfId="0" applyFont="1" applyAlignment="1">
      <alignment horizontal="center"/>
    </xf>
    <xf numFmtId="3" fontId="6" fillId="0" borderId="0" xfId="0" applyNumberFormat="1" applyFont="1" applyAlignment="1" applyProtection="1">
      <alignment horizontal="center"/>
      <protection locked="0"/>
    </xf>
    <xf numFmtId="0" fontId="6" fillId="0" borderId="0" xfId="0" applyFont="1" applyAlignment="1" applyProtection="1">
      <alignment horizontal="center"/>
      <protection locked="0"/>
    </xf>
    <xf numFmtId="164" fontId="19" fillId="8" borderId="0" xfId="0" applyNumberFormat="1" applyFont="1" applyFill="1" applyAlignment="1">
      <alignment horizontal="center"/>
    </xf>
    <xf numFmtId="164" fontId="20" fillId="9" borderId="7" xfId="0" applyNumberFormat="1" applyFont="1" applyFill="1" applyBorder="1" applyAlignment="1">
      <alignment horizontal="center"/>
    </xf>
    <xf numFmtId="164" fontId="20" fillId="9" borderId="8" xfId="0" applyNumberFormat="1" applyFont="1" applyFill="1" applyBorder="1" applyAlignment="1">
      <alignment horizontal="center"/>
    </xf>
    <xf numFmtId="0" fontId="15" fillId="13" borderId="13" xfId="0" applyFont="1" applyFill="1" applyBorder="1" applyAlignment="1">
      <alignment horizontal="center"/>
    </xf>
    <xf numFmtId="0" fontId="15" fillId="13" borderId="14" xfId="0" applyFont="1" applyFill="1" applyBorder="1" applyAlignment="1">
      <alignment horizontal="center"/>
    </xf>
    <xf numFmtId="0" fontId="15" fillId="13" borderId="15" xfId="0" applyFont="1" applyFill="1" applyBorder="1" applyAlignment="1">
      <alignment horizontal="center"/>
    </xf>
    <xf numFmtId="0" fontId="21" fillId="0" borderId="0" xfId="0" applyFont="1" applyAlignment="1">
      <alignment horizontal="center"/>
    </xf>
    <xf numFmtId="0" fontId="24" fillId="0" borderId="0" xfId="0" applyFont="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26" fillId="0" borderId="0" xfId="0" applyFont="1" applyAlignment="1">
      <alignment vertical="center" wrapText="1"/>
    </xf>
    <xf numFmtId="0" fontId="28" fillId="0" borderId="0" xfId="0" applyFont="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26" fillId="0" borderId="20" xfId="0" applyFont="1" applyBorder="1" applyAlignment="1">
      <alignment vertical="center" wrapText="1"/>
    </xf>
    <xf numFmtId="0" fontId="0" fillId="0" borderId="20" xfId="0" applyBorder="1" applyAlignment="1">
      <alignment vertical="center" wrapText="1"/>
    </xf>
    <xf numFmtId="0" fontId="30" fillId="0" borderId="0" xfId="0" applyFont="1" applyAlignment="1">
      <alignment vertical="center" wrapText="1"/>
    </xf>
    <xf numFmtId="0" fontId="32" fillId="0" borderId="0" xfId="0" applyFont="1" applyAlignment="1">
      <alignment horizontal="left" vertical="center" wrapText="1"/>
    </xf>
    <xf numFmtId="0" fontId="30" fillId="0" borderId="0" xfId="0" applyFont="1" applyAlignment="1">
      <alignment vertical="top"/>
    </xf>
    <xf numFmtId="0" fontId="33" fillId="0" borderId="0" xfId="0" applyFont="1" applyAlignment="1">
      <alignment vertical="center" wrapText="1"/>
    </xf>
    <xf numFmtId="0" fontId="30" fillId="0" borderId="0" xfId="0" applyFont="1" applyAlignment="1">
      <alignment vertical="top" wrapText="1"/>
    </xf>
    <xf numFmtId="0" fontId="30" fillId="0" borderId="0" xfId="0" applyFont="1" applyAlignment="1">
      <alignment horizontal="left" vertical="top" wrapText="1"/>
    </xf>
    <xf numFmtId="0" fontId="34" fillId="0" borderId="0" xfId="0" applyFont="1" applyAlignment="1">
      <alignment vertical="top" wrapText="1"/>
    </xf>
    <xf numFmtId="0" fontId="23" fillId="0" borderId="0" xfId="0" applyFont="1" applyAlignment="1">
      <alignment horizontal="left" vertical="center" wrapText="1"/>
    </xf>
    <xf numFmtId="0" fontId="23" fillId="0" borderId="18" xfId="0" applyFont="1" applyBorder="1" applyAlignment="1">
      <alignment horizontal="left" vertical="center" wrapText="1"/>
    </xf>
    <xf numFmtId="0" fontId="26" fillId="0" borderId="0" xfId="0" applyFont="1" applyAlignment="1">
      <alignment horizontal="left" vertical="center" wrapText="1"/>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28" fillId="0" borderId="19" xfId="0" applyFont="1" applyBorder="1" applyAlignment="1">
      <alignment horizontal="left" vertical="center" wrapText="1"/>
    </xf>
    <xf numFmtId="14" fontId="30" fillId="0" borderId="0" xfId="0" applyNumberFormat="1" applyFont="1" applyAlignment="1">
      <alignment horizontal="left" vertical="center" wrapText="1"/>
    </xf>
    <xf numFmtId="0" fontId="0" fillId="0" borderId="18" xfId="0" applyBorder="1" applyAlignment="1">
      <alignment horizontal="left" vertical="center" wrapText="1"/>
    </xf>
    <xf numFmtId="0" fontId="0" fillId="0" borderId="0" xfId="0" applyAlignment="1">
      <alignment horizontal="left" vertical="center" wrapText="1"/>
    </xf>
    <xf numFmtId="0" fontId="33" fillId="0" borderId="0" xfId="0" applyFont="1" applyAlignment="1">
      <alignment horizontal="left" vertical="center" wrapText="1"/>
    </xf>
    <xf numFmtId="0" fontId="30" fillId="0" borderId="0" xfId="0" applyFont="1" applyAlignment="1">
      <alignment horizontal="center" vertical="center" wrapText="1"/>
    </xf>
    <xf numFmtId="0" fontId="0" fillId="0" borderId="22" xfId="0" applyBorder="1" applyAlignment="1">
      <alignment horizontal="left" vertical="center" wrapText="1"/>
    </xf>
    <xf numFmtId="0" fontId="35" fillId="0" borderId="0" xfId="0" applyFont="1"/>
    <xf numFmtId="0" fontId="35" fillId="0" borderId="0" xfId="0" applyFont="1" applyAlignment="1">
      <alignment wrapText="1"/>
    </xf>
    <xf numFmtId="0" fontId="0" fillId="0" borderId="0" xfId="0" applyAlignment="1">
      <alignment vertical="top" wrapText="1"/>
    </xf>
    <xf numFmtId="0" fontId="30" fillId="14" borderId="0" xfId="0" applyFont="1" applyFill="1" applyAlignment="1">
      <alignment vertical="top" wrapText="1"/>
    </xf>
    <xf numFmtId="0" fontId="35" fillId="14" borderId="0" xfId="0" applyFont="1" applyFill="1" applyAlignment="1">
      <alignment wrapText="1"/>
    </xf>
    <xf numFmtId="0" fontId="30" fillId="0" borderId="21" xfId="0" applyFont="1" applyBorder="1" applyAlignment="1">
      <alignment horizontal="left" vertical="center" wrapText="1"/>
    </xf>
    <xf numFmtId="0" fontId="30" fillId="0" borderId="21" xfId="0" applyFont="1" applyBorder="1" applyAlignment="1">
      <alignment vertical="center" wrapText="1"/>
    </xf>
    <xf numFmtId="0" fontId="25" fillId="0" borderId="16" xfId="0" applyFont="1" applyBorder="1" applyAlignment="1">
      <alignment horizontal="center" vertical="center" wrapText="1"/>
    </xf>
    <xf numFmtId="0" fontId="0" fillId="0" borderId="0" xfId="0" applyAlignment="1">
      <alignment horizontal="center" vertical="top" wrapText="1"/>
    </xf>
    <xf numFmtId="0" fontId="30" fillId="0" borderId="19" xfId="0" applyFont="1" applyBorder="1" applyAlignment="1">
      <alignment vertical="center" wrapText="1"/>
    </xf>
    <xf numFmtId="0" fontId="29" fillId="0" borderId="0" xfId="0" applyFont="1" applyAlignment="1">
      <alignment horizontal="left"/>
    </xf>
    <xf numFmtId="0" fontId="31" fillId="0" borderId="0" xfId="0" applyFont="1" applyAlignment="1">
      <alignment horizontal="left" vertical="center"/>
    </xf>
    <xf numFmtId="0" fontId="22" fillId="14" borderId="0" xfId="0" applyFont="1" applyFill="1" applyAlignment="1">
      <alignment horizontal="center"/>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19051</xdr:colOff>
      <xdr:row>1</xdr:row>
      <xdr:rowOff>66322</xdr:rowOff>
    </xdr:from>
    <xdr:to>
      <xdr:col>1</xdr:col>
      <xdr:colOff>787400</xdr:colOff>
      <xdr:row>2</xdr:row>
      <xdr:rowOff>2282</xdr:rowOff>
    </xdr:to>
    <xdr:pic>
      <xdr:nvPicPr>
        <xdr:cNvPr id="3" name="Picture 2">
          <a:extLst>
            <a:ext uri="{FF2B5EF4-FFF2-40B4-BE49-F238E27FC236}">
              <a16:creationId xmlns:a16="http://schemas.microsoft.com/office/drawing/2014/main" id="{9788F011-1405-E745-B9CD-802E47291BB5}"/>
            </a:ext>
          </a:extLst>
        </xdr:cNvPr>
        <xdr:cNvPicPr>
          <a:picLocks noChangeAspect="1"/>
        </xdr:cNvPicPr>
      </xdr:nvPicPr>
      <xdr:blipFill rotWithShape="1">
        <a:blip xmlns:r="http://schemas.openxmlformats.org/officeDocument/2006/relationships" r:embed="rId1"/>
        <a:srcRect r="70558" b="22075"/>
        <a:stretch/>
      </xdr:blipFill>
      <xdr:spPr>
        <a:xfrm>
          <a:off x="527051" y="294922"/>
          <a:ext cx="768349" cy="6725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akkesha/Library/CloudStorage/WorkDocsDrive-Documents/Dynamodb/Nuggets/Standard%20IA%20GT%20calculation.xlsx" TargetMode="External"/><Relationship Id="rId1" Type="http://schemas.openxmlformats.org/officeDocument/2006/relationships/externalLinkPath" Target="Standard%20IA%20GT%20calcul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 val="Sheet4"/>
      <sheetName val="Vercel 2.0"/>
      <sheetName val="Sheet5"/>
      <sheetName val="Sheet6"/>
      <sheetName val="us_gov_east_1"/>
      <sheetName val="us_gov_west_1"/>
      <sheetName val="sa_east_1"/>
      <sheetName val="eu_north_1"/>
      <sheetName val="eu_south_1"/>
      <sheetName val="ca_central_1"/>
      <sheetName val="eu_west_3"/>
      <sheetName val="eu_west_2"/>
      <sheetName val="eu_west_1"/>
      <sheetName val="ap_northeast_3"/>
      <sheetName val="ap_northeast_2"/>
      <sheetName val="ap_southeast_1"/>
      <sheetName val="ap_south_2"/>
      <sheetName val="ap_southeast_2"/>
      <sheetName val="ap_northeast_1"/>
      <sheetName val="us_east_1"/>
      <sheetName val="us_east_2"/>
      <sheetName val="us_west_1"/>
      <sheetName val="us_west_2"/>
      <sheetName val="af_south_1"/>
      <sheetName val="ap_south_1"/>
      <sheetName val="eu_central_1"/>
    </sheetNames>
    <sheetDataSet>
      <sheetData sheetId="0"/>
      <sheetData sheetId="1"/>
      <sheetData sheetId="2"/>
      <sheetData sheetId="3">
        <row r="2">
          <cell r="B2">
            <v>14336</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07BD7-13D6-4546-9F4A-994D49D4C728}">
  <sheetPr>
    <tabColor theme="5"/>
  </sheetPr>
  <dimension ref="A1:P37"/>
  <sheetViews>
    <sheetView workbookViewId="0">
      <selection activeCell="C7" sqref="C7"/>
    </sheetView>
  </sheetViews>
  <sheetFormatPr baseColWidth="10" defaultColWidth="10.6640625" defaultRowHeight="16" x14ac:dyDescent="0.2"/>
  <cols>
    <col min="1" max="1" width="3.33203125" style="62" customWidth="1"/>
    <col min="2" max="2" width="55.1640625" style="62" customWidth="1"/>
    <col min="3" max="3" width="116.83203125" style="62" bestFit="1" customWidth="1"/>
    <col min="4" max="4" width="3.33203125" style="62" customWidth="1"/>
    <col min="5" max="16384" width="10.6640625" style="62"/>
  </cols>
  <sheetData>
    <row r="1" spans="1:16" ht="18" thickBot="1" x14ac:dyDescent="0.25">
      <c r="A1" s="62" t="s">
        <v>76</v>
      </c>
      <c r="B1" s="62" t="s">
        <v>76</v>
      </c>
      <c r="C1" s="62" t="s">
        <v>76</v>
      </c>
      <c r="D1" s="62" t="s">
        <v>76</v>
      </c>
      <c r="E1" s="60"/>
      <c r="F1" s="60"/>
      <c r="G1" s="60"/>
      <c r="H1" s="60"/>
      <c r="I1" s="60"/>
      <c r="J1" s="60"/>
      <c r="K1" s="60"/>
      <c r="L1" s="60" t="s">
        <v>76</v>
      </c>
      <c r="M1" s="62" t="s">
        <v>76</v>
      </c>
      <c r="N1" s="62" t="s">
        <v>76</v>
      </c>
      <c r="O1" s="62" t="s">
        <v>76</v>
      </c>
      <c r="P1" s="62" t="s">
        <v>76</v>
      </c>
    </row>
    <row r="2" spans="1:16" ht="58" customHeight="1" x14ac:dyDescent="0.2">
      <c r="A2" s="62" t="s">
        <v>76</v>
      </c>
      <c r="B2" s="95" t="s">
        <v>85</v>
      </c>
      <c r="C2" s="95"/>
      <c r="D2" s="65" t="s">
        <v>76</v>
      </c>
      <c r="E2" s="60"/>
      <c r="F2" s="96" t="s">
        <v>102</v>
      </c>
      <c r="G2" s="96"/>
      <c r="H2" s="96"/>
      <c r="I2" s="96"/>
      <c r="J2" s="96"/>
      <c r="K2" s="96"/>
      <c r="L2" s="96"/>
      <c r="M2" s="62" t="s">
        <v>76</v>
      </c>
      <c r="N2" s="62" t="s">
        <v>76</v>
      </c>
      <c r="O2" s="62" t="s">
        <v>76</v>
      </c>
      <c r="P2" s="62" t="s">
        <v>76</v>
      </c>
    </row>
    <row r="3" spans="1:16" ht="17" x14ac:dyDescent="0.2">
      <c r="A3" s="62" t="s">
        <v>76</v>
      </c>
      <c r="B3" s="62" t="s">
        <v>76</v>
      </c>
      <c r="C3" s="62" t="s">
        <v>76</v>
      </c>
      <c r="D3" s="66" t="s">
        <v>76</v>
      </c>
      <c r="E3" s="60"/>
      <c r="F3" s="96"/>
      <c r="G3" s="96"/>
      <c r="H3" s="96"/>
      <c r="I3" s="96"/>
      <c r="J3" s="96"/>
      <c r="K3" s="96"/>
      <c r="L3" s="96"/>
      <c r="M3" s="62" t="s">
        <v>76</v>
      </c>
      <c r="N3" s="62" t="s">
        <v>76</v>
      </c>
      <c r="O3" s="62" t="s">
        <v>76</v>
      </c>
      <c r="P3" s="62" t="s">
        <v>76</v>
      </c>
    </row>
    <row r="4" spans="1:16" ht="17" x14ac:dyDescent="0.2">
      <c r="A4" s="62" t="s">
        <v>76</v>
      </c>
      <c r="B4" s="63" t="s">
        <v>74</v>
      </c>
      <c r="C4" s="62" t="s">
        <v>76</v>
      </c>
      <c r="D4" s="66" t="s">
        <v>76</v>
      </c>
      <c r="E4" s="60"/>
      <c r="F4" s="60"/>
      <c r="G4" s="60"/>
      <c r="H4" s="60"/>
      <c r="I4" s="60"/>
      <c r="J4" s="60"/>
      <c r="K4" s="60"/>
      <c r="L4" s="60" t="s">
        <v>76</v>
      </c>
      <c r="M4" s="62" t="s">
        <v>76</v>
      </c>
      <c r="N4" s="62" t="s">
        <v>76</v>
      </c>
      <c r="O4" s="62" t="s">
        <v>76</v>
      </c>
      <c r="P4" s="62" t="s">
        <v>76</v>
      </c>
    </row>
    <row r="5" spans="1:16" ht="28" customHeight="1" x14ac:dyDescent="0.2">
      <c r="A5" s="62" t="s">
        <v>76</v>
      </c>
      <c r="B5" s="97" t="s">
        <v>84</v>
      </c>
      <c r="C5" s="97"/>
      <c r="D5" s="66" t="s">
        <v>76</v>
      </c>
      <c r="E5" s="60"/>
      <c r="F5" s="60"/>
      <c r="G5" s="60"/>
      <c r="H5" s="60"/>
      <c r="I5" s="60"/>
      <c r="J5" s="60"/>
      <c r="K5" s="60"/>
      <c r="L5" s="60" t="s">
        <v>76</v>
      </c>
      <c r="M5" s="62" t="s">
        <v>76</v>
      </c>
      <c r="N5" s="62" t="s">
        <v>76</v>
      </c>
      <c r="O5" s="62" t="s">
        <v>76</v>
      </c>
      <c r="P5" s="62" t="s">
        <v>76</v>
      </c>
    </row>
    <row r="6" spans="1:16" ht="17" x14ac:dyDescent="0.2">
      <c r="A6" s="62" t="s">
        <v>76</v>
      </c>
      <c r="B6" s="63" t="s">
        <v>76</v>
      </c>
      <c r="C6" s="62" t="s">
        <v>76</v>
      </c>
      <c r="D6" s="66" t="s">
        <v>76</v>
      </c>
      <c r="E6" s="62" t="s">
        <v>76</v>
      </c>
      <c r="F6" s="62" t="s">
        <v>76</v>
      </c>
      <c r="G6" s="62" t="s">
        <v>76</v>
      </c>
      <c r="H6" s="62" t="s">
        <v>76</v>
      </c>
      <c r="J6" s="62" t="s">
        <v>76</v>
      </c>
      <c r="K6" s="62" t="s">
        <v>76</v>
      </c>
      <c r="L6" s="62" t="s">
        <v>76</v>
      </c>
      <c r="M6" s="62" t="s">
        <v>76</v>
      </c>
      <c r="N6" s="62" t="s">
        <v>76</v>
      </c>
      <c r="O6" s="62" t="s">
        <v>76</v>
      </c>
      <c r="P6" s="62" t="s">
        <v>76</v>
      </c>
    </row>
    <row r="7" spans="1:16" ht="356" x14ac:dyDescent="0.2">
      <c r="A7" s="62" t="s">
        <v>76</v>
      </c>
      <c r="B7" s="67" t="s">
        <v>75</v>
      </c>
      <c r="C7" s="68" t="s">
        <v>101</v>
      </c>
      <c r="D7" s="66" t="s">
        <v>76</v>
      </c>
      <c r="E7" s="62" t="s">
        <v>76</v>
      </c>
      <c r="F7" s="62" t="s">
        <v>76</v>
      </c>
      <c r="G7" s="62" t="s">
        <v>76</v>
      </c>
      <c r="H7" s="62" t="s">
        <v>76</v>
      </c>
      <c r="I7" s="62" t="s">
        <v>76</v>
      </c>
      <c r="J7" s="62" t="s">
        <v>76</v>
      </c>
      <c r="K7" s="62" t="s">
        <v>76</v>
      </c>
      <c r="L7" s="62" t="s">
        <v>76</v>
      </c>
      <c r="M7" s="62" t="s">
        <v>76</v>
      </c>
      <c r="N7" s="62" t="s">
        <v>76</v>
      </c>
      <c r="O7" s="62" t="s">
        <v>76</v>
      </c>
      <c r="P7" s="62" t="s">
        <v>76</v>
      </c>
    </row>
    <row r="8" spans="1:16" ht="21" x14ac:dyDescent="0.25">
      <c r="B8" s="64"/>
      <c r="C8" s="69"/>
      <c r="D8" s="66"/>
      <c r="G8" s="98"/>
      <c r="H8" s="98"/>
      <c r="I8" s="98"/>
      <c r="J8" s="98"/>
      <c r="K8" s="98"/>
      <c r="L8" s="98"/>
      <c r="M8" s="98"/>
    </row>
    <row r="9" spans="1:16" ht="20" x14ac:dyDescent="0.2">
      <c r="A9" s="69" t="s">
        <v>76</v>
      </c>
      <c r="B9" s="64" t="s">
        <v>86</v>
      </c>
      <c r="C9" s="69" t="s">
        <v>87</v>
      </c>
      <c r="D9" s="66" t="s">
        <v>76</v>
      </c>
      <c r="E9" s="62" t="s">
        <v>76</v>
      </c>
      <c r="F9" s="62" t="s">
        <v>76</v>
      </c>
      <c r="H9" s="99"/>
      <c r="I9" s="99"/>
      <c r="J9" s="99"/>
      <c r="K9" s="99"/>
      <c r="L9" s="99"/>
      <c r="M9" s="99"/>
      <c r="N9" s="62" t="s">
        <v>76</v>
      </c>
      <c r="O9" s="62" t="s">
        <v>76</v>
      </c>
      <c r="P9" s="62" t="s">
        <v>76</v>
      </c>
    </row>
    <row r="10" spans="1:16" ht="20" x14ac:dyDescent="0.2">
      <c r="A10" s="69" t="s">
        <v>76</v>
      </c>
      <c r="B10" s="64" t="s">
        <v>88</v>
      </c>
      <c r="C10" s="69" t="s">
        <v>89</v>
      </c>
      <c r="D10" s="66" t="s">
        <v>76</v>
      </c>
      <c r="E10" s="62" t="s">
        <v>76</v>
      </c>
      <c r="F10" s="62" t="s">
        <v>76</v>
      </c>
      <c r="H10" s="99"/>
      <c r="I10" s="99"/>
      <c r="J10" s="99"/>
      <c r="K10" s="99"/>
      <c r="L10" s="99"/>
      <c r="M10" s="70"/>
      <c r="N10" s="62" t="s">
        <v>76</v>
      </c>
      <c r="O10" s="62" t="s">
        <v>76</v>
      </c>
      <c r="P10" s="62" t="s">
        <v>76</v>
      </c>
    </row>
    <row r="11" spans="1:16" ht="17" x14ac:dyDescent="0.2">
      <c r="A11" s="62" t="s">
        <v>76</v>
      </c>
      <c r="B11" s="62" t="s">
        <v>76</v>
      </c>
      <c r="C11" s="62" t="s">
        <v>76</v>
      </c>
      <c r="D11" s="66" t="s">
        <v>76</v>
      </c>
      <c r="E11" s="62" t="s">
        <v>76</v>
      </c>
      <c r="F11" s="62" t="s">
        <v>76</v>
      </c>
      <c r="G11" s="62" t="s">
        <v>76</v>
      </c>
      <c r="H11" s="62" t="s">
        <v>76</v>
      </c>
      <c r="I11" s="62" t="s">
        <v>76</v>
      </c>
      <c r="J11" s="62" t="s">
        <v>76</v>
      </c>
      <c r="K11" s="62" t="s">
        <v>76</v>
      </c>
      <c r="L11" s="62" t="s">
        <v>76</v>
      </c>
      <c r="M11" s="62" t="s">
        <v>76</v>
      </c>
      <c r="N11" s="62" t="s">
        <v>76</v>
      </c>
      <c r="O11" s="62" t="s">
        <v>76</v>
      </c>
      <c r="P11" s="62" t="s">
        <v>76</v>
      </c>
    </row>
    <row r="12" spans="1:16" ht="17" x14ac:dyDescent="0.2">
      <c r="A12" s="62" t="s">
        <v>76</v>
      </c>
      <c r="B12" s="67" t="s">
        <v>77</v>
      </c>
      <c r="C12" s="68" t="s">
        <v>76</v>
      </c>
      <c r="D12" s="66" t="s">
        <v>76</v>
      </c>
      <c r="E12" s="62" t="s">
        <v>76</v>
      </c>
      <c r="F12" s="62" t="s">
        <v>76</v>
      </c>
      <c r="G12" s="62" t="s">
        <v>76</v>
      </c>
      <c r="H12" s="62" t="s">
        <v>76</v>
      </c>
      <c r="J12" s="62" t="s">
        <v>76</v>
      </c>
      <c r="K12" s="62" t="s">
        <v>76</v>
      </c>
      <c r="L12" s="62" t="s">
        <v>76</v>
      </c>
      <c r="M12" s="62" t="s">
        <v>76</v>
      </c>
      <c r="N12" s="62" t="s">
        <v>76</v>
      </c>
      <c r="O12" s="62" t="s">
        <v>76</v>
      </c>
      <c r="P12" s="62" t="s">
        <v>76</v>
      </c>
    </row>
    <row r="13" spans="1:16" x14ac:dyDescent="0.2">
      <c r="B13" s="71" t="s">
        <v>78</v>
      </c>
      <c r="D13" s="66"/>
    </row>
    <row r="14" spans="1:16" x14ac:dyDescent="0.2">
      <c r="B14" s="63"/>
      <c r="D14" s="66"/>
    </row>
    <row r="15" spans="1:16" ht="17" x14ac:dyDescent="0.2">
      <c r="B15" s="72" t="s">
        <v>93</v>
      </c>
      <c r="C15" s="72" t="s">
        <v>79</v>
      </c>
      <c r="D15" s="66" t="s">
        <v>76</v>
      </c>
      <c r="E15" s="62" t="s">
        <v>76</v>
      </c>
      <c r="F15" s="62" t="s">
        <v>76</v>
      </c>
      <c r="G15" s="62" t="s">
        <v>76</v>
      </c>
      <c r="H15" s="62" t="s">
        <v>76</v>
      </c>
      <c r="I15" s="62" t="s">
        <v>76</v>
      </c>
      <c r="J15" s="62" t="s">
        <v>76</v>
      </c>
      <c r="K15" s="62" t="s">
        <v>76</v>
      </c>
      <c r="L15" s="62" t="s">
        <v>76</v>
      </c>
      <c r="M15" s="62" t="s">
        <v>76</v>
      </c>
      <c r="N15" s="62" t="s">
        <v>76</v>
      </c>
      <c r="O15" s="62" t="s">
        <v>76</v>
      </c>
      <c r="P15" s="62" t="s">
        <v>76</v>
      </c>
    </row>
    <row r="16" spans="1:16" ht="6" customHeight="1" x14ac:dyDescent="0.2">
      <c r="A16" s="91"/>
      <c r="B16" s="91"/>
      <c r="C16" s="92"/>
      <c r="D16" s="66"/>
    </row>
    <row r="17" spans="1:16" ht="17" x14ac:dyDescent="0.2">
      <c r="A17" s="69" t="s">
        <v>76</v>
      </c>
      <c r="B17" s="73" t="s">
        <v>91</v>
      </c>
      <c r="C17" s="89" t="s">
        <v>90</v>
      </c>
      <c r="D17" s="66"/>
    </row>
    <row r="18" spans="1:16" ht="6" customHeight="1" x14ac:dyDescent="0.2">
      <c r="A18" s="91"/>
      <c r="B18" s="91"/>
      <c r="C18" s="92"/>
      <c r="D18" s="66"/>
    </row>
    <row r="19" spans="1:16" ht="62" customHeight="1" x14ac:dyDescent="0.2">
      <c r="A19" s="73">
        <v>1</v>
      </c>
      <c r="B19" s="73" t="s">
        <v>92</v>
      </c>
      <c r="C19" s="89" t="s">
        <v>94</v>
      </c>
      <c r="D19" s="66"/>
    </row>
    <row r="20" spans="1:16" ht="6" customHeight="1" x14ac:dyDescent="0.2">
      <c r="A20" s="91"/>
      <c r="B20" s="91"/>
      <c r="C20" s="92"/>
      <c r="D20" s="66"/>
    </row>
    <row r="21" spans="1:16" ht="17" x14ac:dyDescent="0.2">
      <c r="A21" s="73">
        <v>2</v>
      </c>
      <c r="B21" s="73" t="s">
        <v>99</v>
      </c>
      <c r="C21" s="88" t="s">
        <v>96</v>
      </c>
      <c r="D21" s="66" t="s">
        <v>76</v>
      </c>
      <c r="E21" s="62" t="s">
        <v>76</v>
      </c>
      <c r="F21" s="62" t="s">
        <v>76</v>
      </c>
      <c r="G21" s="62" t="s">
        <v>76</v>
      </c>
      <c r="H21" s="62" t="s">
        <v>76</v>
      </c>
      <c r="I21" s="62" t="s">
        <v>76</v>
      </c>
      <c r="J21" s="62" t="s">
        <v>76</v>
      </c>
      <c r="K21" s="62" t="s">
        <v>76</v>
      </c>
      <c r="L21" s="62" t="s">
        <v>76</v>
      </c>
      <c r="M21" s="62" t="s">
        <v>76</v>
      </c>
      <c r="N21" s="62" t="s">
        <v>76</v>
      </c>
      <c r="O21" s="62" t="s">
        <v>76</v>
      </c>
      <c r="P21" s="62" t="s">
        <v>76</v>
      </c>
    </row>
    <row r="22" spans="1:16" ht="6" customHeight="1" x14ac:dyDescent="0.2">
      <c r="A22" s="91"/>
      <c r="B22" s="91"/>
      <c r="C22" s="92"/>
      <c r="D22" s="66"/>
    </row>
    <row r="23" spans="1:16" ht="17" x14ac:dyDescent="0.2">
      <c r="A23" s="73">
        <v>3</v>
      </c>
      <c r="B23" s="73" t="s">
        <v>98</v>
      </c>
      <c r="C23" s="88" t="s">
        <v>95</v>
      </c>
      <c r="D23" s="66" t="s">
        <v>76</v>
      </c>
      <c r="E23" s="62" t="s">
        <v>76</v>
      </c>
      <c r="F23" s="62" t="s">
        <v>76</v>
      </c>
      <c r="G23" s="62" t="s">
        <v>76</v>
      </c>
      <c r="H23" s="62" t="s">
        <v>76</v>
      </c>
      <c r="I23" s="62" t="s">
        <v>76</v>
      </c>
      <c r="J23" s="62" t="s">
        <v>76</v>
      </c>
      <c r="K23" s="62" t="s">
        <v>76</v>
      </c>
      <c r="L23" s="62" t="s">
        <v>76</v>
      </c>
      <c r="M23" s="62" t="s">
        <v>76</v>
      </c>
      <c r="N23" s="62" t="s">
        <v>76</v>
      </c>
      <c r="O23" s="62" t="s">
        <v>76</v>
      </c>
      <c r="P23" s="62" t="s">
        <v>76</v>
      </c>
    </row>
    <row r="24" spans="1:16" ht="6" customHeight="1" x14ac:dyDescent="0.2">
      <c r="A24" s="91"/>
      <c r="B24" s="91"/>
      <c r="C24" s="92"/>
      <c r="D24" s="66"/>
    </row>
    <row r="25" spans="1:16" ht="54" customHeight="1" x14ac:dyDescent="0.2">
      <c r="A25" s="73">
        <v>4</v>
      </c>
      <c r="B25" s="73" t="s">
        <v>100</v>
      </c>
      <c r="C25" s="89" t="s">
        <v>97</v>
      </c>
      <c r="D25" s="66" t="s">
        <v>76</v>
      </c>
      <c r="E25" s="62" t="s">
        <v>76</v>
      </c>
      <c r="F25" s="62" t="s">
        <v>76</v>
      </c>
      <c r="G25" s="62" t="s">
        <v>76</v>
      </c>
      <c r="H25" s="62" t="s">
        <v>76</v>
      </c>
      <c r="I25" s="62" t="s">
        <v>76</v>
      </c>
      <c r="J25" s="62" t="s">
        <v>76</v>
      </c>
      <c r="K25" s="62" t="s">
        <v>76</v>
      </c>
      <c r="L25" s="62" t="s">
        <v>76</v>
      </c>
      <c r="M25" s="62" t="s">
        <v>76</v>
      </c>
      <c r="N25" s="62" t="s">
        <v>76</v>
      </c>
      <c r="O25" s="62" t="s">
        <v>76</v>
      </c>
      <c r="P25" s="62" t="s">
        <v>76</v>
      </c>
    </row>
    <row r="26" spans="1:16" ht="6" customHeight="1" x14ac:dyDescent="0.2">
      <c r="A26" s="91"/>
      <c r="B26" s="91"/>
      <c r="C26" s="92"/>
      <c r="D26" s="66"/>
    </row>
    <row r="27" spans="1:16" ht="17" x14ac:dyDescent="0.2">
      <c r="A27" s="90">
        <v>5</v>
      </c>
      <c r="B27" s="73"/>
      <c r="C27" s="73"/>
      <c r="D27" s="66" t="s">
        <v>76</v>
      </c>
      <c r="E27" s="62" t="s">
        <v>76</v>
      </c>
      <c r="F27" s="62" t="s">
        <v>76</v>
      </c>
      <c r="G27" s="62" t="s">
        <v>76</v>
      </c>
      <c r="H27" s="62" t="s">
        <v>76</v>
      </c>
      <c r="I27" s="62" t="s">
        <v>76</v>
      </c>
      <c r="J27" s="62" t="s">
        <v>76</v>
      </c>
      <c r="K27" s="62" t="s">
        <v>76</v>
      </c>
      <c r="L27" s="62" t="s">
        <v>76</v>
      </c>
      <c r="M27" s="62" t="s">
        <v>76</v>
      </c>
      <c r="N27" s="62" t="s">
        <v>76</v>
      </c>
      <c r="O27" s="62" t="s">
        <v>76</v>
      </c>
      <c r="P27" s="62" t="s">
        <v>76</v>
      </c>
    </row>
    <row r="28" spans="1:16" ht="17" x14ac:dyDescent="0.2">
      <c r="B28" s="74"/>
      <c r="C28" s="75"/>
      <c r="D28" s="66" t="s">
        <v>76</v>
      </c>
      <c r="E28" s="62" t="s">
        <v>76</v>
      </c>
      <c r="F28" s="62" t="s">
        <v>76</v>
      </c>
      <c r="G28" s="62" t="s">
        <v>76</v>
      </c>
      <c r="H28" s="62" t="s">
        <v>76</v>
      </c>
      <c r="I28" s="62" t="s">
        <v>76</v>
      </c>
      <c r="J28" s="62" t="s">
        <v>76</v>
      </c>
      <c r="K28" s="62" t="s">
        <v>76</v>
      </c>
      <c r="L28" s="62" t="s">
        <v>76</v>
      </c>
      <c r="M28" s="62" t="s">
        <v>76</v>
      </c>
      <c r="N28" s="62" t="s">
        <v>76</v>
      </c>
      <c r="O28" s="62" t="s">
        <v>76</v>
      </c>
      <c r="P28" s="62" t="s">
        <v>76</v>
      </c>
    </row>
    <row r="29" spans="1:16" ht="17" x14ac:dyDescent="0.2">
      <c r="B29" s="76" t="s">
        <v>47</v>
      </c>
      <c r="C29" s="76" t="s">
        <v>47</v>
      </c>
      <c r="D29" s="77" t="s">
        <v>47</v>
      </c>
      <c r="E29" s="76" t="s">
        <v>47</v>
      </c>
      <c r="F29" s="76" t="s">
        <v>47</v>
      </c>
      <c r="G29" s="76" t="s">
        <v>47</v>
      </c>
      <c r="H29" s="76" t="s">
        <v>47</v>
      </c>
      <c r="I29" s="76" t="s">
        <v>47</v>
      </c>
      <c r="J29" s="62" t="s">
        <v>76</v>
      </c>
      <c r="K29" s="62" t="s">
        <v>76</v>
      </c>
      <c r="L29" s="62" t="s">
        <v>76</v>
      </c>
      <c r="M29" s="62" t="s">
        <v>76</v>
      </c>
      <c r="N29" s="62" t="s">
        <v>76</v>
      </c>
      <c r="O29" s="62" t="s">
        <v>76</v>
      </c>
      <c r="P29" s="62" t="s">
        <v>76</v>
      </c>
    </row>
    <row r="30" spans="1:16" ht="17" x14ac:dyDescent="0.2">
      <c r="A30" s="62" t="s">
        <v>76</v>
      </c>
      <c r="B30" s="78" t="s">
        <v>80</v>
      </c>
      <c r="C30" s="79" t="s">
        <v>47</v>
      </c>
      <c r="D30" s="80" t="s">
        <v>47</v>
      </c>
      <c r="E30" s="61" t="s">
        <v>47</v>
      </c>
      <c r="F30" s="61" t="s">
        <v>47</v>
      </c>
      <c r="G30" s="61" t="s">
        <v>47</v>
      </c>
      <c r="H30" s="61" t="s">
        <v>47</v>
      </c>
      <c r="I30" s="61" t="s">
        <v>47</v>
      </c>
      <c r="J30" s="62" t="s">
        <v>76</v>
      </c>
      <c r="K30" s="62" t="s">
        <v>76</v>
      </c>
      <c r="L30" s="62" t="s">
        <v>76</v>
      </c>
      <c r="M30" s="62" t="s">
        <v>76</v>
      </c>
      <c r="N30" s="62" t="s">
        <v>76</v>
      </c>
      <c r="O30" s="62" t="s">
        <v>76</v>
      </c>
      <c r="P30" s="62" t="s">
        <v>76</v>
      </c>
    </row>
    <row r="31" spans="1:16" ht="17" x14ac:dyDescent="0.2">
      <c r="A31" s="62" t="s">
        <v>76</v>
      </c>
      <c r="B31" s="81" t="s">
        <v>81</v>
      </c>
      <c r="C31" s="82">
        <v>45216</v>
      </c>
      <c r="D31" s="83" t="s">
        <v>47</v>
      </c>
      <c r="E31" s="84" t="s">
        <v>47</v>
      </c>
      <c r="F31" s="84" t="s">
        <v>47</v>
      </c>
      <c r="G31" s="84" t="s">
        <v>47</v>
      </c>
      <c r="H31" s="84" t="s">
        <v>47</v>
      </c>
      <c r="I31" s="84" t="s">
        <v>47</v>
      </c>
      <c r="J31" s="62" t="s">
        <v>76</v>
      </c>
      <c r="K31" s="62" t="s">
        <v>76</v>
      </c>
      <c r="L31" s="62" t="s">
        <v>76</v>
      </c>
      <c r="M31" s="62" t="s">
        <v>76</v>
      </c>
      <c r="N31" s="62" t="s">
        <v>76</v>
      </c>
      <c r="O31" s="62" t="s">
        <v>76</v>
      </c>
      <c r="P31" s="62" t="s">
        <v>76</v>
      </c>
    </row>
    <row r="32" spans="1:16" ht="17" x14ac:dyDescent="0.2">
      <c r="A32" s="62" t="s">
        <v>76</v>
      </c>
      <c r="B32" s="69" t="s">
        <v>76</v>
      </c>
      <c r="C32" s="69" t="s">
        <v>76</v>
      </c>
      <c r="D32" s="66" t="s">
        <v>76</v>
      </c>
      <c r="E32" s="62" t="s">
        <v>76</v>
      </c>
      <c r="F32" s="62" t="s">
        <v>76</v>
      </c>
      <c r="G32" s="62" t="s">
        <v>76</v>
      </c>
      <c r="H32" s="62" t="s">
        <v>76</v>
      </c>
      <c r="I32" s="62" t="s">
        <v>76</v>
      </c>
      <c r="J32" s="62" t="s">
        <v>76</v>
      </c>
      <c r="K32" s="62" t="s">
        <v>76</v>
      </c>
      <c r="L32" s="62" t="s">
        <v>76</v>
      </c>
      <c r="M32" s="62" t="s">
        <v>76</v>
      </c>
      <c r="N32" s="62" t="s">
        <v>76</v>
      </c>
      <c r="O32" s="62" t="s">
        <v>76</v>
      </c>
      <c r="P32" s="62" t="s">
        <v>76</v>
      </c>
    </row>
    <row r="33" spans="1:16" ht="17" x14ac:dyDescent="0.2">
      <c r="A33" s="62" t="s">
        <v>76</v>
      </c>
      <c r="B33" s="85" t="s">
        <v>82</v>
      </c>
      <c r="C33" s="86" t="s">
        <v>47</v>
      </c>
      <c r="D33" s="80" t="s">
        <v>47</v>
      </c>
      <c r="E33" s="61" t="s">
        <v>47</v>
      </c>
      <c r="F33" s="61" t="s">
        <v>47</v>
      </c>
      <c r="G33" s="61" t="s">
        <v>47</v>
      </c>
      <c r="H33" s="61" t="s">
        <v>47</v>
      </c>
      <c r="I33" s="61" t="s">
        <v>47</v>
      </c>
      <c r="J33" s="61" t="s">
        <v>47</v>
      </c>
      <c r="K33" s="61" t="s">
        <v>47</v>
      </c>
      <c r="L33" s="61" t="s">
        <v>47</v>
      </c>
      <c r="M33" s="61" t="s">
        <v>47</v>
      </c>
      <c r="N33" s="61" t="s">
        <v>47</v>
      </c>
      <c r="O33" s="61" t="s">
        <v>47</v>
      </c>
      <c r="P33" s="62" t="s">
        <v>76</v>
      </c>
    </row>
    <row r="34" spans="1:16" ht="95" customHeight="1" thickBot="1" x14ac:dyDescent="0.25">
      <c r="A34" s="62" t="s">
        <v>76</v>
      </c>
      <c r="B34" s="93" t="s">
        <v>83</v>
      </c>
      <c r="C34" s="94"/>
      <c r="D34" s="87" t="s">
        <v>76</v>
      </c>
      <c r="E34" s="84" t="s">
        <v>76</v>
      </c>
      <c r="F34" s="84" t="s">
        <v>76</v>
      </c>
      <c r="G34" s="84" t="s">
        <v>76</v>
      </c>
      <c r="H34" s="84" t="s">
        <v>76</v>
      </c>
      <c r="I34" s="84" t="s">
        <v>76</v>
      </c>
      <c r="J34" s="84" t="s">
        <v>76</v>
      </c>
      <c r="K34" s="84" t="s">
        <v>76</v>
      </c>
      <c r="L34" s="84" t="s">
        <v>76</v>
      </c>
      <c r="M34" s="84" t="s">
        <v>76</v>
      </c>
      <c r="N34" s="84" t="s">
        <v>76</v>
      </c>
      <c r="O34" s="84" t="s">
        <v>76</v>
      </c>
      <c r="P34" s="62" t="s">
        <v>76</v>
      </c>
    </row>
    <row r="35" spans="1:16" ht="17" x14ac:dyDescent="0.2">
      <c r="A35" s="62" t="s">
        <v>76</v>
      </c>
      <c r="B35" s="62" t="s">
        <v>76</v>
      </c>
      <c r="C35" s="62" t="s">
        <v>76</v>
      </c>
      <c r="D35" s="62" t="s">
        <v>76</v>
      </c>
      <c r="E35" s="62" t="s">
        <v>76</v>
      </c>
      <c r="F35" s="62" t="s">
        <v>76</v>
      </c>
      <c r="G35" s="62" t="s">
        <v>76</v>
      </c>
      <c r="H35" s="62" t="s">
        <v>76</v>
      </c>
      <c r="I35" s="62" t="s">
        <v>76</v>
      </c>
      <c r="J35" s="62" t="s">
        <v>76</v>
      </c>
      <c r="K35" s="62" t="s">
        <v>76</v>
      </c>
      <c r="L35" s="62" t="s">
        <v>76</v>
      </c>
      <c r="M35" s="62" t="s">
        <v>76</v>
      </c>
      <c r="N35" s="62" t="s">
        <v>76</v>
      </c>
      <c r="O35" s="62" t="s">
        <v>76</v>
      </c>
      <c r="P35" s="62" t="s">
        <v>76</v>
      </c>
    </row>
    <row r="36" spans="1:16" ht="17" x14ac:dyDescent="0.2">
      <c r="A36" s="62" t="s">
        <v>76</v>
      </c>
      <c r="B36" s="62" t="s">
        <v>76</v>
      </c>
      <c r="C36" s="62" t="s">
        <v>76</v>
      </c>
      <c r="D36" s="62" t="s">
        <v>76</v>
      </c>
      <c r="E36" s="62" t="s">
        <v>76</v>
      </c>
      <c r="F36" s="62" t="s">
        <v>76</v>
      </c>
      <c r="G36" s="62" t="s">
        <v>76</v>
      </c>
      <c r="H36" s="62" t="s">
        <v>76</v>
      </c>
      <c r="I36" s="62" t="s">
        <v>76</v>
      </c>
      <c r="J36" s="62" t="s">
        <v>76</v>
      </c>
      <c r="K36" s="62" t="s">
        <v>76</v>
      </c>
      <c r="L36" s="62" t="s">
        <v>76</v>
      </c>
      <c r="M36" s="62" t="s">
        <v>76</v>
      </c>
      <c r="N36" s="62" t="s">
        <v>76</v>
      </c>
      <c r="O36" s="62" t="s">
        <v>76</v>
      </c>
      <c r="P36" s="62" t="s">
        <v>76</v>
      </c>
    </row>
    <row r="37" spans="1:16" ht="17" x14ac:dyDescent="0.2">
      <c r="A37" s="62" t="s">
        <v>76</v>
      </c>
    </row>
  </sheetData>
  <mergeCells count="7">
    <mergeCell ref="B34:C34"/>
    <mergeCell ref="B2:C2"/>
    <mergeCell ref="F2:L3"/>
    <mergeCell ref="B5:C5"/>
    <mergeCell ref="G8:M8"/>
    <mergeCell ref="H9:M9"/>
    <mergeCell ref="H10:L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20FE-21C4-3F42-ABFE-8B02FD6FD0C0}">
  <sheetPr>
    <tabColor theme="9" tint="0.39997558519241921"/>
  </sheetPr>
  <dimension ref="A1:K93"/>
  <sheetViews>
    <sheetView tabSelected="1" topLeftCell="A17" workbookViewId="0">
      <selection activeCell="A41" sqref="A41:XFD83"/>
    </sheetView>
  </sheetViews>
  <sheetFormatPr baseColWidth="10" defaultRowHeight="16" x14ac:dyDescent="0.2"/>
  <cols>
    <col min="1" max="1" width="47.1640625" style="3" bestFit="1" customWidth="1"/>
    <col min="2" max="2" width="25.5" style="3" bestFit="1" customWidth="1"/>
    <col min="3" max="3" width="29.5" style="3" customWidth="1"/>
    <col min="4" max="4" width="22.83203125" style="3" customWidth="1"/>
    <col min="5" max="6" width="23.33203125" style="3" customWidth="1"/>
    <col min="7" max="7" width="18" customWidth="1"/>
    <col min="8" max="9" width="18" bestFit="1" customWidth="1"/>
    <col min="10" max="10" width="15.5" customWidth="1"/>
    <col min="11" max="11" width="24.5" bestFit="1" customWidth="1"/>
  </cols>
  <sheetData>
    <row r="1" spans="1:11" ht="38" customHeight="1" x14ac:dyDescent="0.35">
      <c r="A1" s="1" t="s">
        <v>0</v>
      </c>
      <c r="B1" s="2"/>
    </row>
    <row r="2" spans="1:11" ht="38" customHeight="1" x14ac:dyDescent="0.3">
      <c r="A2" s="4" t="s">
        <v>1</v>
      </c>
      <c r="B2" s="2"/>
    </row>
    <row r="3" spans="1:11" ht="26" x14ac:dyDescent="0.3">
      <c r="A3" s="5" t="s">
        <v>2</v>
      </c>
      <c r="B3" s="2"/>
    </row>
    <row r="4" spans="1:11" ht="26" x14ac:dyDescent="0.3">
      <c r="A4" s="4" t="s">
        <v>3</v>
      </c>
      <c r="B4" s="2"/>
      <c r="C4" s="2"/>
      <c r="D4" s="2"/>
      <c r="E4" s="2"/>
      <c r="F4" s="2"/>
    </row>
    <row r="5" spans="1:11" ht="26" x14ac:dyDescent="0.3">
      <c r="A5" s="6">
        <f>40*1024</f>
        <v>40960</v>
      </c>
      <c r="B5" s="2"/>
      <c r="C5" s="2"/>
      <c r="D5" s="2"/>
      <c r="E5" s="2"/>
      <c r="F5" s="2"/>
    </row>
    <row r="6" spans="1:11" ht="27" x14ac:dyDescent="0.3">
      <c r="A6" s="7" t="s">
        <v>4</v>
      </c>
      <c r="B6" s="2"/>
      <c r="C6" s="8"/>
      <c r="D6" s="2"/>
      <c r="E6" s="2"/>
      <c r="F6" s="2"/>
    </row>
    <row r="7" spans="1:11" ht="26" x14ac:dyDescent="0.3">
      <c r="A7" s="6">
        <v>1.5</v>
      </c>
      <c r="B7" s="2"/>
      <c r="C7" s="8"/>
      <c r="D7" s="2"/>
      <c r="E7" s="2"/>
      <c r="F7" s="2"/>
    </row>
    <row r="8" spans="1:11" ht="27" x14ac:dyDescent="0.3">
      <c r="A8" s="7" t="s">
        <v>5</v>
      </c>
      <c r="B8" s="2"/>
      <c r="C8" s="8"/>
      <c r="D8" s="2"/>
      <c r="E8" s="2"/>
      <c r="F8" s="2"/>
    </row>
    <row r="9" spans="1:11" ht="26" x14ac:dyDescent="0.3">
      <c r="A9" s="6" t="s">
        <v>62</v>
      </c>
      <c r="B9" s="2"/>
      <c r="C9" s="8"/>
      <c r="D9" s="2"/>
      <c r="E9" s="2"/>
      <c r="F9" s="2"/>
    </row>
    <row r="10" spans="1:11" ht="21" x14ac:dyDescent="0.25">
      <c r="B10" s="2"/>
      <c r="C10" s="9"/>
      <c r="D10" s="9"/>
      <c r="E10" s="9"/>
      <c r="F10" s="9"/>
      <c r="G10" s="10"/>
      <c r="H10" s="10"/>
      <c r="I10" s="10"/>
      <c r="J10" s="10"/>
    </row>
    <row r="11" spans="1:11" ht="21" x14ac:dyDescent="0.25">
      <c r="A11" s="11" t="s">
        <v>6</v>
      </c>
      <c r="B11" s="51">
        <v>2600</v>
      </c>
      <c r="C11" s="51">
        <v>100</v>
      </c>
      <c r="D11" s="51"/>
      <c r="E11" s="51"/>
      <c r="F11" s="51"/>
      <c r="G11" s="51"/>
      <c r="H11" s="10"/>
      <c r="I11" s="10"/>
      <c r="J11" s="10"/>
      <c r="K11" s="12"/>
    </row>
    <row r="12" spans="1:11" ht="21" x14ac:dyDescent="0.25">
      <c r="A12" s="13" t="s">
        <v>7</v>
      </c>
      <c r="B12" s="51">
        <v>4300</v>
      </c>
      <c r="C12" s="51">
        <v>100</v>
      </c>
      <c r="D12" s="51"/>
      <c r="E12" s="51"/>
      <c r="F12" s="51"/>
      <c r="G12" s="51"/>
      <c r="H12" s="10"/>
      <c r="I12" s="10"/>
      <c r="J12" s="10"/>
      <c r="K12" s="12"/>
    </row>
    <row r="13" spans="1:11" ht="21" x14ac:dyDescent="0.25">
      <c r="A13" s="13" t="s">
        <v>8</v>
      </c>
      <c r="B13" s="51">
        <v>24</v>
      </c>
      <c r="C13" s="51">
        <v>334</v>
      </c>
      <c r="D13" s="51"/>
      <c r="E13" s="51"/>
      <c r="F13" s="51"/>
      <c r="G13" s="51"/>
      <c r="H13" s="10"/>
      <c r="I13" s="10"/>
      <c r="J13" s="10"/>
    </row>
    <row r="14" spans="1:11" ht="21" x14ac:dyDescent="0.25">
      <c r="A14" s="13" t="s">
        <v>9</v>
      </c>
      <c r="B14" s="51">
        <v>18097</v>
      </c>
      <c r="C14" s="51">
        <v>100</v>
      </c>
      <c r="D14" s="51"/>
      <c r="E14" s="51"/>
      <c r="F14" s="51"/>
      <c r="G14" s="51"/>
      <c r="H14" s="10"/>
      <c r="I14" s="10"/>
      <c r="J14" s="10"/>
    </row>
    <row r="15" spans="1:11" ht="21" x14ac:dyDescent="0.25">
      <c r="A15" s="13" t="s">
        <v>10</v>
      </c>
      <c r="B15" s="51">
        <v>24500</v>
      </c>
      <c r="C15" s="51">
        <v>100</v>
      </c>
      <c r="D15" s="51"/>
      <c r="E15" s="51"/>
      <c r="F15" s="51"/>
      <c r="G15" s="51"/>
      <c r="H15" s="10"/>
      <c r="I15" s="10"/>
      <c r="J15" s="10"/>
    </row>
    <row r="16" spans="1:11" ht="21" x14ac:dyDescent="0.25">
      <c r="A16" s="13" t="s">
        <v>11</v>
      </c>
      <c r="B16" s="51">
        <v>336</v>
      </c>
      <c r="C16" s="51">
        <v>336</v>
      </c>
      <c r="D16" s="51"/>
      <c r="E16" s="51"/>
      <c r="F16" s="51"/>
      <c r="G16" s="51"/>
      <c r="H16" s="10"/>
      <c r="I16" s="10"/>
      <c r="J16" s="10"/>
    </row>
    <row r="17" spans="1:11" ht="21" x14ac:dyDescent="0.25">
      <c r="A17" s="14" t="s">
        <v>12</v>
      </c>
      <c r="B17" s="52">
        <v>0.5</v>
      </c>
      <c r="C17" s="52">
        <v>1</v>
      </c>
      <c r="D17" s="52"/>
      <c r="E17" s="52"/>
      <c r="F17" s="52"/>
      <c r="G17" s="52"/>
      <c r="H17" s="10"/>
      <c r="I17" s="10"/>
      <c r="J17" s="10"/>
    </row>
    <row r="18" spans="1:11" ht="21" x14ac:dyDescent="0.25">
      <c r="A18" s="15"/>
      <c r="B18" s="16"/>
      <c r="C18" s="16"/>
      <c r="D18" s="16"/>
      <c r="E18" s="16"/>
      <c r="F18" s="16"/>
      <c r="G18" s="16"/>
      <c r="H18" s="10"/>
      <c r="I18" s="10"/>
      <c r="J18" s="10"/>
    </row>
    <row r="19" spans="1:11" ht="29" x14ac:dyDescent="0.35">
      <c r="A19" s="17" t="s">
        <v>13</v>
      </c>
      <c r="B19" s="49"/>
      <c r="C19" s="49"/>
      <c r="D19" s="49"/>
      <c r="E19" s="49"/>
      <c r="F19" s="49"/>
      <c r="G19" s="49"/>
      <c r="H19" s="10"/>
      <c r="I19" s="10"/>
      <c r="J19" s="10"/>
    </row>
    <row r="20" spans="1:11" ht="21" x14ac:dyDescent="0.25">
      <c r="A20" s="18"/>
      <c r="B20" s="51" t="s">
        <v>15</v>
      </c>
      <c r="C20" s="51" t="s">
        <v>45</v>
      </c>
      <c r="D20" s="51"/>
      <c r="E20" s="51"/>
      <c r="F20" s="51"/>
      <c r="G20" s="51"/>
      <c r="H20" s="10"/>
      <c r="I20" s="10"/>
      <c r="J20" s="10"/>
      <c r="K20" s="20"/>
    </row>
    <row r="21" spans="1:11" s="24" customFormat="1" ht="21" x14ac:dyDescent="0.25">
      <c r="A21" s="21" t="s">
        <v>18</v>
      </c>
      <c r="B21" s="22" cm="1">
        <f t="array" aca="1" ref="B21" ca="1">$A$5*INDIRECT(B20&amp;"!F2")</f>
        <v>10240</v>
      </c>
      <c r="C21" s="22" cm="1">
        <f t="array" aca="1" ref="C21" ca="1">$A$5*INDIRECT(C20&amp;"!F2")</f>
        <v>12288</v>
      </c>
      <c r="D21" s="22"/>
      <c r="E21" s="22"/>
      <c r="F21" s="22"/>
      <c r="G21" s="22"/>
      <c r="H21" s="23"/>
      <c r="I21" s="23"/>
      <c r="J21" s="23"/>
    </row>
    <row r="22" spans="1:11" s="24" customFormat="1" ht="21" x14ac:dyDescent="0.25">
      <c r="A22" s="21" t="s">
        <v>19</v>
      </c>
      <c r="B22" s="22" cm="1">
        <f t="array" aca="1" ref="B22" ca="1">IF($A$9="n",(B12*B13+B11*(730-B13))*$B$45*INDIRECT(B20&amp;"!B2"),$B$42*$B$45*INDIRECT(B20&amp;"!H2"))</f>
        <v>2520.44</v>
      </c>
      <c r="C22" s="22" cm="1">
        <f t="array" aca="1" ref="C22" ca="1">IF($A$9="n",(C12*C13+C11*(730-C13))*$B$45*INDIRECT(C20&amp;"!B2"),$B$42*$B$45*INDIRECT(C20&amp;"!H2"))</f>
        <v>113.88</v>
      </c>
      <c r="D22" s="22"/>
      <c r="E22" s="22"/>
      <c r="F22" s="22"/>
      <c r="G22" s="22"/>
      <c r="H22" s="23"/>
      <c r="I22" s="23"/>
      <c r="J22" s="23"/>
    </row>
    <row r="23" spans="1:11" s="24" customFormat="1" ht="21" x14ac:dyDescent="0.25">
      <c r="A23" s="21" t="s">
        <v>20</v>
      </c>
      <c r="B23" s="22" cm="1">
        <f t="array" aca="1" ref="B23" ca="1">((B15*B16*$B$44+B14*(730-B16)*$B$44)*INDIRECT(B20&amp;"!D2"))*B17</f>
        <v>998.54416999999989</v>
      </c>
      <c r="C23" s="22" cm="1">
        <f t="array" aca="1" ref="C23" ca="1">((C15*C16*$B$44+C14*(730-C16)*$B$44)*INDIRECT(C20&amp;"!D2"))*C17</f>
        <v>11.388</v>
      </c>
      <c r="D23" s="22"/>
      <c r="E23" s="22"/>
      <c r="F23" s="22"/>
      <c r="G23" s="22"/>
      <c r="H23" s="23"/>
      <c r="I23" s="23"/>
      <c r="J23" s="23"/>
    </row>
    <row r="24" spans="1:11" s="24" customFormat="1" ht="21" x14ac:dyDescent="0.25">
      <c r="A24" s="25" t="s">
        <v>21</v>
      </c>
      <c r="B24" s="26">
        <f ca="1">B21+B22+B23</f>
        <v>13758.98417</v>
      </c>
      <c r="C24" s="26">
        <f ca="1">C21+C22+C23</f>
        <v>12413.268</v>
      </c>
      <c r="D24" s="26"/>
      <c r="E24" s="26"/>
      <c r="F24" s="26"/>
      <c r="G24" s="26"/>
    </row>
    <row r="25" spans="1:11" s="24" customFormat="1" ht="21" x14ac:dyDescent="0.25">
      <c r="A25" s="27"/>
      <c r="B25" s="26"/>
      <c r="C25" s="26"/>
      <c r="D25" s="26"/>
      <c r="E25" s="26"/>
      <c r="F25" s="26"/>
      <c r="G25" s="26"/>
    </row>
    <row r="26" spans="1:11" ht="21" x14ac:dyDescent="0.25">
      <c r="A26" s="29" t="s">
        <v>104</v>
      </c>
      <c r="C26" s="15"/>
      <c r="D26" s="15"/>
      <c r="E26" s="15"/>
      <c r="F26" s="15"/>
      <c r="G26" s="3"/>
      <c r="H26" s="10"/>
      <c r="I26" s="10"/>
      <c r="J26" s="10"/>
    </row>
    <row r="27" spans="1:11" ht="21" x14ac:dyDescent="0.25">
      <c r="A27" s="53">
        <f ca="1">SUM(B24:Z24)</f>
        <v>26172.25217</v>
      </c>
      <c r="B27" s="15"/>
      <c r="C27" s="15"/>
      <c r="D27" s="15"/>
      <c r="E27" s="15"/>
      <c r="F27" s="15"/>
      <c r="G27" s="15"/>
      <c r="H27" s="10"/>
      <c r="I27" s="10"/>
      <c r="J27" s="10"/>
    </row>
    <row r="28" spans="1:11" ht="21" x14ac:dyDescent="0.25">
      <c r="B28" s="15"/>
      <c r="C28" s="15"/>
      <c r="D28" s="15"/>
      <c r="E28" s="15"/>
      <c r="F28" s="15"/>
      <c r="G28" s="15"/>
      <c r="H28" s="10"/>
      <c r="I28" s="10"/>
      <c r="J28" s="10"/>
    </row>
    <row r="29" spans="1:11" ht="29" x14ac:dyDescent="0.35">
      <c r="A29" s="30" t="s">
        <v>22</v>
      </c>
      <c r="B29" s="50" t="s">
        <v>23</v>
      </c>
      <c r="C29" s="50" t="s">
        <v>23</v>
      </c>
      <c r="D29" s="50"/>
      <c r="E29" s="50"/>
      <c r="F29" s="50"/>
      <c r="G29" s="50"/>
      <c r="H29" s="10"/>
      <c r="I29" s="10"/>
      <c r="J29" s="10"/>
    </row>
    <row r="30" spans="1:11" ht="21" x14ac:dyDescent="0.25">
      <c r="A30" s="31" t="s">
        <v>18</v>
      </c>
      <c r="B30" s="22" cm="1">
        <f t="array" aca="1" ref="B30" ca="1">IF(B29="yes",$A$5*INDIRECT(B20&amp;"!G2"),$A$5*INDIRECT(B20&amp;"!F2"))</f>
        <v>4096</v>
      </c>
      <c r="C30" s="22" cm="1">
        <f t="array" aca="1" ref="C30" ca="1">IF(C29="yes",$A$5*INDIRECT(C20&amp;"!G2"),$A$5*INDIRECT(C20&amp;"!F2"))</f>
        <v>4915.2</v>
      </c>
      <c r="D30" s="22"/>
      <c r="E30" s="22"/>
      <c r="F30" s="22"/>
      <c r="G30" s="22"/>
      <c r="H30" s="10"/>
      <c r="I30" s="10"/>
      <c r="J30" s="10"/>
    </row>
    <row r="31" spans="1:11" ht="21" x14ac:dyDescent="0.25">
      <c r="A31" s="31" t="s">
        <v>19</v>
      </c>
      <c r="B31" s="22" cm="1">
        <f t="array" aca="1" ref="B31" ca="1">IF($A$9="n",IF(B29="yes",(B12*B13+B11*(730-B13))*$B$45*INDIRECT(B20&amp;"!C2"),(B12*B13+B11*(730-B13))*$B$45*INDIRECT(B20&amp;"!B2")),IF(B29="yes",$B$42*$B$45*INDIRECT(B20&amp;"!I2"),$B$42*$B$45*INDIRECT(B20&amp;"!H2")))</f>
        <v>3140.8559999999998</v>
      </c>
      <c r="C31" s="22" cm="1">
        <f t="array" aca="1" ref="C31" ca="1">IF($A$9="n",IF(C29="yes",(C12*C13+C11*(730-C13))*$B$45*INDIRECT(C20&amp;"!C2"),(C12*C13+C11*(730-C13))*$B$45*INDIRECT(C20&amp;"!B2")),IF(C29="yes",$B$42*$B$45*INDIRECT(C20&amp;"!I2"),$B$42*$B$45*INDIRECT(C20&amp;"!H2")))</f>
        <v>142.35</v>
      </c>
      <c r="D31" s="22"/>
      <c r="E31" s="22"/>
      <c r="F31" s="22"/>
      <c r="G31" s="22"/>
      <c r="H31" s="10"/>
      <c r="I31" s="10"/>
      <c r="J31" s="10"/>
    </row>
    <row r="32" spans="1:11" ht="21" x14ac:dyDescent="0.25">
      <c r="A32" s="31" t="s">
        <v>20</v>
      </c>
      <c r="B32" s="22" cm="1">
        <f t="array" aca="1" ref="B32" ca="1">IF(B29="yes",(B15*B16*$B$44+B14*(730-B16)*$B$44)*INDIRECT(B20&amp;"!E2")*B17,(B15*B16*$B$44+B14*(730-B16)*$B$44)*INDIRECT(B20&amp;"!D2")*B17)</f>
        <v>1228.9774400000001</v>
      </c>
      <c r="C32" s="22" cm="1">
        <f t="array" aca="1" ref="C32" ca="1">((C15*C16*$B$44+C14*(730-C16)*$B$44)*INDIRECT(C20&amp;"!E2"))*C17</f>
        <v>14.234999999999999</v>
      </c>
      <c r="D32" s="22"/>
      <c r="E32" s="22"/>
      <c r="F32" s="22"/>
      <c r="G32" s="22"/>
      <c r="H32" s="10"/>
      <c r="I32" s="10"/>
      <c r="J32" s="10"/>
    </row>
    <row r="33" spans="1:10" ht="21" x14ac:dyDescent="0.25">
      <c r="A33" s="25" t="s">
        <v>103</v>
      </c>
      <c r="B33" s="26">
        <f ca="1">B30+B31+B32</f>
        <v>8465.8334400000003</v>
      </c>
      <c r="C33" s="26">
        <f ca="1">C30+C31+C32</f>
        <v>5071.7849999999999</v>
      </c>
      <c r="D33" s="26"/>
      <c r="E33" s="26"/>
      <c r="F33" s="26"/>
      <c r="G33" s="26"/>
    </row>
    <row r="34" spans="1:10" ht="21" x14ac:dyDescent="0.25">
      <c r="A34" s="32"/>
      <c r="B34" s="33"/>
      <c r="C34" s="33"/>
      <c r="D34" s="33"/>
      <c r="E34" s="33"/>
      <c r="F34" s="33"/>
    </row>
    <row r="35" spans="1:10" ht="21" x14ac:dyDescent="0.25">
      <c r="A35" s="29" t="s">
        <v>104</v>
      </c>
      <c r="C35" s="33"/>
      <c r="D35" s="33"/>
      <c r="E35" s="33"/>
      <c r="F35" s="33"/>
      <c r="G35" s="34"/>
      <c r="H35" s="34"/>
      <c r="I35" s="34"/>
      <c r="J35" s="34"/>
    </row>
    <row r="36" spans="1:10" ht="21" x14ac:dyDescent="0.25">
      <c r="A36" s="53">
        <f ca="1">SUM(B33:Z33)</f>
        <v>13537.61844</v>
      </c>
      <c r="C36" s="33"/>
      <c r="D36" s="33"/>
      <c r="E36" s="33"/>
      <c r="F36" s="33"/>
      <c r="G36" s="34"/>
      <c r="H36" s="34"/>
      <c r="I36" s="34"/>
      <c r="J36" s="34"/>
    </row>
    <row r="37" spans="1:10" ht="21" x14ac:dyDescent="0.25">
      <c r="B37" s="33"/>
      <c r="C37" s="33"/>
      <c r="D37" s="33"/>
      <c r="E37" s="33"/>
      <c r="F37" s="33"/>
      <c r="G37" s="34"/>
      <c r="H37" s="34"/>
      <c r="I37" s="34"/>
      <c r="J37" s="34"/>
    </row>
    <row r="38" spans="1:10" ht="24" x14ac:dyDescent="0.3">
      <c r="A38" s="35" t="s">
        <v>71</v>
      </c>
      <c r="B38" s="54">
        <f ca="1">(A27-A36)</f>
        <v>12634.63373</v>
      </c>
      <c r="C38" s="20"/>
      <c r="D38" s="20"/>
    </row>
    <row r="39" spans="1:10" ht="24" x14ac:dyDescent="0.3">
      <c r="A39" s="35" t="s">
        <v>72</v>
      </c>
      <c r="B39" s="55">
        <f ca="1">B38*12</f>
        <v>151615.60475999999</v>
      </c>
      <c r="C39" s="20"/>
      <c r="D39" s="20"/>
    </row>
    <row r="41" spans="1:10" ht="21" hidden="1" x14ac:dyDescent="0.25">
      <c r="A41" s="100" t="s">
        <v>73</v>
      </c>
      <c r="B41" s="100"/>
    </row>
    <row r="42" spans="1:10" ht="21" hidden="1" x14ac:dyDescent="0.25">
      <c r="A42" s="19" t="s">
        <v>24</v>
      </c>
      <c r="B42" s="36">
        <f>(($B$12*$B$13+$B$11*(730-$B$13))+($C$12*$C$13+$C$11*(730-$C$13))+($D$12*$D$13+$D$11*(730-$D$13))+($E$12*$E$13+$E$11*(730-$E$13))+($F$12*$F$13+$F$11*(730-$F$13))+($G$12*$G$13+$G$11*(730-$G$13))+($H$12*$H$13+$H$11*(730-$H$13))+($I$12*$I$13+$I$11*(730-$B$13))+($J$12*$J$13+$J$11*(730-$B$13))+($K$12*$K$13+$K$11*(730-$B$13))+($L$12*$L$13+$L$11*(730-$B$13))+($M$12*$M$13+$M$11*(730-$B$13))+($N$12*$N$13+$N$11*(730-$B$13))+($O$12*$O$13+$O$11*(730-$B$13))+($P$12*$P$13+$P$11*(730-$B$13))+($Q$12*$Q$13+$Q$11*(730-$B$13))+($R$12*$R$13+$R$11*(730-$B$13))+($S$12*$S$13+$S$11*(730-$B$13))+($T$12*$T$13+$T$11*(730-$B$13))+($U$12*$U$13+$U$11*(730-$B$13))+($V$12*$V$13+$V$11*(730-$B$13)))*$B$45</f>
        <v>4023600</v>
      </c>
    </row>
    <row r="43" spans="1:10" ht="21" hidden="1" x14ac:dyDescent="0.25">
      <c r="A43" s="19" t="s">
        <v>4</v>
      </c>
      <c r="B43" s="36">
        <f>$A$7</f>
        <v>1.5</v>
      </c>
      <c r="C43" s="36"/>
      <c r="D43" s="36"/>
      <c r="E43" s="36"/>
      <c r="F43" s="36"/>
      <c r="G43" s="10"/>
      <c r="H43" s="10"/>
      <c r="I43" s="10"/>
      <c r="J43" s="10"/>
    </row>
    <row r="44" spans="1:10" ht="21" hidden="1" x14ac:dyDescent="0.25">
      <c r="A44" s="19" t="s">
        <v>25</v>
      </c>
      <c r="B44" s="36">
        <f>ROUNDUP(($B$43/4),0)</f>
        <v>1</v>
      </c>
      <c r="C44" s="36"/>
      <c r="D44" s="36"/>
      <c r="E44" s="36"/>
      <c r="F44" s="36"/>
      <c r="G44" s="10"/>
      <c r="H44" s="10"/>
      <c r="I44" s="10"/>
      <c r="J44" s="10"/>
    </row>
    <row r="45" spans="1:10" ht="21" hidden="1" x14ac:dyDescent="0.25">
      <c r="A45" s="19" t="s">
        <v>26</v>
      </c>
      <c r="B45" s="36">
        <f>ROUNDUP(($B$43/1),0)</f>
        <v>2</v>
      </c>
      <c r="C45" s="36"/>
      <c r="D45" s="36"/>
      <c r="E45" s="36"/>
      <c r="F45" s="36"/>
      <c r="G45" s="10"/>
      <c r="H45" s="10"/>
      <c r="I45" s="10"/>
      <c r="J45" s="10"/>
    </row>
    <row r="46" spans="1:10" hidden="1" x14ac:dyDescent="0.2"/>
    <row r="47" spans="1:10" ht="21" hidden="1" x14ac:dyDescent="0.25">
      <c r="A47" s="37" t="s">
        <v>12</v>
      </c>
    </row>
    <row r="48" spans="1:10" ht="21" hidden="1" x14ac:dyDescent="0.25">
      <c r="A48" s="38">
        <v>0.5</v>
      </c>
    </row>
    <row r="49" spans="1:11" ht="21" hidden="1" x14ac:dyDescent="0.25">
      <c r="A49" s="38">
        <v>1</v>
      </c>
    </row>
    <row r="50" spans="1:11" ht="21" hidden="1" x14ac:dyDescent="0.25">
      <c r="A50" s="37" t="s">
        <v>27</v>
      </c>
    </row>
    <row r="51" spans="1:11" ht="21" hidden="1" x14ac:dyDescent="0.25">
      <c r="A51" s="38" t="s">
        <v>23</v>
      </c>
      <c r="B51"/>
      <c r="C51"/>
      <c r="D51"/>
      <c r="E51"/>
      <c r="F51"/>
    </row>
    <row r="52" spans="1:11" ht="21" hidden="1" x14ac:dyDescent="0.25">
      <c r="A52" s="38" t="s">
        <v>28</v>
      </c>
      <c r="B52" s="28"/>
      <c r="C52" s="28"/>
      <c r="D52"/>
      <c r="E52"/>
      <c r="F52"/>
    </row>
    <row r="53" spans="1:11" ht="21" hidden="1" x14ac:dyDescent="0.25">
      <c r="A53" s="38"/>
      <c r="B53" s="28"/>
      <c r="C53" s="28"/>
      <c r="D53"/>
      <c r="E53"/>
      <c r="F53"/>
    </row>
    <row r="54" spans="1:11" ht="21" hidden="1" x14ac:dyDescent="0.25">
      <c r="A54" s="39" t="s">
        <v>29</v>
      </c>
      <c r="B54" s="28"/>
      <c r="C54" s="28"/>
      <c r="D54"/>
      <c r="E54"/>
      <c r="F54"/>
    </row>
    <row r="55" spans="1:11" ht="21" hidden="1" x14ac:dyDescent="0.25">
      <c r="A55" s="38" t="s">
        <v>15</v>
      </c>
      <c r="B55" s="38"/>
      <c r="C55" s="28"/>
      <c r="D55"/>
      <c r="E55"/>
      <c r="F55"/>
    </row>
    <row r="56" spans="1:11" ht="21" hidden="1" x14ac:dyDescent="0.25">
      <c r="A56" s="38" t="s">
        <v>30</v>
      </c>
      <c r="B56" s="38"/>
      <c r="C56" s="28"/>
      <c r="D56"/>
      <c r="E56"/>
      <c r="F56"/>
    </row>
    <row r="57" spans="1:11" ht="21" hidden="1" x14ac:dyDescent="0.25">
      <c r="A57" s="38" t="s">
        <v>31</v>
      </c>
      <c r="B57" s="38"/>
      <c r="C57" s="28"/>
      <c r="D57"/>
      <c r="E57"/>
      <c r="F57"/>
    </row>
    <row r="58" spans="1:11" ht="21" hidden="1" x14ac:dyDescent="0.25">
      <c r="A58" s="38" t="s">
        <v>14</v>
      </c>
      <c r="B58" s="38"/>
      <c r="C58" s="28"/>
      <c r="D58"/>
      <c r="E58"/>
      <c r="F58"/>
    </row>
    <row r="59" spans="1:11" ht="21" hidden="1" x14ac:dyDescent="0.25">
      <c r="A59" s="38" t="s">
        <v>32</v>
      </c>
      <c r="B59" s="38"/>
      <c r="C59" s="28"/>
      <c r="D59"/>
      <c r="E59"/>
      <c r="F59"/>
    </row>
    <row r="60" spans="1:11" ht="21" hidden="1" x14ac:dyDescent="0.25">
      <c r="A60" s="38" t="s">
        <v>33</v>
      </c>
      <c r="B60" s="38"/>
      <c r="C60" s="28"/>
      <c r="D60"/>
      <c r="E60"/>
      <c r="F60"/>
    </row>
    <row r="61" spans="1:11" ht="21" hidden="1" x14ac:dyDescent="0.25">
      <c r="A61" s="38" t="s">
        <v>34</v>
      </c>
      <c r="B61" s="38"/>
      <c r="C61" s="28"/>
      <c r="D61"/>
      <c r="E61"/>
      <c r="F61"/>
    </row>
    <row r="62" spans="1:11" ht="21" hidden="1" x14ac:dyDescent="0.25">
      <c r="A62" s="38" t="s">
        <v>16</v>
      </c>
      <c r="B62" s="38"/>
      <c r="C62" s="28"/>
      <c r="D62"/>
      <c r="E62"/>
      <c r="F62"/>
    </row>
    <row r="63" spans="1:11" ht="21" hidden="1" x14ac:dyDescent="0.25">
      <c r="A63" s="38" t="s">
        <v>64</v>
      </c>
      <c r="B63" s="40"/>
      <c r="C63" s="40"/>
      <c r="D63" s="40"/>
      <c r="E63" s="40"/>
      <c r="F63" s="40"/>
      <c r="G63" s="40"/>
      <c r="H63" s="40"/>
      <c r="I63" s="40"/>
      <c r="J63" s="28"/>
      <c r="K63" s="28"/>
    </row>
    <row r="64" spans="1:11" ht="21" hidden="1" x14ac:dyDescent="0.25">
      <c r="A64" s="38" t="s">
        <v>65</v>
      </c>
      <c r="B64" s="40"/>
      <c r="C64" s="40"/>
      <c r="D64" s="40"/>
      <c r="E64" s="40"/>
      <c r="F64" s="40"/>
      <c r="G64" s="40"/>
      <c r="H64" s="40"/>
      <c r="I64" s="40"/>
      <c r="J64" s="28"/>
      <c r="K64" s="28"/>
    </row>
    <row r="65" spans="1:11" ht="21" hidden="1" x14ac:dyDescent="0.25">
      <c r="A65" s="38" t="s">
        <v>35</v>
      </c>
      <c r="B65" s="38"/>
      <c r="C65" s="28"/>
      <c r="D65"/>
      <c r="E65"/>
      <c r="F65"/>
    </row>
    <row r="66" spans="1:11" ht="21" hidden="1" x14ac:dyDescent="0.25">
      <c r="A66" s="38" t="s">
        <v>36</v>
      </c>
      <c r="B66" s="38"/>
      <c r="C66" s="28"/>
      <c r="D66"/>
      <c r="E66"/>
      <c r="F66"/>
    </row>
    <row r="67" spans="1:11" ht="21" hidden="1" x14ac:dyDescent="0.25">
      <c r="A67" s="38" t="s">
        <v>37</v>
      </c>
      <c r="B67" s="38"/>
      <c r="C67" s="28"/>
      <c r="D67"/>
      <c r="E67"/>
      <c r="F67"/>
    </row>
    <row r="68" spans="1:11" ht="21" hidden="1" x14ac:dyDescent="0.25">
      <c r="A68" s="38" t="s">
        <v>63</v>
      </c>
      <c r="B68" s="40"/>
      <c r="C68" s="40"/>
      <c r="D68" s="40"/>
      <c r="E68" s="40"/>
      <c r="F68" s="40"/>
      <c r="G68" s="40"/>
      <c r="H68" s="40"/>
      <c r="I68" s="40"/>
      <c r="J68" s="28"/>
      <c r="K68" s="28"/>
    </row>
    <row r="69" spans="1:11" ht="21" hidden="1" x14ac:dyDescent="0.25">
      <c r="A69" s="38" t="s">
        <v>38</v>
      </c>
      <c r="B69" s="38"/>
      <c r="C69" s="28"/>
      <c r="D69"/>
      <c r="E69"/>
      <c r="F69"/>
    </row>
    <row r="70" spans="1:11" ht="21" hidden="1" x14ac:dyDescent="0.25">
      <c r="A70" s="38" t="s">
        <v>39</v>
      </c>
      <c r="B70" s="38"/>
      <c r="C70" s="28"/>
      <c r="D70"/>
      <c r="E70"/>
      <c r="F70"/>
    </row>
    <row r="71" spans="1:11" ht="21" hidden="1" x14ac:dyDescent="0.25">
      <c r="A71" s="38" t="s">
        <v>40</v>
      </c>
      <c r="B71" s="38"/>
      <c r="C71" s="28"/>
      <c r="D71"/>
      <c r="E71"/>
      <c r="F71"/>
    </row>
    <row r="72" spans="1:11" ht="21" hidden="1" x14ac:dyDescent="0.25">
      <c r="A72" s="38" t="s">
        <v>41</v>
      </c>
      <c r="B72" s="38"/>
      <c r="C72" s="28"/>
      <c r="D72"/>
      <c r="E72"/>
      <c r="F72"/>
    </row>
    <row r="73" spans="1:11" ht="21" hidden="1" x14ac:dyDescent="0.25">
      <c r="A73" s="38" t="s">
        <v>42</v>
      </c>
      <c r="B73" s="38"/>
      <c r="C73" s="28"/>
      <c r="D73"/>
      <c r="E73"/>
      <c r="F73"/>
    </row>
    <row r="74" spans="1:11" ht="21" hidden="1" x14ac:dyDescent="0.25">
      <c r="A74" s="38" t="s">
        <v>66</v>
      </c>
      <c r="B74" s="40"/>
      <c r="C74" s="40"/>
      <c r="D74" s="40"/>
      <c r="E74" s="40"/>
      <c r="F74" s="40"/>
      <c r="G74" s="40"/>
      <c r="H74" s="40"/>
      <c r="I74" s="40"/>
      <c r="J74" s="28"/>
      <c r="K74" s="28"/>
    </row>
    <row r="75" spans="1:11" ht="21" hidden="1" x14ac:dyDescent="0.25">
      <c r="A75" s="38" t="s">
        <v>43</v>
      </c>
      <c r="B75" s="38"/>
      <c r="C75" s="28"/>
      <c r="D75"/>
      <c r="E75"/>
      <c r="F75"/>
    </row>
    <row r="76" spans="1:11" ht="21" hidden="1" x14ac:dyDescent="0.25">
      <c r="A76" s="38" t="s">
        <v>67</v>
      </c>
      <c r="B76" s="40"/>
      <c r="C76" s="40"/>
      <c r="D76" s="40"/>
      <c r="E76" s="40"/>
      <c r="F76" s="40"/>
      <c r="G76" s="40"/>
      <c r="H76" s="40"/>
      <c r="I76" s="40"/>
      <c r="J76" s="28"/>
      <c r="K76" s="28"/>
    </row>
    <row r="77" spans="1:11" ht="21" hidden="1" x14ac:dyDescent="0.25">
      <c r="A77" s="38" t="s">
        <v>17</v>
      </c>
      <c r="B77" s="38"/>
      <c r="C77" s="28"/>
      <c r="D77"/>
      <c r="E77"/>
      <c r="F77"/>
    </row>
    <row r="78" spans="1:11" ht="21" hidden="1" x14ac:dyDescent="0.25">
      <c r="A78" s="38" t="s">
        <v>44</v>
      </c>
      <c r="B78" s="38"/>
    </row>
    <row r="79" spans="1:11" ht="21" hidden="1" x14ac:dyDescent="0.25">
      <c r="A79" s="38" t="s">
        <v>68</v>
      </c>
      <c r="B79" s="40"/>
      <c r="C79" s="40"/>
      <c r="D79" s="40"/>
      <c r="E79" s="40"/>
      <c r="F79" s="40"/>
      <c r="G79" s="40"/>
      <c r="H79" s="40"/>
      <c r="I79" s="40"/>
      <c r="J79" s="28"/>
      <c r="K79" s="28"/>
    </row>
    <row r="80" spans="1:11" ht="21" hidden="1" x14ac:dyDescent="0.25">
      <c r="A80" s="38" t="s">
        <v>69</v>
      </c>
      <c r="B80" s="40"/>
      <c r="C80" s="40"/>
      <c r="D80" s="40"/>
      <c r="E80" s="40"/>
      <c r="F80" s="40"/>
      <c r="G80" s="40"/>
      <c r="H80" s="40"/>
      <c r="I80" s="40"/>
      <c r="J80" s="28"/>
      <c r="K80" s="28"/>
    </row>
    <row r="81" spans="1:11" ht="21" hidden="1" x14ac:dyDescent="0.25">
      <c r="A81" s="38" t="s">
        <v>70</v>
      </c>
      <c r="B81" s="40"/>
      <c r="C81" s="40"/>
      <c r="D81" s="40"/>
      <c r="E81" s="40"/>
      <c r="F81" s="40"/>
      <c r="G81" s="40"/>
      <c r="H81" s="40"/>
      <c r="I81" s="40"/>
      <c r="J81" s="28"/>
      <c r="K81" s="28"/>
    </row>
    <row r="82" spans="1:11" ht="21" hidden="1" x14ac:dyDescent="0.25">
      <c r="A82" s="38" t="s">
        <v>45</v>
      </c>
      <c r="B82" s="38"/>
    </row>
    <row r="83" spans="1:11" ht="21" hidden="1" x14ac:dyDescent="0.25">
      <c r="A83" s="38" t="s">
        <v>46</v>
      </c>
      <c r="B83" s="38"/>
      <c r="C83" s="40"/>
      <c r="D83" s="40"/>
      <c r="E83" s="40"/>
      <c r="F83" s="40"/>
      <c r="G83" s="40"/>
      <c r="H83" s="40"/>
      <c r="I83" s="40"/>
      <c r="K83" s="28"/>
    </row>
    <row r="84" spans="1:11" ht="21" x14ac:dyDescent="0.25">
      <c r="A84" s="41"/>
      <c r="B84" s="40"/>
      <c r="C84" s="40"/>
      <c r="D84" s="40"/>
      <c r="E84" s="40"/>
      <c r="F84" s="40"/>
      <c r="G84" s="40"/>
      <c r="H84" s="40"/>
      <c r="I84" s="40"/>
      <c r="J84" s="28"/>
      <c r="K84" s="28"/>
    </row>
    <row r="85" spans="1:11" ht="21" x14ac:dyDescent="0.25">
      <c r="A85" s="37"/>
      <c r="B85" s="40"/>
      <c r="C85" s="40"/>
      <c r="D85" s="40"/>
      <c r="E85" s="40"/>
      <c r="F85" s="40"/>
      <c r="G85" s="40"/>
      <c r="H85" s="40"/>
      <c r="I85" s="40"/>
      <c r="J85" s="28"/>
      <c r="K85" s="28"/>
    </row>
    <row r="86" spans="1:11" ht="21" x14ac:dyDescent="0.25">
      <c r="A86" s="41"/>
      <c r="B86" s="40"/>
      <c r="C86" s="40"/>
      <c r="D86" s="40"/>
      <c r="E86" s="40"/>
      <c r="F86" s="40"/>
      <c r="G86" s="40"/>
      <c r="H86" s="40"/>
      <c r="I86" s="40"/>
      <c r="J86" s="28"/>
      <c r="K86" s="28"/>
    </row>
    <row r="87" spans="1:11" ht="21" x14ac:dyDescent="0.25">
      <c r="A87" s="41"/>
      <c r="B87" s="40"/>
      <c r="C87" s="40"/>
      <c r="D87" s="40"/>
      <c r="E87" s="40"/>
      <c r="F87" s="40"/>
      <c r="G87" s="40"/>
      <c r="H87" s="40"/>
      <c r="I87" s="40"/>
      <c r="J87" s="28"/>
      <c r="K87" s="28"/>
    </row>
    <row r="88" spans="1:11" ht="21" x14ac:dyDescent="0.25">
      <c r="A88" s="41"/>
      <c r="B88" s="40"/>
      <c r="C88" s="40"/>
      <c r="D88" s="40"/>
      <c r="E88" s="40"/>
      <c r="F88" s="40"/>
      <c r="G88" s="40"/>
      <c r="H88" s="40"/>
      <c r="I88" s="40"/>
      <c r="J88" s="28"/>
      <c r="K88" s="28"/>
    </row>
    <row r="89" spans="1:11" ht="21" x14ac:dyDescent="0.25">
      <c r="A89" s="41"/>
      <c r="B89" s="40"/>
      <c r="C89" s="40"/>
      <c r="D89" s="40"/>
      <c r="E89" s="40"/>
      <c r="F89" s="40"/>
      <c r="G89" s="40"/>
      <c r="H89" s="40"/>
      <c r="I89" s="40"/>
      <c r="J89" s="28"/>
      <c r="K89" s="28"/>
    </row>
    <row r="90" spans="1:11" ht="21" x14ac:dyDescent="0.25">
      <c r="A90" s="41"/>
      <c r="B90" s="40"/>
      <c r="C90" s="40"/>
      <c r="D90" s="40"/>
      <c r="E90" s="40"/>
      <c r="F90" s="40"/>
      <c r="G90" s="40"/>
      <c r="H90" s="40"/>
      <c r="I90" s="40"/>
      <c r="J90" s="28"/>
      <c r="K90" s="28"/>
    </row>
    <row r="91" spans="1:11" ht="21" x14ac:dyDescent="0.25">
      <c r="A91" s="41"/>
    </row>
    <row r="92" spans="1:11" ht="21" x14ac:dyDescent="0.25">
      <c r="A92" s="41"/>
    </row>
    <row r="93" spans="1:11" ht="21" x14ac:dyDescent="0.25">
      <c r="A93" s="41"/>
    </row>
  </sheetData>
  <mergeCells count="1">
    <mergeCell ref="A41:B41"/>
  </mergeCells>
  <conditionalFormatting sqref="B38:B39">
    <cfRule type="cellIs" dxfId="1" priority="1" operator="greaterThan">
      <formula>0</formula>
    </cfRule>
    <cfRule type="cellIs" dxfId="0" priority="2" operator="lessThan">
      <formula>0</formula>
    </cfRule>
  </conditionalFormatting>
  <dataValidations count="4">
    <dataValidation type="list" allowBlank="1" showInputMessage="1" showErrorMessage="1" sqref="B29:G29" xr:uid="{E9A5AAF9-E80C-924D-A83F-8933B23CC1DE}">
      <formula1>$A$51:$A$52</formula1>
    </dataValidation>
    <dataValidation type="list" allowBlank="1" showInputMessage="1" showErrorMessage="1" sqref="B17 D17:G17" xr:uid="{3DA74527-0CBF-B844-8A0E-17C2DC4857F9}">
      <formula1>$A$48:$A$49</formula1>
    </dataValidation>
    <dataValidation type="list" allowBlank="1" showInputMessage="1" showErrorMessage="1" sqref="B20:G20" xr:uid="{F93BA3A0-750D-764A-91B8-B80E25B500F1}">
      <formula1>$A$55:$A$83</formula1>
    </dataValidation>
    <dataValidation type="list" allowBlank="1" showInputMessage="1" showErrorMessage="1" sqref="C17" xr:uid="{73979FC7-F4AD-D54D-A3E3-7CF358B0D115}">
      <formula1>$A$60:$A$61</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3C9F9-9D2C-2D46-A168-6B2C7E293257}">
  <dimension ref="A1:K2"/>
  <sheetViews>
    <sheetView workbookViewId="0">
      <selection activeCell="B2" sqref="B2"/>
    </sheetView>
  </sheetViews>
  <sheetFormatPr baseColWidth="10" defaultRowHeight="16" x14ac:dyDescent="0.2"/>
  <cols>
    <col min="1" max="1" width="19"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47</v>
      </c>
      <c r="B1" s="43" t="s">
        <v>48</v>
      </c>
      <c r="C1" s="43" t="s">
        <v>49</v>
      </c>
      <c r="D1" s="43" t="s">
        <v>50</v>
      </c>
      <c r="E1" s="43" t="s">
        <v>51</v>
      </c>
      <c r="F1" s="43" t="s">
        <v>18</v>
      </c>
      <c r="G1" s="43" t="s">
        <v>52</v>
      </c>
      <c r="H1" s="43" t="s">
        <v>53</v>
      </c>
      <c r="I1" s="44" t="s">
        <v>54</v>
      </c>
    </row>
    <row r="2" spans="1:11" ht="21" x14ac:dyDescent="0.25">
      <c r="A2" s="38" t="s">
        <v>45</v>
      </c>
      <c r="B2" s="40">
        <v>7.7999999999999999E-4</v>
      </c>
      <c r="C2" s="40">
        <v>9.7499999999999996E-4</v>
      </c>
      <c r="D2" s="40">
        <v>1.56E-4</v>
      </c>
      <c r="E2" s="40">
        <v>1.95E-4</v>
      </c>
      <c r="F2" s="40">
        <v>0.3</v>
      </c>
      <c r="G2" s="40">
        <v>0.12</v>
      </c>
      <c r="H2" s="40">
        <v>1.17E-3</v>
      </c>
      <c r="I2" s="40">
        <v>1.4625E-3</v>
      </c>
      <c r="J2" s="28"/>
      <c r="K2"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0EDF9-7759-D94C-88A6-FE2253EF1FFE}">
  <dimension ref="A1:K2"/>
  <sheetViews>
    <sheetView workbookViewId="0">
      <selection activeCell="J1" sqref="J1:O1048576"/>
    </sheetView>
  </sheetViews>
  <sheetFormatPr baseColWidth="10" defaultRowHeight="16" x14ac:dyDescent="0.2"/>
  <cols>
    <col min="1" max="1" width="19"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47</v>
      </c>
      <c r="B1" s="43" t="s">
        <v>48</v>
      </c>
      <c r="C1" s="43" t="s">
        <v>49</v>
      </c>
      <c r="D1" s="43" t="s">
        <v>50</v>
      </c>
      <c r="E1" s="43" t="s">
        <v>51</v>
      </c>
      <c r="F1" s="43" t="s">
        <v>18</v>
      </c>
      <c r="G1" s="43" t="s">
        <v>52</v>
      </c>
      <c r="H1" s="43" t="s">
        <v>53</v>
      </c>
      <c r="I1" s="44" t="s">
        <v>54</v>
      </c>
    </row>
    <row r="2" spans="1:11" ht="21" x14ac:dyDescent="0.25">
      <c r="A2" s="38" t="s">
        <v>70</v>
      </c>
      <c r="B2" s="40">
        <v>8.0849999999999997E-4</v>
      </c>
      <c r="C2" s="40">
        <v>1.0108999999999999E-3</v>
      </c>
      <c r="D2" s="40">
        <v>1.617E-4</v>
      </c>
      <c r="E2" s="40">
        <v>2.0239999999999999E-4</v>
      </c>
      <c r="F2" s="40">
        <v>0.31130000000000002</v>
      </c>
      <c r="G2" s="40">
        <v>0.12452000000000001</v>
      </c>
      <c r="H2" s="40">
        <v>1.2127500000000001E-3</v>
      </c>
      <c r="I2" s="40">
        <v>1.5159430000000001E-3</v>
      </c>
      <c r="J2" s="28"/>
      <c r="K2"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CF1BC-93A4-864E-9CAE-11E7442BEF29}">
  <dimension ref="A1:K2"/>
  <sheetViews>
    <sheetView workbookViewId="0">
      <selection activeCell="J1" sqref="J1:O1048576"/>
    </sheetView>
  </sheetViews>
  <sheetFormatPr baseColWidth="10" defaultRowHeight="16" x14ac:dyDescent="0.2"/>
  <cols>
    <col min="1" max="1" width="19"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47</v>
      </c>
      <c r="B1" s="43" t="s">
        <v>48</v>
      </c>
      <c r="C1" s="43" t="s">
        <v>49</v>
      </c>
      <c r="D1" s="43" t="s">
        <v>50</v>
      </c>
      <c r="E1" s="43" t="s">
        <v>51</v>
      </c>
      <c r="F1" s="43" t="s">
        <v>18</v>
      </c>
      <c r="G1" s="43" t="s">
        <v>52</v>
      </c>
      <c r="H1" s="43" t="s">
        <v>53</v>
      </c>
      <c r="I1" s="44" t="s">
        <v>54</v>
      </c>
    </row>
    <row r="2" spans="1:11" ht="21" x14ac:dyDescent="0.25">
      <c r="A2" s="59" t="s">
        <v>69</v>
      </c>
      <c r="B2" s="40">
        <v>8.0849999999999997E-4</v>
      </c>
      <c r="C2" s="40">
        <v>1.0106E-3</v>
      </c>
      <c r="D2" s="40">
        <v>1.617E-4</v>
      </c>
      <c r="E2" s="40">
        <v>2.0210000000000001E-4</v>
      </c>
      <c r="F2" s="40">
        <v>0.31130000000000002</v>
      </c>
      <c r="G2" s="40">
        <v>0.1245</v>
      </c>
      <c r="H2" s="40">
        <v>1.2127500000000001E-3</v>
      </c>
      <c r="I2" s="40">
        <v>1.5159430000000001E-3</v>
      </c>
      <c r="J2" s="28"/>
      <c r="K2"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4EE51-3713-B447-9956-1D07450EBA08}">
  <dimension ref="A1:K2"/>
  <sheetViews>
    <sheetView workbookViewId="0">
      <selection activeCell="J1" sqref="J1:O1048576"/>
    </sheetView>
  </sheetViews>
  <sheetFormatPr baseColWidth="10" defaultRowHeight="16" x14ac:dyDescent="0.2"/>
  <cols>
    <col min="1" max="1" width="19"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47</v>
      </c>
      <c r="B1" s="43" t="s">
        <v>48</v>
      </c>
      <c r="C1" s="43" t="s">
        <v>49</v>
      </c>
      <c r="D1" s="43" t="s">
        <v>50</v>
      </c>
      <c r="E1" s="43" t="s">
        <v>51</v>
      </c>
      <c r="F1" s="43" t="s">
        <v>18</v>
      </c>
      <c r="G1" s="43" t="s">
        <v>52</v>
      </c>
      <c r="H1" s="43" t="s">
        <v>53</v>
      </c>
      <c r="I1" s="44" t="s">
        <v>54</v>
      </c>
    </row>
    <row r="2" spans="1:11" ht="21" x14ac:dyDescent="0.25">
      <c r="A2" s="38" t="s">
        <v>68</v>
      </c>
      <c r="B2" s="40">
        <v>8.8199999999999997E-4</v>
      </c>
      <c r="C2" s="40">
        <v>1.1027999999999999E-3</v>
      </c>
      <c r="D2" s="40">
        <v>1.7640000000000001E-4</v>
      </c>
      <c r="E2" s="40">
        <v>2.208E-4</v>
      </c>
      <c r="F2" s="40">
        <v>0.33960000000000001</v>
      </c>
      <c r="G2" s="40">
        <v>0.13583999999999999</v>
      </c>
      <c r="H2" s="40">
        <v>1.323E-3</v>
      </c>
      <c r="I2" s="40">
        <v>1.6537559999999999E-3</v>
      </c>
      <c r="J2" s="28"/>
      <c r="K2" s="2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82868-21D4-AD44-A909-5772DA7774CC}">
  <dimension ref="A1:K2"/>
  <sheetViews>
    <sheetView workbookViewId="0">
      <selection activeCell="J1" sqref="J1:O1048576"/>
    </sheetView>
  </sheetViews>
  <sheetFormatPr baseColWidth="10" defaultRowHeight="16" x14ac:dyDescent="0.2"/>
  <cols>
    <col min="1" max="1" width="19"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47</v>
      </c>
      <c r="B1" s="43" t="s">
        <v>48</v>
      </c>
      <c r="C1" s="43" t="s">
        <v>49</v>
      </c>
      <c r="D1" s="43" t="s">
        <v>50</v>
      </c>
      <c r="E1" s="43" t="s">
        <v>51</v>
      </c>
      <c r="F1" s="43" t="s">
        <v>18</v>
      </c>
      <c r="G1" s="43" t="s">
        <v>52</v>
      </c>
      <c r="H1" s="43" t="s">
        <v>53</v>
      </c>
      <c r="I1" s="44" t="s">
        <v>54</v>
      </c>
    </row>
    <row r="2" spans="1:11" ht="21" x14ac:dyDescent="0.25">
      <c r="A2" s="38" t="s">
        <v>67</v>
      </c>
      <c r="B2" s="40">
        <v>7.3499999999999998E-4</v>
      </c>
      <c r="C2" s="40">
        <v>9.19E-4</v>
      </c>
      <c r="D2" s="40">
        <v>1.47E-4</v>
      </c>
      <c r="E2" s="40">
        <v>1.84E-4</v>
      </c>
      <c r="F2" s="40">
        <v>0.28299999999999997</v>
      </c>
      <c r="G2" s="40">
        <v>0.1132</v>
      </c>
      <c r="H2" s="40">
        <v>1.1025E-3</v>
      </c>
      <c r="I2" s="40">
        <v>1.37813E-3</v>
      </c>
      <c r="J2" s="28"/>
      <c r="K2" s="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82634-2257-1A46-9F5A-113F0B33699E}">
  <dimension ref="A1:I2"/>
  <sheetViews>
    <sheetView workbookViewId="0">
      <selection activeCell="J1" sqref="J1:O1048576"/>
    </sheetView>
  </sheetViews>
  <sheetFormatPr baseColWidth="10" defaultRowHeight="16" x14ac:dyDescent="0.2"/>
  <cols>
    <col min="1" max="1" width="19"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9" ht="21" x14ac:dyDescent="0.25">
      <c r="A1" s="56" t="s">
        <v>47</v>
      </c>
      <c r="B1" s="57" t="s">
        <v>48</v>
      </c>
      <c r="C1" s="57" t="s">
        <v>49</v>
      </c>
      <c r="D1" s="57" t="s">
        <v>50</v>
      </c>
      <c r="E1" s="57" t="s">
        <v>51</v>
      </c>
      <c r="F1" s="57" t="s">
        <v>18</v>
      </c>
      <c r="G1" s="57" t="s">
        <v>52</v>
      </c>
      <c r="H1" s="57" t="s">
        <v>53</v>
      </c>
      <c r="I1" s="58" t="s">
        <v>54</v>
      </c>
    </row>
    <row r="2" spans="1:9" ht="21" x14ac:dyDescent="0.25">
      <c r="A2" s="38" t="s">
        <v>66</v>
      </c>
      <c r="B2" s="40">
        <v>8.7200000000000005E-4</v>
      </c>
      <c r="C2" s="40">
        <v>1.0901000000000001E-3</v>
      </c>
      <c r="D2" s="40">
        <v>1.75E-4</v>
      </c>
      <c r="E2" s="40">
        <v>2.1800000000000001E-4</v>
      </c>
      <c r="F2" s="40">
        <v>0.33660000000000001</v>
      </c>
      <c r="G2" s="40">
        <v>0.13464000000000001</v>
      </c>
      <c r="H2" s="40">
        <v>1.3084500000000001E-3</v>
      </c>
      <c r="I2" s="40">
        <v>1.635568E-3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4F000-8C77-D24F-AB5B-2BA84076D7A0}">
  <dimension ref="A1:K2"/>
  <sheetViews>
    <sheetView workbookViewId="0">
      <selection activeCell="J1" sqref="J1:O1048576"/>
    </sheetView>
  </sheetViews>
  <sheetFormatPr baseColWidth="10" defaultRowHeight="16" x14ac:dyDescent="0.2"/>
  <cols>
    <col min="1" max="1" width="19"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47</v>
      </c>
      <c r="B1" s="43" t="s">
        <v>48</v>
      </c>
      <c r="C1" s="43" t="s">
        <v>49</v>
      </c>
      <c r="D1" s="43" t="s">
        <v>50</v>
      </c>
      <c r="E1" s="43" t="s">
        <v>51</v>
      </c>
      <c r="F1" s="43" t="s">
        <v>18</v>
      </c>
      <c r="G1" s="43" t="s">
        <v>52</v>
      </c>
      <c r="H1" s="43" t="s">
        <v>53</v>
      </c>
      <c r="I1" s="44" t="s">
        <v>54</v>
      </c>
    </row>
    <row r="2" spans="1:11" ht="21" x14ac:dyDescent="0.25">
      <c r="A2" s="38" t="s">
        <v>45</v>
      </c>
      <c r="B2" s="40">
        <v>7.3999999999999999E-4</v>
      </c>
      <c r="C2" s="40">
        <v>9.3000000000000005E-4</v>
      </c>
      <c r="D2" s="40">
        <v>1.4799999999999999E-4</v>
      </c>
      <c r="E2" s="40">
        <v>1.8550000000000001E-4</v>
      </c>
      <c r="F2" s="40">
        <v>0.28499999999999998</v>
      </c>
      <c r="G2" s="40">
        <v>0.114</v>
      </c>
      <c r="H2" s="40">
        <v>1.1100000000000001E-3</v>
      </c>
      <c r="I2" s="40">
        <v>1.3875000000000001E-3</v>
      </c>
      <c r="J2" s="28"/>
      <c r="K2" s="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1925D-9004-9445-8D59-FBE53AC57133}">
  <dimension ref="A1:K2"/>
  <sheetViews>
    <sheetView workbookViewId="0">
      <selection activeCell="J1" sqref="J1:O1048576"/>
    </sheetView>
  </sheetViews>
  <sheetFormatPr baseColWidth="10" defaultRowHeight="16" x14ac:dyDescent="0.2"/>
  <cols>
    <col min="1" max="1" width="20.16406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47</v>
      </c>
      <c r="B1" s="43" t="s">
        <v>48</v>
      </c>
      <c r="C1" s="43" t="s">
        <v>49</v>
      </c>
      <c r="D1" s="43" t="s">
        <v>50</v>
      </c>
      <c r="E1" s="43" t="s">
        <v>51</v>
      </c>
      <c r="F1" s="43" t="s">
        <v>18</v>
      </c>
      <c r="G1" s="43" t="s">
        <v>52</v>
      </c>
      <c r="H1" s="43" t="s">
        <v>53</v>
      </c>
      <c r="I1" s="44" t="s">
        <v>54</v>
      </c>
    </row>
    <row r="2" spans="1:11" ht="21" x14ac:dyDescent="0.25">
      <c r="A2" s="38" t="s">
        <v>64</v>
      </c>
      <c r="B2" s="40">
        <v>7.3999999999999999E-4</v>
      </c>
      <c r="C2" s="40">
        <v>9.3000000000000005E-4</v>
      </c>
      <c r="D2" s="40">
        <v>1.4799999999999999E-4</v>
      </c>
      <c r="E2" s="40">
        <v>1.8550000000000001E-4</v>
      </c>
      <c r="F2" s="40">
        <v>0.28499999999999998</v>
      </c>
      <c r="G2" s="40">
        <v>0.114</v>
      </c>
      <c r="H2" s="40">
        <v>1.1100000000000001E-3</v>
      </c>
      <c r="I2" s="40">
        <v>1.3875000000000001E-3</v>
      </c>
      <c r="J2" s="28"/>
      <c r="K2" s="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E72F8-88A2-1844-9BCE-7E77A2952E58}">
  <dimension ref="A1:I2"/>
  <sheetViews>
    <sheetView workbookViewId="0">
      <selection activeCell="J1" sqref="J1:O1048576"/>
    </sheetView>
  </sheetViews>
  <sheetFormatPr baseColWidth="10" defaultRowHeight="16" x14ac:dyDescent="0.2"/>
  <cols>
    <col min="1" max="1" width="19"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9" ht="21" x14ac:dyDescent="0.25">
      <c r="A1" s="42" t="s">
        <v>47</v>
      </c>
      <c r="B1" s="43" t="s">
        <v>48</v>
      </c>
      <c r="C1" s="43" t="s">
        <v>49</v>
      </c>
      <c r="D1" s="43" t="s">
        <v>50</v>
      </c>
      <c r="E1" s="43" t="s">
        <v>51</v>
      </c>
      <c r="F1" s="43" t="s">
        <v>18</v>
      </c>
      <c r="G1" s="43" t="s">
        <v>52</v>
      </c>
      <c r="H1" s="43" t="s">
        <v>53</v>
      </c>
      <c r="I1" s="44" t="s">
        <v>54</v>
      </c>
    </row>
    <row r="2" spans="1:9" ht="21" x14ac:dyDescent="0.25">
      <c r="A2" s="38" t="s">
        <v>63</v>
      </c>
      <c r="B2" s="40">
        <v>8.1400000000000005E-4</v>
      </c>
      <c r="C2" s="40">
        <v>1.018E-3</v>
      </c>
      <c r="D2" s="40">
        <v>1.628E-4</v>
      </c>
      <c r="E2" s="40">
        <v>2.0350000000000001E-4</v>
      </c>
      <c r="F2" s="40">
        <v>0.3135</v>
      </c>
      <c r="G2" s="40">
        <v>0.12540000000000001</v>
      </c>
      <c r="H2" s="40">
        <v>1.2210000000000001E-3</v>
      </c>
      <c r="I2" s="40">
        <v>1.52625E-3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A795-19BB-C547-A6E1-A7335D599053}">
  <dimension ref="A1:K2"/>
  <sheetViews>
    <sheetView workbookViewId="0">
      <selection activeCell="J1" sqref="J1:O1048576"/>
    </sheetView>
  </sheetViews>
  <sheetFormatPr baseColWidth="10" defaultRowHeight="16" x14ac:dyDescent="0.2"/>
  <cols>
    <col min="1" max="1" width="19"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46</v>
      </c>
      <c r="B2" s="40">
        <v>7.7999999999999999E-4</v>
      </c>
      <c r="C2" s="40">
        <v>9.7499999999999996E-4</v>
      </c>
      <c r="D2" s="40">
        <v>1.56E-4</v>
      </c>
      <c r="E2" s="40">
        <v>1.95E-4</v>
      </c>
      <c r="F2" s="40">
        <v>0.3</v>
      </c>
      <c r="G2" s="40">
        <v>0.12</v>
      </c>
      <c r="H2" s="40">
        <v>1.17E-3</v>
      </c>
      <c r="I2" s="40">
        <v>1.4625E-3</v>
      </c>
      <c r="J2" s="28"/>
      <c r="K2" s="2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CE94-AFCF-2146-B73B-DEACA5756081}">
  <dimension ref="A1:K2"/>
  <sheetViews>
    <sheetView workbookViewId="0">
      <selection activeCell="J1" sqref="J1:O1048576"/>
    </sheetView>
  </sheetViews>
  <sheetFormatPr baseColWidth="10" defaultRowHeight="16" x14ac:dyDescent="0.2"/>
  <cols>
    <col min="1" max="1" width="1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44</v>
      </c>
      <c r="B2" s="40">
        <v>9.7499999999999996E-4</v>
      </c>
      <c r="C2" s="40">
        <v>1.219E-3</v>
      </c>
      <c r="D2" s="40">
        <v>1.95E-4</v>
      </c>
      <c r="E2" s="40">
        <v>2.4399999999999999E-4</v>
      </c>
      <c r="F2" s="40">
        <v>0.375</v>
      </c>
      <c r="G2" s="40">
        <v>0.15</v>
      </c>
      <c r="H2" s="40">
        <v>1.4630000000000001E-3</v>
      </c>
      <c r="I2" s="40">
        <v>1.8287500000000001E-3</v>
      </c>
      <c r="J2" s="28"/>
      <c r="K2" s="2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625C-CEF8-9F4C-B5B6-465A39A48D7A}">
  <dimension ref="A1:K2"/>
  <sheetViews>
    <sheetView workbookViewId="0">
      <selection activeCell="J1" sqref="J1:O1048576"/>
    </sheetView>
  </sheetViews>
  <sheetFormatPr baseColWidth="10" defaultRowHeight="16" x14ac:dyDescent="0.2"/>
  <cols>
    <col min="1" max="1" width="15.16406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17</v>
      </c>
      <c r="B2" s="40">
        <v>6.9800000000000005E-4</v>
      </c>
      <c r="C2" s="40">
        <v>8.7250000000000001E-4</v>
      </c>
      <c r="D2" s="40">
        <v>1.3999999999999999E-4</v>
      </c>
      <c r="E2" s="40">
        <v>1.75E-4</v>
      </c>
      <c r="F2" s="40">
        <v>0.26900000000000002</v>
      </c>
      <c r="G2" s="40">
        <v>0.1076</v>
      </c>
      <c r="H2" s="40">
        <v>1.047E-3</v>
      </c>
      <c r="I2" s="40">
        <v>1.30875E-3</v>
      </c>
      <c r="J2" s="28"/>
      <c r="K2" s="2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B4DA9-2A10-CD4D-87D3-F6C5A30EA03E}">
  <dimension ref="A1:K2"/>
  <sheetViews>
    <sheetView workbookViewId="0">
      <selection activeCell="J1" sqref="J1:O1048576"/>
    </sheetView>
  </sheetViews>
  <sheetFormatPr baseColWidth="10" defaultRowHeight="16" x14ac:dyDescent="0.2"/>
  <cols>
    <col min="1" max="1" width="16.332031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43</v>
      </c>
      <c r="B2" s="40">
        <v>7.7174999999999998E-4</v>
      </c>
      <c r="C2" s="40">
        <v>9.6469999999999998E-4</v>
      </c>
      <c r="D2" s="40">
        <v>1.5435000000000001E-4</v>
      </c>
      <c r="E2" s="40">
        <v>1.93E-4</v>
      </c>
      <c r="F2" s="40">
        <v>0.29715000000000003</v>
      </c>
      <c r="G2" s="40">
        <v>0.11885999999999999</v>
      </c>
      <c r="H2" s="40">
        <v>1.158E-3</v>
      </c>
      <c r="I2" s="40">
        <v>1.4475E-3</v>
      </c>
      <c r="J2" s="28"/>
      <c r="K2" s="2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C6997-4EEB-3149-AD23-F73C57AD4FBB}">
  <dimension ref="A1:K2"/>
  <sheetViews>
    <sheetView workbookViewId="0">
      <selection activeCell="J1" sqref="J1:O1048576"/>
    </sheetView>
  </sheetViews>
  <sheetFormatPr baseColWidth="10" defaultRowHeight="16" x14ac:dyDescent="0.2"/>
  <cols>
    <col min="1" max="1" width="16.332031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41</v>
      </c>
      <c r="B2" s="40">
        <v>7.1500000000000003E-4</v>
      </c>
      <c r="C2" s="40">
        <v>8.9400000000000005E-4</v>
      </c>
      <c r="D2" s="40">
        <v>1.4300000000000001E-4</v>
      </c>
      <c r="E2" s="40">
        <v>1.7899999999999999E-4</v>
      </c>
      <c r="F2" s="40">
        <v>0.27500000000000002</v>
      </c>
      <c r="G2" s="40">
        <v>0.11</v>
      </c>
      <c r="H2" s="40">
        <v>1.073E-3</v>
      </c>
      <c r="I2" s="40">
        <v>1.34125E-3</v>
      </c>
      <c r="J2" s="28"/>
      <c r="K2" s="2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0D3A5-D602-2C4A-96D8-FC23E0DCB196}">
  <dimension ref="A1:K2"/>
  <sheetViews>
    <sheetView workbookViewId="0">
      <selection activeCell="J1" sqref="J1:O1048576"/>
    </sheetView>
  </sheetViews>
  <sheetFormatPr baseColWidth="10" defaultRowHeight="16" x14ac:dyDescent="0.2"/>
  <cols>
    <col min="1" max="1" width="14"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39</v>
      </c>
      <c r="B2" s="40">
        <v>7.7200000000000001E-4</v>
      </c>
      <c r="C2" s="40">
        <v>9.6500000000000004E-4</v>
      </c>
      <c r="D2" s="40">
        <v>1.5440000000000001E-4</v>
      </c>
      <c r="E2" s="40">
        <v>1.93E-4</v>
      </c>
      <c r="F2" s="40">
        <v>0.29715000000000003</v>
      </c>
      <c r="G2" s="40">
        <v>0.11885999999999999</v>
      </c>
      <c r="H2" s="40">
        <v>1.158E-3</v>
      </c>
      <c r="I2" s="40">
        <v>1.4475E-3</v>
      </c>
      <c r="J2" s="28"/>
      <c r="K2" s="2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23B1F-B887-814D-9FC8-3EAC16166C96}">
  <dimension ref="A1:K2"/>
  <sheetViews>
    <sheetView workbookViewId="0">
      <selection activeCell="J1" sqref="J1:O1048576"/>
    </sheetView>
  </sheetViews>
  <sheetFormatPr baseColWidth="10" defaultRowHeight="16" x14ac:dyDescent="0.2"/>
  <cols>
    <col min="1" max="1" width="14"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39</v>
      </c>
      <c r="B2" s="40">
        <v>7.7200000000000001E-4</v>
      </c>
      <c r="C2" s="40">
        <v>9.6500000000000004E-4</v>
      </c>
      <c r="D2" s="40">
        <v>1.5440000000000001E-4</v>
      </c>
      <c r="E2" s="40">
        <v>1.93E-4</v>
      </c>
      <c r="F2" s="40">
        <v>0.28299999999999997</v>
      </c>
      <c r="G2" s="40">
        <v>0.1132</v>
      </c>
      <c r="H2" s="40">
        <v>1.158E-3</v>
      </c>
      <c r="I2" s="40">
        <v>1.4475E-3</v>
      </c>
      <c r="J2" s="28"/>
      <c r="K2" s="2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5404-4D50-C64D-AA10-AF1687E9B8FA}">
  <dimension ref="A1:K2"/>
  <sheetViews>
    <sheetView workbookViewId="0">
      <selection activeCell="J1" sqref="J1:O1048576"/>
    </sheetView>
  </sheetViews>
  <sheetFormatPr baseColWidth="10" defaultRowHeight="16" x14ac:dyDescent="0.2"/>
  <cols>
    <col min="1" max="1" width="20"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55</v>
      </c>
      <c r="B2" s="40">
        <v>7.3499999999999998E-4</v>
      </c>
      <c r="C2" s="40">
        <v>9.19E-4</v>
      </c>
      <c r="D2" s="40">
        <v>1.47E-4</v>
      </c>
      <c r="E2" s="40">
        <v>1.84E-4</v>
      </c>
      <c r="F2" s="40">
        <v>0.28299999999999997</v>
      </c>
      <c r="G2" s="40">
        <v>0.1132</v>
      </c>
      <c r="H2" s="40">
        <v>1.1025E-3</v>
      </c>
      <c r="I2" s="40">
        <v>1.37813E-3</v>
      </c>
      <c r="J2" s="28"/>
      <c r="K2" s="2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5D133-1F95-3141-ADB4-542FBE6BDF43}">
  <dimension ref="A1:K2"/>
  <sheetViews>
    <sheetView workbookViewId="0">
      <selection activeCell="J1" sqref="J1:O1048576"/>
    </sheetView>
  </sheetViews>
  <sheetFormatPr baseColWidth="10" defaultRowHeight="16" x14ac:dyDescent="0.2"/>
  <cols>
    <col min="1" max="1" width="20"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37</v>
      </c>
      <c r="B2" s="40">
        <v>7.4200000000000004E-4</v>
      </c>
      <c r="C2" s="40">
        <v>9.2800000000000001E-4</v>
      </c>
      <c r="D2" s="40">
        <v>1.484E-4</v>
      </c>
      <c r="E2" s="40">
        <v>1.8550000000000001E-4</v>
      </c>
      <c r="F2" s="40">
        <v>0.28499999999999998</v>
      </c>
      <c r="G2" s="40">
        <v>0.114</v>
      </c>
      <c r="H2" s="40">
        <v>1.1130000000000001E-3</v>
      </c>
      <c r="I2" s="40">
        <v>1.3912499999999999E-3</v>
      </c>
      <c r="J2" s="28"/>
      <c r="K2" s="2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82279-21F0-8845-ADDB-5DB235248391}">
  <dimension ref="A1:K2"/>
  <sheetViews>
    <sheetView workbookViewId="0">
      <selection activeCell="J1" sqref="J1:O1048576"/>
    </sheetView>
  </sheetViews>
  <sheetFormatPr baseColWidth="10" defaultRowHeight="16" x14ac:dyDescent="0.2"/>
  <cols>
    <col min="1" max="1" width="19.332031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36</v>
      </c>
      <c r="B2" s="40">
        <v>7.0489999999999995E-4</v>
      </c>
      <c r="C2" s="40">
        <v>8.811E-4</v>
      </c>
      <c r="D2" s="40">
        <v>1.4098E-4</v>
      </c>
      <c r="E2" s="40">
        <v>1.762E-4</v>
      </c>
      <c r="F2" s="40">
        <v>0.27074999999999999</v>
      </c>
      <c r="G2" s="40">
        <v>0.10829999999999999</v>
      </c>
      <c r="H2" s="40">
        <v>1.0573500000000001E-3</v>
      </c>
      <c r="I2" s="40">
        <v>1.3216899999999999E-3</v>
      </c>
      <c r="J2" s="28"/>
      <c r="K2" s="2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F8747-7B37-3645-9CA8-22BA64014918}">
  <dimension ref="A1:K2"/>
  <sheetViews>
    <sheetView workbookViewId="0">
      <selection activeCell="J1" sqref="J1:O1048576"/>
    </sheetView>
  </sheetViews>
  <sheetFormatPr baseColWidth="10" defaultRowHeight="16" x14ac:dyDescent="0.2"/>
  <cols>
    <col min="1" max="1" width="20.16406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45" t="s">
        <v>34</v>
      </c>
      <c r="B2" s="40">
        <v>7.3999999999999999E-4</v>
      </c>
      <c r="C2" s="40">
        <v>9.3000000000000005E-4</v>
      </c>
      <c r="D2" s="40">
        <v>1.4799999999999999E-4</v>
      </c>
      <c r="E2" s="40">
        <v>1.8550000000000001E-4</v>
      </c>
      <c r="F2" s="40">
        <v>0.28499999999999998</v>
      </c>
      <c r="G2" s="40">
        <v>0.114</v>
      </c>
      <c r="H2" s="40">
        <v>1.1100000000000001E-3</v>
      </c>
      <c r="I2" s="40">
        <v>1.3875000000000001E-3</v>
      </c>
      <c r="J2" s="28"/>
      <c r="K2" s="2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42BCD-6A93-B844-841B-903A7B0150A2}">
  <dimension ref="A1:K2"/>
  <sheetViews>
    <sheetView workbookViewId="0">
      <selection activeCell="J1" sqref="J1:O1048576"/>
    </sheetView>
  </sheetViews>
  <sheetFormatPr baseColWidth="10" defaultRowHeight="16" x14ac:dyDescent="0.2"/>
  <cols>
    <col min="1" max="1" width="20.16406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33</v>
      </c>
      <c r="B2" s="40">
        <v>7.3999999999999999E-4</v>
      </c>
      <c r="C2" s="40">
        <v>9.3000000000000005E-4</v>
      </c>
      <c r="D2" s="40">
        <v>1.4799999999999999E-4</v>
      </c>
      <c r="E2" s="40">
        <v>1.85E-4</v>
      </c>
      <c r="F2" s="40">
        <v>0.28499999999999998</v>
      </c>
      <c r="G2" s="40">
        <v>0.114</v>
      </c>
      <c r="H2" s="40">
        <v>1.1100000000000001E-3</v>
      </c>
      <c r="I2" s="40">
        <v>1.3875000000000001E-3</v>
      </c>
      <c r="J2" s="28"/>
      <c r="K2" s="2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1F5F4-2EB9-8D4E-8DB2-D4F437452457}">
  <dimension ref="A1:K2"/>
  <sheetViews>
    <sheetView workbookViewId="0">
      <selection activeCell="J1" sqref="J1:O1048576"/>
    </sheetView>
  </sheetViews>
  <sheetFormatPr baseColWidth="10" defaultRowHeight="16" x14ac:dyDescent="0.2"/>
  <cols>
    <col min="1" max="1" width="20.16406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16</v>
      </c>
      <c r="B2" s="40">
        <v>7.3999999999999999E-4</v>
      </c>
      <c r="C2" s="40">
        <v>9.3000000000000005E-4</v>
      </c>
      <c r="D2" s="40">
        <v>1.4799999999999999E-4</v>
      </c>
      <c r="E2" s="40">
        <v>1.8550000000000001E-4</v>
      </c>
      <c r="F2" s="40">
        <v>0.28499999999999998</v>
      </c>
      <c r="G2" s="40">
        <v>0.114</v>
      </c>
      <c r="H2" s="40">
        <v>1.1100000000000001E-3</v>
      </c>
      <c r="I2" s="40">
        <v>1.3875000000000001E-3</v>
      </c>
      <c r="J2" s="28"/>
      <c r="K2" s="2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9334A-015F-8F40-9CD1-3E2F2148D049}">
  <dimension ref="A1:K2"/>
  <sheetViews>
    <sheetView workbookViewId="0">
      <selection activeCell="J1" sqref="J1:O1048576"/>
    </sheetView>
  </sheetViews>
  <sheetFormatPr baseColWidth="10" defaultRowHeight="16" x14ac:dyDescent="0.2"/>
  <cols>
    <col min="1" max="1" width="19.332031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35</v>
      </c>
      <c r="B2" s="40">
        <v>7.4200000000000004E-4</v>
      </c>
      <c r="C2" s="40">
        <v>9.2750000000000005E-4</v>
      </c>
      <c r="D2" s="40">
        <v>1.484E-4</v>
      </c>
      <c r="E2" s="40">
        <v>1.8550000000000001E-4</v>
      </c>
      <c r="F2" s="40">
        <v>0.28499999999999998</v>
      </c>
      <c r="G2" s="40">
        <v>0.114</v>
      </c>
      <c r="H2" s="40">
        <v>1.1130000000000001E-3</v>
      </c>
      <c r="I2" s="40">
        <v>1.3912499999999999E-3</v>
      </c>
      <c r="J2" s="28"/>
      <c r="K2" s="28"/>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FB569-5073-AA47-B446-A9600AF022C9}">
  <dimension ref="A1:I2"/>
  <sheetViews>
    <sheetView workbookViewId="0">
      <selection activeCell="B8" sqref="B8"/>
    </sheetView>
  </sheetViews>
  <sheetFormatPr baseColWidth="10" defaultRowHeight="16" x14ac:dyDescent="0.2"/>
  <cols>
    <col min="1" max="1" width="1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9" ht="21" x14ac:dyDescent="0.25">
      <c r="A1" s="42" t="s">
        <v>29</v>
      </c>
      <c r="B1" s="43" t="s">
        <v>48</v>
      </c>
      <c r="C1" s="43" t="s">
        <v>49</v>
      </c>
      <c r="D1" s="43" t="s">
        <v>50</v>
      </c>
      <c r="E1" s="43" t="s">
        <v>51</v>
      </c>
      <c r="F1" s="43" t="s">
        <v>18</v>
      </c>
      <c r="G1" s="43" t="s">
        <v>52</v>
      </c>
      <c r="H1" s="43" t="s">
        <v>53</v>
      </c>
      <c r="I1" s="44" t="s">
        <v>54</v>
      </c>
    </row>
    <row r="2" spans="1:9" ht="21" x14ac:dyDescent="0.25">
      <c r="A2" s="46" t="s">
        <v>56</v>
      </c>
      <c r="B2" s="47">
        <v>6.4999999999999997E-4</v>
      </c>
      <c r="C2" s="47">
        <v>8.0999999999999996E-4</v>
      </c>
      <c r="D2" s="47">
        <v>1.2999999999999999E-4</v>
      </c>
      <c r="E2" s="47">
        <v>1.6000000000000001E-4</v>
      </c>
      <c r="F2" s="47">
        <v>0.25</v>
      </c>
      <c r="G2" s="47">
        <v>0.1</v>
      </c>
      <c r="H2" s="47">
        <v>9.7499999999999996E-4</v>
      </c>
      <c r="I2" s="48">
        <v>1.219E-3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00AD0-8CCB-6D49-AB91-0A42CBD182E6}">
  <dimension ref="A1:K2"/>
  <sheetViews>
    <sheetView workbookViewId="0">
      <selection activeCell="B8" sqref="B8"/>
    </sheetView>
  </sheetViews>
  <sheetFormatPr baseColWidth="10" defaultRowHeight="16" x14ac:dyDescent="0.2"/>
  <cols>
    <col min="1" max="1" width="1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57</v>
      </c>
      <c r="B2" s="40">
        <v>6.4999999999999997E-4</v>
      </c>
      <c r="C2" s="40">
        <v>8.0999999999999996E-4</v>
      </c>
      <c r="D2" s="40">
        <v>1.2999999999999999E-4</v>
      </c>
      <c r="E2" s="40">
        <v>1.6000000000000001E-4</v>
      </c>
      <c r="F2" s="40">
        <v>0.25</v>
      </c>
      <c r="G2" s="40">
        <v>0.1</v>
      </c>
      <c r="H2" s="40">
        <v>9.7499999999999996E-4</v>
      </c>
      <c r="I2" s="40">
        <v>1.21875E-3</v>
      </c>
      <c r="J2" s="28"/>
      <c r="K2" s="2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01DD2-B05F-BA44-A7BD-30A9055A69F3}">
  <dimension ref="A1:K2"/>
  <sheetViews>
    <sheetView workbookViewId="0">
      <selection activeCell="B8" sqref="B8"/>
    </sheetView>
  </sheetViews>
  <sheetFormatPr baseColWidth="10" defaultRowHeight="16" x14ac:dyDescent="0.2"/>
  <cols>
    <col min="1" max="1" width="13.16406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58</v>
      </c>
      <c r="B2" s="40">
        <v>7.2499999999999995E-4</v>
      </c>
      <c r="C2" s="40">
        <v>9.0600000000000001E-4</v>
      </c>
      <c r="D2" s="40">
        <v>1.45E-4</v>
      </c>
      <c r="E2" s="40">
        <v>1.8100000000000001E-4</v>
      </c>
      <c r="F2" s="40">
        <v>0.28000000000000003</v>
      </c>
      <c r="G2" s="40">
        <v>0.112</v>
      </c>
      <c r="H2" s="40">
        <v>1.0874999999999999E-3</v>
      </c>
      <c r="I2" s="40">
        <v>1.359E-3</v>
      </c>
      <c r="J2" s="28"/>
      <c r="K2" s="28"/>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AAA38-91EC-A74F-B63C-B2027CCD4419}">
  <dimension ref="A1:K2"/>
  <sheetViews>
    <sheetView workbookViewId="0">
      <selection activeCell="B8" sqref="B8"/>
    </sheetView>
  </sheetViews>
  <sheetFormatPr baseColWidth="10" defaultRowHeight="16" x14ac:dyDescent="0.2"/>
  <cols>
    <col min="1" max="1" width="13.16406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59</v>
      </c>
      <c r="B2" s="40">
        <v>6.4999999999999997E-4</v>
      </c>
      <c r="C2" s="40">
        <v>8.0999999999999996E-4</v>
      </c>
      <c r="D2" s="40">
        <v>1.2999999999999999E-4</v>
      </c>
      <c r="E2" s="40">
        <v>1.6000000000000001E-4</v>
      </c>
      <c r="F2" s="40">
        <v>0.25</v>
      </c>
      <c r="G2" s="40">
        <v>0.1</v>
      </c>
      <c r="H2" s="40">
        <v>9.7499999999999996E-4</v>
      </c>
      <c r="I2" s="40">
        <v>1.21875E-3</v>
      </c>
      <c r="J2" s="28"/>
      <c r="K2" s="2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7F79-A50F-1B4A-9E52-25A127BA7832}">
  <dimension ref="A1:K2"/>
  <sheetViews>
    <sheetView workbookViewId="0">
      <selection activeCell="B8" sqref="B8"/>
    </sheetView>
  </sheetViews>
  <sheetFormatPr baseColWidth="10" defaultRowHeight="16" x14ac:dyDescent="0.2"/>
  <cols>
    <col min="1" max="1" width="1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60</v>
      </c>
      <c r="B2" s="40">
        <v>8.7465000000000004E-4</v>
      </c>
      <c r="C2" s="40">
        <v>9.6469999999999998E-4</v>
      </c>
      <c r="D2" s="40">
        <v>1.7493000000000001E-4</v>
      </c>
      <c r="E2" s="40">
        <v>2.187E-4</v>
      </c>
      <c r="F2" s="40">
        <v>0.33677000000000001</v>
      </c>
      <c r="G2" s="40">
        <v>0.13471</v>
      </c>
      <c r="H2" s="40">
        <v>9.7499999999999996E-4</v>
      </c>
      <c r="I2" s="40">
        <v>1.21875E-3</v>
      </c>
      <c r="J2" s="28"/>
      <c r="K2" s="2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9A48-738E-0B4F-9BBE-BE5DB593209B}">
  <dimension ref="A1:K2"/>
  <sheetViews>
    <sheetView workbookViewId="0">
      <selection activeCell="B8" sqref="B8"/>
    </sheetView>
  </sheetViews>
  <sheetFormatPr baseColWidth="10" defaultRowHeight="16" x14ac:dyDescent="0.2"/>
  <cols>
    <col min="1" max="1" width="14.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2" customHeight="1" x14ac:dyDescent="0.25">
      <c r="A2" s="38" t="s">
        <v>61</v>
      </c>
      <c r="B2" s="40">
        <v>7.3999999999999999E-4</v>
      </c>
      <c r="C2" s="40">
        <v>9.3000000000000005E-4</v>
      </c>
      <c r="D2" s="40">
        <v>1.4799999999999999E-4</v>
      </c>
      <c r="E2" s="40">
        <v>1.85E-4</v>
      </c>
      <c r="F2" s="40">
        <v>0.28499999999999998</v>
      </c>
      <c r="G2" s="40">
        <v>0.114</v>
      </c>
      <c r="H2" s="40">
        <v>1.1100000000000001E-3</v>
      </c>
      <c r="I2" s="40">
        <v>1.3875000000000001E-3</v>
      </c>
      <c r="J2" s="28"/>
      <c r="K2" s="2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EECEC-E6D5-E147-93A0-A8D94B02AAD4}">
  <dimension ref="A1:K2"/>
  <sheetViews>
    <sheetView workbookViewId="0">
      <selection activeCell="B8" sqref="B8"/>
    </sheetView>
  </sheetViews>
  <sheetFormatPr baseColWidth="10" defaultRowHeight="16" x14ac:dyDescent="0.2"/>
  <cols>
    <col min="1" max="1" width="16.83203125" bestFit="1" customWidth="1"/>
    <col min="2" max="2" width="18" bestFit="1" customWidth="1"/>
    <col min="3" max="3" width="18.33203125" bestFit="1" customWidth="1"/>
    <col min="4" max="4" width="18" bestFit="1" customWidth="1"/>
    <col min="5" max="5" width="18.1640625" bestFit="1" customWidth="1"/>
    <col min="6" max="9" width="18" bestFit="1" customWidth="1"/>
  </cols>
  <sheetData>
    <row r="1" spans="1:11" ht="21" x14ac:dyDescent="0.25">
      <c r="A1" s="42" t="s">
        <v>29</v>
      </c>
      <c r="B1" s="43" t="s">
        <v>48</v>
      </c>
      <c r="C1" s="43" t="s">
        <v>49</v>
      </c>
      <c r="D1" s="43" t="s">
        <v>50</v>
      </c>
      <c r="E1" s="43" t="s">
        <v>51</v>
      </c>
      <c r="F1" s="43" t="s">
        <v>18</v>
      </c>
      <c r="G1" s="43" t="s">
        <v>52</v>
      </c>
      <c r="H1" s="43" t="s">
        <v>53</v>
      </c>
      <c r="I1" s="44" t="s">
        <v>54</v>
      </c>
    </row>
    <row r="2" spans="1:11" ht="21" x14ac:dyDescent="0.25">
      <c r="A2" s="38" t="s">
        <v>42</v>
      </c>
      <c r="B2" s="40">
        <v>7.9299999999999998E-4</v>
      </c>
      <c r="C2" s="40">
        <v>9.9099999999999991E-4</v>
      </c>
      <c r="D2" s="40">
        <v>1.5860000000000001E-4</v>
      </c>
      <c r="E2" s="40">
        <v>1.983E-4</v>
      </c>
      <c r="F2" s="40">
        <v>0.30599999999999999</v>
      </c>
      <c r="G2" s="40">
        <v>0.12239999999999999</v>
      </c>
      <c r="H2" s="40">
        <v>1.1895E-3</v>
      </c>
      <c r="I2" s="40">
        <v>1.4868800000000001E-3</v>
      </c>
      <c r="J2" s="28"/>
      <c r="K2" s="28"/>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8AA98-8A8E-D84D-99F3-76EB900D372B}">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Instructions</vt:lpstr>
      <vt:lpstr>Tool</vt:lpstr>
      <vt:lpstr>us_gov_east_1</vt:lpstr>
      <vt:lpstr>me_central_1</vt:lpstr>
      <vt:lpstr>me_south_1</vt:lpstr>
      <vt:lpstr>il_central_1</vt:lpstr>
      <vt:lpstr>eu_south_2</vt:lpstr>
      <vt:lpstr>eu_central_2</vt:lpstr>
      <vt:lpstr>ap_southeast_4</vt:lpstr>
      <vt:lpstr>ap_southeast_3</vt:lpstr>
      <vt:lpstr>ap_east_1</vt:lpstr>
      <vt:lpstr>us_gov_west_1</vt:lpstr>
      <vt:lpstr>sa_east_1</vt:lpstr>
      <vt:lpstr>eu_north_1</vt:lpstr>
      <vt:lpstr>eu_south_1</vt:lpstr>
      <vt:lpstr>ca_central_1</vt:lpstr>
      <vt:lpstr>eu_west_3</vt:lpstr>
      <vt:lpstr>eu_west_2</vt:lpstr>
      <vt:lpstr>eu_west_1</vt:lpstr>
      <vt:lpstr>ap_northeast_3</vt:lpstr>
      <vt:lpstr>ap_northeast_2</vt:lpstr>
      <vt:lpstr>ap_southeast_1</vt:lpstr>
      <vt:lpstr>ap_south_2</vt:lpstr>
      <vt:lpstr>ap_southeast_2</vt:lpstr>
      <vt:lpstr>ap_northeast_1</vt:lpstr>
      <vt:lpstr>us_east_1</vt:lpstr>
      <vt:lpstr>us_east_2</vt:lpstr>
      <vt:lpstr>us_west_1</vt:lpstr>
      <vt:lpstr>us_west_2</vt:lpstr>
      <vt:lpstr>af_south_1</vt:lpstr>
      <vt:lpstr>ap_south_1</vt:lpstr>
      <vt:lpstr>eu_central_1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2023-09-15T19:37:26Z</dcterms:created>
  <dcterms:modified xsi:type="dcterms:W3CDTF">2024-04-22T13:31:46Z</dcterms:modified>
</cp:coreProperties>
</file>