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autoCompressPictures="0"/>
  <xr:revisionPtr revIDLastSave="0" documentId="8_{B5E2FB7D-2543-4F2B-AB02-76283A09242E}" xr6:coauthVersionLast="44" xr6:coauthVersionMax="44" xr10:uidLastSave="{00000000-0000-0000-0000-000000000000}"/>
  <bookViews>
    <workbookView xWindow="-120" yWindow="-120" windowWidth="29040" windowHeight="15840" firstSheet="21" xr2:uid="{00000000-000D-0000-FFFF-FFFF00000000}"/>
  </bookViews>
  <sheets>
    <sheet name="Countries" sheetId="28" r:id="rId1"/>
    <sheet name="Argentina " sheetId="60" r:id="rId2"/>
    <sheet name="Argentina (sources)" sheetId="61" r:id="rId3"/>
    <sheet name="Australia " sheetId="62" r:id="rId4"/>
    <sheet name="Australia (sources)" sheetId="63" r:id="rId5"/>
    <sheet name="Brazil " sheetId="64" r:id="rId6"/>
    <sheet name="Brazil (sources)" sheetId="65" r:id="rId7"/>
    <sheet name="Canada" sheetId="66" r:id="rId8"/>
    <sheet name="Canada (sources)" sheetId="67" r:id="rId9"/>
    <sheet name="Finland " sheetId="70" r:id="rId10"/>
    <sheet name="Finland (sources)" sheetId="71" r:id="rId11"/>
    <sheet name="France " sheetId="73" r:id="rId12"/>
    <sheet name="France (sources)" sheetId="74" r:id="rId13"/>
    <sheet name="Germany " sheetId="75" r:id="rId14"/>
    <sheet name="Germany (sources)" sheetId="76" r:id="rId15"/>
    <sheet name="Iceland" sheetId="77" r:id="rId16"/>
    <sheet name="Iceland (sources)" sheetId="78" r:id="rId17"/>
    <sheet name="India " sheetId="79" r:id="rId18"/>
    <sheet name="India (sources)" sheetId="80" r:id="rId19"/>
    <sheet name="Indonesia" sheetId="81" r:id="rId20"/>
    <sheet name="Indonesia (sources)" sheetId="82" r:id="rId21"/>
    <sheet name="Italy " sheetId="83" r:id="rId22"/>
    <sheet name="Italy (sources)" sheetId="84" r:id="rId23"/>
    <sheet name="Japan" sheetId="96" r:id="rId24"/>
    <sheet name="Japan (sources)" sheetId="97" r:id="rId25"/>
    <sheet name="Malaysia " sheetId="99" r:id="rId26"/>
    <sheet name="Malaysia sources" sheetId="100" r:id="rId27"/>
    <sheet name="Mauritius" sheetId="102" r:id="rId28"/>
    <sheet name="Mauritius sources" sheetId="103" r:id="rId29"/>
    <sheet name="Netherlands " sheetId="105" r:id="rId30"/>
    <sheet name="Netherlands sources" sheetId="106" r:id="rId31"/>
    <sheet name="New Zealand " sheetId="108" r:id="rId32"/>
    <sheet name="New Zealand sources" sheetId="109" r:id="rId33"/>
    <sheet name="Norway" sheetId="111" r:id="rId34"/>
    <sheet name="Norway sources" sheetId="112" r:id="rId35"/>
    <sheet name="Portugal " sheetId="114" r:id="rId36"/>
    <sheet name="Portugal sources" sheetId="115" r:id="rId37"/>
    <sheet name="Singapore " sheetId="117" r:id="rId38"/>
    <sheet name="Singapore sources" sheetId="118" r:id="rId39"/>
    <sheet name="South Africa" sheetId="120" r:id="rId40"/>
    <sheet name="South Africa sources" sheetId="121" r:id="rId41"/>
    <sheet name="Spain" sheetId="123" r:id="rId42"/>
    <sheet name="Spain sources" sheetId="124" r:id="rId43"/>
    <sheet name="Sweden " sheetId="126" r:id="rId44"/>
    <sheet name="Sweden sources" sheetId="127" r:id="rId45"/>
    <sheet name="Switzerland" sheetId="129" r:id="rId46"/>
    <sheet name="Switzerland sources" sheetId="130" r:id="rId47"/>
    <sheet name="UK" sheetId="132" r:id="rId48"/>
    <sheet name="UK sources" sheetId="133" r:id="rId49"/>
    <sheet name="US" sheetId="135" r:id="rId50"/>
    <sheet name="US sources" sheetId="136" r:id="rId51"/>
  </sheets>
  <externalReferences>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s>
  <definedNames>
    <definedName name="\Z">'[1]NIPA Income from HS'!#REF!</definedName>
    <definedName name="column_head">#REF!</definedName>
    <definedName name="column_headings">#REF!</definedName>
    <definedName name="column_numbers">#REF!</definedName>
    <definedName name="data">#REF!</definedName>
    <definedName name="data2">#REF!</definedName>
    <definedName name="Diag">#REF!,#REF!</definedName>
    <definedName name="females">'[2]rba table'!$I$10:$I$49</definedName>
    <definedName name="fig4b">#REF!</definedName>
    <definedName name="fmtr">#REF!</definedName>
    <definedName name="footno">#REF!</definedName>
    <definedName name="footnotes">#REF!</definedName>
    <definedName name="footnotes2">#REF!</definedName>
    <definedName name="GEOG9703">#REF!</definedName>
    <definedName name="HTML_CodePage" hidden="1">1252</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'[2]rba table'!$C$10:$C$49</definedName>
    <definedName name="Rentflag">IF([3]Comparison!$B$7,"","not ")</definedName>
    <definedName name="spanners_level1">#REF!</definedName>
    <definedName name="spanners_level2">#REF!</definedName>
    <definedName name="spanners_level3">#REF!</definedName>
    <definedName name="spanners_level4">#REF!</definedName>
    <definedName name="spanners_level5">#REF!</definedName>
    <definedName name="spanners_levelV">#REF!</definedName>
    <definedName name="spanners_levelX">#REF!</definedName>
    <definedName name="spanners_levelY">#REF!</definedName>
    <definedName name="spanners_levelZ">#REF!</definedName>
    <definedName name="stub_lines">#REF!</definedName>
    <definedName name="titles">#REF!</definedName>
    <definedName name="totals">#REF!</definedName>
    <definedName name="Year">[3]Output!$C$4:$C$38</definedName>
    <definedName name="YearLabel">[3]Output!$B$15</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91" i="112" l="1"/>
  <c r="E92" i="111" s="1"/>
  <c r="G92" i="112"/>
  <c r="E93" i="111"/>
  <c r="G93" i="112"/>
  <c r="E94" i="111"/>
  <c r="G94" i="112"/>
  <c r="E95" i="111"/>
  <c r="G95" i="112"/>
  <c r="E96" i="111"/>
  <c r="G96" i="112"/>
  <c r="E97" i="111"/>
  <c r="G97" i="112"/>
  <c r="E98" i="111"/>
  <c r="G98" i="112"/>
  <c r="E99" i="111"/>
  <c r="G99" i="112"/>
  <c r="E100" i="111"/>
  <c r="G100" i="112"/>
  <c r="E101" i="111"/>
  <c r="G101" i="112"/>
  <c r="E102" i="111"/>
  <c r="G102" i="112"/>
  <c r="E103" i="111"/>
  <c r="G103" i="112"/>
  <c r="E104" i="111"/>
  <c r="G104" i="112"/>
  <c r="E105" i="111"/>
  <c r="G105" i="112"/>
  <c r="E106" i="111"/>
  <c r="G106" i="112"/>
  <c r="E107" i="111"/>
  <c r="G107" i="112"/>
  <c r="E108" i="111"/>
  <c r="G108" i="112"/>
  <c r="E109" i="111"/>
  <c r="G109" i="112"/>
  <c r="E110" i="111"/>
  <c r="G110" i="112"/>
  <c r="E111" i="111"/>
  <c r="G111" i="112"/>
  <c r="E112" i="111"/>
  <c r="G112" i="112"/>
  <c r="E113" i="111"/>
  <c r="G113" i="112"/>
  <c r="E114" i="111"/>
  <c r="G114" i="112"/>
  <c r="E115" i="111"/>
  <c r="G115" i="112"/>
  <c r="E116" i="111"/>
  <c r="G116" i="112"/>
  <c r="E117" i="111"/>
  <c r="G117" i="112"/>
  <c r="E118" i="111"/>
  <c r="G118" i="112"/>
  <c r="E119" i="111"/>
  <c r="G119" i="112"/>
  <c r="E120" i="111"/>
  <c r="G120" i="112"/>
  <c r="E121" i="111"/>
  <c r="R72" i="136"/>
  <c r="R69" i="136"/>
  <c r="R70" i="136"/>
  <c r="R71" i="136"/>
  <c r="R55" i="136"/>
  <c r="R56" i="136"/>
  <c r="R57" i="136"/>
  <c r="R58" i="136"/>
  <c r="R59" i="136"/>
  <c r="R60" i="136"/>
  <c r="R61" i="136"/>
  <c r="R62" i="136"/>
  <c r="R63" i="136"/>
  <c r="R64" i="136"/>
  <c r="R65" i="136"/>
  <c r="R66" i="136"/>
  <c r="F67" i="135" s="1"/>
  <c r="R67" i="136"/>
  <c r="R68" i="136"/>
  <c r="R54" i="136"/>
  <c r="P120" i="136"/>
  <c r="F121" i="135" s="1"/>
  <c r="P119" i="136"/>
  <c r="F120" i="135"/>
  <c r="P79" i="136"/>
  <c r="F80" i="135" s="1"/>
  <c r="P80" i="136"/>
  <c r="F81" i="135"/>
  <c r="P81" i="136"/>
  <c r="F82" i="135" s="1"/>
  <c r="P82" i="136"/>
  <c r="F83" i="135"/>
  <c r="P83" i="136"/>
  <c r="F84" i="135" s="1"/>
  <c r="P84" i="136"/>
  <c r="F85" i="135"/>
  <c r="P85" i="136"/>
  <c r="F86" i="135" s="1"/>
  <c r="P86" i="136"/>
  <c r="F87" i="135"/>
  <c r="P87" i="136"/>
  <c r="F88" i="135" s="1"/>
  <c r="P88" i="136"/>
  <c r="F89" i="135"/>
  <c r="P89" i="136"/>
  <c r="F90" i="135" s="1"/>
  <c r="P90" i="136"/>
  <c r="F91" i="135"/>
  <c r="P91" i="136"/>
  <c r="F92" i="135" s="1"/>
  <c r="P92" i="136"/>
  <c r="F93" i="135"/>
  <c r="P93" i="136"/>
  <c r="F94" i="135" s="1"/>
  <c r="P94" i="136"/>
  <c r="F95" i="135"/>
  <c r="P95" i="136"/>
  <c r="F96" i="135" s="1"/>
  <c r="P96" i="136"/>
  <c r="F97" i="135"/>
  <c r="P97" i="136"/>
  <c r="F98" i="135" s="1"/>
  <c r="P98" i="136"/>
  <c r="F99" i="135"/>
  <c r="P99" i="136"/>
  <c r="F100" i="135" s="1"/>
  <c r="P100" i="136"/>
  <c r="F101" i="135"/>
  <c r="P101" i="136"/>
  <c r="F102" i="135" s="1"/>
  <c r="P102" i="136"/>
  <c r="F103" i="135"/>
  <c r="P103" i="136"/>
  <c r="F104" i="135" s="1"/>
  <c r="P104" i="136"/>
  <c r="F105" i="135"/>
  <c r="P105" i="136"/>
  <c r="F106" i="135" s="1"/>
  <c r="P106" i="136"/>
  <c r="F107" i="135"/>
  <c r="P107" i="136"/>
  <c r="F108" i="135" s="1"/>
  <c r="P108" i="136"/>
  <c r="F109" i="135"/>
  <c r="P109" i="136"/>
  <c r="F110" i="135" s="1"/>
  <c r="P110" i="136"/>
  <c r="F111" i="135"/>
  <c r="P111" i="136"/>
  <c r="F112" i="135" s="1"/>
  <c r="P112" i="136"/>
  <c r="F113" i="135"/>
  <c r="P113" i="136"/>
  <c r="F114" i="135" s="1"/>
  <c r="P114" i="136"/>
  <c r="F115" i="135"/>
  <c r="P115" i="136"/>
  <c r="F116" i="135" s="1"/>
  <c r="P116" i="136"/>
  <c r="F117" i="135"/>
  <c r="P117" i="136"/>
  <c r="F118" i="135" s="1"/>
  <c r="P118" i="136"/>
  <c r="F119" i="135"/>
  <c r="P78" i="136"/>
  <c r="F79" i="135" s="1"/>
  <c r="E78" i="135"/>
  <c r="E79" i="135"/>
  <c r="E86" i="135"/>
  <c r="E87" i="135"/>
  <c r="E88" i="135"/>
  <c r="E89" i="135"/>
  <c r="E90" i="135"/>
  <c r="E91" i="135"/>
  <c r="E92" i="135"/>
  <c r="E93" i="135"/>
  <c r="E94" i="135"/>
  <c r="E95" i="135"/>
  <c r="E96" i="135"/>
  <c r="E97" i="135"/>
  <c r="E98" i="135"/>
  <c r="E99" i="135"/>
  <c r="E100" i="135"/>
  <c r="E101" i="135"/>
  <c r="E102" i="135"/>
  <c r="E103" i="135"/>
  <c r="E104" i="135"/>
  <c r="E105" i="135"/>
  <c r="E106" i="135"/>
  <c r="E107" i="135"/>
  <c r="E108" i="135"/>
  <c r="E109" i="135"/>
  <c r="E110" i="135"/>
  <c r="E111" i="135"/>
  <c r="E112" i="135"/>
  <c r="E113" i="135"/>
  <c r="E114" i="135"/>
  <c r="E67" i="135"/>
  <c r="B119" i="135"/>
  <c r="F69" i="135"/>
  <c r="F73" i="135"/>
  <c r="F74" i="135"/>
  <c r="F78" i="135"/>
  <c r="E117" i="135"/>
  <c r="E118" i="135"/>
  <c r="E116" i="135"/>
  <c r="O116" i="133"/>
  <c r="F60" i="135"/>
  <c r="F64" i="135"/>
  <c r="F61" i="135"/>
  <c r="F65" i="135"/>
  <c r="F66" i="135"/>
  <c r="F55" i="135"/>
  <c r="F45" i="135" s="1"/>
  <c r="L113" i="112"/>
  <c r="L114" i="112"/>
  <c r="L115" i="112"/>
  <c r="L116" i="112"/>
  <c r="L107" i="112"/>
  <c r="L108" i="112"/>
  <c r="L109" i="112"/>
  <c r="L110" i="112"/>
  <c r="L111" i="112"/>
  <c r="L112" i="112"/>
  <c r="L92" i="112"/>
  <c r="L93" i="112"/>
  <c r="L94" i="112"/>
  <c r="L95" i="112"/>
  <c r="L96" i="112"/>
  <c r="L97" i="112"/>
  <c r="L98" i="112"/>
  <c r="L99" i="112"/>
  <c r="L100" i="112"/>
  <c r="L101" i="112"/>
  <c r="L102" i="112"/>
  <c r="L103" i="112"/>
  <c r="L104" i="112"/>
  <c r="L105" i="112"/>
  <c r="L106" i="112"/>
  <c r="L35" i="112"/>
  <c r="L53" i="112"/>
  <c r="L65" i="112"/>
  <c r="L78" i="112"/>
  <c r="L81" i="112"/>
  <c r="L84" i="112"/>
  <c r="L87" i="112"/>
  <c r="L88" i="112"/>
  <c r="L89" i="112"/>
  <c r="L90" i="112"/>
  <c r="L91" i="112"/>
  <c r="L17" i="112"/>
  <c r="G18" i="111" s="1"/>
  <c r="N26" i="130"/>
  <c r="N30" i="130"/>
  <c r="H31" i="129" s="1"/>
  <c r="N34" i="130"/>
  <c r="N39" i="130"/>
  <c r="N41" i="130"/>
  <c r="N43" i="130"/>
  <c r="H44" i="129" s="1"/>
  <c r="N45" i="130"/>
  <c r="N46" i="130"/>
  <c r="N50" i="130"/>
  <c r="N52" i="130"/>
  <c r="H53" i="129" s="1"/>
  <c r="N54" i="130"/>
  <c r="N56" i="130"/>
  <c r="N58" i="130"/>
  <c r="N60" i="130"/>
  <c r="H61" i="129" s="1"/>
  <c r="N62" i="130"/>
  <c r="N74" i="130"/>
  <c r="N86" i="130"/>
  <c r="N96" i="130"/>
  <c r="H97" i="129" s="1"/>
  <c r="N102" i="130"/>
  <c r="N24" i="130"/>
  <c r="N20" i="130"/>
  <c r="N18" i="130"/>
  <c r="L107" i="130"/>
  <c r="G108" i="129" s="1"/>
  <c r="C118" i="130"/>
  <c r="B119" i="129" s="1"/>
  <c r="H114" i="127"/>
  <c r="E115" i="126" s="1"/>
  <c r="H115" i="127"/>
  <c r="E116" i="126" s="1"/>
  <c r="H96" i="127"/>
  <c r="H100" i="127"/>
  <c r="H101" i="127"/>
  <c r="H102" i="127"/>
  <c r="H103" i="127"/>
  <c r="H104" i="127"/>
  <c r="H105" i="127"/>
  <c r="H106" i="127"/>
  <c r="H107" i="127"/>
  <c r="H108" i="127"/>
  <c r="H109" i="127"/>
  <c r="H110" i="127"/>
  <c r="H111" i="127"/>
  <c r="H112" i="127"/>
  <c r="H113" i="127"/>
  <c r="H116" i="127"/>
  <c r="E117" i="126" s="1"/>
  <c r="H117" i="127"/>
  <c r="H118" i="127"/>
  <c r="H119" i="127"/>
  <c r="E120" i="126" s="1"/>
  <c r="H120" i="127"/>
  <c r="E121" i="126" s="1"/>
  <c r="E118" i="126"/>
  <c r="E119" i="126"/>
  <c r="F83" i="121"/>
  <c r="C84" i="120"/>
  <c r="F19" i="121"/>
  <c r="C20" i="120" s="1"/>
  <c r="F20" i="121"/>
  <c r="C21" i="120"/>
  <c r="F21" i="121"/>
  <c r="C22" i="120" s="1"/>
  <c r="F22" i="121"/>
  <c r="C23" i="120"/>
  <c r="F23" i="121"/>
  <c r="C24" i="120" s="1"/>
  <c r="F24" i="121"/>
  <c r="C25" i="120"/>
  <c r="F25" i="121"/>
  <c r="C26" i="120" s="1"/>
  <c r="F26" i="121"/>
  <c r="C27" i="120"/>
  <c r="F27" i="121"/>
  <c r="C28" i="120" s="1"/>
  <c r="F28" i="121"/>
  <c r="C29" i="120"/>
  <c r="F29" i="121"/>
  <c r="C30" i="120" s="1"/>
  <c r="F30" i="121"/>
  <c r="C31" i="120"/>
  <c r="F31" i="121"/>
  <c r="C32" i="120" s="1"/>
  <c r="F32" i="121"/>
  <c r="C33" i="120"/>
  <c r="F33" i="121"/>
  <c r="C34" i="120" s="1"/>
  <c r="F34" i="121"/>
  <c r="C35" i="120"/>
  <c r="F35" i="121"/>
  <c r="C36" i="120" s="1"/>
  <c r="F36" i="121"/>
  <c r="C37" i="120"/>
  <c r="F37" i="121"/>
  <c r="C38" i="120" s="1"/>
  <c r="F38" i="121"/>
  <c r="C39" i="120"/>
  <c r="F39" i="121"/>
  <c r="C40" i="120" s="1"/>
  <c r="F40" i="121"/>
  <c r="C41" i="120"/>
  <c r="F41" i="121"/>
  <c r="C42" i="120" s="1"/>
  <c r="F42" i="121"/>
  <c r="C43" i="120"/>
  <c r="F43" i="121"/>
  <c r="C44" i="120" s="1"/>
  <c r="F44" i="121"/>
  <c r="C45" i="120"/>
  <c r="F49" i="121"/>
  <c r="C50" i="120" s="1"/>
  <c r="F50" i="121"/>
  <c r="C51" i="120"/>
  <c r="F51" i="121"/>
  <c r="C52" i="120" s="1"/>
  <c r="F52" i="121"/>
  <c r="C53" i="120"/>
  <c r="F53" i="121"/>
  <c r="C54" i="120" s="1"/>
  <c r="F54" i="121"/>
  <c r="C55" i="120"/>
  <c r="F59" i="121"/>
  <c r="C60" i="120" s="1"/>
  <c r="F60" i="121"/>
  <c r="C61" i="120"/>
  <c r="F61" i="121"/>
  <c r="C62" i="120" s="1"/>
  <c r="F62" i="121"/>
  <c r="C63" i="120"/>
  <c r="F63" i="121"/>
  <c r="C64" i="120" s="1"/>
  <c r="F64" i="121"/>
  <c r="C65" i="120"/>
  <c r="F66" i="121"/>
  <c r="C67" i="120" s="1"/>
  <c r="F68" i="121"/>
  <c r="C69" i="120"/>
  <c r="F69" i="121"/>
  <c r="C70" i="120" s="1"/>
  <c r="F70" i="121"/>
  <c r="C71" i="120"/>
  <c r="F72" i="121"/>
  <c r="C73" i="120" s="1"/>
  <c r="F74" i="121"/>
  <c r="C75" i="120"/>
  <c r="F76" i="121"/>
  <c r="C77" i="120" s="1"/>
  <c r="F79" i="121"/>
  <c r="C80" i="120"/>
  <c r="F80" i="121"/>
  <c r="C81" i="120" s="1"/>
  <c r="F84" i="121"/>
  <c r="C85" i="120"/>
  <c r="F85" i="121"/>
  <c r="C86" i="120" s="1"/>
  <c r="F86" i="121"/>
  <c r="C87" i="120"/>
  <c r="F87" i="121"/>
  <c r="C88" i="120" s="1"/>
  <c r="F88" i="121"/>
  <c r="C89" i="120"/>
  <c r="F89" i="121"/>
  <c r="C90" i="120" s="1"/>
  <c r="F90" i="121"/>
  <c r="C91" i="120"/>
  <c r="F91" i="121"/>
  <c r="C92" i="120" s="1"/>
  <c r="F92" i="121"/>
  <c r="C93" i="120"/>
  <c r="F93" i="121"/>
  <c r="C94" i="120" s="1"/>
  <c r="F95" i="121"/>
  <c r="C96" i="120"/>
  <c r="F96" i="121"/>
  <c r="C97" i="120" s="1"/>
  <c r="F97" i="121"/>
  <c r="C98" i="120"/>
  <c r="F98" i="121"/>
  <c r="C99" i="120" s="1"/>
  <c r="F107" i="121"/>
  <c r="C108" i="120"/>
  <c r="F108" i="121"/>
  <c r="C109" i="120" s="1"/>
  <c r="F109" i="121"/>
  <c r="C110" i="120"/>
  <c r="F110" i="121"/>
  <c r="C111" i="120" s="1"/>
  <c r="F111" i="121"/>
  <c r="C112" i="120"/>
  <c r="F112" i="121"/>
  <c r="C113" i="120" s="1"/>
  <c r="F113" i="121"/>
  <c r="C114" i="120"/>
  <c r="F114" i="121"/>
  <c r="C115" i="120" s="1"/>
  <c r="F115" i="121"/>
  <c r="C116" i="120"/>
  <c r="F116" i="121"/>
  <c r="C117" i="120" s="1"/>
  <c r="F117" i="121"/>
  <c r="C118" i="120"/>
  <c r="E99" i="120"/>
  <c r="E86" i="120"/>
  <c r="E91" i="120"/>
  <c r="E106" i="120"/>
  <c r="E110" i="120"/>
  <c r="B80" i="117"/>
  <c r="B72" i="117" s="1"/>
  <c r="I39" i="124"/>
  <c r="E40" i="123"/>
  <c r="I40" i="124"/>
  <c r="E41" i="123" s="1"/>
  <c r="I45" i="124"/>
  <c r="E46" i="123"/>
  <c r="I46" i="124"/>
  <c r="E47" i="123" s="1"/>
  <c r="I47" i="124"/>
  <c r="E48" i="123"/>
  <c r="I48" i="124"/>
  <c r="E49" i="123" s="1"/>
  <c r="I49" i="124"/>
  <c r="E50" i="123"/>
  <c r="I50" i="124"/>
  <c r="E51" i="123" s="1"/>
  <c r="I51" i="124"/>
  <c r="E52" i="123" s="1"/>
  <c r="I52" i="124"/>
  <c r="E53" i="123" s="1"/>
  <c r="I53" i="124"/>
  <c r="E54" i="123"/>
  <c r="I54" i="124"/>
  <c r="E55" i="123" s="1"/>
  <c r="I55" i="124"/>
  <c r="E56" i="123"/>
  <c r="I56" i="124"/>
  <c r="E57" i="123" s="1"/>
  <c r="I57" i="124"/>
  <c r="E58" i="123"/>
  <c r="I58" i="124"/>
  <c r="E59" i="123" s="1"/>
  <c r="I59" i="124"/>
  <c r="E60" i="123" s="1"/>
  <c r="I60" i="124"/>
  <c r="E61" i="123" s="1"/>
  <c r="I62" i="124"/>
  <c r="E63" i="123" s="1"/>
  <c r="I63" i="124"/>
  <c r="E64" i="123" s="1"/>
  <c r="I64" i="124"/>
  <c r="E65" i="123"/>
  <c r="I66" i="124"/>
  <c r="E67" i="123" s="1"/>
  <c r="I76" i="124"/>
  <c r="E77" i="123"/>
  <c r="H86" i="124"/>
  <c r="D87" i="123" s="1"/>
  <c r="I86" i="124"/>
  <c r="E87" i="123" s="1"/>
  <c r="H87" i="124"/>
  <c r="D88" i="123" s="1"/>
  <c r="I87" i="124"/>
  <c r="E88" i="123"/>
  <c r="H88" i="124"/>
  <c r="D89" i="123"/>
  <c r="I88" i="124"/>
  <c r="E89" i="123"/>
  <c r="H89" i="124"/>
  <c r="D90" i="123"/>
  <c r="I89" i="124"/>
  <c r="E90" i="123"/>
  <c r="H90" i="124"/>
  <c r="D91" i="123"/>
  <c r="I90" i="124"/>
  <c r="E91" i="123"/>
  <c r="H91" i="124"/>
  <c r="D92" i="123"/>
  <c r="I91" i="124"/>
  <c r="E92" i="123"/>
  <c r="H92" i="124"/>
  <c r="D93" i="123"/>
  <c r="I92" i="124"/>
  <c r="E93" i="123"/>
  <c r="H93" i="124"/>
  <c r="D94" i="123"/>
  <c r="I93" i="124"/>
  <c r="E94" i="123"/>
  <c r="H94" i="124"/>
  <c r="D95" i="123"/>
  <c r="I94" i="124"/>
  <c r="E95" i="123"/>
  <c r="H95" i="124"/>
  <c r="D96" i="123"/>
  <c r="I95" i="124"/>
  <c r="E96" i="123"/>
  <c r="H96" i="124"/>
  <c r="D97" i="123"/>
  <c r="I96" i="124"/>
  <c r="E97" i="123"/>
  <c r="H97" i="124"/>
  <c r="D98" i="123"/>
  <c r="I97" i="124"/>
  <c r="E98" i="123"/>
  <c r="H98" i="124"/>
  <c r="D99" i="123"/>
  <c r="I98" i="124"/>
  <c r="E99" i="123"/>
  <c r="H99" i="124"/>
  <c r="D100" i="123"/>
  <c r="I99" i="124"/>
  <c r="E100" i="123"/>
  <c r="H100" i="124"/>
  <c r="D101" i="123"/>
  <c r="I100" i="124"/>
  <c r="E101" i="123"/>
  <c r="H101" i="124"/>
  <c r="D102" i="123"/>
  <c r="I101" i="124"/>
  <c r="E102" i="123"/>
  <c r="H102" i="124"/>
  <c r="D103" i="123"/>
  <c r="I102" i="124"/>
  <c r="E103" i="123"/>
  <c r="H103" i="124"/>
  <c r="D104" i="123"/>
  <c r="I103" i="124"/>
  <c r="E104" i="123"/>
  <c r="H104" i="124"/>
  <c r="D105" i="123" s="1"/>
  <c r="I104" i="124"/>
  <c r="E105" i="123"/>
  <c r="H105" i="124"/>
  <c r="D106" i="123"/>
  <c r="I105" i="124"/>
  <c r="E106" i="123"/>
  <c r="H106" i="124"/>
  <c r="D107" i="123"/>
  <c r="I106" i="124"/>
  <c r="E107" i="123"/>
  <c r="H107" i="124"/>
  <c r="D108" i="123"/>
  <c r="I107" i="124"/>
  <c r="E108" i="123"/>
  <c r="H108" i="124"/>
  <c r="D109" i="123" s="1"/>
  <c r="I108" i="124"/>
  <c r="E109" i="123"/>
  <c r="H109" i="124"/>
  <c r="D110" i="123" s="1"/>
  <c r="I109" i="124"/>
  <c r="E110" i="123" s="1"/>
  <c r="H110" i="124"/>
  <c r="D111" i="123" s="1"/>
  <c r="I110" i="124"/>
  <c r="E111" i="123"/>
  <c r="H111" i="124"/>
  <c r="D112" i="123"/>
  <c r="I111" i="124"/>
  <c r="E112" i="123"/>
  <c r="H112" i="124"/>
  <c r="D113" i="123"/>
  <c r="I112" i="124"/>
  <c r="E113" i="123"/>
  <c r="H113" i="124"/>
  <c r="D114" i="123"/>
  <c r="I113" i="124"/>
  <c r="E114" i="123"/>
  <c r="H114" i="124"/>
  <c r="D115" i="123" s="1"/>
  <c r="I114" i="124"/>
  <c r="E115" i="123"/>
  <c r="H115" i="124"/>
  <c r="D116" i="123" s="1"/>
  <c r="I115" i="124"/>
  <c r="E116" i="123"/>
  <c r="H116" i="124"/>
  <c r="D117" i="123" s="1"/>
  <c r="I116" i="124"/>
  <c r="E117" i="123" s="1"/>
  <c r="H117" i="124"/>
  <c r="D118" i="123" s="1"/>
  <c r="I117" i="124"/>
  <c r="E118" i="123"/>
  <c r="I38" i="124"/>
  <c r="E39" i="123" s="1"/>
  <c r="F100" i="133"/>
  <c r="F101" i="133"/>
  <c r="F102" i="133"/>
  <c r="F103" i="133"/>
  <c r="F104" i="133"/>
  <c r="F105" i="133"/>
  <c r="F106" i="133"/>
  <c r="F107" i="133"/>
  <c r="F108" i="133"/>
  <c r="F109" i="133"/>
  <c r="F110" i="133"/>
  <c r="F111" i="133"/>
  <c r="F112" i="133"/>
  <c r="F113" i="133"/>
  <c r="F114" i="133"/>
  <c r="E115" i="132"/>
  <c r="F115" i="133"/>
  <c r="F116" i="133"/>
  <c r="E117" i="132" s="1"/>
  <c r="F117" i="133"/>
  <c r="F14" i="133"/>
  <c r="E15" i="132"/>
  <c r="F15" i="133"/>
  <c r="F16" i="133"/>
  <c r="F17" i="133"/>
  <c r="F18" i="133"/>
  <c r="E19" i="132" s="1"/>
  <c r="F19" i="133"/>
  <c r="F20" i="133"/>
  <c r="E21" i="132" s="1"/>
  <c r="F21" i="133"/>
  <c r="F22" i="133"/>
  <c r="E23" i="132" s="1"/>
  <c r="F23" i="133"/>
  <c r="E24" i="132" s="1"/>
  <c r="F24" i="133"/>
  <c r="E25" i="132" s="1"/>
  <c r="F25" i="133"/>
  <c r="F26" i="133"/>
  <c r="F27" i="133"/>
  <c r="E28" i="132" s="1"/>
  <c r="F28" i="133"/>
  <c r="E29" i="132" s="1"/>
  <c r="F29" i="133"/>
  <c r="F30" i="133"/>
  <c r="F31" i="133"/>
  <c r="E32" i="132" s="1"/>
  <c r="F32" i="133"/>
  <c r="E33" i="132" s="1"/>
  <c r="F33" i="133"/>
  <c r="F34" i="133"/>
  <c r="F35" i="133"/>
  <c r="E36" i="132" s="1"/>
  <c r="F36" i="133"/>
  <c r="E37" i="132" s="1"/>
  <c r="F37" i="133"/>
  <c r="F38" i="133"/>
  <c r="F39" i="133"/>
  <c r="E40" i="132" s="1"/>
  <c r="F40" i="133"/>
  <c r="E41" i="132" s="1"/>
  <c r="F41" i="133"/>
  <c r="F42" i="133"/>
  <c r="F43" i="133"/>
  <c r="E44" i="132" s="1"/>
  <c r="F44" i="133"/>
  <c r="E45" i="132" s="1"/>
  <c r="F45" i="133"/>
  <c r="F46" i="133"/>
  <c r="F47" i="133"/>
  <c r="E48" i="132" s="1"/>
  <c r="F48" i="133"/>
  <c r="F49" i="133"/>
  <c r="F50" i="133"/>
  <c r="F51" i="133"/>
  <c r="E52" i="132" s="1"/>
  <c r="F52" i="133"/>
  <c r="E53" i="132" s="1"/>
  <c r="F53" i="133"/>
  <c r="F54" i="133"/>
  <c r="F55" i="133"/>
  <c r="E56" i="132" s="1"/>
  <c r="F56" i="133"/>
  <c r="E57" i="132" s="1"/>
  <c r="F57" i="133"/>
  <c r="F58" i="133"/>
  <c r="F59" i="133"/>
  <c r="E60" i="132" s="1"/>
  <c r="F60" i="133"/>
  <c r="E61" i="132" s="1"/>
  <c r="F61" i="133"/>
  <c r="F62" i="133"/>
  <c r="F63" i="133"/>
  <c r="E64" i="132" s="1"/>
  <c r="F64" i="133"/>
  <c r="F65" i="133"/>
  <c r="F67" i="133"/>
  <c r="F68" i="133"/>
  <c r="E69" i="132" s="1"/>
  <c r="F69" i="133"/>
  <c r="E70" i="132" s="1"/>
  <c r="F70" i="133"/>
  <c r="F71" i="133"/>
  <c r="F72" i="133"/>
  <c r="E73" i="132" s="1"/>
  <c r="F73" i="133"/>
  <c r="E74" i="132" s="1"/>
  <c r="F74" i="133"/>
  <c r="F75" i="133"/>
  <c r="F76" i="133"/>
  <c r="E77" i="132" s="1"/>
  <c r="F77" i="133"/>
  <c r="E78" i="132" s="1"/>
  <c r="F78" i="133"/>
  <c r="F79" i="133"/>
  <c r="F80" i="133"/>
  <c r="E81" i="132" s="1"/>
  <c r="F81" i="133"/>
  <c r="F82" i="133"/>
  <c r="F83" i="133"/>
  <c r="F84" i="133"/>
  <c r="E85" i="132" s="1"/>
  <c r="F86" i="133"/>
  <c r="E87" i="132" s="1"/>
  <c r="F87" i="133"/>
  <c r="F88" i="133"/>
  <c r="F89" i="133"/>
  <c r="E90" i="132" s="1"/>
  <c r="F13" i="133"/>
  <c r="E14" i="132" s="1"/>
  <c r="N13" i="127"/>
  <c r="H14" i="126"/>
  <c r="R88" i="124"/>
  <c r="R89" i="124"/>
  <c r="R90" i="124"/>
  <c r="R91" i="124"/>
  <c r="R92" i="124"/>
  <c r="R93" i="124"/>
  <c r="R94" i="124"/>
  <c r="R95" i="124"/>
  <c r="R96" i="124"/>
  <c r="R97" i="124"/>
  <c r="R98" i="124"/>
  <c r="R99" i="124"/>
  <c r="R100" i="124"/>
  <c r="R101" i="124"/>
  <c r="R102" i="124"/>
  <c r="R103" i="124"/>
  <c r="R104" i="124"/>
  <c r="R105" i="124"/>
  <c r="R106" i="124"/>
  <c r="R107" i="124"/>
  <c r="R108" i="124"/>
  <c r="R109" i="124"/>
  <c r="R110" i="124"/>
  <c r="R111" i="124"/>
  <c r="R112" i="124"/>
  <c r="R87" i="124"/>
  <c r="O115" i="115"/>
  <c r="H114" i="114"/>
  <c r="H117" i="114" s="1"/>
  <c r="O113" i="115"/>
  <c r="O116" i="115"/>
  <c r="O117" i="115"/>
  <c r="O118" i="115"/>
  <c r="H119" i="114"/>
  <c r="O119" i="115"/>
  <c r="O114" i="115"/>
  <c r="H115" i="114"/>
  <c r="N88" i="115"/>
  <c r="H89" i="114" s="1"/>
  <c r="N89" i="115"/>
  <c r="H90" i="114"/>
  <c r="N90" i="115"/>
  <c r="H91" i="114" s="1"/>
  <c r="N91" i="115"/>
  <c r="H92" i="114"/>
  <c r="N92" i="115"/>
  <c r="H93" i="114" s="1"/>
  <c r="N93" i="115"/>
  <c r="H94" i="114"/>
  <c r="N94" i="115"/>
  <c r="H95" i="114" s="1"/>
  <c r="N96" i="115"/>
  <c r="H97" i="114"/>
  <c r="N97" i="115"/>
  <c r="H98" i="114" s="1"/>
  <c r="N98" i="115"/>
  <c r="H99" i="114"/>
  <c r="N99" i="115"/>
  <c r="H100" i="114" s="1"/>
  <c r="N100" i="115"/>
  <c r="H101" i="114"/>
  <c r="N101" i="115"/>
  <c r="H102" i="114" s="1"/>
  <c r="N102" i="115"/>
  <c r="H103" i="114"/>
  <c r="N103" i="115"/>
  <c r="H104" i="114" s="1"/>
  <c r="N104" i="115"/>
  <c r="H105" i="114"/>
  <c r="N105" i="115"/>
  <c r="H106" i="114" s="1"/>
  <c r="N107" i="115"/>
  <c r="H108" i="114"/>
  <c r="H109" i="114"/>
  <c r="H110" i="114"/>
  <c r="H111" i="114"/>
  <c r="H112" i="114"/>
  <c r="H113" i="114"/>
  <c r="N87" i="115"/>
  <c r="H88" i="114"/>
  <c r="K119" i="106"/>
  <c r="E120" i="105"/>
  <c r="K115" i="106"/>
  <c r="E116" i="105"/>
  <c r="K111" i="106"/>
  <c r="E112" i="105"/>
  <c r="K107" i="106"/>
  <c r="E108" i="105"/>
  <c r="F11" i="105"/>
  <c r="F20" i="105"/>
  <c r="F25" i="105"/>
  <c r="F31" i="105"/>
  <c r="F36" i="105"/>
  <c r="F41" i="105"/>
  <c r="F45" i="105"/>
  <c r="F57" i="105"/>
  <c r="F61" i="105"/>
  <c r="F66" i="105"/>
  <c r="F71" i="105"/>
  <c r="F76" i="105"/>
  <c r="F80" i="105"/>
  <c r="F99" i="105"/>
  <c r="F100" i="105"/>
  <c r="F101" i="105"/>
  <c r="F102" i="105"/>
  <c r="F103" i="105"/>
  <c r="F104" i="105"/>
  <c r="F105" i="105"/>
  <c r="F106" i="105"/>
  <c r="F112" i="105"/>
  <c r="F113" i="105"/>
  <c r="F114" i="105"/>
  <c r="F115" i="105"/>
  <c r="F116" i="105"/>
  <c r="F117" i="105"/>
  <c r="O112" i="127"/>
  <c r="O113" i="127"/>
  <c r="O114" i="127"/>
  <c r="O115" i="127"/>
  <c r="O116" i="127"/>
  <c r="O117" i="127"/>
  <c r="O106" i="127"/>
  <c r="O107" i="127"/>
  <c r="O108" i="127"/>
  <c r="O109" i="127"/>
  <c r="O110" i="127"/>
  <c r="O111" i="127"/>
  <c r="O105" i="127"/>
  <c r="N111" i="127"/>
  <c r="N112" i="127"/>
  <c r="N88" i="127"/>
  <c r="N90" i="127"/>
  <c r="N93" i="127"/>
  <c r="N95" i="127"/>
  <c r="N97" i="127"/>
  <c r="N102" i="127"/>
  <c r="N104" i="127"/>
  <c r="N105" i="127"/>
  <c r="N106" i="127"/>
  <c r="N107" i="127"/>
  <c r="N108" i="127"/>
  <c r="N109" i="127"/>
  <c r="N110" i="127"/>
  <c r="N80" i="127"/>
  <c r="N83" i="127"/>
  <c r="N75" i="127"/>
  <c r="N35" i="127"/>
  <c r="N40" i="127"/>
  <c r="N42" i="127"/>
  <c r="N50" i="127"/>
  <c r="N51" i="127"/>
  <c r="N52" i="127"/>
  <c r="N53" i="127"/>
  <c r="N54" i="127"/>
  <c r="N55" i="127"/>
  <c r="N56" i="127"/>
  <c r="N71" i="127"/>
  <c r="N25" i="127"/>
  <c r="G108" i="99"/>
  <c r="G110" i="99"/>
  <c r="G113" i="99"/>
  <c r="G115" i="99"/>
  <c r="G118" i="99"/>
  <c r="G120" i="99"/>
  <c r="G105" i="99"/>
  <c r="E76" i="99"/>
  <c r="E80" i="99"/>
  <c r="E82" i="99"/>
  <c r="E85" i="99"/>
  <c r="E90" i="99"/>
  <c r="E93" i="99"/>
  <c r="E96" i="99"/>
  <c r="E98" i="99"/>
  <c r="E101" i="99"/>
  <c r="E103" i="99"/>
  <c r="E105" i="99"/>
  <c r="E108" i="99"/>
  <c r="E110" i="99"/>
  <c r="E113" i="99"/>
  <c r="E115" i="99"/>
  <c r="E118" i="99"/>
  <c r="E120" i="99"/>
  <c r="B76" i="99"/>
  <c r="B73" i="99"/>
  <c r="B63" i="99"/>
  <c r="B80" i="99"/>
  <c r="B82" i="99"/>
  <c r="B85" i="99"/>
  <c r="B90" i="99"/>
  <c r="B93" i="99"/>
  <c r="B95" i="99"/>
  <c r="B98" i="99"/>
  <c r="B101" i="99"/>
  <c r="B103" i="99"/>
  <c r="B105" i="99"/>
  <c r="B108" i="99"/>
  <c r="B110" i="99"/>
  <c r="B113" i="99"/>
  <c r="B115" i="99"/>
  <c r="B118" i="99"/>
  <c r="E26" i="132"/>
  <c r="E27" i="132"/>
  <c r="E30" i="132"/>
  <c r="E31" i="132"/>
  <c r="E34" i="132"/>
  <c r="E35" i="132"/>
  <c r="E38" i="132"/>
  <c r="E39" i="132"/>
  <c r="E42" i="132"/>
  <c r="E43" i="132"/>
  <c r="E46" i="132"/>
  <c r="E47" i="132"/>
  <c r="E49" i="132"/>
  <c r="E50" i="132"/>
  <c r="E51" i="132"/>
  <c r="E54" i="132"/>
  <c r="E55" i="132"/>
  <c r="E58" i="132"/>
  <c r="E59" i="132"/>
  <c r="E62" i="132"/>
  <c r="E63" i="132"/>
  <c r="E65" i="132"/>
  <c r="E66" i="132"/>
  <c r="E68" i="132"/>
  <c r="E71" i="132"/>
  <c r="E72" i="132"/>
  <c r="E75" i="132"/>
  <c r="E76" i="132"/>
  <c r="E79" i="132"/>
  <c r="E80" i="132"/>
  <c r="E82" i="132"/>
  <c r="E83" i="132"/>
  <c r="E84" i="132"/>
  <c r="E88" i="132"/>
  <c r="E89" i="132"/>
  <c r="E101" i="132"/>
  <c r="E102" i="132"/>
  <c r="E103" i="132"/>
  <c r="E104" i="132"/>
  <c r="E105" i="132"/>
  <c r="E106" i="132"/>
  <c r="E107" i="132"/>
  <c r="E108" i="132"/>
  <c r="E109" i="132"/>
  <c r="E110" i="132"/>
  <c r="E111" i="132"/>
  <c r="E112" i="132"/>
  <c r="E113" i="132"/>
  <c r="E116" i="132"/>
  <c r="E118" i="132"/>
  <c r="E16" i="132"/>
  <c r="E17" i="132"/>
  <c r="E18" i="132"/>
  <c r="E20" i="132"/>
  <c r="E22" i="132"/>
  <c r="Q6" i="133"/>
  <c r="H7" i="132" s="1"/>
  <c r="Q7" i="133"/>
  <c r="H8" i="132" s="1"/>
  <c r="Q8" i="133"/>
  <c r="H9" i="132" s="1"/>
  <c r="Q9" i="133"/>
  <c r="H10" i="132"/>
  <c r="Q10" i="133"/>
  <c r="H11" i="132" s="1"/>
  <c r="Q11" i="133"/>
  <c r="H12" i="132"/>
  <c r="Q12" i="133"/>
  <c r="H13" i="132" s="1"/>
  <c r="Q13" i="133"/>
  <c r="H14" i="132"/>
  <c r="Q14" i="133"/>
  <c r="H15" i="132" s="1"/>
  <c r="Q15" i="133"/>
  <c r="H16" i="132" s="1"/>
  <c r="Q16" i="133"/>
  <c r="H17" i="132" s="1"/>
  <c r="Q17" i="133"/>
  <c r="H18" i="132"/>
  <c r="Q18" i="133"/>
  <c r="H19" i="132" s="1"/>
  <c r="Q19" i="133"/>
  <c r="H20" i="132"/>
  <c r="Q24" i="133"/>
  <c r="H25" i="132" s="1"/>
  <c r="Q25" i="133"/>
  <c r="H26" i="132"/>
  <c r="Q26" i="133"/>
  <c r="H27" i="132" s="1"/>
  <c r="Q27" i="133"/>
  <c r="H28" i="132" s="1"/>
  <c r="Q28" i="133"/>
  <c r="H29" i="132" s="1"/>
  <c r="Q29" i="133"/>
  <c r="H30" i="132"/>
  <c r="Q30" i="133"/>
  <c r="H31" i="132" s="1"/>
  <c r="Q31" i="133"/>
  <c r="H32" i="132"/>
  <c r="Q32" i="133"/>
  <c r="H33" i="132" s="1"/>
  <c r="Q33" i="133"/>
  <c r="H34" i="132"/>
  <c r="Q34" i="133"/>
  <c r="H35" i="132" s="1"/>
  <c r="Q35" i="133"/>
  <c r="H36" i="132" s="1"/>
  <c r="Q36" i="133"/>
  <c r="H37" i="132" s="1"/>
  <c r="Q37" i="133"/>
  <c r="H38" i="132"/>
  <c r="Q38" i="133"/>
  <c r="H39" i="132" s="1"/>
  <c r="Q39" i="133"/>
  <c r="H40" i="132"/>
  <c r="Q40" i="133"/>
  <c r="H41" i="132" s="1"/>
  <c r="Q41" i="133"/>
  <c r="H42" i="132"/>
  <c r="Q42" i="133"/>
  <c r="H43" i="132" s="1"/>
  <c r="Q43" i="133"/>
  <c r="H44" i="132" s="1"/>
  <c r="Q44" i="133"/>
  <c r="H45" i="132" s="1"/>
  <c r="Q45" i="133"/>
  <c r="H46" i="132"/>
  <c r="Q46" i="133"/>
  <c r="H47" i="132" s="1"/>
  <c r="Q51" i="133"/>
  <c r="H52" i="132"/>
  <c r="Q52" i="133"/>
  <c r="H53" i="132" s="1"/>
  <c r="Q53" i="133"/>
  <c r="H54" i="132"/>
  <c r="Q54" i="133"/>
  <c r="H55" i="132" s="1"/>
  <c r="Q55" i="133"/>
  <c r="H56" i="132" s="1"/>
  <c r="Q56" i="133"/>
  <c r="H57" i="132" s="1"/>
  <c r="Q57" i="133"/>
  <c r="H58" i="132"/>
  <c r="Q58" i="133"/>
  <c r="H59" i="132" s="1"/>
  <c r="Q59" i="133"/>
  <c r="H60" i="132"/>
  <c r="Q60" i="133"/>
  <c r="H61" i="132"/>
  <c r="Q61" i="133"/>
  <c r="H62" i="132"/>
  <c r="Q62" i="133"/>
  <c r="H63" i="132"/>
  <c r="Q63" i="133"/>
  <c r="H64" i="132"/>
  <c r="Q64" i="133"/>
  <c r="H65" i="132"/>
  <c r="Q65" i="133"/>
  <c r="H66" i="132"/>
  <c r="Q66" i="133"/>
  <c r="H67" i="132"/>
  <c r="Q67" i="133"/>
  <c r="H68" i="132"/>
  <c r="Q68" i="133"/>
  <c r="H69" i="132"/>
  <c r="Q69" i="133"/>
  <c r="H70" i="132"/>
  <c r="Q70" i="133"/>
  <c r="H71" i="132"/>
  <c r="Q71" i="133"/>
  <c r="H72" i="132"/>
  <c r="Q72" i="133"/>
  <c r="H73" i="132"/>
  <c r="Q73" i="133"/>
  <c r="H74" i="132"/>
  <c r="Q74" i="133"/>
  <c r="H75" i="132"/>
  <c r="Q75" i="133"/>
  <c r="H76" i="132"/>
  <c r="Q76" i="133"/>
  <c r="H77" i="132"/>
  <c r="Q77" i="133"/>
  <c r="H78" i="132"/>
  <c r="Q78" i="133"/>
  <c r="H79" i="132"/>
  <c r="Q79" i="133"/>
  <c r="H80" i="132"/>
  <c r="Q80" i="133"/>
  <c r="H81" i="132"/>
  <c r="Q81" i="133"/>
  <c r="H82" i="132"/>
  <c r="Q82" i="133"/>
  <c r="H83" i="132"/>
  <c r="Q83" i="133"/>
  <c r="H84" i="132"/>
  <c r="Q84" i="133"/>
  <c r="H85" i="132"/>
  <c r="Q85" i="133"/>
  <c r="H86" i="132"/>
  <c r="Q86" i="133"/>
  <c r="H87" i="132"/>
  <c r="Q87" i="133"/>
  <c r="H88" i="132"/>
  <c r="Q88" i="133"/>
  <c r="H89" i="132"/>
  <c r="Q89" i="133"/>
  <c r="H90" i="132"/>
  <c r="Q90" i="133"/>
  <c r="H91" i="132"/>
  <c r="Q91" i="133"/>
  <c r="H92" i="132"/>
  <c r="Q92" i="133"/>
  <c r="H93" i="132"/>
  <c r="Q93" i="133"/>
  <c r="H94" i="132"/>
  <c r="Q94" i="133"/>
  <c r="H95" i="132"/>
  <c r="Q95" i="133"/>
  <c r="H96" i="132"/>
  <c r="Q96" i="133"/>
  <c r="H97" i="132"/>
  <c r="Q97" i="133"/>
  <c r="H98" i="132"/>
  <c r="Q98" i="133"/>
  <c r="H99" i="132"/>
  <c r="Q99" i="133"/>
  <c r="H100" i="132"/>
  <c r="Q100" i="133"/>
  <c r="H101" i="132"/>
  <c r="Q101" i="133"/>
  <c r="H102" i="132"/>
  <c r="Q102" i="133"/>
  <c r="H103" i="132"/>
  <c r="Q103" i="133"/>
  <c r="H104" i="132"/>
  <c r="Q104" i="133"/>
  <c r="H105" i="132"/>
  <c r="Q105" i="133"/>
  <c r="H106" i="132"/>
  <c r="Q106" i="133"/>
  <c r="H107" i="132"/>
  <c r="Q107" i="133"/>
  <c r="H108" i="132"/>
  <c r="Q108" i="133"/>
  <c r="H109" i="132"/>
  <c r="Q110" i="133"/>
  <c r="H111" i="132"/>
  <c r="Q111" i="133"/>
  <c r="H112" i="132"/>
  <c r="Q114" i="133"/>
  <c r="H115" i="132"/>
  <c r="Q117" i="133"/>
  <c r="H118" i="132"/>
  <c r="Q5" i="133"/>
  <c r="H6" i="132"/>
  <c r="H120" i="136"/>
  <c r="C121" i="135"/>
  <c r="H119" i="136"/>
  <c r="C120" i="135"/>
  <c r="H118" i="136"/>
  <c r="H117" i="136"/>
  <c r="H116" i="136"/>
  <c r="C117" i="135"/>
  <c r="H115" i="136"/>
  <c r="C116" i="135"/>
  <c r="H114" i="136"/>
  <c r="H113" i="136"/>
  <c r="C114" i="135" s="1"/>
  <c r="H112" i="136"/>
  <c r="C113" i="135"/>
  <c r="H111" i="136"/>
  <c r="C112" i="135"/>
  <c r="H110" i="136"/>
  <c r="H109" i="136"/>
  <c r="C110" i="135" s="1"/>
  <c r="H108" i="136"/>
  <c r="C109" i="135" s="1"/>
  <c r="H107" i="136"/>
  <c r="C108" i="135" s="1"/>
  <c r="H106" i="136"/>
  <c r="H105" i="136"/>
  <c r="C106" i="135"/>
  <c r="H104" i="136"/>
  <c r="C105" i="135" s="1"/>
  <c r="H103" i="136"/>
  <c r="H102" i="136"/>
  <c r="H101" i="136"/>
  <c r="C102" i="135" s="1"/>
  <c r="H100" i="136"/>
  <c r="C101" i="135"/>
  <c r="H99" i="136"/>
  <c r="C100" i="135" s="1"/>
  <c r="H98" i="136"/>
  <c r="H97" i="136"/>
  <c r="C98" i="135" s="1"/>
  <c r="H96" i="136"/>
  <c r="C97" i="135" s="1"/>
  <c r="H95" i="136"/>
  <c r="C96" i="135"/>
  <c r="H94" i="136"/>
  <c r="H93" i="136"/>
  <c r="H92" i="136"/>
  <c r="C93" i="135"/>
  <c r="H91" i="136"/>
  <c r="C92" i="135" s="1"/>
  <c r="H90" i="136"/>
  <c r="H89" i="136"/>
  <c r="C90" i="135"/>
  <c r="H88" i="136"/>
  <c r="C89" i="135"/>
  <c r="H87" i="136"/>
  <c r="C88" i="135"/>
  <c r="H86" i="136"/>
  <c r="H85" i="136"/>
  <c r="C86" i="135"/>
  <c r="H84" i="136"/>
  <c r="C85" i="135" s="1"/>
  <c r="H83" i="136"/>
  <c r="C84" i="135" s="1"/>
  <c r="H82" i="136"/>
  <c r="H81" i="136"/>
  <c r="C82" i="135"/>
  <c r="H80" i="136"/>
  <c r="C81" i="135"/>
  <c r="H79" i="136"/>
  <c r="H78" i="136"/>
  <c r="H77" i="136"/>
  <c r="C78" i="135"/>
  <c r="H76" i="136"/>
  <c r="C77" i="135"/>
  <c r="H75" i="136"/>
  <c r="C76" i="135"/>
  <c r="H74" i="136"/>
  <c r="H73" i="136"/>
  <c r="C74" i="135" s="1"/>
  <c r="H72" i="136"/>
  <c r="C73" i="135" s="1"/>
  <c r="H71" i="136"/>
  <c r="C72" i="135" s="1"/>
  <c r="H70" i="136"/>
  <c r="H69" i="136"/>
  <c r="C70" i="135"/>
  <c r="H68" i="136"/>
  <c r="C69" i="135" s="1"/>
  <c r="H67" i="136"/>
  <c r="C68" i="135"/>
  <c r="H66" i="136"/>
  <c r="H65" i="136"/>
  <c r="C66" i="135" s="1"/>
  <c r="H64" i="136"/>
  <c r="C65" i="135"/>
  <c r="H63" i="136"/>
  <c r="C64" i="135" s="1"/>
  <c r="H62" i="136"/>
  <c r="H61" i="136"/>
  <c r="C62" i="135"/>
  <c r="H60" i="136"/>
  <c r="C61" i="135"/>
  <c r="H59" i="136"/>
  <c r="C60" i="135"/>
  <c r="H58" i="136"/>
  <c r="H57" i="136"/>
  <c r="H56" i="136"/>
  <c r="C57" i="135"/>
  <c r="H55" i="136"/>
  <c r="H54" i="136"/>
  <c r="H53" i="136"/>
  <c r="H52" i="136"/>
  <c r="C53" i="135" s="1"/>
  <c r="H51" i="136"/>
  <c r="C52" i="135" s="1"/>
  <c r="H50" i="136"/>
  <c r="H49" i="136"/>
  <c r="H48" i="136"/>
  <c r="C49" i="135" s="1"/>
  <c r="H47" i="136"/>
  <c r="C48" i="135" s="1"/>
  <c r="H46" i="136"/>
  <c r="H45" i="136"/>
  <c r="C46" i="135" s="1"/>
  <c r="H44" i="136"/>
  <c r="C45" i="135"/>
  <c r="H43" i="136"/>
  <c r="C44" i="135" s="1"/>
  <c r="H42" i="136"/>
  <c r="H41" i="136"/>
  <c r="H40" i="136"/>
  <c r="C41" i="135" s="1"/>
  <c r="H39" i="136"/>
  <c r="C40" i="135"/>
  <c r="H38" i="136"/>
  <c r="H37" i="136"/>
  <c r="C38" i="135" s="1"/>
  <c r="H36" i="136"/>
  <c r="C37" i="135" s="1"/>
  <c r="H35" i="136"/>
  <c r="C36" i="135" s="1"/>
  <c r="H34" i="136"/>
  <c r="H33" i="136"/>
  <c r="C34" i="135" s="1"/>
  <c r="H32" i="136"/>
  <c r="C33" i="135"/>
  <c r="H31" i="136"/>
  <c r="C32" i="135" s="1"/>
  <c r="H30" i="136"/>
  <c r="H29" i="136"/>
  <c r="H28" i="136"/>
  <c r="C29" i="135" s="1"/>
  <c r="H27" i="136"/>
  <c r="C28" i="135"/>
  <c r="H26" i="136"/>
  <c r="H25" i="136"/>
  <c r="C26" i="135" s="1"/>
  <c r="H24" i="136"/>
  <c r="C25" i="135" s="1"/>
  <c r="H23" i="136"/>
  <c r="C24" i="135" s="1"/>
  <c r="H22" i="136"/>
  <c r="H21" i="136"/>
  <c r="C22" i="135" s="1"/>
  <c r="H20" i="136"/>
  <c r="C21" i="135"/>
  <c r="H19" i="136"/>
  <c r="C20" i="135" s="1"/>
  <c r="H18" i="136"/>
  <c r="T18" i="136"/>
  <c r="G19" i="135" s="1"/>
  <c r="T19" i="136"/>
  <c r="G20" i="135" s="1"/>
  <c r="T20" i="136"/>
  <c r="G21" i="135" s="1"/>
  <c r="T21" i="136"/>
  <c r="G22" i="135" s="1"/>
  <c r="T22" i="136"/>
  <c r="G23" i="135"/>
  <c r="T23" i="136"/>
  <c r="G24" i="135" s="1"/>
  <c r="T24" i="136"/>
  <c r="G25" i="135" s="1"/>
  <c r="T25" i="136"/>
  <c r="G26" i="135" s="1"/>
  <c r="T26" i="136"/>
  <c r="G27" i="135" s="1"/>
  <c r="T27" i="136"/>
  <c r="G28" i="135" s="1"/>
  <c r="T28" i="136"/>
  <c r="G29" i="135"/>
  <c r="T29" i="136"/>
  <c r="G30" i="135" s="1"/>
  <c r="T30" i="136"/>
  <c r="G31" i="135"/>
  <c r="T31" i="136"/>
  <c r="G32" i="135" s="1"/>
  <c r="T32" i="136"/>
  <c r="G33" i="135" s="1"/>
  <c r="T33" i="136"/>
  <c r="G34" i="135" s="1"/>
  <c r="T34" i="136"/>
  <c r="G35" i="135" s="1"/>
  <c r="T35" i="136"/>
  <c r="G36" i="135" s="1"/>
  <c r="T36" i="136"/>
  <c r="G37" i="135" s="1"/>
  <c r="T37" i="136"/>
  <c r="G38" i="135" s="1"/>
  <c r="T38" i="136"/>
  <c r="G39" i="135"/>
  <c r="T39" i="136"/>
  <c r="G40" i="135" s="1"/>
  <c r="T40" i="136"/>
  <c r="G41" i="135" s="1"/>
  <c r="T41" i="136"/>
  <c r="G42" i="135" s="1"/>
  <c r="T42" i="136"/>
  <c r="G43" i="135" s="1"/>
  <c r="T43" i="136"/>
  <c r="G44" i="135" s="1"/>
  <c r="T44" i="136"/>
  <c r="G45" i="135" s="1"/>
  <c r="T45" i="136"/>
  <c r="G46" i="135" s="1"/>
  <c r="T46" i="136"/>
  <c r="G47" i="135"/>
  <c r="T47" i="136"/>
  <c r="G48" i="135" s="1"/>
  <c r="T48" i="136"/>
  <c r="G49" i="135" s="1"/>
  <c r="T49" i="136"/>
  <c r="G50" i="135" s="1"/>
  <c r="T50" i="136"/>
  <c r="G51" i="135" s="1"/>
  <c r="T51" i="136"/>
  <c r="G52" i="135" s="1"/>
  <c r="T52" i="136"/>
  <c r="G53" i="135" s="1"/>
  <c r="T53" i="136"/>
  <c r="G54" i="135" s="1"/>
  <c r="T54" i="136"/>
  <c r="G55" i="135"/>
  <c r="T55" i="136"/>
  <c r="G56" i="135" s="1"/>
  <c r="U55" i="136"/>
  <c r="H56" i="135" s="1"/>
  <c r="T56" i="136"/>
  <c r="G57" i="135" s="1"/>
  <c r="T57" i="136"/>
  <c r="G58" i="135" s="1"/>
  <c r="T58" i="136"/>
  <c r="G59" i="135" s="1"/>
  <c r="U58" i="136"/>
  <c r="H59" i="135"/>
  <c r="T59" i="136"/>
  <c r="G60" i="135" s="1"/>
  <c r="T60" i="136"/>
  <c r="G61" i="135"/>
  <c r="T61" i="136"/>
  <c r="G62" i="135" s="1"/>
  <c r="U61" i="136"/>
  <c r="H62" i="135" s="1"/>
  <c r="T62" i="136"/>
  <c r="G63" i="135" s="1"/>
  <c r="T63" i="136"/>
  <c r="G64" i="135" s="1"/>
  <c r="T64" i="136"/>
  <c r="G65" i="135" s="1"/>
  <c r="U64" i="136"/>
  <c r="H65" i="135" s="1"/>
  <c r="T65" i="136"/>
  <c r="G66" i="135" s="1"/>
  <c r="T66" i="136"/>
  <c r="G67" i="135"/>
  <c r="T67" i="136"/>
  <c r="G68" i="135" s="1"/>
  <c r="U67" i="136"/>
  <c r="H68" i="135" s="1"/>
  <c r="T68" i="136"/>
  <c r="G69" i="135" s="1"/>
  <c r="T69" i="136"/>
  <c r="G70" i="135" s="1"/>
  <c r="T70" i="136"/>
  <c r="G71" i="135" s="1"/>
  <c r="U70" i="136"/>
  <c r="H71" i="135"/>
  <c r="T71" i="136"/>
  <c r="G72" i="135" s="1"/>
  <c r="T72" i="136"/>
  <c r="G73" i="135"/>
  <c r="T73" i="136"/>
  <c r="G74" i="135" s="1"/>
  <c r="U73" i="136"/>
  <c r="H74" i="135" s="1"/>
  <c r="T74" i="136"/>
  <c r="G75" i="135" s="1"/>
  <c r="T75" i="136"/>
  <c r="G76" i="135" s="1"/>
  <c r="T76" i="136"/>
  <c r="G77" i="135" s="1"/>
  <c r="U76" i="136"/>
  <c r="H77" i="135" s="1"/>
  <c r="T77" i="136"/>
  <c r="G78" i="135" s="1"/>
  <c r="T78" i="136"/>
  <c r="G79" i="135"/>
  <c r="T79" i="136"/>
  <c r="G80" i="135" s="1"/>
  <c r="T80" i="136"/>
  <c r="G81" i="135" s="1"/>
  <c r="T81" i="136"/>
  <c r="G82" i="135" s="1"/>
  <c r="T82" i="136"/>
  <c r="G83" i="135" s="1"/>
  <c r="U82" i="136"/>
  <c r="H83" i="135" s="1"/>
  <c r="T83" i="136"/>
  <c r="G84" i="135"/>
  <c r="T84" i="136"/>
  <c r="G85" i="135" s="1"/>
  <c r="T85" i="136"/>
  <c r="G86" i="135"/>
  <c r="T86" i="136"/>
  <c r="G87" i="135" s="1"/>
  <c r="T87" i="136"/>
  <c r="G88" i="135" s="1"/>
  <c r="T88" i="136"/>
  <c r="G89" i="135" s="1"/>
  <c r="U88" i="136"/>
  <c r="H89" i="135" s="1"/>
  <c r="T89" i="136"/>
  <c r="G90" i="135" s="1"/>
  <c r="T90" i="136"/>
  <c r="G91" i="135" s="1"/>
  <c r="T91" i="136"/>
  <c r="G92" i="135" s="1"/>
  <c r="U91" i="136"/>
  <c r="H92" i="135"/>
  <c r="T92" i="136"/>
  <c r="G93" i="135" s="1"/>
  <c r="T93" i="136"/>
  <c r="G94" i="135" s="1"/>
  <c r="T94" i="136"/>
  <c r="G95" i="135" s="1"/>
  <c r="U94" i="136"/>
  <c r="H95" i="135" s="1"/>
  <c r="T95" i="136"/>
  <c r="G96" i="135" s="1"/>
  <c r="T96" i="136"/>
  <c r="G97" i="135" s="1"/>
  <c r="T97" i="136"/>
  <c r="G98" i="135" s="1"/>
  <c r="U97" i="136"/>
  <c r="H98" i="135"/>
  <c r="T98" i="136"/>
  <c r="G99" i="135" s="1"/>
  <c r="T99" i="136"/>
  <c r="G100" i="135" s="1"/>
  <c r="T100" i="136"/>
  <c r="G101" i="135" s="1"/>
  <c r="U100" i="136"/>
  <c r="H101" i="135" s="1"/>
  <c r="T101" i="136"/>
  <c r="G102" i="135" s="1"/>
  <c r="T102" i="136"/>
  <c r="G103" i="135" s="1"/>
  <c r="T103" i="136"/>
  <c r="G104" i="135" s="1"/>
  <c r="U103" i="136"/>
  <c r="H104" i="135"/>
  <c r="T104" i="136"/>
  <c r="G105" i="135" s="1"/>
  <c r="T105" i="136"/>
  <c r="G106" i="135" s="1"/>
  <c r="T106" i="136"/>
  <c r="G107" i="135" s="1"/>
  <c r="U106" i="136"/>
  <c r="H107" i="135" s="1"/>
  <c r="T107" i="136"/>
  <c r="G108" i="135" s="1"/>
  <c r="T108" i="136"/>
  <c r="G109" i="135"/>
  <c r="T109" i="136"/>
  <c r="G110" i="135" s="1"/>
  <c r="U109" i="136"/>
  <c r="H110" i="135"/>
  <c r="T110" i="136"/>
  <c r="G111" i="135" s="1"/>
  <c r="T111" i="136"/>
  <c r="G112" i="135" s="1"/>
  <c r="T112" i="136"/>
  <c r="G113" i="135" s="1"/>
  <c r="U112" i="136"/>
  <c r="H113" i="135" s="1"/>
  <c r="T113" i="136"/>
  <c r="G114" i="135" s="1"/>
  <c r="T114" i="136"/>
  <c r="G115" i="135" s="1"/>
  <c r="T115" i="136"/>
  <c r="G116" i="135" s="1"/>
  <c r="U115" i="136"/>
  <c r="H116" i="135"/>
  <c r="T116" i="136"/>
  <c r="G117" i="135" s="1"/>
  <c r="T117" i="136"/>
  <c r="G118" i="135" s="1"/>
  <c r="T118" i="136"/>
  <c r="G119" i="135" s="1"/>
  <c r="U118" i="136"/>
  <c r="H119" i="135" s="1"/>
  <c r="T119" i="136"/>
  <c r="G120" i="135" s="1"/>
  <c r="H90" i="97"/>
  <c r="E91" i="96"/>
  <c r="H100" i="97"/>
  <c r="E101" i="96" s="1"/>
  <c r="H105" i="97"/>
  <c r="E106" i="96"/>
  <c r="H108" i="97"/>
  <c r="E109" i="96" s="1"/>
  <c r="H111" i="97"/>
  <c r="E112" i="96" s="1"/>
  <c r="H114" i="97"/>
  <c r="E115" i="96" s="1"/>
  <c r="H117" i="97"/>
  <c r="E118" i="96" s="1"/>
  <c r="D42" i="97"/>
  <c r="C43" i="96" s="1"/>
  <c r="D35" i="97"/>
  <c r="C36" i="96"/>
  <c r="D28" i="97"/>
  <c r="C29" i="96" s="1"/>
  <c r="B69" i="82"/>
  <c r="B75" i="81"/>
  <c r="B70" i="81" s="1"/>
  <c r="B75" i="82"/>
  <c r="B72" i="82"/>
  <c r="B73" i="81"/>
  <c r="B82" i="81"/>
  <c r="B84" i="81"/>
  <c r="B86" i="81"/>
  <c r="B87" i="81"/>
  <c r="B90" i="81"/>
  <c r="B93" i="81"/>
  <c r="B96" i="81"/>
  <c r="B99" i="81"/>
  <c r="B89" i="82"/>
  <c r="B86" i="82"/>
  <c r="B85" i="82"/>
  <c r="B83" i="82"/>
  <c r="B81" i="82"/>
  <c r="F60" i="100"/>
  <c r="C61" i="99" s="1"/>
  <c r="F61" i="100"/>
  <c r="C62" i="99"/>
  <c r="F62" i="100"/>
  <c r="C63" i="99" s="1"/>
  <c r="F63" i="100"/>
  <c r="C64" i="99"/>
  <c r="F64" i="100"/>
  <c r="C65" i="99" s="1"/>
  <c r="F65" i="100"/>
  <c r="C66" i="99" s="1"/>
  <c r="F66" i="100"/>
  <c r="C67" i="99" s="1"/>
  <c r="F67" i="100"/>
  <c r="C68" i="99" s="1"/>
  <c r="F68" i="100"/>
  <c r="C69" i="99" s="1"/>
  <c r="F69" i="100"/>
  <c r="C70" i="99" s="1"/>
  <c r="F70" i="100"/>
  <c r="C71" i="99" s="1"/>
  <c r="F71" i="100"/>
  <c r="C72" i="99"/>
  <c r="F72" i="100"/>
  <c r="C73" i="99" s="1"/>
  <c r="F73" i="100"/>
  <c r="C74" i="99" s="1"/>
  <c r="F74" i="100"/>
  <c r="C75" i="99" s="1"/>
  <c r="F75" i="100"/>
  <c r="C76" i="99" s="1"/>
  <c r="F76" i="100"/>
  <c r="C77" i="99" s="1"/>
  <c r="F77" i="100"/>
  <c r="C78" i="99"/>
  <c r="F78" i="100"/>
  <c r="C79" i="99" s="1"/>
  <c r="F79" i="100"/>
  <c r="C80" i="99"/>
  <c r="F80" i="100"/>
  <c r="C81" i="99" s="1"/>
  <c r="F88" i="100"/>
  <c r="C89" i="99" s="1"/>
  <c r="F89" i="100"/>
  <c r="C90" i="99" s="1"/>
  <c r="F90" i="100"/>
  <c r="C91" i="99" s="1"/>
  <c r="F91" i="100"/>
  <c r="C92" i="99" s="1"/>
  <c r="F93" i="100"/>
  <c r="C94" i="99" s="1"/>
  <c r="F98" i="100"/>
  <c r="C99" i="99" s="1"/>
  <c r="F99" i="100"/>
  <c r="C100" i="99"/>
  <c r="F100" i="100"/>
  <c r="C101" i="99" s="1"/>
  <c r="F105" i="100"/>
  <c r="C106" i="99" s="1"/>
  <c r="F106" i="100"/>
  <c r="C107" i="99" s="1"/>
  <c r="F107" i="100"/>
  <c r="C108" i="99" s="1"/>
  <c r="F108" i="100"/>
  <c r="C109" i="99" s="1"/>
  <c r="F110" i="100"/>
  <c r="C111" i="99" s="1"/>
  <c r="F114" i="100"/>
  <c r="C115" i="99" s="1"/>
  <c r="F115" i="100"/>
  <c r="C116" i="99"/>
  <c r="F116" i="100"/>
  <c r="C117" i="99" s="1"/>
  <c r="F117" i="100"/>
  <c r="C118" i="99" s="1"/>
  <c r="F56" i="100"/>
  <c r="H82" i="84"/>
  <c r="G52" i="118"/>
  <c r="E53" i="117" s="1"/>
  <c r="G53" i="118"/>
  <c r="E54" i="117" s="1"/>
  <c r="G54" i="118"/>
  <c r="E55" i="117" s="1"/>
  <c r="G55" i="118"/>
  <c r="E56" i="117" s="1"/>
  <c r="G56" i="118"/>
  <c r="E57" i="117" s="1"/>
  <c r="G57" i="118"/>
  <c r="E58" i="117" s="1"/>
  <c r="G58" i="118"/>
  <c r="E59" i="117"/>
  <c r="G59" i="118"/>
  <c r="E60" i="117" s="1"/>
  <c r="G61" i="118"/>
  <c r="E62" i="117" s="1"/>
  <c r="G62" i="118"/>
  <c r="E63" i="117" s="1"/>
  <c r="G63" i="118"/>
  <c r="E64" i="117" s="1"/>
  <c r="G64" i="118"/>
  <c r="E65" i="117" s="1"/>
  <c r="G65" i="118"/>
  <c r="E66" i="117"/>
  <c r="G66" i="118"/>
  <c r="E67" i="117" s="1"/>
  <c r="G67" i="118"/>
  <c r="E68" i="117"/>
  <c r="G68" i="118"/>
  <c r="E69" i="117" s="1"/>
  <c r="G69" i="118"/>
  <c r="E70" i="117" s="1"/>
  <c r="G70" i="118"/>
  <c r="E71" i="117" s="1"/>
  <c r="G71" i="118"/>
  <c r="E72" i="117" s="1"/>
  <c r="G72" i="118"/>
  <c r="E73" i="117" s="1"/>
  <c r="G73" i="118"/>
  <c r="E74" i="117" s="1"/>
  <c r="G74" i="118"/>
  <c r="E75" i="117" s="1"/>
  <c r="G75" i="118"/>
  <c r="E76" i="117"/>
  <c r="G76" i="118"/>
  <c r="E77" i="117" s="1"/>
  <c r="G77" i="118"/>
  <c r="E78" i="117" s="1"/>
  <c r="G78" i="118"/>
  <c r="E79" i="117" s="1"/>
  <c r="G79" i="118"/>
  <c r="E80" i="117" s="1"/>
  <c r="G80" i="118"/>
  <c r="E81" i="117" s="1"/>
  <c r="G81" i="118"/>
  <c r="E82" i="117"/>
  <c r="G82" i="118"/>
  <c r="E83" i="117" s="1"/>
  <c r="G83" i="118"/>
  <c r="E84" i="117"/>
  <c r="G84" i="118"/>
  <c r="E85" i="117" s="1"/>
  <c r="G85" i="118"/>
  <c r="E86" i="117" s="1"/>
  <c r="G86" i="118"/>
  <c r="E87" i="117" s="1"/>
  <c r="G87" i="118"/>
  <c r="E88" i="117" s="1"/>
  <c r="G88" i="118"/>
  <c r="E89" i="117" s="1"/>
  <c r="G89" i="118"/>
  <c r="E90" i="117" s="1"/>
  <c r="G90" i="118"/>
  <c r="E91" i="117" s="1"/>
  <c r="G91" i="118"/>
  <c r="E92" i="117"/>
  <c r="G92" i="118"/>
  <c r="E93" i="117" s="1"/>
  <c r="G93" i="118"/>
  <c r="E94" i="117" s="1"/>
  <c r="G94" i="118"/>
  <c r="E95" i="117" s="1"/>
  <c r="G95" i="118"/>
  <c r="E96" i="117" s="1"/>
  <c r="G96" i="118"/>
  <c r="E97" i="117" s="1"/>
  <c r="G98" i="118"/>
  <c r="E99" i="117"/>
  <c r="G99" i="118"/>
  <c r="E100" i="117" s="1"/>
  <c r="G100" i="118"/>
  <c r="E101" i="117"/>
  <c r="G101" i="118"/>
  <c r="E102" i="117" s="1"/>
  <c r="G102" i="118"/>
  <c r="E103" i="117" s="1"/>
  <c r="G103" i="118"/>
  <c r="E104" i="117" s="1"/>
  <c r="G104" i="118"/>
  <c r="E105" i="117" s="1"/>
  <c r="G105" i="118"/>
  <c r="E106" i="117" s="1"/>
  <c r="G106" i="118"/>
  <c r="E107" i="117" s="1"/>
  <c r="G107" i="118"/>
  <c r="E108" i="117" s="1"/>
  <c r="G108" i="118"/>
  <c r="E109" i="117"/>
  <c r="G109" i="118"/>
  <c r="E110" i="117" s="1"/>
  <c r="G110" i="118"/>
  <c r="E111" i="117" s="1"/>
  <c r="G111" i="118"/>
  <c r="E112" i="117" s="1"/>
  <c r="G112" i="118"/>
  <c r="E113" i="117" s="1"/>
  <c r="G113" i="118"/>
  <c r="E114" i="117" s="1"/>
  <c r="G114" i="118"/>
  <c r="E115" i="117"/>
  <c r="G115" i="118"/>
  <c r="E116" i="117" s="1"/>
  <c r="G116" i="118"/>
  <c r="E117" i="117"/>
  <c r="G117" i="118"/>
  <c r="E118" i="117" s="1"/>
  <c r="H41" i="115"/>
  <c r="F42" i="114" s="1"/>
  <c r="H42" i="115"/>
  <c r="F43" i="114" s="1"/>
  <c r="H43" i="115"/>
  <c r="F44" i="114" s="1"/>
  <c r="H44" i="115"/>
  <c r="F45" i="114" s="1"/>
  <c r="H45" i="115"/>
  <c r="F46" i="114" s="1"/>
  <c r="H46" i="115"/>
  <c r="F47" i="114" s="1"/>
  <c r="H47" i="115"/>
  <c r="F48" i="114"/>
  <c r="H48" i="115"/>
  <c r="F49" i="114" s="1"/>
  <c r="H49" i="115"/>
  <c r="F50" i="114" s="1"/>
  <c r="H50" i="115"/>
  <c r="F51" i="114" s="1"/>
  <c r="H51" i="115"/>
  <c r="F52" i="114" s="1"/>
  <c r="H52" i="115"/>
  <c r="F53" i="114" s="1"/>
  <c r="H53" i="115"/>
  <c r="F54" i="114"/>
  <c r="H54" i="115"/>
  <c r="F55" i="114" s="1"/>
  <c r="H55" i="115"/>
  <c r="F56" i="114"/>
  <c r="H56" i="115"/>
  <c r="F57" i="114" s="1"/>
  <c r="H57" i="115"/>
  <c r="F58" i="114" s="1"/>
  <c r="H58" i="115"/>
  <c r="F59" i="114" s="1"/>
  <c r="H59" i="115"/>
  <c r="F60" i="114" s="1"/>
  <c r="H60" i="115"/>
  <c r="F61" i="114" s="1"/>
  <c r="H61" i="115"/>
  <c r="F62" i="114" s="1"/>
  <c r="H62" i="115"/>
  <c r="F63" i="114" s="1"/>
  <c r="H63" i="115"/>
  <c r="F64" i="114"/>
  <c r="H64" i="115"/>
  <c r="F65" i="114" s="1"/>
  <c r="H65" i="115"/>
  <c r="F66" i="114" s="1"/>
  <c r="H66" i="115"/>
  <c r="F67" i="114" s="1"/>
  <c r="H67" i="115"/>
  <c r="F68" i="114" s="1"/>
  <c r="H68" i="115"/>
  <c r="F69" i="114" s="1"/>
  <c r="H69" i="115"/>
  <c r="F70" i="114"/>
  <c r="H70" i="115"/>
  <c r="F71" i="114" s="1"/>
  <c r="H71" i="115"/>
  <c r="F72" i="114"/>
  <c r="H72" i="115"/>
  <c r="F73" i="114" s="1"/>
  <c r="H73" i="115"/>
  <c r="F74" i="114" s="1"/>
  <c r="H74" i="115"/>
  <c r="F75" i="114" s="1"/>
  <c r="H75" i="115"/>
  <c r="F76" i="114" s="1"/>
  <c r="H76" i="115"/>
  <c r="F77" i="114" s="1"/>
  <c r="H77" i="115"/>
  <c r="F78" i="114" s="1"/>
  <c r="H78" i="115"/>
  <c r="F79" i="114" s="1"/>
  <c r="H79" i="115"/>
  <c r="F80" i="114"/>
  <c r="H80" i="115"/>
  <c r="F81" i="114" s="1"/>
  <c r="H81" i="115"/>
  <c r="F82" i="114" s="1"/>
  <c r="H82" i="115"/>
  <c r="F83" i="114" s="1"/>
  <c r="H83" i="115"/>
  <c r="F84" i="114" s="1"/>
  <c r="H84" i="115"/>
  <c r="F85" i="114" s="1"/>
  <c r="H85" i="115"/>
  <c r="F86" i="114"/>
  <c r="H86" i="115"/>
  <c r="F87" i="114" s="1"/>
  <c r="H87" i="115"/>
  <c r="F88" i="114"/>
  <c r="H94" i="115"/>
  <c r="F95" i="114" s="1"/>
  <c r="H95" i="115"/>
  <c r="F96" i="114"/>
  <c r="H96" i="115"/>
  <c r="F97" i="114" s="1"/>
  <c r="H97" i="115"/>
  <c r="F98" i="114"/>
  <c r="H98" i="115"/>
  <c r="F99" i="114" s="1"/>
  <c r="H99" i="115"/>
  <c r="F100" i="114"/>
  <c r="H100" i="115"/>
  <c r="F101" i="114" s="1"/>
  <c r="H101" i="115"/>
  <c r="F102" i="114"/>
  <c r="H102" i="115"/>
  <c r="F103" i="114" s="1"/>
  <c r="H103" i="115"/>
  <c r="F104" i="114"/>
  <c r="H104" i="115"/>
  <c r="F105" i="114" s="1"/>
  <c r="H105" i="115"/>
  <c r="F106" i="114"/>
  <c r="H106" i="115"/>
  <c r="F107" i="114" s="1"/>
  <c r="H107" i="115"/>
  <c r="F108" i="114"/>
  <c r="H108" i="115"/>
  <c r="F109" i="114" s="1"/>
  <c r="H109" i="115"/>
  <c r="F110" i="114"/>
  <c r="H110" i="115"/>
  <c r="F111" i="114" s="1"/>
  <c r="G81" i="115"/>
  <c r="E82" i="114"/>
  <c r="G82" i="115"/>
  <c r="E83" i="114" s="1"/>
  <c r="G83" i="115"/>
  <c r="E84" i="114"/>
  <c r="G84" i="115"/>
  <c r="E85" i="114" s="1"/>
  <c r="G85" i="115"/>
  <c r="E86" i="114"/>
  <c r="G86" i="115"/>
  <c r="E87" i="114" s="1"/>
  <c r="G87" i="115"/>
  <c r="E88" i="114"/>
  <c r="G94" i="115"/>
  <c r="E95" i="114" s="1"/>
  <c r="G95" i="115"/>
  <c r="E96" i="114"/>
  <c r="G96" i="115"/>
  <c r="E97" i="114" s="1"/>
  <c r="G97" i="115"/>
  <c r="E98" i="114"/>
  <c r="G98" i="115"/>
  <c r="E99" i="114" s="1"/>
  <c r="G99" i="115"/>
  <c r="E100" i="114"/>
  <c r="G100" i="115"/>
  <c r="E101" i="114" s="1"/>
  <c r="G101" i="115"/>
  <c r="E102" i="114"/>
  <c r="G102" i="115"/>
  <c r="E103" i="114" s="1"/>
  <c r="G103" i="115"/>
  <c r="E104" i="114"/>
  <c r="G104" i="115"/>
  <c r="E105" i="114" s="1"/>
  <c r="G105" i="115"/>
  <c r="E106" i="114"/>
  <c r="G106" i="115"/>
  <c r="E107" i="114" s="1"/>
  <c r="G107" i="115"/>
  <c r="E108" i="114"/>
  <c r="G108" i="115"/>
  <c r="E109" i="114" s="1"/>
  <c r="G109" i="115"/>
  <c r="E110" i="114"/>
  <c r="G110" i="115"/>
  <c r="E111" i="114" s="1"/>
  <c r="F68" i="109"/>
  <c r="D69" i="108"/>
  <c r="F69" i="109"/>
  <c r="D70" i="108" s="1"/>
  <c r="F70" i="109"/>
  <c r="D71" i="108"/>
  <c r="F71" i="109"/>
  <c r="D72" i="108" s="1"/>
  <c r="F72" i="109"/>
  <c r="D73" i="108"/>
  <c r="F73" i="109"/>
  <c r="D74" i="108" s="1"/>
  <c r="F74" i="109"/>
  <c r="D75" i="108"/>
  <c r="F75" i="109"/>
  <c r="D76" i="108" s="1"/>
  <c r="F76" i="109"/>
  <c r="D77" i="108"/>
  <c r="F77" i="109"/>
  <c r="D78" i="108" s="1"/>
  <c r="F78" i="109"/>
  <c r="D79" i="108"/>
  <c r="F79" i="109"/>
  <c r="D80" i="108" s="1"/>
  <c r="F80" i="109"/>
  <c r="D81" i="108"/>
  <c r="F81" i="109"/>
  <c r="D82" i="108" s="1"/>
  <c r="F82" i="109"/>
  <c r="D83" i="108"/>
  <c r="F83" i="109"/>
  <c r="D84" i="108" s="1"/>
  <c r="F84" i="109"/>
  <c r="D85" i="108"/>
  <c r="F85" i="109"/>
  <c r="D86" i="108"/>
  <c r="F86" i="109"/>
  <c r="D87" i="108"/>
  <c r="F87" i="109"/>
  <c r="D88" i="108"/>
  <c r="F88" i="109"/>
  <c r="D89" i="108"/>
  <c r="F89" i="109"/>
  <c r="D90" i="108"/>
  <c r="F90" i="109"/>
  <c r="D91" i="108"/>
  <c r="F91" i="109"/>
  <c r="D92" i="108"/>
  <c r="F92" i="109"/>
  <c r="D93" i="108"/>
  <c r="F93" i="109"/>
  <c r="D94" i="108"/>
  <c r="F94" i="109"/>
  <c r="D95" i="108"/>
  <c r="F95" i="109"/>
  <c r="D96" i="108"/>
  <c r="F96" i="109"/>
  <c r="D97" i="108"/>
  <c r="F97" i="109"/>
  <c r="D98" i="108"/>
  <c r="F98" i="109"/>
  <c r="D99" i="108"/>
  <c r="F99" i="109"/>
  <c r="D100" i="108"/>
  <c r="F100" i="109"/>
  <c r="D101" i="108"/>
  <c r="F101" i="109"/>
  <c r="D102" i="108"/>
  <c r="F102" i="109"/>
  <c r="D103" i="108"/>
  <c r="F103" i="109"/>
  <c r="D104" i="108"/>
  <c r="F104" i="109"/>
  <c r="D105" i="108"/>
  <c r="F105" i="109"/>
  <c r="D106" i="108"/>
  <c r="F106" i="109"/>
  <c r="D107" i="108"/>
  <c r="F107" i="109"/>
  <c r="D108" i="108"/>
  <c r="F108" i="109"/>
  <c r="D109" i="108"/>
  <c r="F109" i="109"/>
  <c r="D110" i="108"/>
  <c r="F110" i="109"/>
  <c r="D111" i="108"/>
  <c r="F111" i="109"/>
  <c r="D112" i="108"/>
  <c r="F112" i="109"/>
  <c r="D113" i="108"/>
  <c r="F113" i="109"/>
  <c r="D114" i="108"/>
  <c r="F114" i="109"/>
  <c r="D115" i="108"/>
  <c r="F115" i="109"/>
  <c r="D116" i="108"/>
  <c r="F116" i="109"/>
  <c r="D117" i="108"/>
  <c r="F117" i="109"/>
  <c r="D118" i="108"/>
  <c r="F118" i="109"/>
  <c r="D119" i="108"/>
  <c r="F60" i="109"/>
  <c r="D61" i="108"/>
  <c r="F61" i="109"/>
  <c r="D62" i="108"/>
  <c r="F62" i="109"/>
  <c r="D63" i="108"/>
  <c r="F63" i="109"/>
  <c r="D64" i="108"/>
  <c r="F64" i="109"/>
  <c r="D65" i="108"/>
  <c r="F65" i="109"/>
  <c r="D66" i="108"/>
  <c r="F67" i="109"/>
  <c r="D68" i="108"/>
  <c r="F59" i="109"/>
  <c r="D60" i="108"/>
  <c r="F58" i="109"/>
  <c r="D59" i="108"/>
  <c r="E57" i="109"/>
  <c r="D58" i="108"/>
  <c r="E55" i="109"/>
  <c r="D56" i="108"/>
  <c r="E56" i="109"/>
  <c r="D57" i="108"/>
  <c r="E27" i="109"/>
  <c r="D28" i="108"/>
  <c r="E28" i="109"/>
  <c r="D29" i="108"/>
  <c r="E29" i="109"/>
  <c r="D30" i="108"/>
  <c r="E30" i="109"/>
  <c r="D31" i="108"/>
  <c r="E31" i="109"/>
  <c r="D32" i="108"/>
  <c r="E32" i="109"/>
  <c r="D33" i="108"/>
  <c r="E33" i="109"/>
  <c r="D34" i="108"/>
  <c r="E34" i="109"/>
  <c r="D35" i="108"/>
  <c r="E35" i="109"/>
  <c r="D36" i="108"/>
  <c r="E38" i="109"/>
  <c r="D39" i="108"/>
  <c r="E39" i="109"/>
  <c r="D40" i="108"/>
  <c r="E40" i="109"/>
  <c r="D41" i="108"/>
  <c r="E41" i="109"/>
  <c r="D42" i="108"/>
  <c r="E42" i="109"/>
  <c r="D43" i="108"/>
  <c r="E43" i="109"/>
  <c r="D44" i="108"/>
  <c r="E44" i="109"/>
  <c r="D45" i="108"/>
  <c r="E45" i="109"/>
  <c r="D46" i="108"/>
  <c r="E50" i="109"/>
  <c r="D51" i="108"/>
  <c r="E51" i="109"/>
  <c r="D52" i="108"/>
  <c r="E52" i="109"/>
  <c r="D53" i="108"/>
  <c r="E53" i="109"/>
  <c r="D54" i="108"/>
  <c r="E54" i="109"/>
  <c r="D55" i="108"/>
  <c r="E26" i="109"/>
  <c r="D27" i="108"/>
  <c r="D52" i="103"/>
  <c r="C53" i="102"/>
  <c r="D53" i="103"/>
  <c r="C54" i="102"/>
  <c r="D54" i="103"/>
  <c r="C55" i="102"/>
  <c r="D57" i="103"/>
  <c r="C58" i="102"/>
  <c r="D58" i="103"/>
  <c r="C59" i="102"/>
  <c r="D59" i="103"/>
  <c r="C60" i="102"/>
  <c r="D60" i="103"/>
  <c r="C61" i="102"/>
  <c r="D61" i="103"/>
  <c r="C62" i="102"/>
  <c r="D62" i="103"/>
  <c r="C63" i="102"/>
  <c r="D63" i="103"/>
  <c r="C64" i="102"/>
  <c r="D64" i="103"/>
  <c r="C65" i="102"/>
  <c r="D65" i="103"/>
  <c r="C66" i="102"/>
  <c r="D66" i="103"/>
  <c r="C67" i="102"/>
  <c r="D67" i="103"/>
  <c r="C68" i="102"/>
  <c r="D68" i="103"/>
  <c r="C69" i="102"/>
  <c r="D69" i="103"/>
  <c r="C70" i="102"/>
  <c r="D70" i="103"/>
  <c r="C71" i="102"/>
  <c r="D71" i="103"/>
  <c r="C72" i="102"/>
  <c r="D72" i="103"/>
  <c r="C73" i="102"/>
  <c r="D73" i="103"/>
  <c r="C74" i="102"/>
  <c r="D74" i="103"/>
  <c r="C75" i="102"/>
  <c r="D75" i="103"/>
  <c r="C76" i="102"/>
  <c r="D76" i="103"/>
  <c r="C77" i="102"/>
  <c r="D77" i="103"/>
  <c r="C78" i="102"/>
  <c r="D80" i="103"/>
  <c r="C81" i="102"/>
  <c r="D81" i="103"/>
  <c r="C82" i="102"/>
  <c r="D82" i="103"/>
  <c r="C83" i="102"/>
  <c r="D83" i="103"/>
  <c r="C84" i="102"/>
  <c r="D84" i="103"/>
  <c r="C85" i="102"/>
  <c r="D85" i="103"/>
  <c r="C86" i="102"/>
  <c r="D86" i="103"/>
  <c r="C87" i="102"/>
  <c r="D87" i="103"/>
  <c r="C88" i="102"/>
  <c r="D88" i="103"/>
  <c r="C89" i="102"/>
  <c r="D89" i="103"/>
  <c r="C90" i="102"/>
  <c r="D90" i="103"/>
  <c r="C91" i="102"/>
  <c r="D91" i="103"/>
  <c r="C92" i="102"/>
  <c r="D92" i="103"/>
  <c r="C93" i="102"/>
  <c r="D93" i="103"/>
  <c r="C94" i="102"/>
  <c r="D94" i="103"/>
  <c r="C95" i="102"/>
  <c r="D95" i="103"/>
  <c r="C96" i="102"/>
  <c r="D96" i="103"/>
  <c r="C97" i="102"/>
  <c r="D98" i="103"/>
  <c r="C99" i="102"/>
  <c r="D99" i="103"/>
  <c r="C100" i="102"/>
  <c r="D100" i="103"/>
  <c r="C101" i="102"/>
  <c r="D101" i="103"/>
  <c r="C102" i="102"/>
  <c r="D102" i="103"/>
  <c r="C103" i="102"/>
  <c r="D103" i="103"/>
  <c r="C104" i="102"/>
  <c r="D106" i="103"/>
  <c r="C107" i="102"/>
  <c r="D107" i="103"/>
  <c r="C108" i="102"/>
  <c r="D108" i="103"/>
  <c r="C109" i="102"/>
  <c r="D109" i="103"/>
  <c r="C110" i="102"/>
  <c r="D110" i="103"/>
  <c r="C111" i="102"/>
  <c r="D111" i="103"/>
  <c r="C112" i="102"/>
  <c r="D112" i="103"/>
  <c r="C113" i="102"/>
  <c r="D113" i="103"/>
  <c r="C114" i="102"/>
  <c r="D115" i="103"/>
  <c r="C116" i="102"/>
  <c r="D116" i="103"/>
  <c r="C117" i="102"/>
  <c r="E38" i="103"/>
  <c r="D39" i="102"/>
  <c r="E39" i="103"/>
  <c r="D40" i="102"/>
  <c r="E40" i="103"/>
  <c r="D41" i="102"/>
  <c r="E41" i="103"/>
  <c r="D42" i="102"/>
  <c r="E42" i="103"/>
  <c r="D43" i="102"/>
  <c r="E43" i="103"/>
  <c r="D44" i="102"/>
  <c r="E44" i="103"/>
  <c r="D45" i="102"/>
  <c r="E45" i="103"/>
  <c r="D46" i="102"/>
  <c r="E46" i="103"/>
  <c r="D47" i="102"/>
  <c r="E47" i="103"/>
  <c r="D48" i="102"/>
  <c r="E48" i="103"/>
  <c r="D49" i="102"/>
  <c r="E49" i="103"/>
  <c r="D50" i="102"/>
  <c r="E50" i="103"/>
  <c r="D51" i="102"/>
  <c r="E51" i="103"/>
  <c r="D52" i="102"/>
  <c r="E52" i="103"/>
  <c r="D53" i="102"/>
  <c r="E53" i="103"/>
  <c r="D54" i="102"/>
  <c r="E54" i="103"/>
  <c r="D55" i="102"/>
  <c r="E55" i="103"/>
  <c r="D56" i="102"/>
  <c r="E56" i="103"/>
  <c r="D57" i="102"/>
  <c r="E57" i="103"/>
  <c r="D58" i="102"/>
  <c r="E58" i="103"/>
  <c r="D59" i="102"/>
  <c r="E59" i="103"/>
  <c r="D60" i="102"/>
  <c r="E60" i="103"/>
  <c r="D61" i="102"/>
  <c r="E61" i="103"/>
  <c r="D62" i="102"/>
  <c r="E62" i="103"/>
  <c r="D63" i="102"/>
  <c r="E63" i="103"/>
  <c r="D64" i="102"/>
  <c r="E64" i="103"/>
  <c r="D65" i="102"/>
  <c r="E65" i="103"/>
  <c r="D66" i="102"/>
  <c r="E66" i="103"/>
  <c r="D67" i="102"/>
  <c r="E67" i="103"/>
  <c r="D68" i="102"/>
  <c r="E68" i="103"/>
  <c r="D69" i="102"/>
  <c r="E69" i="103"/>
  <c r="D70" i="102"/>
  <c r="E70" i="103"/>
  <c r="D71" i="102"/>
  <c r="E71" i="103"/>
  <c r="D72" i="102"/>
  <c r="E72" i="103"/>
  <c r="D73" i="102"/>
  <c r="E73" i="103"/>
  <c r="D74" i="102"/>
  <c r="E74" i="103"/>
  <c r="D75" i="102"/>
  <c r="E75" i="103"/>
  <c r="D76" i="102"/>
  <c r="E76" i="103"/>
  <c r="D77" i="102"/>
  <c r="E77" i="103"/>
  <c r="D78" i="102"/>
  <c r="E80" i="103"/>
  <c r="D81" i="102"/>
  <c r="E81" i="103"/>
  <c r="D82" i="102"/>
  <c r="E82" i="103"/>
  <c r="D83" i="102"/>
  <c r="E83" i="103"/>
  <c r="D84" i="102"/>
  <c r="E84" i="103"/>
  <c r="D85" i="102"/>
  <c r="E85" i="103"/>
  <c r="D86" i="102"/>
  <c r="E86" i="103"/>
  <c r="D87" i="102"/>
  <c r="E87" i="103"/>
  <c r="D88" i="102"/>
  <c r="E88" i="103"/>
  <c r="D89" i="102"/>
  <c r="E89" i="103"/>
  <c r="D90" i="102"/>
  <c r="E90" i="103"/>
  <c r="D91" i="102"/>
  <c r="E91" i="103"/>
  <c r="D92" i="102"/>
  <c r="E92" i="103"/>
  <c r="D93" i="102"/>
  <c r="E93" i="103"/>
  <c r="D94" i="102"/>
  <c r="E94" i="103"/>
  <c r="D95" i="102"/>
  <c r="E95" i="103"/>
  <c r="D96" i="102"/>
  <c r="E96" i="103"/>
  <c r="D97" i="102"/>
  <c r="E98" i="103"/>
  <c r="D99" i="102"/>
  <c r="E99" i="103"/>
  <c r="D100" i="102"/>
  <c r="E100" i="103"/>
  <c r="D101" i="102"/>
  <c r="E101" i="103"/>
  <c r="D102" i="102"/>
  <c r="E102" i="103"/>
  <c r="D103" i="102"/>
  <c r="E103" i="103"/>
  <c r="D104" i="102"/>
  <c r="E106" i="103"/>
  <c r="D107" i="102"/>
  <c r="E107" i="103"/>
  <c r="D108" i="102"/>
  <c r="E108" i="103"/>
  <c r="D109" i="102"/>
  <c r="E109" i="103"/>
  <c r="D110" i="102"/>
  <c r="E110" i="103"/>
  <c r="D111" i="102"/>
  <c r="E111" i="103"/>
  <c r="D112" i="102"/>
  <c r="E112" i="103"/>
  <c r="D113" i="102"/>
  <c r="E113" i="103"/>
  <c r="D114" i="102"/>
  <c r="E115" i="103"/>
  <c r="D116" i="102"/>
  <c r="E116" i="103"/>
  <c r="D117" i="102"/>
  <c r="G52" i="100"/>
  <c r="D53" i="99"/>
  <c r="G53" i="100"/>
  <c r="D54" i="99"/>
  <c r="G54" i="100"/>
  <c r="D55" i="99"/>
  <c r="G55" i="100"/>
  <c r="D56" i="99"/>
  <c r="G56" i="100"/>
  <c r="D57" i="99"/>
  <c r="G57" i="100"/>
  <c r="D58" i="99"/>
  <c r="G58" i="100"/>
  <c r="D59" i="99"/>
  <c r="G59" i="100"/>
  <c r="D60" i="99"/>
  <c r="G60" i="100"/>
  <c r="D61" i="99"/>
  <c r="G61" i="100"/>
  <c r="D62" i="99"/>
  <c r="G62" i="100"/>
  <c r="D63" i="99"/>
  <c r="G63" i="100"/>
  <c r="D64" i="99"/>
  <c r="G64" i="100"/>
  <c r="D65" i="99"/>
  <c r="G65" i="100"/>
  <c r="D66" i="99"/>
  <c r="G66" i="100"/>
  <c r="D67" i="99"/>
  <c r="G67" i="100"/>
  <c r="D68" i="99"/>
  <c r="G68" i="100"/>
  <c r="D69" i="99"/>
  <c r="G69" i="100"/>
  <c r="D70" i="99"/>
  <c r="G70" i="100"/>
  <c r="D71" i="99"/>
  <c r="G71" i="100"/>
  <c r="D72" i="99"/>
  <c r="G72" i="100"/>
  <c r="D73" i="99"/>
  <c r="G73" i="100"/>
  <c r="D74" i="99"/>
  <c r="G74" i="100"/>
  <c r="D75" i="99"/>
  <c r="G75" i="100"/>
  <c r="D76" i="99"/>
  <c r="G76" i="100"/>
  <c r="D77" i="99"/>
  <c r="G77" i="100"/>
  <c r="D78" i="99"/>
  <c r="G78" i="100"/>
  <c r="D79" i="99"/>
  <c r="G79" i="100"/>
  <c r="D80" i="99"/>
  <c r="G80" i="100"/>
  <c r="D81" i="99"/>
  <c r="G88" i="100"/>
  <c r="D89" i="99"/>
  <c r="G89" i="100"/>
  <c r="D90" i="99"/>
  <c r="G90" i="100"/>
  <c r="D91" i="99"/>
  <c r="G91" i="100"/>
  <c r="D92" i="99"/>
  <c r="G93" i="100"/>
  <c r="D94" i="99"/>
  <c r="G98" i="100"/>
  <c r="D99" i="99"/>
  <c r="G99" i="100"/>
  <c r="D100" i="99"/>
  <c r="G100" i="100"/>
  <c r="D101" i="99"/>
  <c r="F76" i="99"/>
  <c r="F82" i="99"/>
  <c r="F85" i="99"/>
  <c r="F90" i="99"/>
  <c r="F93" i="99"/>
  <c r="F95" i="99"/>
  <c r="F98" i="99"/>
  <c r="F101" i="99"/>
  <c r="F103" i="99"/>
  <c r="F5" i="97"/>
  <c r="D6" i="96" s="1"/>
  <c r="F6" i="97"/>
  <c r="D7" i="96" s="1"/>
  <c r="F7" i="97"/>
  <c r="D8" i="96" s="1"/>
  <c r="F8" i="97"/>
  <c r="D9" i="96" s="1"/>
  <c r="F9" i="97"/>
  <c r="D10" i="96" s="1"/>
  <c r="F10" i="97"/>
  <c r="D11" i="96"/>
  <c r="F11" i="97"/>
  <c r="D12" i="96" s="1"/>
  <c r="F12" i="97"/>
  <c r="D13" i="96" s="1"/>
  <c r="F13" i="97"/>
  <c r="D14" i="96" s="1"/>
  <c r="F14" i="97"/>
  <c r="D15" i="96" s="1"/>
  <c r="F15" i="97"/>
  <c r="D16" i="96" s="1"/>
  <c r="F16" i="97"/>
  <c r="D17" i="96"/>
  <c r="F17" i="97"/>
  <c r="D18" i="96" s="1"/>
  <c r="F18" i="97"/>
  <c r="D19" i="96"/>
  <c r="F19" i="97"/>
  <c r="D20" i="96" s="1"/>
  <c r="F20" i="97"/>
  <c r="D21" i="96" s="1"/>
  <c r="F21" i="97"/>
  <c r="D22" i="96" s="1"/>
  <c r="F22" i="97"/>
  <c r="D23" i="96" s="1"/>
  <c r="F23" i="97"/>
  <c r="D24" i="96" s="1"/>
  <c r="F24" i="97"/>
  <c r="D25" i="96" s="1"/>
  <c r="F25" i="97"/>
  <c r="D26" i="96" s="1"/>
  <c r="F26" i="97"/>
  <c r="D27" i="96"/>
  <c r="F27" i="97"/>
  <c r="D28" i="96" s="1"/>
  <c r="F28" i="97"/>
  <c r="D29" i="96" s="1"/>
  <c r="F29" i="97"/>
  <c r="D30" i="96" s="1"/>
  <c r="F30" i="97"/>
  <c r="D31" i="96" s="1"/>
  <c r="F31" i="97"/>
  <c r="D32" i="96" s="1"/>
  <c r="F32" i="97"/>
  <c r="D33" i="96"/>
  <c r="F33" i="97"/>
  <c r="D34" i="96" s="1"/>
  <c r="F34" i="97"/>
  <c r="D35" i="96"/>
  <c r="F35" i="97"/>
  <c r="D36" i="96" s="1"/>
  <c r="F36" i="97"/>
  <c r="D37" i="96" s="1"/>
  <c r="F37" i="97"/>
  <c r="D38" i="96" s="1"/>
  <c r="F38" i="97"/>
  <c r="D39" i="96" s="1"/>
  <c r="F39" i="97"/>
  <c r="D40" i="96" s="1"/>
  <c r="F40" i="97"/>
  <c r="D41" i="96" s="1"/>
  <c r="F41" i="97"/>
  <c r="D42" i="96" s="1"/>
  <c r="F42" i="97"/>
  <c r="D43" i="96"/>
  <c r="F43" i="97"/>
  <c r="D44" i="96" s="1"/>
  <c r="F44" i="97"/>
  <c r="D45" i="96" s="1"/>
  <c r="F45" i="97"/>
  <c r="D46" i="96" s="1"/>
  <c r="F46" i="97"/>
  <c r="D47" i="96" s="1"/>
  <c r="F47" i="97"/>
  <c r="D48" i="96" s="1"/>
  <c r="F48" i="97"/>
  <c r="D49" i="96"/>
  <c r="F49" i="97"/>
  <c r="D50" i="96" s="1"/>
  <c r="F50" i="97"/>
  <c r="D51" i="96"/>
  <c r="F52" i="97"/>
  <c r="D53" i="96" s="1"/>
  <c r="F53" i="97"/>
  <c r="D54" i="96" s="1"/>
  <c r="F54" i="97"/>
  <c r="D55" i="96" s="1"/>
  <c r="F55" i="97"/>
  <c r="D56" i="96" s="1"/>
  <c r="F56" i="97"/>
  <c r="D57" i="96" s="1"/>
  <c r="F57" i="97"/>
  <c r="D58" i="96" s="1"/>
  <c r="F58" i="97"/>
  <c r="D59" i="96" s="1"/>
  <c r="F59" i="97"/>
  <c r="D60" i="96" s="1"/>
  <c r="F60" i="97"/>
  <c r="D61" i="96" s="1"/>
  <c r="F61" i="97"/>
  <c r="D62" i="96"/>
  <c r="F62" i="97"/>
  <c r="D63" i="96" s="1"/>
  <c r="F63" i="97"/>
  <c r="D64" i="96" s="1"/>
  <c r="F64" i="97"/>
  <c r="D65" i="96" s="1"/>
  <c r="F65" i="97"/>
  <c r="D66" i="96" s="1"/>
  <c r="F66" i="97"/>
  <c r="D67" i="96" s="1"/>
  <c r="F67" i="97"/>
  <c r="D68" i="96"/>
  <c r="F68" i="97"/>
  <c r="D69" i="96" s="1"/>
  <c r="F69" i="97"/>
  <c r="D70" i="96"/>
  <c r="F70" i="97"/>
  <c r="D71" i="96" s="1"/>
  <c r="F71" i="97"/>
  <c r="D72" i="96" s="1"/>
  <c r="F72" i="97"/>
  <c r="D73" i="96" s="1"/>
  <c r="F73" i="97"/>
  <c r="D74" i="96" s="1"/>
  <c r="F74" i="97"/>
  <c r="D75" i="96" s="1"/>
  <c r="F75" i="97"/>
  <c r="D76" i="96" s="1"/>
  <c r="F76" i="97"/>
  <c r="D77" i="96" s="1"/>
  <c r="F77" i="97"/>
  <c r="D78" i="96"/>
  <c r="F78" i="97"/>
  <c r="D79" i="96" s="1"/>
  <c r="F79" i="97"/>
  <c r="D80" i="96" s="1"/>
  <c r="F80" i="97"/>
  <c r="D81" i="96" s="1"/>
  <c r="F81" i="97"/>
  <c r="D82" i="96" s="1"/>
  <c r="F82" i="97"/>
  <c r="D83" i="96" s="1"/>
  <c r="F83" i="97"/>
  <c r="D84" i="96"/>
  <c r="F84" i="97"/>
  <c r="D85" i="96" s="1"/>
  <c r="F85" i="97"/>
  <c r="D86" i="96"/>
  <c r="F86" i="97"/>
  <c r="D87" i="96" s="1"/>
  <c r="F87" i="97"/>
  <c r="D88" i="96" s="1"/>
  <c r="F88" i="97"/>
  <c r="D89" i="96" s="1"/>
  <c r="F89" i="97"/>
  <c r="D90" i="96" s="1"/>
  <c r="F90" i="97"/>
  <c r="D91" i="96" s="1"/>
  <c r="F91" i="97"/>
  <c r="D92" i="96" s="1"/>
  <c r="F92" i="97"/>
  <c r="D93" i="96" s="1"/>
  <c r="F93" i="97"/>
  <c r="D94" i="96"/>
  <c r="F94" i="97"/>
  <c r="D95" i="96" s="1"/>
  <c r="F95" i="97"/>
  <c r="D96" i="96" s="1"/>
  <c r="F96" i="97"/>
  <c r="D97" i="96" s="1"/>
  <c r="F97" i="97"/>
  <c r="D98" i="96" s="1"/>
  <c r="F98" i="97"/>
  <c r="D99" i="96" s="1"/>
  <c r="F99" i="97"/>
  <c r="D100" i="96"/>
  <c r="F100" i="97"/>
  <c r="D101" i="96" s="1"/>
  <c r="F101" i="97"/>
  <c r="D102" i="96"/>
  <c r="F102" i="97"/>
  <c r="D103" i="96" s="1"/>
  <c r="F103" i="97"/>
  <c r="D104" i="96" s="1"/>
  <c r="F104" i="97"/>
  <c r="D105" i="96" s="1"/>
  <c r="F105" i="97"/>
  <c r="D106" i="96" s="1"/>
  <c r="F106" i="97"/>
  <c r="D107" i="96" s="1"/>
  <c r="F107" i="97"/>
  <c r="D108" i="96" s="1"/>
  <c r="F108" i="97"/>
  <c r="D109" i="96" s="1"/>
  <c r="F109" i="97"/>
  <c r="D110" i="96"/>
  <c r="F110" i="97"/>
  <c r="D111" i="96" s="1"/>
  <c r="F111" i="97"/>
  <c r="D112" i="96" s="1"/>
  <c r="F112" i="97"/>
  <c r="D113" i="96" s="1"/>
  <c r="F113" i="97"/>
  <c r="D114" i="96" s="1"/>
  <c r="F114" i="97"/>
  <c r="D115" i="96" s="1"/>
  <c r="F115" i="97"/>
  <c r="D116" i="96"/>
  <c r="F51" i="97"/>
  <c r="C86" i="97"/>
  <c r="B87" i="96"/>
  <c r="C87" i="97"/>
  <c r="B88" i="96" s="1"/>
  <c r="C88" i="97"/>
  <c r="B89" i="96" s="1"/>
  <c r="C89" i="97"/>
  <c r="B90" i="96" s="1"/>
  <c r="C90" i="97"/>
  <c r="B91" i="96" s="1"/>
  <c r="C91" i="97"/>
  <c r="B92" i="96" s="1"/>
  <c r="C92" i="97"/>
  <c r="B93" i="96" s="1"/>
  <c r="C93" i="97"/>
  <c r="B94" i="96" s="1"/>
  <c r="C94" i="97"/>
  <c r="B95" i="96"/>
  <c r="C95" i="97"/>
  <c r="B96" i="96" s="1"/>
  <c r="C96" i="97"/>
  <c r="B97" i="96" s="1"/>
  <c r="C97" i="97"/>
  <c r="B98" i="96" s="1"/>
  <c r="C98" i="97"/>
  <c r="B99" i="96" s="1"/>
  <c r="C99" i="97"/>
  <c r="B100" i="96" s="1"/>
  <c r="C100" i="97"/>
  <c r="B101" i="96"/>
  <c r="C101" i="97"/>
  <c r="B102" i="96" s="1"/>
  <c r="C102" i="97"/>
  <c r="B103" i="96"/>
  <c r="C103" i="97"/>
  <c r="B104" i="96" s="1"/>
  <c r="C104" i="97"/>
  <c r="B105" i="96" s="1"/>
  <c r="C105" i="97"/>
  <c r="B106" i="96" s="1"/>
  <c r="C106" i="97"/>
  <c r="B107" i="96" s="1"/>
  <c r="C107" i="97"/>
  <c r="B108" i="96" s="1"/>
  <c r="C108" i="97"/>
  <c r="B109" i="96" s="1"/>
  <c r="C109" i="97"/>
  <c r="B110" i="96" s="1"/>
  <c r="C110" i="97"/>
  <c r="B111" i="96"/>
  <c r="C111" i="97"/>
  <c r="B112" i="96" s="1"/>
  <c r="C112" i="97"/>
  <c r="B113" i="96" s="1"/>
  <c r="C113" i="97"/>
  <c r="B114" i="96" s="1"/>
  <c r="H84" i="84"/>
  <c r="E85" i="83" s="1"/>
  <c r="H85" i="84"/>
  <c r="H86" i="84"/>
  <c r="H87" i="84"/>
  <c r="H88" i="84"/>
  <c r="E89" i="83" s="1"/>
  <c r="H89" i="84"/>
  <c r="H91" i="84"/>
  <c r="H92" i="84"/>
  <c r="E93" i="83"/>
  <c r="H94" i="84"/>
  <c r="E95" i="83" s="1"/>
  <c r="H96" i="84"/>
  <c r="H98" i="84"/>
  <c r="H100" i="84"/>
  <c r="H103" i="84"/>
  <c r="E104" i="83" s="1"/>
  <c r="H105" i="84"/>
  <c r="H107" i="84"/>
  <c r="H109" i="84"/>
  <c r="E110" i="83" s="1"/>
  <c r="H83" i="84"/>
  <c r="H80" i="84"/>
  <c r="H78" i="84"/>
  <c r="F82" i="84"/>
  <c r="D83" i="83"/>
  <c r="B78" i="84"/>
  <c r="B79" i="83"/>
  <c r="F119" i="84"/>
  <c r="D120" i="83"/>
  <c r="F117" i="84"/>
  <c r="F115" i="84"/>
  <c r="D116" i="83" s="1"/>
  <c r="F113" i="84"/>
  <c r="F111" i="84"/>
  <c r="F109" i="84"/>
  <c r="F107" i="84"/>
  <c r="D108" i="83"/>
  <c r="F105" i="84"/>
  <c r="F103" i="84"/>
  <c r="F100" i="84"/>
  <c r="D101" i="83"/>
  <c r="F98" i="84"/>
  <c r="F96" i="84"/>
  <c r="F94" i="84"/>
  <c r="F92" i="84"/>
  <c r="F91" i="84"/>
  <c r="D92" i="83"/>
  <c r="F83" i="84"/>
  <c r="F84" i="84"/>
  <c r="F85" i="84"/>
  <c r="D86" i="83"/>
  <c r="F86" i="84"/>
  <c r="D87" i="83"/>
  <c r="F87" i="84"/>
  <c r="F88" i="84"/>
  <c r="F89" i="84"/>
  <c r="D90" i="83"/>
  <c r="E116" i="82"/>
  <c r="E117" i="82"/>
  <c r="E118" i="82"/>
  <c r="B119" i="81"/>
  <c r="E119" i="82"/>
  <c r="E120" i="82"/>
  <c r="D79" i="84"/>
  <c r="C80" i="83"/>
  <c r="D80" i="84"/>
  <c r="C81" i="83"/>
  <c r="D81" i="84"/>
  <c r="C82" i="83"/>
  <c r="D82" i="84"/>
  <c r="C83" i="83"/>
  <c r="D83" i="84"/>
  <c r="C84" i="83"/>
  <c r="D84" i="84"/>
  <c r="C85" i="83"/>
  <c r="D85" i="84"/>
  <c r="C86" i="83"/>
  <c r="D86" i="84"/>
  <c r="C87" i="83"/>
  <c r="D87" i="84"/>
  <c r="C88" i="83"/>
  <c r="D88" i="84"/>
  <c r="C89" i="83"/>
  <c r="D89" i="84"/>
  <c r="C90" i="83"/>
  <c r="D90" i="84"/>
  <c r="C91" i="83"/>
  <c r="D91" i="84"/>
  <c r="C92" i="83"/>
  <c r="D92" i="84"/>
  <c r="C93" i="83"/>
  <c r="D93" i="84"/>
  <c r="C94" i="83"/>
  <c r="D94" i="84"/>
  <c r="C95" i="83"/>
  <c r="D95" i="84"/>
  <c r="C96" i="83"/>
  <c r="D96" i="84"/>
  <c r="C97" i="83"/>
  <c r="D97" i="84"/>
  <c r="C98" i="83"/>
  <c r="D98" i="84"/>
  <c r="C99" i="83"/>
  <c r="D99" i="84"/>
  <c r="C100" i="83"/>
  <c r="D100" i="84"/>
  <c r="C101" i="83"/>
  <c r="D103" i="84"/>
  <c r="C104" i="83"/>
  <c r="D104" i="84"/>
  <c r="C105" i="83"/>
  <c r="D105" i="84"/>
  <c r="C106" i="83"/>
  <c r="D106" i="84"/>
  <c r="C107" i="83"/>
  <c r="D107" i="84"/>
  <c r="C108" i="83"/>
  <c r="D108" i="84"/>
  <c r="C109" i="83"/>
  <c r="D109" i="84"/>
  <c r="C110" i="83"/>
  <c r="D110" i="84"/>
  <c r="C111" i="83"/>
  <c r="D111" i="84"/>
  <c r="C112" i="83"/>
  <c r="D112" i="84"/>
  <c r="C113" i="83"/>
  <c r="D113" i="84"/>
  <c r="C114" i="83"/>
  <c r="D114" i="84"/>
  <c r="C115" i="83"/>
  <c r="B117" i="84"/>
  <c r="B115" i="84"/>
  <c r="B113" i="84"/>
  <c r="B111" i="84"/>
  <c r="B112" i="83" s="1"/>
  <c r="B109" i="84"/>
  <c r="B107" i="84"/>
  <c r="B105" i="84"/>
  <c r="B103" i="84"/>
  <c r="B104" i="83"/>
  <c r="B100" i="84"/>
  <c r="B98" i="84"/>
  <c r="B96" i="84"/>
  <c r="B94" i="84"/>
  <c r="B95" i="83" s="1"/>
  <c r="B92" i="84"/>
  <c r="B91" i="84"/>
  <c r="B83" i="84"/>
  <c r="B84" i="84"/>
  <c r="B85" i="83" s="1"/>
  <c r="B85" i="84"/>
  <c r="B86" i="84"/>
  <c r="B87" i="84"/>
  <c r="B88" i="84"/>
  <c r="B89" i="83" s="1"/>
  <c r="B89" i="84"/>
  <c r="B90" i="83" s="1"/>
  <c r="B82" i="84"/>
  <c r="B73" i="84"/>
  <c r="B74" i="84"/>
  <c r="B75" i="83"/>
  <c r="B75" i="84"/>
  <c r="B76" i="84"/>
  <c r="B77" i="84"/>
  <c r="B79" i="84"/>
  <c r="B80" i="83" s="1"/>
  <c r="B80" i="84"/>
  <c r="B72" i="84"/>
  <c r="B53" i="84"/>
  <c r="B54" i="83" s="1"/>
  <c r="B36" i="84"/>
  <c r="B26" i="84"/>
  <c r="B16" i="84"/>
  <c r="B6" i="84"/>
  <c r="J94" i="84"/>
  <c r="J96" i="84"/>
  <c r="J98" i="84"/>
  <c r="F99" i="83" s="1"/>
  <c r="J100" i="84"/>
  <c r="F101" i="83" s="1"/>
  <c r="J103" i="84"/>
  <c r="F104" i="83"/>
  <c r="J105" i="84"/>
  <c r="F106" i="83" s="1"/>
  <c r="J107" i="84"/>
  <c r="J109" i="84"/>
  <c r="J111" i="84"/>
  <c r="F112" i="83"/>
  <c r="J113" i="84"/>
  <c r="J115" i="84"/>
  <c r="J117" i="84"/>
  <c r="H25" i="82"/>
  <c r="D26" i="81" s="1"/>
  <c r="H26" i="82"/>
  <c r="D27" i="81"/>
  <c r="H27" i="82"/>
  <c r="D28" i="81" s="1"/>
  <c r="H28" i="82"/>
  <c r="D29" i="81"/>
  <c r="H29" i="82"/>
  <c r="D30" i="81" s="1"/>
  <c r="H30" i="82"/>
  <c r="D31" i="81"/>
  <c r="H31" i="82"/>
  <c r="D32" i="81" s="1"/>
  <c r="H32" i="82"/>
  <c r="D33" i="81"/>
  <c r="H33" i="82"/>
  <c r="D34" i="81" s="1"/>
  <c r="H34" i="82"/>
  <c r="D35" i="81"/>
  <c r="H35" i="82"/>
  <c r="D36" i="81" s="1"/>
  <c r="H36" i="82"/>
  <c r="D37" i="81"/>
  <c r="H37" i="82"/>
  <c r="D38" i="81" s="1"/>
  <c r="H38" i="82"/>
  <c r="D39" i="81"/>
  <c r="H39" i="82"/>
  <c r="D40" i="81" s="1"/>
  <c r="H40" i="82"/>
  <c r="D41" i="81"/>
  <c r="H41" i="82"/>
  <c r="D42" i="81" s="1"/>
  <c r="H42" i="82"/>
  <c r="D43" i="81"/>
  <c r="H43" i="82"/>
  <c r="D44" i="81" s="1"/>
  <c r="H44" i="82"/>
  <c r="D45" i="81"/>
  <c r="H95" i="82"/>
  <c r="D96" i="81" s="1"/>
  <c r="H96" i="82"/>
  <c r="D97" i="81"/>
  <c r="H97" i="82"/>
  <c r="D98" i="81" s="1"/>
  <c r="H98" i="82"/>
  <c r="D99" i="81"/>
  <c r="H99" i="82"/>
  <c r="D100" i="81" s="1"/>
  <c r="H100" i="82"/>
  <c r="D101" i="81"/>
  <c r="H101" i="82"/>
  <c r="D102" i="81" s="1"/>
  <c r="H102" i="82"/>
  <c r="D103" i="81"/>
  <c r="H103" i="82"/>
  <c r="D104" i="81" s="1"/>
  <c r="H104" i="82"/>
  <c r="D105" i="81"/>
  <c r="H105" i="82"/>
  <c r="D106" i="81" s="1"/>
  <c r="H106" i="82"/>
  <c r="D107" i="81"/>
  <c r="H107" i="82"/>
  <c r="D108" i="81" s="1"/>
  <c r="H108" i="82"/>
  <c r="D109" i="81"/>
  <c r="G26" i="82"/>
  <c r="C27" i="81" s="1"/>
  <c r="G27" i="82"/>
  <c r="C28" i="81"/>
  <c r="G28" i="82"/>
  <c r="C29" i="81" s="1"/>
  <c r="G29" i="82"/>
  <c r="C30" i="81"/>
  <c r="G30" i="82"/>
  <c r="C31" i="81" s="1"/>
  <c r="G31" i="82"/>
  <c r="C32" i="81"/>
  <c r="G32" i="82"/>
  <c r="C33" i="81" s="1"/>
  <c r="G33" i="82"/>
  <c r="C34" i="81"/>
  <c r="G34" i="82"/>
  <c r="C35" i="81" s="1"/>
  <c r="G35" i="82"/>
  <c r="C36" i="81"/>
  <c r="G36" i="82"/>
  <c r="C37" i="81" s="1"/>
  <c r="G37" i="82"/>
  <c r="C38" i="81"/>
  <c r="G38" i="82"/>
  <c r="C39" i="81" s="1"/>
  <c r="G39" i="82"/>
  <c r="C40" i="81"/>
  <c r="G43" i="82"/>
  <c r="C44" i="81" s="1"/>
  <c r="G44" i="82"/>
  <c r="C45" i="81"/>
  <c r="G87" i="82"/>
  <c r="C88" i="81" s="1"/>
  <c r="G92" i="82"/>
  <c r="C93" i="81"/>
  <c r="G95" i="82"/>
  <c r="C96" i="81" s="1"/>
  <c r="G98" i="82"/>
  <c r="C99" i="81"/>
  <c r="G101" i="82"/>
  <c r="C102" i="81" s="1"/>
  <c r="G104" i="82"/>
  <c r="C105" i="81"/>
  <c r="G105" i="82"/>
  <c r="C106" i="81" s="1"/>
  <c r="G106" i="82"/>
  <c r="C107" i="81"/>
  <c r="G107" i="82"/>
  <c r="C108" i="81" s="1"/>
  <c r="G108" i="82"/>
  <c r="C109" i="81"/>
  <c r="G109" i="82"/>
  <c r="C110" i="81" s="1"/>
  <c r="D98" i="78"/>
  <c r="C99" i="77"/>
  <c r="D99" i="78"/>
  <c r="C100" i="77" s="1"/>
  <c r="D100" i="78"/>
  <c r="C101" i="77"/>
  <c r="D101" i="78"/>
  <c r="C102" i="77" s="1"/>
  <c r="D102" i="78"/>
  <c r="C103" i="77"/>
  <c r="D103" i="78"/>
  <c r="C104" i="77" s="1"/>
  <c r="D104" i="78"/>
  <c r="C105" i="77"/>
  <c r="D105" i="78"/>
  <c r="C106" i="77" s="1"/>
  <c r="D106" i="78"/>
  <c r="C107" i="77"/>
  <c r="D107" i="78"/>
  <c r="C108" i="77" s="1"/>
  <c r="D108" i="78"/>
  <c r="C109" i="77"/>
  <c r="D109" i="78"/>
  <c r="C110" i="77" s="1"/>
  <c r="D110" i="78"/>
  <c r="C111" i="77"/>
  <c r="D111" i="78"/>
  <c r="C112" i="77" s="1"/>
  <c r="D112" i="78"/>
  <c r="C113" i="77"/>
  <c r="D113" i="78"/>
  <c r="C114" i="77" s="1"/>
  <c r="D114" i="78"/>
  <c r="C115" i="77"/>
  <c r="D115" i="78"/>
  <c r="C116" i="77" s="1"/>
  <c r="D116" i="78"/>
  <c r="C117" i="77"/>
  <c r="D117" i="78"/>
  <c r="C118" i="77" s="1"/>
  <c r="D118" i="78"/>
  <c r="C119" i="77"/>
  <c r="D119" i="78"/>
  <c r="C120" i="77" s="1"/>
  <c r="D120" i="78"/>
  <c r="C121" i="77"/>
  <c r="D97" i="78"/>
  <c r="B97" i="80"/>
  <c r="B96" i="80"/>
  <c r="B95" i="80"/>
  <c r="B94" i="80"/>
  <c r="B93" i="80"/>
  <c r="B92" i="80"/>
  <c r="B91" i="80"/>
  <c r="B88" i="80"/>
  <c r="B82" i="80"/>
  <c r="B79" i="80"/>
  <c r="B78" i="80"/>
  <c r="B75" i="80"/>
  <c r="B74" i="80"/>
  <c r="B73" i="80"/>
  <c r="B72" i="80"/>
  <c r="B71" i="80"/>
  <c r="B70" i="80"/>
  <c r="B69" i="80"/>
  <c r="B68" i="80"/>
  <c r="B67" i="80"/>
  <c r="B66" i="80"/>
  <c r="B65" i="80"/>
  <c r="B64" i="80"/>
  <c r="B63" i="80"/>
  <c r="B62" i="80"/>
  <c r="B61" i="80"/>
  <c r="B60" i="80"/>
  <c r="B59" i="80"/>
  <c r="B58" i="80"/>
  <c r="B57" i="80"/>
  <c r="B56" i="80"/>
  <c r="B109" i="80"/>
  <c r="C110" i="79" s="1"/>
  <c r="B114" i="80"/>
  <c r="C115" i="79"/>
  <c r="B116" i="80"/>
  <c r="C117" i="79" s="1"/>
  <c r="B98" i="80"/>
  <c r="C99" i="79"/>
  <c r="S115" i="80"/>
  <c r="H103" i="61"/>
  <c r="C104" i="60" s="1"/>
  <c r="H104" i="61"/>
  <c r="H105" i="61"/>
  <c r="H106" i="61"/>
  <c r="C107" i="60" s="1"/>
  <c r="H107" i="61"/>
  <c r="C108" i="60" s="1"/>
  <c r="H108" i="61"/>
  <c r="H109" i="61"/>
  <c r="H102" i="61"/>
  <c r="H38" i="61"/>
  <c r="C39" i="60"/>
  <c r="H39" i="61"/>
  <c r="H40" i="61"/>
  <c r="H41" i="61"/>
  <c r="C42" i="60"/>
  <c r="H42" i="61"/>
  <c r="C43" i="60"/>
  <c r="H43" i="61"/>
  <c r="H44" i="61"/>
  <c r="H45" i="61"/>
  <c r="C46" i="60"/>
  <c r="H46" i="61"/>
  <c r="C47" i="60"/>
  <c r="H47" i="61"/>
  <c r="H48" i="61"/>
  <c r="H49" i="61"/>
  <c r="C50" i="60"/>
  <c r="H50" i="61"/>
  <c r="C51" i="60"/>
  <c r="H51" i="61"/>
  <c r="H52" i="61"/>
  <c r="H53" i="61"/>
  <c r="C54" i="60"/>
  <c r="H54" i="61"/>
  <c r="C55" i="60"/>
  <c r="H55" i="61"/>
  <c r="H56" i="61"/>
  <c r="H57" i="61"/>
  <c r="C58" i="60"/>
  <c r="H58" i="61"/>
  <c r="C59" i="60"/>
  <c r="H59" i="61"/>
  <c r="H61" i="61"/>
  <c r="H63" i="61"/>
  <c r="C64" i="60"/>
  <c r="H64" i="61"/>
  <c r="C65" i="60"/>
  <c r="H66" i="61"/>
  <c r="H37" i="61"/>
  <c r="F108" i="75"/>
  <c r="F104" i="75"/>
  <c r="F89" i="75"/>
  <c r="F118" i="75"/>
  <c r="F113" i="75"/>
  <c r="B61" i="74"/>
  <c r="B67" i="74"/>
  <c r="O115" i="74"/>
  <c r="D116" i="73"/>
  <c r="D118" i="73" s="1"/>
  <c r="D117" i="73"/>
  <c r="D76" i="73"/>
  <c r="D96" i="73"/>
  <c r="O101" i="74"/>
  <c r="D102" i="73"/>
  <c r="O102" i="74"/>
  <c r="D103" i="73" s="1"/>
  <c r="O103" i="74"/>
  <c r="D104" i="73"/>
  <c r="O104" i="74"/>
  <c r="D105" i="73" s="1"/>
  <c r="O105" i="74"/>
  <c r="D106" i="73"/>
  <c r="O106" i="74"/>
  <c r="D107" i="73" s="1"/>
  <c r="O107" i="74"/>
  <c r="D108" i="73"/>
  <c r="O108" i="74"/>
  <c r="D109" i="73" s="1"/>
  <c r="O109" i="74"/>
  <c r="D110" i="73"/>
  <c r="O110" i="74"/>
  <c r="D111" i="73" s="1"/>
  <c r="O111" i="74"/>
  <c r="D112" i="73"/>
  <c r="O112" i="74"/>
  <c r="D113" i="73" s="1"/>
  <c r="O113" i="74"/>
  <c r="D114" i="73"/>
  <c r="O114" i="74"/>
  <c r="D115" i="73" s="1"/>
  <c r="B56" i="62"/>
  <c r="B57" i="62"/>
  <c r="B58" i="62"/>
  <c r="B59" i="62"/>
  <c r="B60" i="62"/>
  <c r="B61" i="62"/>
  <c r="B62" i="62"/>
  <c r="B63" i="62"/>
  <c r="B64" i="62"/>
  <c r="B65" i="62"/>
  <c r="B66" i="62"/>
  <c r="B67" i="62"/>
  <c r="B68" i="62"/>
  <c r="B69" i="62"/>
  <c r="B70" i="62"/>
  <c r="B71" i="62"/>
  <c r="B72" i="62"/>
  <c r="C74" i="62"/>
  <c r="C79" i="62"/>
  <c r="C84" i="62"/>
  <c r="H119" i="74"/>
  <c r="G117" i="74"/>
  <c r="G115" i="74"/>
  <c r="B116" i="73"/>
  <c r="H117" i="74"/>
  <c r="H118" i="74"/>
  <c r="G116" i="74"/>
  <c r="B108" i="73"/>
  <c r="B102" i="73" s="1"/>
  <c r="B109" i="73"/>
  <c r="B110" i="73"/>
  <c r="B111" i="73"/>
  <c r="B112" i="73"/>
  <c r="B113" i="73"/>
  <c r="B114" i="73"/>
  <c r="B115" i="73"/>
  <c r="B114" i="63"/>
  <c r="D115" i="62" s="1"/>
  <c r="B112" i="63"/>
  <c r="D113" i="62" s="1"/>
  <c r="B120" i="99"/>
  <c r="D54" i="135"/>
  <c r="D55" i="135"/>
  <c r="D56" i="135"/>
  <c r="D57" i="135"/>
  <c r="D58" i="135"/>
  <c r="D61" i="135"/>
  <c r="D62" i="135"/>
  <c r="D63" i="135"/>
  <c r="D64" i="135"/>
  <c r="K64" i="136"/>
  <c r="D65" i="135" s="1"/>
  <c r="K65" i="136"/>
  <c r="D66" i="135" s="1"/>
  <c r="K66" i="136"/>
  <c r="D67" i="135" s="1"/>
  <c r="K67" i="136"/>
  <c r="D68" i="135" s="1"/>
  <c r="C19" i="135"/>
  <c r="C23" i="135"/>
  <c r="B73" i="135"/>
  <c r="B67" i="135" s="1"/>
  <c r="C27" i="135"/>
  <c r="C30" i="135"/>
  <c r="C31" i="135"/>
  <c r="C35" i="135"/>
  <c r="C39" i="135"/>
  <c r="C42" i="135"/>
  <c r="C43" i="135"/>
  <c r="C47" i="135"/>
  <c r="C50" i="135"/>
  <c r="C51" i="135"/>
  <c r="C54" i="135"/>
  <c r="C55" i="135"/>
  <c r="C56" i="135"/>
  <c r="C58" i="135"/>
  <c r="C59" i="135"/>
  <c r="C63" i="135"/>
  <c r="C67" i="135"/>
  <c r="C71" i="135"/>
  <c r="B74" i="135"/>
  <c r="B75" i="135"/>
  <c r="C75" i="135"/>
  <c r="B76" i="135"/>
  <c r="B77" i="135"/>
  <c r="B78" i="135"/>
  <c r="B79" i="135"/>
  <c r="C79" i="135"/>
  <c r="B80" i="135"/>
  <c r="C80" i="135"/>
  <c r="B81" i="135"/>
  <c r="B82" i="135"/>
  <c r="B83" i="135"/>
  <c r="C83" i="135"/>
  <c r="B84" i="135"/>
  <c r="B85" i="135"/>
  <c r="B86" i="135"/>
  <c r="B87" i="135"/>
  <c r="C87" i="135"/>
  <c r="B88" i="135"/>
  <c r="B89" i="135"/>
  <c r="B90" i="135"/>
  <c r="B91" i="135"/>
  <c r="C91" i="135"/>
  <c r="B92" i="135"/>
  <c r="B93" i="135"/>
  <c r="B94" i="135"/>
  <c r="C94" i="135"/>
  <c r="B95" i="135"/>
  <c r="C95" i="135"/>
  <c r="B96" i="135"/>
  <c r="B97" i="135"/>
  <c r="B98" i="135"/>
  <c r="B99" i="135"/>
  <c r="C99" i="135"/>
  <c r="B100" i="135"/>
  <c r="B101" i="135"/>
  <c r="B102" i="135"/>
  <c r="B103" i="135"/>
  <c r="C103" i="135"/>
  <c r="B104" i="135"/>
  <c r="C104" i="135"/>
  <c r="B105" i="135"/>
  <c r="B106" i="135"/>
  <c r="B107" i="135"/>
  <c r="C107" i="135"/>
  <c r="B108" i="135"/>
  <c r="B109" i="135"/>
  <c r="B110" i="135"/>
  <c r="B111" i="135"/>
  <c r="C111" i="135"/>
  <c r="B112" i="135"/>
  <c r="B113" i="135"/>
  <c r="B114" i="135"/>
  <c r="B115" i="135"/>
  <c r="C115" i="135"/>
  <c r="B116" i="135"/>
  <c r="B117" i="135"/>
  <c r="B118" i="135"/>
  <c r="C118" i="135"/>
  <c r="C119" i="135"/>
  <c r="E23" i="133"/>
  <c r="D24" i="132" s="1"/>
  <c r="E24" i="133"/>
  <c r="D25" i="132" s="1"/>
  <c r="E42" i="133"/>
  <c r="D43" i="132" s="1"/>
  <c r="B44" i="132"/>
  <c r="B55" i="132"/>
  <c r="E54" i="133"/>
  <c r="D55" i="132" s="1"/>
  <c r="E56" i="133"/>
  <c r="D57" i="132" s="1"/>
  <c r="E57" i="133"/>
  <c r="D58" i="132" s="1"/>
  <c r="E58" i="133"/>
  <c r="D59" i="132" s="1"/>
  <c r="B60" i="132"/>
  <c r="E59" i="133"/>
  <c r="D60" i="132" s="1"/>
  <c r="N111" i="133"/>
  <c r="N116" i="133"/>
  <c r="G117" i="132"/>
  <c r="G112" i="132" s="1"/>
  <c r="M109" i="133"/>
  <c r="M111" i="133"/>
  <c r="L102" i="133"/>
  <c r="L109" i="133"/>
  <c r="K73" i="133"/>
  <c r="K102" i="133"/>
  <c r="J59" i="133"/>
  <c r="J73" i="133"/>
  <c r="E60" i="133"/>
  <c r="D61" i="132" s="1"/>
  <c r="J60" i="133"/>
  <c r="E61" i="133"/>
  <c r="D62" i="132"/>
  <c r="J61" i="133"/>
  <c r="E62" i="133"/>
  <c r="D63" i="132" s="1"/>
  <c r="J62" i="133"/>
  <c r="E63" i="133"/>
  <c r="D64" i="132"/>
  <c r="J63" i="133"/>
  <c r="B65" i="132"/>
  <c r="E64" i="133"/>
  <c r="D65" i="132"/>
  <c r="J64" i="133"/>
  <c r="E65" i="133"/>
  <c r="D66" i="132" s="1"/>
  <c r="J65" i="133"/>
  <c r="C66" i="133"/>
  <c r="C67" i="132" s="1"/>
  <c r="H66" i="133"/>
  <c r="F67" i="132"/>
  <c r="J66" i="133"/>
  <c r="B68" i="132"/>
  <c r="C67" i="133"/>
  <c r="C68" i="132"/>
  <c r="E67" i="133"/>
  <c r="D68" i="132" s="1"/>
  <c r="H67" i="133"/>
  <c r="F68" i="132" s="1"/>
  <c r="J67" i="133"/>
  <c r="B69" i="132"/>
  <c r="C68" i="133"/>
  <c r="C69" i="132" s="1"/>
  <c r="E68" i="133"/>
  <c r="D69" i="132" s="1"/>
  <c r="H68" i="133"/>
  <c r="F69" i="132" s="1"/>
  <c r="J68" i="133"/>
  <c r="B70" i="132"/>
  <c r="C69" i="133"/>
  <c r="C70" i="132" s="1"/>
  <c r="E69" i="133"/>
  <c r="D70" i="132" s="1"/>
  <c r="H69" i="133"/>
  <c r="F70" i="132"/>
  <c r="J69" i="133"/>
  <c r="B71" i="132"/>
  <c r="C70" i="133"/>
  <c r="C71" i="132"/>
  <c r="E70" i="133"/>
  <c r="D71" i="132" s="1"/>
  <c r="H70" i="133"/>
  <c r="F71" i="132"/>
  <c r="J70" i="133"/>
  <c r="B72" i="132"/>
  <c r="C71" i="133"/>
  <c r="C72" i="132"/>
  <c r="E71" i="133"/>
  <c r="D72" i="132" s="1"/>
  <c r="H71" i="133"/>
  <c r="F72" i="132" s="1"/>
  <c r="J71" i="133"/>
  <c r="B73" i="132"/>
  <c r="C72" i="133"/>
  <c r="C73" i="132" s="1"/>
  <c r="E72" i="133"/>
  <c r="D73" i="132" s="1"/>
  <c r="H72" i="133"/>
  <c r="F73" i="132" s="1"/>
  <c r="J72" i="133"/>
  <c r="B74" i="132"/>
  <c r="C73" i="133"/>
  <c r="C74" i="132" s="1"/>
  <c r="E73" i="133"/>
  <c r="D74" i="132" s="1"/>
  <c r="H73" i="133"/>
  <c r="F74" i="132"/>
  <c r="B75" i="132"/>
  <c r="C74" i="133"/>
  <c r="C75" i="132"/>
  <c r="E74" i="133"/>
  <c r="D75" i="132" s="1"/>
  <c r="H74" i="133"/>
  <c r="F75" i="132"/>
  <c r="B76" i="132"/>
  <c r="C75" i="133"/>
  <c r="C76" i="132" s="1"/>
  <c r="E75" i="133"/>
  <c r="D76" i="132" s="1"/>
  <c r="H75" i="133"/>
  <c r="F76" i="132" s="1"/>
  <c r="K75" i="133"/>
  <c r="B77" i="132"/>
  <c r="C76" i="133"/>
  <c r="C77" i="132" s="1"/>
  <c r="E76" i="133"/>
  <c r="D77" i="132"/>
  <c r="H76" i="133"/>
  <c r="F77" i="132" s="1"/>
  <c r="K76" i="133"/>
  <c r="B78" i="132"/>
  <c r="C77" i="133"/>
  <c r="C78" i="132" s="1"/>
  <c r="E77" i="133"/>
  <c r="D78" i="132" s="1"/>
  <c r="H77" i="133"/>
  <c r="F78" i="132" s="1"/>
  <c r="K77" i="133"/>
  <c r="B79" i="132"/>
  <c r="C78" i="133"/>
  <c r="C79" i="132" s="1"/>
  <c r="E78" i="133"/>
  <c r="D79" i="132"/>
  <c r="H78" i="133"/>
  <c r="F79" i="132" s="1"/>
  <c r="K78" i="133"/>
  <c r="B80" i="132"/>
  <c r="C79" i="133"/>
  <c r="C80" i="132" s="1"/>
  <c r="E79" i="133"/>
  <c r="D80" i="132" s="1"/>
  <c r="H79" i="133"/>
  <c r="F80" i="132" s="1"/>
  <c r="K79" i="133"/>
  <c r="B81" i="132"/>
  <c r="C80" i="133"/>
  <c r="C81" i="132" s="1"/>
  <c r="E80" i="133"/>
  <c r="D81" i="132"/>
  <c r="H80" i="133"/>
  <c r="F81" i="132" s="1"/>
  <c r="K80" i="133"/>
  <c r="B82" i="132"/>
  <c r="C81" i="133"/>
  <c r="C82" i="132" s="1"/>
  <c r="E81" i="133"/>
  <c r="D82" i="132" s="1"/>
  <c r="H81" i="133"/>
  <c r="F82" i="132" s="1"/>
  <c r="K81" i="133"/>
  <c r="C82" i="133"/>
  <c r="C83" i="132" s="1"/>
  <c r="E82" i="133"/>
  <c r="D83" i="132"/>
  <c r="H82" i="133"/>
  <c r="F83" i="132" s="1"/>
  <c r="K82" i="133"/>
  <c r="C83" i="133"/>
  <c r="C84" i="132"/>
  <c r="E83" i="133"/>
  <c r="D84" i="132" s="1"/>
  <c r="H83" i="133"/>
  <c r="F84" i="132" s="1"/>
  <c r="K83" i="133"/>
  <c r="C84" i="133"/>
  <c r="C85" i="132"/>
  <c r="E84" i="133"/>
  <c r="D85" i="132" s="1"/>
  <c r="H84" i="133"/>
  <c r="F85" i="132"/>
  <c r="K84" i="133"/>
  <c r="C85" i="133"/>
  <c r="C86" i="132" s="1"/>
  <c r="H85" i="133"/>
  <c r="F86" i="132"/>
  <c r="K85" i="133"/>
  <c r="C86" i="133"/>
  <c r="C87" i="132"/>
  <c r="E86" i="133"/>
  <c r="D87" i="132" s="1"/>
  <c r="H86" i="133"/>
  <c r="F87" i="132"/>
  <c r="K86" i="133"/>
  <c r="C87" i="133"/>
  <c r="C88" i="132" s="1"/>
  <c r="E87" i="133"/>
  <c r="D88" i="132" s="1"/>
  <c r="H87" i="133"/>
  <c r="F88" i="132" s="1"/>
  <c r="K87" i="133"/>
  <c r="C88" i="133"/>
  <c r="C89" i="132" s="1"/>
  <c r="E88" i="133"/>
  <c r="D89" i="132"/>
  <c r="H88" i="133"/>
  <c r="F89" i="132" s="1"/>
  <c r="K88" i="133"/>
  <c r="C89" i="133"/>
  <c r="C90" i="132"/>
  <c r="E89" i="133"/>
  <c r="D90" i="132" s="1"/>
  <c r="H89" i="133"/>
  <c r="F90" i="132" s="1"/>
  <c r="K89" i="133"/>
  <c r="C90" i="133"/>
  <c r="C91" i="132"/>
  <c r="E90" i="133"/>
  <c r="D91" i="132" s="1"/>
  <c r="H90" i="133"/>
  <c r="F91" i="132"/>
  <c r="K90" i="133"/>
  <c r="C91" i="133"/>
  <c r="C92" i="132" s="1"/>
  <c r="E91" i="133"/>
  <c r="D92" i="132"/>
  <c r="H91" i="133"/>
  <c r="F92" i="132" s="1"/>
  <c r="K91" i="133"/>
  <c r="C92" i="133"/>
  <c r="C93" i="132" s="1"/>
  <c r="E92" i="133"/>
  <c r="D93" i="132"/>
  <c r="H92" i="133"/>
  <c r="F93" i="132" s="1"/>
  <c r="K92" i="133"/>
  <c r="C93" i="133"/>
  <c r="C94" i="132" s="1"/>
  <c r="E93" i="133"/>
  <c r="D94" i="132" s="1"/>
  <c r="H93" i="133"/>
  <c r="F94" i="132"/>
  <c r="K93" i="133"/>
  <c r="C94" i="133"/>
  <c r="C95" i="132"/>
  <c r="E94" i="133"/>
  <c r="D95" i="132" s="1"/>
  <c r="H94" i="133"/>
  <c r="F95" i="132"/>
  <c r="K94" i="133"/>
  <c r="C95" i="133"/>
  <c r="C96" i="132" s="1"/>
  <c r="E95" i="133"/>
  <c r="D96" i="132" s="1"/>
  <c r="H95" i="133"/>
  <c r="F96" i="132" s="1"/>
  <c r="K95" i="133"/>
  <c r="C96" i="133"/>
  <c r="C97" i="132" s="1"/>
  <c r="E96" i="133"/>
  <c r="D97" i="132"/>
  <c r="H96" i="133"/>
  <c r="F97" i="132" s="1"/>
  <c r="K96" i="133"/>
  <c r="C97" i="133"/>
  <c r="C98" i="132"/>
  <c r="E97" i="133"/>
  <c r="D98" i="132" s="1"/>
  <c r="H97" i="133"/>
  <c r="F98" i="132" s="1"/>
  <c r="K97" i="133"/>
  <c r="C98" i="133"/>
  <c r="C99" i="132"/>
  <c r="E98" i="133"/>
  <c r="D99" i="132" s="1"/>
  <c r="H98" i="133"/>
  <c r="F99" i="132"/>
  <c r="K98" i="133"/>
  <c r="C99" i="133"/>
  <c r="C100" i="132" s="1"/>
  <c r="E99" i="133"/>
  <c r="D100" i="132"/>
  <c r="H99" i="133"/>
  <c r="F100" i="132" s="1"/>
  <c r="K99" i="133"/>
  <c r="C100" i="133"/>
  <c r="C101" i="132" s="1"/>
  <c r="E100" i="133"/>
  <c r="D101" i="132"/>
  <c r="H100" i="133"/>
  <c r="F101" i="132" s="1"/>
  <c r="K100" i="133"/>
  <c r="C101" i="133"/>
  <c r="C102" i="132" s="1"/>
  <c r="E101" i="133"/>
  <c r="D102" i="132" s="1"/>
  <c r="H101" i="133"/>
  <c r="F102" i="132"/>
  <c r="K101" i="133"/>
  <c r="C102" i="133"/>
  <c r="C103" i="132"/>
  <c r="E102" i="133"/>
  <c r="D103" i="132" s="1"/>
  <c r="H102" i="133"/>
  <c r="F103" i="132"/>
  <c r="C103" i="133"/>
  <c r="C104" i="132" s="1"/>
  <c r="E103" i="133"/>
  <c r="D104" i="132"/>
  <c r="H103" i="133"/>
  <c r="F104" i="132" s="1"/>
  <c r="L103" i="133"/>
  <c r="C104" i="133"/>
  <c r="C105" i="132" s="1"/>
  <c r="E104" i="133"/>
  <c r="D105" i="132" s="1"/>
  <c r="H104" i="133"/>
  <c r="F105" i="132"/>
  <c r="L104" i="133"/>
  <c r="C105" i="133"/>
  <c r="C106" i="132"/>
  <c r="E105" i="133"/>
  <c r="D106" i="132" s="1"/>
  <c r="H105" i="133"/>
  <c r="F106" i="132"/>
  <c r="L105" i="133"/>
  <c r="C106" i="133"/>
  <c r="C107" i="132" s="1"/>
  <c r="E106" i="133"/>
  <c r="D107" i="132" s="1"/>
  <c r="H106" i="133"/>
  <c r="F107" i="132" s="1"/>
  <c r="L106" i="133"/>
  <c r="C107" i="133"/>
  <c r="C108" i="132" s="1"/>
  <c r="E107" i="133"/>
  <c r="D108" i="132"/>
  <c r="H107" i="133"/>
  <c r="F108" i="132" s="1"/>
  <c r="L107" i="133"/>
  <c r="C108" i="133"/>
  <c r="C109" i="132"/>
  <c r="E108" i="133"/>
  <c r="D109" i="132" s="1"/>
  <c r="H108" i="133"/>
  <c r="F109" i="132" s="1"/>
  <c r="L108" i="133"/>
  <c r="C109" i="133"/>
  <c r="C110" i="132"/>
  <c r="E109" i="133"/>
  <c r="D110" i="132" s="1"/>
  <c r="H109" i="133"/>
  <c r="F110" i="132"/>
  <c r="C110" i="133"/>
  <c r="C111" i="132" s="1"/>
  <c r="E110" i="133"/>
  <c r="D111" i="132"/>
  <c r="H110" i="133"/>
  <c r="F111" i="132" s="1"/>
  <c r="M110" i="133"/>
  <c r="C111" i="133"/>
  <c r="C112" i="132"/>
  <c r="E111" i="133"/>
  <c r="D112" i="132" s="1"/>
  <c r="H111" i="133"/>
  <c r="F112" i="132" s="1"/>
  <c r="C112" i="133"/>
  <c r="C113" i="132" s="1"/>
  <c r="E112" i="133"/>
  <c r="D113" i="132" s="1"/>
  <c r="H112" i="133"/>
  <c r="F113" i="132" s="1"/>
  <c r="N112" i="133"/>
  <c r="G113" i="132"/>
  <c r="C113" i="133"/>
  <c r="C114" i="132" s="1"/>
  <c r="H113" i="133"/>
  <c r="F114" i="132"/>
  <c r="N113" i="133"/>
  <c r="G114" i="132" s="1"/>
  <c r="C114" i="133"/>
  <c r="C115" i="132" s="1"/>
  <c r="E114" i="133"/>
  <c r="D115" i="132" s="1"/>
  <c r="H114" i="133"/>
  <c r="F115" i="132" s="1"/>
  <c r="N114" i="133"/>
  <c r="C115" i="133"/>
  <c r="C116" i="132"/>
  <c r="E115" i="133"/>
  <c r="D116" i="132" s="1"/>
  <c r="H115" i="133"/>
  <c r="F116" i="132"/>
  <c r="N115" i="133"/>
  <c r="C116" i="133"/>
  <c r="C117" i="132" s="1"/>
  <c r="E116" i="133"/>
  <c r="D117" i="132" s="1"/>
  <c r="H116" i="133"/>
  <c r="F117" i="132" s="1"/>
  <c r="C117" i="133"/>
  <c r="C118" i="132" s="1"/>
  <c r="E117" i="133"/>
  <c r="D118" i="132"/>
  <c r="H117" i="133"/>
  <c r="F118" i="132" s="1"/>
  <c r="O117" i="133"/>
  <c r="G118" i="132"/>
  <c r="C118" i="133"/>
  <c r="C119" i="132" s="1"/>
  <c r="H118" i="133"/>
  <c r="F119" i="132" s="1"/>
  <c r="O118" i="133"/>
  <c r="G119" i="132" s="1"/>
  <c r="C119" i="133"/>
  <c r="C120" i="132" s="1"/>
  <c r="H119" i="133"/>
  <c r="F120" i="132" s="1"/>
  <c r="O119" i="133"/>
  <c r="G120" i="132"/>
  <c r="O120" i="133"/>
  <c r="G121" i="132" s="1"/>
  <c r="K103" i="133"/>
  <c r="K104" i="133"/>
  <c r="K105" i="133"/>
  <c r="K106" i="133"/>
  <c r="K107" i="133"/>
  <c r="K108" i="133"/>
  <c r="J74" i="133"/>
  <c r="J75" i="133"/>
  <c r="J76" i="133"/>
  <c r="J80" i="133"/>
  <c r="J81" i="133"/>
  <c r="J82" i="133"/>
  <c r="J83" i="133"/>
  <c r="J84" i="133"/>
  <c r="I111" i="130"/>
  <c r="F112" i="129" s="1"/>
  <c r="I112" i="130"/>
  <c r="F113" i="129" s="1"/>
  <c r="I113" i="130"/>
  <c r="F114" i="129" s="1"/>
  <c r="I114" i="130"/>
  <c r="F115" i="129" s="1"/>
  <c r="I115" i="130"/>
  <c r="F116" i="129" s="1"/>
  <c r="I116" i="130"/>
  <c r="F117" i="129"/>
  <c r="I117" i="130"/>
  <c r="F118" i="129" s="1"/>
  <c r="I118" i="130"/>
  <c r="F119" i="129"/>
  <c r="H21" i="129"/>
  <c r="H25" i="129"/>
  <c r="H27" i="129"/>
  <c r="H35" i="129"/>
  <c r="G38" i="130"/>
  <c r="E39" i="129"/>
  <c r="G39" i="130"/>
  <c r="E40" i="129" s="1"/>
  <c r="H40" i="129"/>
  <c r="G41" i="130"/>
  <c r="E42" i="129" s="1"/>
  <c r="H42" i="129"/>
  <c r="G44" i="130"/>
  <c r="E45" i="129" s="1"/>
  <c r="H46" i="129"/>
  <c r="H47" i="129"/>
  <c r="G48" i="130"/>
  <c r="E49" i="129" s="1"/>
  <c r="G50" i="130"/>
  <c r="E51" i="129" s="1"/>
  <c r="H51" i="129"/>
  <c r="G52" i="130"/>
  <c r="E53" i="129" s="1"/>
  <c r="G54" i="130"/>
  <c r="E55" i="129" s="1"/>
  <c r="H55" i="129"/>
  <c r="D56" i="129"/>
  <c r="G56" i="130"/>
  <c r="E57" i="129" s="1"/>
  <c r="H57" i="129"/>
  <c r="D58" i="129"/>
  <c r="G58" i="130"/>
  <c r="E59" i="129" s="1"/>
  <c r="H59" i="129"/>
  <c r="D60" i="129"/>
  <c r="G60" i="130"/>
  <c r="E61" i="129" s="1"/>
  <c r="D62" i="129"/>
  <c r="G62" i="130"/>
  <c r="E63" i="129" s="1"/>
  <c r="H63" i="129"/>
  <c r="D64" i="129"/>
  <c r="G64" i="130"/>
  <c r="E65" i="129" s="1"/>
  <c r="D66" i="129"/>
  <c r="G66" i="130"/>
  <c r="E67" i="129"/>
  <c r="D68" i="129"/>
  <c r="G68" i="130"/>
  <c r="E69" i="129" s="1"/>
  <c r="D70" i="129"/>
  <c r="G70" i="130"/>
  <c r="E71" i="129" s="1"/>
  <c r="D72" i="129"/>
  <c r="G72" i="130"/>
  <c r="E73" i="129"/>
  <c r="D74" i="129"/>
  <c r="G74" i="130"/>
  <c r="E75" i="129"/>
  <c r="H75" i="129"/>
  <c r="G76" i="130"/>
  <c r="E77" i="129" s="1"/>
  <c r="G78" i="130"/>
  <c r="E79" i="129" s="1"/>
  <c r="G80" i="130"/>
  <c r="E81" i="129" s="1"/>
  <c r="G82" i="130"/>
  <c r="E83" i="129" s="1"/>
  <c r="G84" i="130"/>
  <c r="E85" i="129" s="1"/>
  <c r="G86" i="130"/>
  <c r="E87" i="129"/>
  <c r="H87" i="129"/>
  <c r="D87" i="130"/>
  <c r="C88" i="129"/>
  <c r="G88" i="130"/>
  <c r="E89" i="129" s="1"/>
  <c r="G90" i="130"/>
  <c r="E91" i="129"/>
  <c r="G92" i="130"/>
  <c r="E93" i="129" s="1"/>
  <c r="G94" i="130"/>
  <c r="E95" i="129"/>
  <c r="G96" i="130"/>
  <c r="E97" i="129" s="1"/>
  <c r="K96" i="130"/>
  <c r="K101" i="130"/>
  <c r="G98" i="129" s="1"/>
  <c r="D97" i="130"/>
  <c r="C98" i="129" s="1"/>
  <c r="K97" i="130"/>
  <c r="G98" i="130"/>
  <c r="E99" i="129" s="1"/>
  <c r="K98" i="130"/>
  <c r="K99" i="130"/>
  <c r="G100" i="130"/>
  <c r="E101" i="129" s="1"/>
  <c r="K100" i="130"/>
  <c r="G101" i="130"/>
  <c r="E102" i="129" s="1"/>
  <c r="G102" i="130"/>
  <c r="E103" i="129" s="1"/>
  <c r="H103" i="129"/>
  <c r="G103" i="130"/>
  <c r="E104" i="129" s="1"/>
  <c r="G104" i="130"/>
  <c r="E105" i="129"/>
  <c r="D105" i="130"/>
  <c r="C106" i="129" s="1"/>
  <c r="G105" i="130"/>
  <c r="E106" i="129"/>
  <c r="G106" i="130"/>
  <c r="E107" i="129" s="1"/>
  <c r="D107" i="130"/>
  <c r="C108" i="129"/>
  <c r="G107" i="130"/>
  <c r="E108" i="129" s="1"/>
  <c r="G108" i="130"/>
  <c r="E109" i="129"/>
  <c r="D109" i="130"/>
  <c r="C110" i="129" s="1"/>
  <c r="G109" i="130"/>
  <c r="E110" i="129"/>
  <c r="L109" i="130"/>
  <c r="G110" i="129" s="1"/>
  <c r="G110" i="130"/>
  <c r="E111" i="129"/>
  <c r="B111" i="130"/>
  <c r="B112" i="129" s="1"/>
  <c r="G111" i="130"/>
  <c r="E112" i="129"/>
  <c r="L111" i="130"/>
  <c r="G112" i="129" s="1"/>
  <c r="H112" i="129"/>
  <c r="B112" i="130"/>
  <c r="B113" i="129" s="1"/>
  <c r="G112" i="130"/>
  <c r="E113" i="129" s="1"/>
  <c r="H113" i="129"/>
  <c r="B113" i="130"/>
  <c r="B114" i="129" s="1"/>
  <c r="G113" i="130"/>
  <c r="E114" i="129"/>
  <c r="L113" i="130"/>
  <c r="G114" i="129" s="1"/>
  <c r="H114" i="129"/>
  <c r="B114" i="130"/>
  <c r="B115" i="129" s="1"/>
  <c r="G114" i="130"/>
  <c r="E115" i="129" s="1"/>
  <c r="B115" i="130"/>
  <c r="B116" i="129" s="1"/>
  <c r="G115" i="130"/>
  <c r="E116" i="129" s="1"/>
  <c r="L115" i="130"/>
  <c r="G116" i="129"/>
  <c r="B116" i="130"/>
  <c r="B117" i="129" s="1"/>
  <c r="B117" i="130"/>
  <c r="B118" i="129"/>
  <c r="L117" i="130"/>
  <c r="G118" i="129" s="1"/>
  <c r="L119" i="130"/>
  <c r="G120" i="129" s="1"/>
  <c r="K103" i="130"/>
  <c r="K102" i="130"/>
  <c r="L103" i="130"/>
  <c r="G104" i="129" s="1"/>
  <c r="L105" i="130"/>
  <c r="G106" i="129" s="1"/>
  <c r="L101" i="130"/>
  <c r="G102" i="129" s="1"/>
  <c r="B95" i="126"/>
  <c r="B84" i="126"/>
  <c r="F8" i="127"/>
  <c r="D9" i="126" s="1"/>
  <c r="F12" i="127"/>
  <c r="D13" i="126"/>
  <c r="F16" i="127"/>
  <c r="D17" i="126" s="1"/>
  <c r="F17" i="127"/>
  <c r="D18" i="126"/>
  <c r="F21" i="127"/>
  <c r="D22" i="126" s="1"/>
  <c r="F24" i="127"/>
  <c r="D25" i="126"/>
  <c r="F25" i="127"/>
  <c r="D26" i="126" s="1"/>
  <c r="F35" i="127"/>
  <c r="D36" i="126"/>
  <c r="F39" i="127"/>
  <c r="D40" i="126" s="1"/>
  <c r="F40" i="127"/>
  <c r="D41" i="126"/>
  <c r="F46" i="127"/>
  <c r="D47" i="126" s="1"/>
  <c r="F48" i="127"/>
  <c r="D49" i="126"/>
  <c r="F49" i="127"/>
  <c r="D50" i="126" s="1"/>
  <c r="F50" i="127"/>
  <c r="D51" i="126"/>
  <c r="F51" i="127"/>
  <c r="D52" i="126" s="1"/>
  <c r="F52" i="127"/>
  <c r="D53" i="126"/>
  <c r="F53" i="127"/>
  <c r="D54" i="126" s="1"/>
  <c r="F54" i="127"/>
  <c r="D55" i="126"/>
  <c r="F55" i="127"/>
  <c r="D56" i="126" s="1"/>
  <c r="F56" i="127"/>
  <c r="D57" i="126"/>
  <c r="F57" i="127"/>
  <c r="D58" i="126" s="1"/>
  <c r="F58" i="127"/>
  <c r="D59" i="126"/>
  <c r="F59" i="127"/>
  <c r="D60" i="126" s="1"/>
  <c r="F60" i="127"/>
  <c r="D61" i="126"/>
  <c r="F61" i="127"/>
  <c r="D62" i="126" s="1"/>
  <c r="F62" i="127"/>
  <c r="D63" i="126"/>
  <c r="F63" i="127"/>
  <c r="D64" i="126" s="1"/>
  <c r="F64" i="127"/>
  <c r="D65" i="126"/>
  <c r="F65" i="127"/>
  <c r="D66" i="126" s="1"/>
  <c r="F66" i="127"/>
  <c r="D67" i="126"/>
  <c r="F67" i="127"/>
  <c r="D68" i="126" s="1"/>
  <c r="F68" i="127"/>
  <c r="D69" i="126"/>
  <c r="F69" i="127"/>
  <c r="D70" i="126" s="1"/>
  <c r="F70" i="127"/>
  <c r="D71" i="126"/>
  <c r="F71" i="127"/>
  <c r="D72" i="126" s="1"/>
  <c r="F72" i="127"/>
  <c r="D73" i="126"/>
  <c r="F73" i="127"/>
  <c r="D74" i="126" s="1"/>
  <c r="F74" i="127"/>
  <c r="D75" i="126"/>
  <c r="F75" i="127"/>
  <c r="D76" i="126" s="1"/>
  <c r="F76" i="127"/>
  <c r="D77" i="126"/>
  <c r="F77" i="127"/>
  <c r="D78" i="126" s="1"/>
  <c r="F78" i="127"/>
  <c r="D79" i="126"/>
  <c r="F79" i="127"/>
  <c r="D80" i="126" s="1"/>
  <c r="F80" i="127"/>
  <c r="D81" i="126"/>
  <c r="F81" i="127"/>
  <c r="D82" i="126" s="1"/>
  <c r="F82" i="127"/>
  <c r="D83" i="126"/>
  <c r="F83" i="127"/>
  <c r="D84" i="126" s="1"/>
  <c r="F84" i="127"/>
  <c r="D85" i="126"/>
  <c r="F85" i="127"/>
  <c r="D86" i="126" s="1"/>
  <c r="F86" i="127"/>
  <c r="D87" i="126"/>
  <c r="F87" i="127"/>
  <c r="D88" i="126" s="1"/>
  <c r="F88" i="127"/>
  <c r="D89" i="126"/>
  <c r="F89" i="127"/>
  <c r="D90" i="126" s="1"/>
  <c r="F90" i="127"/>
  <c r="D91" i="126"/>
  <c r="F91" i="127"/>
  <c r="D92" i="126" s="1"/>
  <c r="F92" i="127"/>
  <c r="D93" i="126"/>
  <c r="F93" i="127"/>
  <c r="D94" i="126" s="1"/>
  <c r="F94" i="127"/>
  <c r="D95" i="126"/>
  <c r="F95" i="127"/>
  <c r="D96" i="126" s="1"/>
  <c r="F96" i="127"/>
  <c r="D97" i="126"/>
  <c r="F97" i="127"/>
  <c r="D98" i="126" s="1"/>
  <c r="F98" i="127"/>
  <c r="D99" i="126"/>
  <c r="F99" i="127"/>
  <c r="D100" i="126" s="1"/>
  <c r="F100" i="127"/>
  <c r="D101" i="126"/>
  <c r="F101" i="127"/>
  <c r="D102" i="126" s="1"/>
  <c r="F102" i="127"/>
  <c r="D103" i="126"/>
  <c r="F103" i="127"/>
  <c r="D104" i="126" s="1"/>
  <c r="F104" i="127"/>
  <c r="D105" i="126"/>
  <c r="F105" i="127"/>
  <c r="D106" i="126" s="1"/>
  <c r="F106" i="127"/>
  <c r="D107" i="126"/>
  <c r="F107" i="127"/>
  <c r="D108" i="126" s="1"/>
  <c r="F108" i="127"/>
  <c r="D109" i="126"/>
  <c r="F109" i="127"/>
  <c r="D110" i="126" s="1"/>
  <c r="F110" i="127"/>
  <c r="D111" i="126"/>
  <c r="F111" i="127"/>
  <c r="D112" i="126" s="1"/>
  <c r="F112" i="127"/>
  <c r="D113" i="126"/>
  <c r="F113" i="127"/>
  <c r="D114" i="126" s="1"/>
  <c r="F114" i="127"/>
  <c r="D115" i="126"/>
  <c r="F115" i="127"/>
  <c r="D116" i="126" s="1"/>
  <c r="F116" i="127"/>
  <c r="D117" i="126"/>
  <c r="F117" i="127"/>
  <c r="D118" i="126" s="1"/>
  <c r="F118" i="127"/>
  <c r="D119" i="126"/>
  <c r="J21" i="74"/>
  <c r="J22" i="74"/>
  <c r="J23" i="74"/>
  <c r="J24" i="74"/>
  <c r="J25" i="74"/>
  <c r="J26" i="74"/>
  <c r="J27" i="74"/>
  <c r="J28" i="74"/>
  <c r="J29" i="74"/>
  <c r="J30" i="74"/>
  <c r="J31" i="74"/>
  <c r="J32" i="74"/>
  <c r="J33" i="74"/>
  <c r="J34" i="74"/>
  <c r="J35" i="74"/>
  <c r="J36" i="74"/>
  <c r="J37" i="74"/>
  <c r="J38" i="74"/>
  <c r="J39" i="74"/>
  <c r="J40" i="74"/>
  <c r="J41" i="74"/>
  <c r="J42" i="74"/>
  <c r="J43" i="74"/>
  <c r="J44" i="74"/>
  <c r="J45" i="74"/>
  <c r="J46" i="74"/>
  <c r="J47" i="74"/>
  <c r="J48" i="74"/>
  <c r="J49" i="74"/>
  <c r="J50" i="74"/>
  <c r="J51" i="74"/>
  <c r="J52" i="74"/>
  <c r="J53" i="74"/>
  <c r="J54" i="74"/>
  <c r="J55" i="74"/>
  <c r="J56" i="74"/>
  <c r="J57" i="74"/>
  <c r="J58" i="74"/>
  <c r="J59" i="74"/>
  <c r="J60" i="74"/>
  <c r="J61" i="74"/>
  <c r="J62" i="74"/>
  <c r="J63" i="74"/>
  <c r="J64" i="74"/>
  <c r="J65" i="74"/>
  <c r="J66" i="74"/>
  <c r="J67" i="74"/>
  <c r="J68" i="74"/>
  <c r="J69" i="74"/>
  <c r="J70" i="74"/>
  <c r="J71" i="74"/>
  <c r="J72" i="74"/>
  <c r="J73" i="74"/>
  <c r="J74" i="74"/>
  <c r="J75" i="74"/>
  <c r="J76" i="74"/>
  <c r="J77" i="74"/>
  <c r="J78" i="74"/>
  <c r="J79" i="74"/>
  <c r="J80" i="74"/>
  <c r="J81" i="74"/>
  <c r="J82" i="74"/>
  <c r="J83" i="74"/>
  <c r="J84" i="74"/>
  <c r="J85" i="74"/>
  <c r="J86" i="74"/>
  <c r="J87" i="74"/>
  <c r="J88" i="74"/>
  <c r="J89" i="74"/>
  <c r="J90" i="74"/>
  <c r="J91" i="74"/>
  <c r="J92" i="74"/>
  <c r="J93" i="74"/>
  <c r="J94" i="74"/>
  <c r="J95" i="74"/>
  <c r="J96" i="74"/>
  <c r="J97" i="74"/>
  <c r="J98" i="74"/>
  <c r="J99" i="74"/>
  <c r="J100" i="74"/>
  <c r="J101" i="74"/>
  <c r="J102" i="74"/>
  <c r="J103" i="74"/>
  <c r="J104" i="74"/>
  <c r="J105" i="74"/>
  <c r="J106" i="74"/>
  <c r="J107" i="74"/>
  <c r="J108" i="74"/>
  <c r="J109" i="74"/>
  <c r="J110" i="74"/>
  <c r="J111" i="74"/>
  <c r="J112" i="74"/>
  <c r="J113" i="74"/>
  <c r="J114" i="74"/>
  <c r="J115" i="74"/>
  <c r="J116" i="74"/>
  <c r="J117" i="74"/>
  <c r="J118" i="74"/>
  <c r="J15" i="74"/>
  <c r="J20" i="74"/>
  <c r="J5" i="74"/>
  <c r="C58" i="79"/>
  <c r="C59" i="79"/>
  <c r="C60" i="79"/>
  <c r="C61" i="79"/>
  <c r="C62" i="79"/>
  <c r="C63" i="79"/>
  <c r="C64" i="79"/>
  <c r="C65" i="79"/>
  <c r="C66" i="79"/>
  <c r="C67" i="79"/>
  <c r="C68" i="79"/>
  <c r="C69" i="79"/>
  <c r="C70" i="79"/>
  <c r="C71" i="79"/>
  <c r="C72" i="79"/>
  <c r="C73" i="79"/>
  <c r="C74" i="79"/>
  <c r="C75" i="79"/>
  <c r="C76" i="79"/>
  <c r="C79" i="79"/>
  <c r="C80" i="79"/>
  <c r="C83" i="79"/>
  <c r="C89" i="79"/>
  <c r="C92" i="79"/>
  <c r="C93" i="79"/>
  <c r="C94" i="79"/>
  <c r="C95" i="79"/>
  <c r="C96" i="79"/>
  <c r="C97" i="79"/>
  <c r="C98" i="79"/>
  <c r="C57" i="79"/>
  <c r="E115" i="76"/>
  <c r="C116" i="75" s="1"/>
  <c r="E5" i="76"/>
  <c r="C6" i="75"/>
  <c r="E6" i="76"/>
  <c r="C7" i="75" s="1"/>
  <c r="E7" i="76"/>
  <c r="C8" i="75"/>
  <c r="E8" i="76"/>
  <c r="C9" i="75" s="1"/>
  <c r="E9" i="76"/>
  <c r="C10" i="75"/>
  <c r="E10" i="76"/>
  <c r="C11" i="75" s="1"/>
  <c r="E11" i="76"/>
  <c r="C12" i="75"/>
  <c r="E12" i="76"/>
  <c r="C13" i="75" s="1"/>
  <c r="E13" i="76"/>
  <c r="C14" i="75"/>
  <c r="E14" i="76"/>
  <c r="C15" i="75" s="1"/>
  <c r="E15" i="76"/>
  <c r="C16" i="75"/>
  <c r="E16" i="76"/>
  <c r="C17" i="75" s="1"/>
  <c r="E17" i="76"/>
  <c r="C18" i="75"/>
  <c r="E18" i="76"/>
  <c r="C19" i="75" s="1"/>
  <c r="E19" i="76"/>
  <c r="C20" i="75"/>
  <c r="E20" i="76"/>
  <c r="C21" i="75" s="1"/>
  <c r="E21" i="76"/>
  <c r="C22" i="75"/>
  <c r="E22" i="76"/>
  <c r="C23" i="75" s="1"/>
  <c r="E23" i="76"/>
  <c r="C24" i="75"/>
  <c r="E24" i="76"/>
  <c r="C25" i="75" s="1"/>
  <c r="E30" i="76"/>
  <c r="C31" i="75"/>
  <c r="E31" i="76"/>
  <c r="C32" i="75" s="1"/>
  <c r="E32" i="76"/>
  <c r="C33" i="75"/>
  <c r="E33" i="76"/>
  <c r="C34" i="75" s="1"/>
  <c r="E34" i="76"/>
  <c r="C35" i="75"/>
  <c r="E37" i="76"/>
  <c r="C38" i="75" s="1"/>
  <c r="E38" i="76"/>
  <c r="C39" i="75"/>
  <c r="E39" i="76"/>
  <c r="C40" i="75" s="1"/>
  <c r="E40" i="76"/>
  <c r="C41" i="75"/>
  <c r="E41" i="76"/>
  <c r="C42" i="75" s="1"/>
  <c r="E42" i="76"/>
  <c r="C43" i="75"/>
  <c r="E43" i="76"/>
  <c r="C44" i="75" s="1"/>
  <c r="E55" i="76"/>
  <c r="C56" i="75"/>
  <c r="E62" i="76"/>
  <c r="C63" i="75" s="1"/>
  <c r="E66" i="76"/>
  <c r="C67" i="75"/>
  <c r="E70" i="76"/>
  <c r="C71" i="75" s="1"/>
  <c r="E73" i="76"/>
  <c r="C74" i="75"/>
  <c r="E76" i="76"/>
  <c r="C77" i="75" s="1"/>
  <c r="E79" i="76"/>
  <c r="C80" i="75"/>
  <c r="E82" i="76"/>
  <c r="C83" i="75" s="1"/>
  <c r="E85" i="76"/>
  <c r="C86" i="75"/>
  <c r="E88" i="76"/>
  <c r="C89" i="75" s="1"/>
  <c r="E91" i="76"/>
  <c r="C92" i="75"/>
  <c r="E94" i="76"/>
  <c r="C95" i="75" s="1"/>
  <c r="E97" i="76"/>
  <c r="C98" i="75"/>
  <c r="E100" i="76"/>
  <c r="C101" i="75" s="1"/>
  <c r="E103" i="76"/>
  <c r="C104" i="75"/>
  <c r="E106" i="76"/>
  <c r="C107" i="75" s="1"/>
  <c r="E107" i="76"/>
  <c r="C108" i="75"/>
  <c r="E108" i="76"/>
  <c r="C109" i="75" s="1"/>
  <c r="E109" i="76"/>
  <c r="C110" i="75"/>
  <c r="E110" i="76"/>
  <c r="C111" i="75" s="1"/>
  <c r="E111" i="76"/>
  <c r="C112" i="75"/>
  <c r="E112" i="76"/>
  <c r="C113" i="75" s="1"/>
  <c r="E113" i="76"/>
  <c r="C114" i="75"/>
  <c r="E114" i="76"/>
  <c r="C115" i="75" s="1"/>
  <c r="E25" i="71"/>
  <c r="E26" i="71"/>
  <c r="E27" i="71"/>
  <c r="E28" i="71"/>
  <c r="E29" i="71"/>
  <c r="E30" i="71"/>
  <c r="E31" i="71"/>
  <c r="E32" i="71"/>
  <c r="E33" i="71"/>
  <c r="E34" i="71"/>
  <c r="E35" i="71"/>
  <c r="E36" i="71"/>
  <c r="E37" i="71"/>
  <c r="E38" i="71"/>
  <c r="E39" i="71"/>
  <c r="E40" i="71"/>
  <c r="E41" i="71"/>
  <c r="E42" i="71"/>
  <c r="E43" i="71"/>
  <c r="E44" i="71"/>
  <c r="E45" i="71"/>
  <c r="E46" i="71"/>
  <c r="E47" i="71"/>
  <c r="E48" i="71"/>
  <c r="E49" i="71"/>
  <c r="E50" i="71"/>
  <c r="E51" i="71"/>
  <c r="E52" i="71"/>
  <c r="E53" i="71"/>
  <c r="E54" i="71"/>
  <c r="E55" i="71"/>
  <c r="E56" i="71"/>
  <c r="E57" i="71"/>
  <c r="E58" i="71"/>
  <c r="E59" i="71"/>
  <c r="E60" i="71"/>
  <c r="E61" i="71"/>
  <c r="E62" i="71"/>
  <c r="E63" i="71"/>
  <c r="E64" i="71"/>
  <c r="E65" i="71"/>
  <c r="E66" i="71"/>
  <c r="E67" i="71"/>
  <c r="E68" i="71"/>
  <c r="E69" i="71"/>
  <c r="E70" i="71"/>
  <c r="E71" i="71"/>
  <c r="E72" i="71"/>
  <c r="E73" i="71"/>
  <c r="E74" i="71"/>
  <c r="E75" i="71"/>
  <c r="E76" i="71"/>
  <c r="E77" i="71"/>
  <c r="E78" i="71"/>
  <c r="E79" i="71"/>
  <c r="E80" i="71"/>
  <c r="E81" i="71"/>
  <c r="E82" i="71"/>
  <c r="E83" i="71"/>
  <c r="E84" i="71"/>
  <c r="E85" i="71"/>
  <c r="E86" i="71"/>
  <c r="E87" i="71"/>
  <c r="E88" i="71"/>
  <c r="E89" i="71"/>
  <c r="E90" i="71"/>
  <c r="E91" i="71"/>
  <c r="E92" i="71"/>
  <c r="E93" i="71"/>
  <c r="E94" i="71"/>
  <c r="E95" i="71"/>
  <c r="E96" i="71"/>
  <c r="E97" i="71"/>
  <c r="F95" i="71"/>
  <c r="F96" i="71"/>
  <c r="F97" i="71"/>
  <c r="F98" i="71"/>
  <c r="F99" i="71"/>
  <c r="F100" i="71"/>
  <c r="F101" i="71"/>
  <c r="F102" i="71"/>
  <c r="F103" i="71"/>
  <c r="F104" i="71"/>
  <c r="F105" i="71"/>
  <c r="F106" i="71"/>
  <c r="F107" i="71"/>
  <c r="F108" i="71"/>
  <c r="F109" i="71"/>
  <c r="F110" i="71"/>
  <c r="F111" i="71"/>
  <c r="F112" i="71"/>
  <c r="F113" i="71"/>
  <c r="F114" i="71"/>
  <c r="F25" i="67"/>
  <c r="G87" i="67"/>
  <c r="E88" i="66" s="1"/>
  <c r="F87" i="67"/>
  <c r="E26" i="66"/>
  <c r="F26" i="67"/>
  <c r="E27" i="66" s="1"/>
  <c r="F27" i="67"/>
  <c r="E28" i="66"/>
  <c r="F28" i="67"/>
  <c r="E29" i="66" s="1"/>
  <c r="F29" i="67"/>
  <c r="E30" i="66"/>
  <c r="F30" i="67"/>
  <c r="E31" i="66" s="1"/>
  <c r="F31" i="67"/>
  <c r="E32" i="66"/>
  <c r="F32" i="67"/>
  <c r="E33" i="66" s="1"/>
  <c r="F33" i="67"/>
  <c r="E34" i="66"/>
  <c r="F34" i="67"/>
  <c r="E35" i="66" s="1"/>
  <c r="F35" i="67"/>
  <c r="E36" i="66"/>
  <c r="F36" i="67"/>
  <c r="E37" i="66" s="1"/>
  <c r="F37" i="67"/>
  <c r="E38" i="66"/>
  <c r="F38" i="67"/>
  <c r="E39" i="66" s="1"/>
  <c r="F39" i="67"/>
  <c r="E40" i="66"/>
  <c r="F40" i="67"/>
  <c r="E41" i="66" s="1"/>
  <c r="F41" i="67"/>
  <c r="E42" i="66"/>
  <c r="F42" i="67"/>
  <c r="E43" i="66" s="1"/>
  <c r="F43" i="67"/>
  <c r="E44" i="66"/>
  <c r="F44" i="67"/>
  <c r="E45" i="66" s="1"/>
  <c r="F45" i="67"/>
  <c r="E46" i="66"/>
  <c r="F46" i="67"/>
  <c r="E47" i="66" s="1"/>
  <c r="F47" i="67"/>
  <c r="E48" i="66"/>
  <c r="F48" i="67"/>
  <c r="E49" i="66" s="1"/>
  <c r="F49" i="67"/>
  <c r="E50" i="66"/>
  <c r="F50" i="67"/>
  <c r="E51" i="66" s="1"/>
  <c r="F51" i="67"/>
  <c r="E52" i="66"/>
  <c r="F52" i="67"/>
  <c r="E53" i="66" s="1"/>
  <c r="F53" i="67"/>
  <c r="E54" i="66"/>
  <c r="F54" i="67"/>
  <c r="E55" i="66" s="1"/>
  <c r="F55" i="67"/>
  <c r="E56" i="66"/>
  <c r="F56" i="67"/>
  <c r="E57" i="66" s="1"/>
  <c r="F57" i="67"/>
  <c r="E58" i="66"/>
  <c r="F58" i="67"/>
  <c r="E59" i="66" s="1"/>
  <c r="F59" i="67"/>
  <c r="E60" i="66"/>
  <c r="F60" i="67"/>
  <c r="E61" i="66" s="1"/>
  <c r="F61" i="67"/>
  <c r="E62" i="66"/>
  <c r="F62" i="67"/>
  <c r="E63" i="66" s="1"/>
  <c r="F63" i="67"/>
  <c r="E64" i="66"/>
  <c r="F64" i="67"/>
  <c r="E65" i="66" s="1"/>
  <c r="F65" i="67"/>
  <c r="E66" i="66"/>
  <c r="F66" i="67"/>
  <c r="E67" i="66" s="1"/>
  <c r="F67" i="67"/>
  <c r="E68" i="66"/>
  <c r="F68" i="67"/>
  <c r="E69" i="66" s="1"/>
  <c r="F69" i="67"/>
  <c r="E70" i="66"/>
  <c r="F70" i="67"/>
  <c r="E71" i="66" s="1"/>
  <c r="F71" i="67"/>
  <c r="E72" i="66"/>
  <c r="F72" i="67"/>
  <c r="E73" i="66" s="1"/>
  <c r="F73" i="67"/>
  <c r="E74" i="66"/>
  <c r="F74" i="67"/>
  <c r="E75" i="66" s="1"/>
  <c r="F75" i="67"/>
  <c r="E76" i="66"/>
  <c r="F76" i="67"/>
  <c r="E77" i="66" s="1"/>
  <c r="F77" i="67"/>
  <c r="E78" i="66"/>
  <c r="F78" i="67"/>
  <c r="E79" i="66" s="1"/>
  <c r="F79" i="67"/>
  <c r="E80" i="66"/>
  <c r="F80" i="67"/>
  <c r="E81" i="66" s="1"/>
  <c r="F81" i="67"/>
  <c r="E82" i="66"/>
  <c r="F82" i="67"/>
  <c r="E83" i="66" s="1"/>
  <c r="F83" i="67"/>
  <c r="E84" i="66"/>
  <c r="F84" i="67"/>
  <c r="E85" i="66" s="1"/>
  <c r="F85" i="67"/>
  <c r="E86" i="66"/>
  <c r="F86" i="67"/>
  <c r="E87" i="66" s="1"/>
  <c r="G88" i="67"/>
  <c r="E89" i="66"/>
  <c r="G89" i="67"/>
  <c r="E90" i="66" s="1"/>
  <c r="G90" i="67"/>
  <c r="E91" i="66"/>
  <c r="G91" i="67"/>
  <c r="E92" i="66" s="1"/>
  <c r="G92" i="67"/>
  <c r="E93" i="66"/>
  <c r="G93" i="67"/>
  <c r="E94" i="66" s="1"/>
  <c r="G94" i="67"/>
  <c r="E95" i="66"/>
  <c r="G95" i="67"/>
  <c r="E96" i="66" s="1"/>
  <c r="G96" i="67"/>
  <c r="E97" i="66"/>
  <c r="G97" i="67"/>
  <c r="E98" i="66" s="1"/>
  <c r="G98" i="67"/>
  <c r="E99" i="66"/>
  <c r="G99" i="67"/>
  <c r="E100" i="66" s="1"/>
  <c r="G100" i="67"/>
  <c r="E101" i="66"/>
  <c r="G101" i="67"/>
  <c r="E102" i="66" s="1"/>
  <c r="G102" i="67"/>
  <c r="E103" i="66"/>
  <c r="G103" i="67"/>
  <c r="E104" i="66" s="1"/>
  <c r="G104" i="67"/>
  <c r="E105" i="66"/>
  <c r="G105" i="67"/>
  <c r="E106" i="66" s="1"/>
  <c r="G106" i="67"/>
  <c r="E107" i="66"/>
  <c r="G107" i="67"/>
  <c r="E108" i="66" s="1"/>
  <c r="G108" i="67"/>
  <c r="E109" i="66"/>
  <c r="G109" i="67"/>
  <c r="E110" i="66" s="1"/>
  <c r="G110" i="67"/>
  <c r="E111" i="66"/>
  <c r="G111" i="67"/>
  <c r="E112" i="66" s="1"/>
  <c r="G112" i="67"/>
  <c r="E113" i="66"/>
  <c r="G113" i="67"/>
  <c r="E114" i="66" s="1"/>
  <c r="G114" i="67"/>
  <c r="E115" i="66"/>
  <c r="G115" i="67"/>
  <c r="E116" i="66" s="1"/>
  <c r="F88" i="67"/>
  <c r="F89" i="67"/>
  <c r="F90" i="67"/>
  <c r="F91" i="67"/>
  <c r="F92" i="67"/>
  <c r="F93" i="67"/>
  <c r="F94" i="67"/>
  <c r="F95" i="67"/>
  <c r="F96" i="67"/>
  <c r="F97" i="67"/>
  <c r="F98" i="67"/>
  <c r="F99" i="67"/>
  <c r="F100" i="67"/>
  <c r="F101" i="67"/>
  <c r="F102" i="67"/>
  <c r="F103" i="67"/>
  <c r="F104" i="67"/>
  <c r="F105" i="67"/>
  <c r="D89" i="75"/>
  <c r="D90" i="75"/>
  <c r="D91" i="75"/>
  <c r="D92" i="75"/>
  <c r="D93" i="75"/>
  <c r="D94" i="75"/>
  <c r="D95" i="75"/>
  <c r="D96" i="75"/>
  <c r="D97" i="75"/>
  <c r="D98" i="75"/>
  <c r="D99" i="75"/>
  <c r="D100" i="75"/>
  <c r="D101" i="75"/>
  <c r="D102" i="75"/>
  <c r="D103" i="75"/>
  <c r="D104" i="75"/>
  <c r="D105" i="75"/>
  <c r="D106" i="75"/>
  <c r="D107" i="75"/>
  <c r="D108" i="75"/>
  <c r="D109" i="75"/>
  <c r="D110" i="75"/>
  <c r="D111" i="75"/>
  <c r="D112" i="75"/>
  <c r="D113" i="75"/>
  <c r="D114" i="75"/>
  <c r="D115" i="75"/>
  <c r="D116" i="75"/>
  <c r="D117" i="75"/>
  <c r="D118" i="75"/>
  <c r="B76" i="73"/>
  <c r="B81" i="73"/>
  <c r="B85" i="73"/>
  <c r="B104" i="73"/>
  <c r="B106" i="73"/>
  <c r="H26" i="126"/>
  <c r="H36" i="126"/>
  <c r="H41" i="126"/>
  <c r="H43" i="126"/>
  <c r="H51" i="126"/>
  <c r="H52" i="126"/>
  <c r="H53" i="126"/>
  <c r="H54" i="126"/>
  <c r="H55" i="126"/>
  <c r="H56" i="126"/>
  <c r="C57" i="126"/>
  <c r="H57" i="126"/>
  <c r="C62" i="126"/>
  <c r="H72" i="126"/>
  <c r="C73" i="126"/>
  <c r="H76" i="126"/>
  <c r="C79" i="126"/>
  <c r="B81" i="126"/>
  <c r="F81" i="126"/>
  <c r="K80" i="127"/>
  <c r="G81" i="126" s="1"/>
  <c r="H81" i="126"/>
  <c r="F84" i="126"/>
  <c r="K83" i="127"/>
  <c r="G84" i="126" s="1"/>
  <c r="H84" i="126"/>
  <c r="B86" i="126"/>
  <c r="F86" i="126"/>
  <c r="K85" i="127"/>
  <c r="G86" i="126" s="1"/>
  <c r="B87" i="126"/>
  <c r="F87" i="126"/>
  <c r="K86" i="127"/>
  <c r="G87" i="126" s="1"/>
  <c r="B88" i="126"/>
  <c r="F88" i="126"/>
  <c r="K87" i="127"/>
  <c r="G88" i="126" s="1"/>
  <c r="B89" i="126"/>
  <c r="F89" i="126"/>
  <c r="K88" i="127"/>
  <c r="G89" i="126" s="1"/>
  <c r="H89" i="126"/>
  <c r="B90" i="126"/>
  <c r="F90" i="126"/>
  <c r="K89" i="127"/>
  <c r="G90" i="126"/>
  <c r="B91" i="126"/>
  <c r="F91" i="126"/>
  <c r="K90" i="127"/>
  <c r="G91" i="126"/>
  <c r="H91" i="126"/>
  <c r="B92" i="126"/>
  <c r="K91" i="127"/>
  <c r="G92" i="126"/>
  <c r="B93" i="126"/>
  <c r="K92" i="127"/>
  <c r="G93" i="126" s="1"/>
  <c r="B94" i="126"/>
  <c r="K93" i="127"/>
  <c r="G94" i="126" s="1"/>
  <c r="H94" i="126"/>
  <c r="K94" i="127"/>
  <c r="G95" i="126" s="1"/>
  <c r="B96" i="126"/>
  <c r="K95" i="127"/>
  <c r="G96" i="126"/>
  <c r="H96" i="126"/>
  <c r="B97" i="126"/>
  <c r="E97" i="126"/>
  <c r="K96" i="127"/>
  <c r="G97" i="126" s="1"/>
  <c r="B98" i="126"/>
  <c r="K97" i="127"/>
  <c r="G98" i="126"/>
  <c r="H98" i="126"/>
  <c r="B99" i="126"/>
  <c r="K98" i="127"/>
  <c r="G99" i="126"/>
  <c r="B100" i="126"/>
  <c r="K99" i="127"/>
  <c r="G100" i="126" s="1"/>
  <c r="B101" i="126"/>
  <c r="E101" i="126"/>
  <c r="K100" i="127"/>
  <c r="G101" i="126" s="1"/>
  <c r="B102" i="126"/>
  <c r="E102" i="126"/>
  <c r="K101" i="127"/>
  <c r="G102" i="126" s="1"/>
  <c r="B103" i="126"/>
  <c r="E103" i="126"/>
  <c r="K102" i="127"/>
  <c r="G103" i="126" s="1"/>
  <c r="H103" i="126"/>
  <c r="B104" i="126"/>
  <c r="E104" i="126"/>
  <c r="K103" i="127"/>
  <c r="G104" i="126"/>
  <c r="B105" i="126"/>
  <c r="E105" i="126"/>
  <c r="K104" i="127"/>
  <c r="G105" i="126"/>
  <c r="H105" i="126"/>
  <c r="B106" i="126"/>
  <c r="E106" i="126"/>
  <c r="K105" i="127"/>
  <c r="G106" i="126" s="1"/>
  <c r="H106" i="126"/>
  <c r="B107" i="126"/>
  <c r="E107" i="126"/>
  <c r="K106" i="127"/>
  <c r="G107" i="126" s="1"/>
  <c r="H107" i="126"/>
  <c r="B108" i="126"/>
  <c r="E108" i="126"/>
  <c r="K107" i="127"/>
  <c r="G108" i="126" s="1"/>
  <c r="H108" i="126"/>
  <c r="B109" i="126"/>
  <c r="E109" i="126"/>
  <c r="K108" i="127"/>
  <c r="G109" i="126"/>
  <c r="H109" i="126"/>
  <c r="B110" i="126"/>
  <c r="E110" i="126"/>
  <c r="K109" i="127"/>
  <c r="G110" i="126"/>
  <c r="H110" i="126"/>
  <c r="B111" i="126"/>
  <c r="E111" i="126"/>
  <c r="L110" i="127"/>
  <c r="G111" i="126" s="1"/>
  <c r="H111" i="126"/>
  <c r="B112" i="126"/>
  <c r="E112" i="126"/>
  <c r="L111" i="127"/>
  <c r="G112" i="126" s="1"/>
  <c r="H112" i="126"/>
  <c r="B113" i="126"/>
  <c r="E113" i="126"/>
  <c r="L112" i="127"/>
  <c r="G113" i="126"/>
  <c r="H113" i="126"/>
  <c r="B114" i="126"/>
  <c r="E114" i="126"/>
  <c r="L113" i="127"/>
  <c r="G114" i="126" s="1"/>
  <c r="H114" i="126"/>
  <c r="B115" i="126"/>
  <c r="L114" i="127"/>
  <c r="G115" i="126" s="1"/>
  <c r="H115" i="126"/>
  <c r="B116" i="126"/>
  <c r="L115" i="127"/>
  <c r="G116" i="126" s="1"/>
  <c r="H116" i="126"/>
  <c r="B117" i="126"/>
  <c r="L116" i="127"/>
  <c r="G117" i="126" s="1"/>
  <c r="H117" i="126"/>
  <c r="B118" i="126"/>
  <c r="L117" i="127"/>
  <c r="G118" i="126" s="1"/>
  <c r="H118" i="126"/>
  <c r="B119" i="126"/>
  <c r="L118" i="127"/>
  <c r="G119" i="126" s="1"/>
  <c r="L81" i="127"/>
  <c r="L82" i="127"/>
  <c r="L83" i="127"/>
  <c r="L84" i="127"/>
  <c r="L85" i="127"/>
  <c r="L86" i="127"/>
  <c r="L87" i="127"/>
  <c r="L88" i="127"/>
  <c r="L89" i="127"/>
  <c r="L90" i="127"/>
  <c r="L91" i="127"/>
  <c r="L92" i="127"/>
  <c r="L93" i="127"/>
  <c r="L94" i="127"/>
  <c r="L95" i="127"/>
  <c r="L96" i="127"/>
  <c r="L97" i="127"/>
  <c r="L98" i="127"/>
  <c r="L99" i="127"/>
  <c r="L100" i="127"/>
  <c r="L101" i="127"/>
  <c r="L102" i="127"/>
  <c r="L103" i="127"/>
  <c r="L104" i="127"/>
  <c r="L105" i="127"/>
  <c r="L106" i="127"/>
  <c r="L107" i="127"/>
  <c r="L108" i="127"/>
  <c r="L109" i="127"/>
  <c r="L80" i="127"/>
  <c r="F114" i="120"/>
  <c r="F111" i="120"/>
  <c r="F107" i="120"/>
  <c r="F103" i="120"/>
  <c r="H105" i="121"/>
  <c r="D112" i="120"/>
  <c r="D115" i="120"/>
  <c r="D117" i="120"/>
  <c r="I7" i="123"/>
  <c r="I8" i="123"/>
  <c r="I9" i="123"/>
  <c r="I10" i="123"/>
  <c r="I11" i="123"/>
  <c r="I12" i="123"/>
  <c r="I13" i="123"/>
  <c r="I14" i="123"/>
  <c r="I15" i="123"/>
  <c r="I16" i="123"/>
  <c r="I17" i="123"/>
  <c r="I18" i="123"/>
  <c r="I19" i="123"/>
  <c r="I20" i="123"/>
  <c r="I21" i="123"/>
  <c r="I22" i="123"/>
  <c r="I23" i="123"/>
  <c r="I24" i="123"/>
  <c r="I25" i="123"/>
  <c r="I26" i="123"/>
  <c r="I27" i="123"/>
  <c r="I28" i="123"/>
  <c r="I29" i="123"/>
  <c r="I30" i="123"/>
  <c r="I31" i="123"/>
  <c r="I32" i="123"/>
  <c r="I33" i="123"/>
  <c r="I34" i="123"/>
  <c r="I35" i="123"/>
  <c r="I36" i="123"/>
  <c r="I37" i="123"/>
  <c r="I38" i="123"/>
  <c r="I39" i="123"/>
  <c r="I40" i="123"/>
  <c r="I41" i="123"/>
  <c r="I47" i="123"/>
  <c r="I48" i="123"/>
  <c r="I49" i="123"/>
  <c r="I50" i="123"/>
  <c r="I51" i="123"/>
  <c r="I52" i="123"/>
  <c r="I53" i="123"/>
  <c r="I54" i="123"/>
  <c r="I60" i="123"/>
  <c r="I61" i="123"/>
  <c r="I62" i="123"/>
  <c r="I63" i="123"/>
  <c r="I64" i="123"/>
  <c r="E100" i="124"/>
  <c r="D106" i="124"/>
  <c r="C108" i="124"/>
  <c r="B112" i="124"/>
  <c r="B113" i="123"/>
  <c r="B109" i="123" s="1"/>
  <c r="C111" i="124"/>
  <c r="E105" i="124"/>
  <c r="F95" i="124"/>
  <c r="F100" i="124"/>
  <c r="F90" i="124"/>
  <c r="F85" i="124"/>
  <c r="H88" i="123"/>
  <c r="H89" i="123"/>
  <c r="H90" i="123"/>
  <c r="M100" i="124"/>
  <c r="M109" i="124"/>
  <c r="L109" i="124"/>
  <c r="K112" i="124"/>
  <c r="F113" i="123"/>
  <c r="F110" i="123" s="1"/>
  <c r="L111" i="124"/>
  <c r="H91" i="123"/>
  <c r="H92" i="123"/>
  <c r="H93" i="123"/>
  <c r="H94" i="123"/>
  <c r="H95" i="123"/>
  <c r="H96" i="123"/>
  <c r="H97" i="123"/>
  <c r="H98" i="123"/>
  <c r="H99" i="123"/>
  <c r="E99" i="124"/>
  <c r="H100" i="123"/>
  <c r="H101" i="123"/>
  <c r="E101" i="124"/>
  <c r="H102" i="123"/>
  <c r="E102" i="124"/>
  <c r="H103" i="123"/>
  <c r="E103" i="124"/>
  <c r="H104" i="123"/>
  <c r="E104" i="124"/>
  <c r="H105" i="123"/>
  <c r="M105" i="124"/>
  <c r="F106" i="123" s="1"/>
  <c r="H106" i="123"/>
  <c r="H107" i="123"/>
  <c r="H108" i="123"/>
  <c r="L108" i="124"/>
  <c r="F109" i="123" s="1"/>
  <c r="H109" i="123"/>
  <c r="C109" i="124"/>
  <c r="P109" i="124"/>
  <c r="G110" i="123" s="1"/>
  <c r="H110" i="123"/>
  <c r="C110" i="124"/>
  <c r="L110" i="124"/>
  <c r="F111" i="123"/>
  <c r="P110" i="124"/>
  <c r="G111" i="123" s="1"/>
  <c r="H111" i="123"/>
  <c r="F112" i="123"/>
  <c r="P111" i="124"/>
  <c r="G112" i="123" s="1"/>
  <c r="H112" i="123"/>
  <c r="P112" i="124"/>
  <c r="G113" i="123" s="1"/>
  <c r="H113" i="123"/>
  <c r="B113" i="124"/>
  <c r="B114" i="123"/>
  <c r="K113" i="124"/>
  <c r="F114" i="123" s="1"/>
  <c r="P113" i="124"/>
  <c r="G114" i="123" s="1"/>
  <c r="B114" i="124"/>
  <c r="B115" i="123" s="1"/>
  <c r="K114" i="124"/>
  <c r="F115" i="123" s="1"/>
  <c r="P114" i="124"/>
  <c r="G115" i="123" s="1"/>
  <c r="B115" i="124"/>
  <c r="B116" i="123"/>
  <c r="K115" i="124"/>
  <c r="F116" i="123" s="1"/>
  <c r="P115" i="124"/>
  <c r="G116" i="123"/>
  <c r="B116" i="124"/>
  <c r="B117" i="123" s="1"/>
  <c r="K116" i="124"/>
  <c r="F117" i="123" s="1"/>
  <c r="P116" i="124"/>
  <c r="G117" i="123" s="1"/>
  <c r="B117" i="124"/>
  <c r="B118" i="123" s="1"/>
  <c r="K117" i="124"/>
  <c r="F118" i="123" s="1"/>
  <c r="P117" i="124"/>
  <c r="G118" i="123"/>
  <c r="B118" i="124"/>
  <c r="B119" i="123" s="1"/>
  <c r="K118" i="124"/>
  <c r="F119" i="123"/>
  <c r="B119" i="124"/>
  <c r="B120" i="123" s="1"/>
  <c r="K119" i="124"/>
  <c r="F120" i="123" s="1"/>
  <c r="M85" i="124"/>
  <c r="M90" i="124"/>
  <c r="M95" i="124"/>
  <c r="M112" i="124"/>
  <c r="M115" i="124"/>
  <c r="M118" i="124"/>
  <c r="F105" i="124"/>
  <c r="F109" i="124"/>
  <c r="F112" i="124"/>
  <c r="F115" i="124"/>
  <c r="F118" i="124"/>
  <c r="G28" i="63"/>
  <c r="G29" i="63"/>
  <c r="G30" i="63"/>
  <c r="G31" i="63"/>
  <c r="G32" i="63"/>
  <c r="G33" i="63"/>
  <c r="G34" i="63"/>
  <c r="G35" i="63"/>
  <c r="G36" i="63"/>
  <c r="G37" i="63"/>
  <c r="G38" i="63"/>
  <c r="G39" i="63"/>
  <c r="G40" i="63"/>
  <c r="G41" i="63"/>
  <c r="G42" i="63"/>
  <c r="G43" i="63"/>
  <c r="G44" i="63"/>
  <c r="G45" i="63"/>
  <c r="G46" i="63"/>
  <c r="G47" i="63"/>
  <c r="G48" i="63"/>
  <c r="G49" i="63"/>
  <c r="G50" i="63"/>
  <c r="G51" i="63"/>
  <c r="G52" i="63"/>
  <c r="G53" i="63"/>
  <c r="G54" i="63"/>
  <c r="G55" i="63"/>
  <c r="G56" i="63"/>
  <c r="G57" i="63"/>
  <c r="G58" i="63"/>
  <c r="G59" i="63"/>
  <c r="G60" i="63"/>
  <c r="G61" i="63"/>
  <c r="G62" i="63"/>
  <c r="G63" i="63"/>
  <c r="G64" i="63"/>
  <c r="G65" i="63"/>
  <c r="G66" i="63"/>
  <c r="G67" i="63"/>
  <c r="G68" i="63"/>
  <c r="G69" i="63"/>
  <c r="G70" i="63"/>
  <c r="G71" i="63"/>
  <c r="G72" i="63"/>
  <c r="G73" i="63"/>
  <c r="G74" i="63"/>
  <c r="G75" i="63"/>
  <c r="G76" i="63"/>
  <c r="G77" i="63"/>
  <c r="G78" i="63"/>
  <c r="G79" i="63"/>
  <c r="G80" i="63"/>
  <c r="G81" i="63"/>
  <c r="G82" i="63"/>
  <c r="G83" i="63"/>
  <c r="G84" i="63"/>
  <c r="G85" i="63"/>
  <c r="G86" i="63"/>
  <c r="G87" i="63"/>
  <c r="G88" i="63"/>
  <c r="G89" i="63"/>
  <c r="G90" i="63"/>
  <c r="G91" i="63"/>
  <c r="G92" i="63"/>
  <c r="G93" i="63"/>
  <c r="G94" i="63"/>
  <c r="G95" i="63"/>
  <c r="G96" i="63"/>
  <c r="G97" i="63"/>
  <c r="G98" i="63"/>
  <c r="G99" i="63"/>
  <c r="G100" i="63"/>
  <c r="G101" i="63"/>
  <c r="G102" i="63"/>
  <c r="G103" i="63"/>
  <c r="G104" i="63"/>
  <c r="G105" i="63"/>
  <c r="G106" i="63"/>
  <c r="G107" i="63"/>
  <c r="G108" i="63"/>
  <c r="G109" i="63"/>
  <c r="G110" i="63"/>
  <c r="G111" i="63"/>
  <c r="G112" i="63"/>
  <c r="G113" i="63"/>
  <c r="G114" i="63"/>
  <c r="G115" i="63"/>
  <c r="G116" i="63"/>
  <c r="G117" i="63"/>
  <c r="G118" i="63"/>
  <c r="G27" i="63"/>
  <c r="G26" i="63"/>
  <c r="B112" i="120"/>
  <c r="B99" i="120" s="1"/>
  <c r="B97" i="120" s="1"/>
  <c r="B81" i="120"/>
  <c r="B106" i="120"/>
  <c r="B115" i="120"/>
  <c r="B117" i="120"/>
  <c r="I70" i="118"/>
  <c r="G71" i="117" s="1"/>
  <c r="I71" i="118"/>
  <c r="G72" i="117"/>
  <c r="I72" i="118"/>
  <c r="G73" i="117" s="1"/>
  <c r="I73" i="118"/>
  <c r="G74" i="117" s="1"/>
  <c r="I75" i="118"/>
  <c r="G76" i="117" s="1"/>
  <c r="I76" i="118"/>
  <c r="G77" i="117" s="1"/>
  <c r="I77" i="118"/>
  <c r="G78" i="117" s="1"/>
  <c r="B79" i="117"/>
  <c r="I78" i="118"/>
  <c r="G79" i="117" s="1"/>
  <c r="I79" i="118"/>
  <c r="G80" i="117"/>
  <c r="B81" i="117"/>
  <c r="I80" i="118"/>
  <c r="G81" i="117" s="1"/>
  <c r="B82" i="117"/>
  <c r="I81" i="118"/>
  <c r="G82" i="117" s="1"/>
  <c r="B83" i="117"/>
  <c r="I82" i="118"/>
  <c r="G83" i="117" s="1"/>
  <c r="B84" i="117"/>
  <c r="I83" i="118"/>
  <c r="G84" i="117"/>
  <c r="B85" i="117"/>
  <c r="I84" i="118"/>
  <c r="G85" i="117" s="1"/>
  <c r="B86" i="117"/>
  <c r="I85" i="118"/>
  <c r="G86" i="117" s="1"/>
  <c r="B87" i="117"/>
  <c r="I86" i="118"/>
  <c r="G87" i="117"/>
  <c r="B88" i="117"/>
  <c r="I87" i="118"/>
  <c r="G88" i="117"/>
  <c r="B89" i="117"/>
  <c r="I88" i="118"/>
  <c r="G89" i="117" s="1"/>
  <c r="B90" i="117"/>
  <c r="I89" i="118"/>
  <c r="G90" i="117" s="1"/>
  <c r="B91" i="117"/>
  <c r="I90" i="118"/>
  <c r="G91" i="117" s="1"/>
  <c r="B92" i="117"/>
  <c r="I91" i="118"/>
  <c r="G92" i="117"/>
  <c r="B93" i="117"/>
  <c r="I92" i="118"/>
  <c r="G93" i="117" s="1"/>
  <c r="B94" i="117"/>
  <c r="I93" i="118"/>
  <c r="G94" i="117" s="1"/>
  <c r="B95" i="117"/>
  <c r="I94" i="118"/>
  <c r="G95" i="117"/>
  <c r="C96" i="117"/>
  <c r="I95" i="118"/>
  <c r="G96" i="117"/>
  <c r="I96" i="118"/>
  <c r="G97" i="117" s="1"/>
  <c r="I97" i="118"/>
  <c r="G98" i="117"/>
  <c r="I98" i="118"/>
  <c r="G99" i="117" s="1"/>
  <c r="I99" i="118"/>
  <c r="G100" i="117"/>
  <c r="C101" i="117"/>
  <c r="I100" i="118"/>
  <c r="G101" i="117" s="1"/>
  <c r="I101" i="118"/>
  <c r="G102" i="117"/>
  <c r="C103" i="117"/>
  <c r="I102" i="118"/>
  <c r="G103" i="117"/>
  <c r="C104" i="117"/>
  <c r="I103" i="118"/>
  <c r="G104" i="117" s="1"/>
  <c r="C105" i="117"/>
  <c r="I104" i="118"/>
  <c r="G105" i="117" s="1"/>
  <c r="C106" i="117"/>
  <c r="E105" i="118"/>
  <c r="D106" i="117" s="1"/>
  <c r="I105" i="118"/>
  <c r="G106" i="117" s="1"/>
  <c r="C107" i="117"/>
  <c r="E106" i="118"/>
  <c r="D107" i="117" s="1"/>
  <c r="I106" i="118"/>
  <c r="G107" i="117"/>
  <c r="H107" i="117"/>
  <c r="C108" i="117"/>
  <c r="E107" i="118"/>
  <c r="D108" i="117"/>
  <c r="I107" i="118"/>
  <c r="G108" i="117" s="1"/>
  <c r="H108" i="117"/>
  <c r="C109" i="117"/>
  <c r="E108" i="118"/>
  <c r="D109" i="117" s="1"/>
  <c r="I108" i="118"/>
  <c r="G109" i="117"/>
  <c r="H109" i="117"/>
  <c r="C110" i="117"/>
  <c r="E109" i="118"/>
  <c r="D110" i="117"/>
  <c r="I109" i="118"/>
  <c r="G110" i="117" s="1"/>
  <c r="H110" i="117"/>
  <c r="C111" i="117"/>
  <c r="E110" i="118"/>
  <c r="D111" i="117" s="1"/>
  <c r="I110" i="118"/>
  <c r="G111" i="117"/>
  <c r="E111" i="118"/>
  <c r="D112" i="117" s="1"/>
  <c r="I111" i="118"/>
  <c r="G112" i="117"/>
  <c r="H112" i="117"/>
  <c r="E112" i="118"/>
  <c r="D113" i="117" s="1"/>
  <c r="I112" i="118"/>
  <c r="G113" i="117" s="1"/>
  <c r="H113" i="117"/>
  <c r="E113" i="118"/>
  <c r="D114" i="117"/>
  <c r="I113" i="118"/>
  <c r="G114" i="117"/>
  <c r="H114" i="117"/>
  <c r="E114" i="118"/>
  <c r="D115" i="117" s="1"/>
  <c r="I114" i="118"/>
  <c r="G115" i="117" s="1"/>
  <c r="H115" i="117"/>
  <c r="E115" i="118"/>
  <c r="D116" i="117" s="1"/>
  <c r="G116" i="117"/>
  <c r="H116" i="117"/>
  <c r="E116" i="118"/>
  <c r="D117" i="117" s="1"/>
  <c r="H117" i="117"/>
  <c r="E117" i="118"/>
  <c r="D118" i="117" s="1"/>
  <c r="H118" i="117"/>
  <c r="E118" i="118"/>
  <c r="D119" i="117"/>
  <c r="H119" i="117"/>
  <c r="E119" i="118"/>
  <c r="D120" i="117" s="1"/>
  <c r="H120" i="117"/>
  <c r="E120" i="118"/>
  <c r="D121" i="117" s="1"/>
  <c r="B73" i="114"/>
  <c r="B79" i="114"/>
  <c r="B86" i="114"/>
  <c r="C86" i="114"/>
  <c r="G101" i="114"/>
  <c r="G86" i="114"/>
  <c r="C95" i="114"/>
  <c r="G96" i="114"/>
  <c r="D99" i="114"/>
  <c r="G99" i="114"/>
  <c r="D100" i="114"/>
  <c r="G100" i="114"/>
  <c r="D101" i="114"/>
  <c r="D102" i="114"/>
  <c r="G102" i="114"/>
  <c r="D103" i="114"/>
  <c r="G103" i="114"/>
  <c r="D104" i="114"/>
  <c r="G104" i="114"/>
  <c r="D105" i="114"/>
  <c r="G105" i="114"/>
  <c r="D106" i="114"/>
  <c r="G106" i="114"/>
  <c r="D109" i="114"/>
  <c r="L108" i="115"/>
  <c r="G109" i="114"/>
  <c r="D110" i="114"/>
  <c r="L109" i="115"/>
  <c r="G110" i="114" s="1"/>
  <c r="D111" i="114"/>
  <c r="L110" i="115"/>
  <c r="G111" i="114"/>
  <c r="D112" i="114"/>
  <c r="L111" i="115"/>
  <c r="G112" i="114"/>
  <c r="D113" i="114"/>
  <c r="L112" i="115"/>
  <c r="G113" i="114"/>
  <c r="D114" i="114"/>
  <c r="L113" i="115"/>
  <c r="G114" i="114" s="1"/>
  <c r="E114" i="115"/>
  <c r="D115" i="114" s="1"/>
  <c r="L114" i="115"/>
  <c r="G115" i="114" s="1"/>
  <c r="E115" i="115"/>
  <c r="D116" i="114" s="1"/>
  <c r="L115" i="115"/>
  <c r="G116" i="114" s="1"/>
  <c r="E116" i="115"/>
  <c r="D117" i="114"/>
  <c r="L116" i="115"/>
  <c r="G117" i="114" s="1"/>
  <c r="E117" i="115"/>
  <c r="D118" i="114"/>
  <c r="L117" i="115"/>
  <c r="G118" i="114" s="1"/>
  <c r="E118" i="115"/>
  <c r="D119" i="114" s="1"/>
  <c r="L118" i="115"/>
  <c r="G119" i="114" s="1"/>
  <c r="E119" i="115"/>
  <c r="D120" i="114" s="1"/>
  <c r="L119" i="115"/>
  <c r="G120" i="114" s="1"/>
  <c r="O110" i="115"/>
  <c r="O111" i="115"/>
  <c r="O112" i="115"/>
  <c r="O109" i="115"/>
  <c r="E109" i="115"/>
  <c r="E110" i="115"/>
  <c r="E111" i="115"/>
  <c r="E112" i="115"/>
  <c r="E113" i="115"/>
  <c r="E108" i="115"/>
  <c r="I107" i="112"/>
  <c r="I99" i="112"/>
  <c r="I100" i="112"/>
  <c r="I101" i="112"/>
  <c r="I102" i="112"/>
  <c r="I103" i="112"/>
  <c r="I104" i="112"/>
  <c r="I105" i="112"/>
  <c r="F106" i="111" s="1"/>
  <c r="I106" i="112"/>
  <c r="I98" i="112"/>
  <c r="I91" i="112"/>
  <c r="N76" i="67"/>
  <c r="N66" i="67"/>
  <c r="N56" i="67"/>
  <c r="N46" i="67"/>
  <c r="N36" i="67"/>
  <c r="M72" i="67"/>
  <c r="M58" i="67"/>
  <c r="M61" i="67"/>
  <c r="M64" i="67"/>
  <c r="M69" i="67"/>
  <c r="M55" i="67"/>
  <c r="L93" i="67"/>
  <c r="L95" i="67"/>
  <c r="G96" i="66" s="1"/>
  <c r="L96" i="67"/>
  <c r="L97" i="67"/>
  <c r="L98" i="67"/>
  <c r="L99" i="67"/>
  <c r="G100" i="66" s="1"/>
  <c r="L91" i="67"/>
  <c r="L86" i="67"/>
  <c r="L78" i="67"/>
  <c r="L72" i="67"/>
  <c r="G73" i="66" s="1"/>
  <c r="G59" i="66" s="1"/>
  <c r="K102" i="63"/>
  <c r="K103" i="63"/>
  <c r="K104" i="63"/>
  <c r="K105" i="63"/>
  <c r="K106" i="63"/>
  <c r="K107" i="63"/>
  <c r="K108" i="63"/>
  <c r="K81" i="63"/>
  <c r="G82" i="62" s="1"/>
  <c r="K82" i="63"/>
  <c r="K83" i="63"/>
  <c r="K84" i="63"/>
  <c r="K85" i="63"/>
  <c r="K86" i="63"/>
  <c r="K87" i="63"/>
  <c r="K88" i="63"/>
  <c r="K89" i="63"/>
  <c r="K90" i="63"/>
  <c r="K91" i="63"/>
  <c r="K92" i="63"/>
  <c r="K93" i="63"/>
  <c r="K94" i="63"/>
  <c r="K95" i="63"/>
  <c r="K96" i="63"/>
  <c r="K97" i="63"/>
  <c r="K98" i="63"/>
  <c r="K99" i="63"/>
  <c r="K100" i="63"/>
  <c r="K80" i="63"/>
  <c r="B7" i="111"/>
  <c r="E6" i="112"/>
  <c r="D7" i="111"/>
  <c r="B8" i="111"/>
  <c r="E7" i="112"/>
  <c r="D8" i="111" s="1"/>
  <c r="B9" i="111"/>
  <c r="E8" i="112"/>
  <c r="D9" i="111"/>
  <c r="B10" i="111"/>
  <c r="B11" i="111"/>
  <c r="B12" i="111"/>
  <c r="E11" i="112"/>
  <c r="D12" i="111" s="1"/>
  <c r="B13" i="111"/>
  <c r="B14" i="111"/>
  <c r="B15" i="111"/>
  <c r="B16" i="111"/>
  <c r="E15" i="112"/>
  <c r="D16" i="111" s="1"/>
  <c r="B17" i="111"/>
  <c r="B18" i="111"/>
  <c r="B19" i="111"/>
  <c r="E18" i="112"/>
  <c r="D19" i="111"/>
  <c r="B20" i="111"/>
  <c r="B21" i="111"/>
  <c r="B22" i="111"/>
  <c r="B23" i="111"/>
  <c r="B24" i="111"/>
  <c r="B25" i="111"/>
  <c r="B26" i="111"/>
  <c r="B27" i="111"/>
  <c r="B28" i="111"/>
  <c r="B29" i="111"/>
  <c r="B30" i="111"/>
  <c r="B31" i="111"/>
  <c r="B32" i="111"/>
  <c r="B33" i="111"/>
  <c r="B34" i="111"/>
  <c r="B35" i="111"/>
  <c r="E34" i="112"/>
  <c r="D35" i="111"/>
  <c r="B36" i="111"/>
  <c r="G36" i="111"/>
  <c r="B37" i="111"/>
  <c r="B38" i="111"/>
  <c r="B39" i="111"/>
  <c r="B40" i="111"/>
  <c r="B41" i="111"/>
  <c r="B42" i="111"/>
  <c r="B43" i="111"/>
  <c r="B44" i="111"/>
  <c r="E43" i="112"/>
  <c r="D44" i="111"/>
  <c r="B45" i="111"/>
  <c r="B46" i="111"/>
  <c r="B47" i="111"/>
  <c r="B48" i="111"/>
  <c r="B49" i="111"/>
  <c r="B50" i="111"/>
  <c r="B51" i="111"/>
  <c r="B52" i="111"/>
  <c r="B53" i="111"/>
  <c r="B54" i="111"/>
  <c r="E53" i="112"/>
  <c r="D54" i="111"/>
  <c r="G54" i="111"/>
  <c r="B55" i="111"/>
  <c r="E54" i="112"/>
  <c r="D55" i="111"/>
  <c r="B56" i="111"/>
  <c r="E55" i="112"/>
  <c r="D56" i="111" s="1"/>
  <c r="B57" i="111"/>
  <c r="E56" i="112"/>
  <c r="D57" i="111" s="1"/>
  <c r="B58" i="111"/>
  <c r="E57" i="112"/>
  <c r="D58" i="111" s="1"/>
  <c r="B59" i="111"/>
  <c r="E58" i="112"/>
  <c r="D59" i="111"/>
  <c r="B60" i="111"/>
  <c r="E59" i="112"/>
  <c r="D60" i="111" s="1"/>
  <c r="B61" i="111"/>
  <c r="E60" i="112"/>
  <c r="D61" i="111" s="1"/>
  <c r="B63" i="111"/>
  <c r="E62" i="112"/>
  <c r="D63" i="111"/>
  <c r="E63" i="112"/>
  <c r="D64" i="111" s="1"/>
  <c r="B65" i="111"/>
  <c r="E64" i="112"/>
  <c r="D65" i="111"/>
  <c r="B66" i="111"/>
  <c r="E65" i="112"/>
  <c r="D66" i="111"/>
  <c r="G66" i="111"/>
  <c r="B67" i="111"/>
  <c r="E66" i="112"/>
  <c r="D67" i="111"/>
  <c r="B68" i="111"/>
  <c r="E67" i="112"/>
  <c r="D68" i="111"/>
  <c r="B69" i="111"/>
  <c r="E68" i="112"/>
  <c r="D69" i="111" s="1"/>
  <c r="B70" i="111"/>
  <c r="E69" i="112"/>
  <c r="D70" i="111"/>
  <c r="B71" i="111"/>
  <c r="E70" i="112"/>
  <c r="D71" i="111" s="1"/>
  <c r="B72" i="111"/>
  <c r="E71" i="112"/>
  <c r="D72" i="111"/>
  <c r="B73" i="111"/>
  <c r="E72" i="112"/>
  <c r="D73" i="111" s="1"/>
  <c r="B74" i="111"/>
  <c r="E73" i="112"/>
  <c r="D74" i="111" s="1"/>
  <c r="B75" i="111"/>
  <c r="E74" i="112"/>
  <c r="D75" i="111" s="1"/>
  <c r="B76" i="111"/>
  <c r="E75" i="112"/>
  <c r="D76" i="111"/>
  <c r="B77" i="111"/>
  <c r="E76" i="112"/>
  <c r="D77" i="111" s="1"/>
  <c r="B78" i="111"/>
  <c r="E77" i="112"/>
  <c r="D78" i="111" s="1"/>
  <c r="B79" i="111"/>
  <c r="E78" i="112"/>
  <c r="D79" i="111"/>
  <c r="G79" i="111"/>
  <c r="B80" i="111"/>
  <c r="E79" i="112"/>
  <c r="D80" i="111"/>
  <c r="B81" i="111"/>
  <c r="E80" i="112"/>
  <c r="D81" i="111"/>
  <c r="B82" i="111"/>
  <c r="E81" i="112"/>
  <c r="D82" i="111" s="1"/>
  <c r="G82" i="111"/>
  <c r="B83" i="111"/>
  <c r="E82" i="112"/>
  <c r="D83" i="111" s="1"/>
  <c r="B84" i="111"/>
  <c r="E83" i="112"/>
  <c r="D84" i="111"/>
  <c r="B85" i="111"/>
  <c r="E84" i="112"/>
  <c r="D85" i="111" s="1"/>
  <c r="G85" i="111"/>
  <c r="B86" i="111"/>
  <c r="E85" i="112"/>
  <c r="D86" i="111" s="1"/>
  <c r="B87" i="111"/>
  <c r="E86" i="112"/>
  <c r="D87" i="111"/>
  <c r="B88" i="111"/>
  <c r="E87" i="112"/>
  <c r="D88" i="111" s="1"/>
  <c r="G88" i="111"/>
  <c r="B89" i="111"/>
  <c r="E88" i="112"/>
  <c r="D89" i="111" s="1"/>
  <c r="G89" i="111"/>
  <c r="B90" i="111"/>
  <c r="E89" i="112"/>
  <c r="D90" i="111" s="1"/>
  <c r="G90" i="111"/>
  <c r="B91" i="111"/>
  <c r="E90" i="112"/>
  <c r="D91" i="111" s="1"/>
  <c r="G91" i="111"/>
  <c r="B92" i="111"/>
  <c r="C91" i="112"/>
  <c r="C92" i="111" s="1"/>
  <c r="E91" i="112"/>
  <c r="D92" i="111" s="1"/>
  <c r="J107" i="112"/>
  <c r="F108" i="111" s="1"/>
  <c r="G92" i="111"/>
  <c r="B93" i="111"/>
  <c r="C92" i="112"/>
  <c r="C93" i="111" s="1"/>
  <c r="E92" i="112"/>
  <c r="D93" i="111"/>
  <c r="G93" i="111"/>
  <c r="B94" i="111"/>
  <c r="C93" i="112"/>
  <c r="C94" i="111"/>
  <c r="E93" i="112"/>
  <c r="D94" i="111" s="1"/>
  <c r="G94" i="111"/>
  <c r="B95" i="111"/>
  <c r="C94" i="112"/>
  <c r="C95" i="111" s="1"/>
  <c r="E94" i="112"/>
  <c r="D95" i="111" s="1"/>
  <c r="G95" i="111"/>
  <c r="B96" i="111"/>
  <c r="C95" i="112"/>
  <c r="C96" i="111" s="1"/>
  <c r="E95" i="112"/>
  <c r="D96" i="111" s="1"/>
  <c r="G96" i="111"/>
  <c r="B97" i="111"/>
  <c r="C96" i="112"/>
  <c r="C97" i="111" s="1"/>
  <c r="E96" i="112"/>
  <c r="D97" i="111"/>
  <c r="G97" i="111"/>
  <c r="B98" i="111"/>
  <c r="C97" i="112"/>
  <c r="C98" i="111"/>
  <c r="E97" i="112"/>
  <c r="D98" i="111" s="1"/>
  <c r="G98" i="111"/>
  <c r="B99" i="111"/>
  <c r="C98" i="112"/>
  <c r="C99" i="111" s="1"/>
  <c r="E98" i="112"/>
  <c r="D99" i="111"/>
  <c r="G99" i="111"/>
  <c r="B100" i="111"/>
  <c r="C99" i="112"/>
  <c r="C100" i="111"/>
  <c r="E99" i="112"/>
  <c r="D100" i="111" s="1"/>
  <c r="G100" i="111"/>
  <c r="B101" i="111"/>
  <c r="C100" i="112"/>
  <c r="C101" i="111" s="1"/>
  <c r="E100" i="112"/>
  <c r="D101" i="111"/>
  <c r="G101" i="111"/>
  <c r="B102" i="111"/>
  <c r="C101" i="112"/>
  <c r="C102" i="111"/>
  <c r="E101" i="112"/>
  <c r="D102" i="111" s="1"/>
  <c r="G102" i="111"/>
  <c r="B103" i="111"/>
  <c r="C102" i="112"/>
  <c r="C103" i="111" s="1"/>
  <c r="E102" i="112"/>
  <c r="D103" i="111"/>
  <c r="G103" i="111"/>
  <c r="B104" i="111"/>
  <c r="C103" i="112"/>
  <c r="C104" i="111"/>
  <c r="E103" i="112"/>
  <c r="D104" i="111" s="1"/>
  <c r="G104" i="111"/>
  <c r="B105" i="111"/>
  <c r="C104" i="112"/>
  <c r="C105" i="111" s="1"/>
  <c r="E104" i="112"/>
  <c r="D105" i="111"/>
  <c r="G105" i="111"/>
  <c r="B106" i="111"/>
  <c r="C105" i="112"/>
  <c r="C106" i="111"/>
  <c r="E105" i="112"/>
  <c r="D106" i="111" s="1"/>
  <c r="G106" i="111"/>
  <c r="B107" i="111"/>
  <c r="C106" i="112"/>
  <c r="C107" i="111" s="1"/>
  <c r="E106" i="112"/>
  <c r="D107" i="111"/>
  <c r="G107" i="111"/>
  <c r="B108" i="111"/>
  <c r="C107" i="112"/>
  <c r="C108" i="111"/>
  <c r="E107" i="112"/>
  <c r="D108" i="111" s="1"/>
  <c r="G108" i="111"/>
  <c r="B109" i="111"/>
  <c r="C108" i="112"/>
  <c r="C109" i="111" s="1"/>
  <c r="E108" i="112"/>
  <c r="D109" i="111"/>
  <c r="J108" i="112"/>
  <c r="F109" i="111" s="1"/>
  <c r="G109" i="111"/>
  <c r="B110" i="111"/>
  <c r="C109" i="112"/>
  <c r="C110" i="111" s="1"/>
  <c r="E109" i="112"/>
  <c r="D110" i="111"/>
  <c r="J109" i="112"/>
  <c r="F110" i="111" s="1"/>
  <c r="G110" i="111"/>
  <c r="B111" i="111"/>
  <c r="C110" i="112"/>
  <c r="C111" i="111" s="1"/>
  <c r="E110" i="112"/>
  <c r="D111" i="111"/>
  <c r="J110" i="112"/>
  <c r="F111" i="111" s="1"/>
  <c r="G111" i="111"/>
  <c r="B112" i="111"/>
  <c r="C111" i="112"/>
  <c r="C112" i="111" s="1"/>
  <c r="E111" i="112"/>
  <c r="D112" i="111"/>
  <c r="J111" i="112"/>
  <c r="F112" i="111" s="1"/>
  <c r="G112" i="111"/>
  <c r="B113" i="111"/>
  <c r="C112" i="112"/>
  <c r="C113" i="111" s="1"/>
  <c r="E112" i="112"/>
  <c r="D113" i="111"/>
  <c r="J112" i="112"/>
  <c r="F113" i="111" s="1"/>
  <c r="G113" i="111"/>
  <c r="B114" i="111"/>
  <c r="C113" i="112"/>
  <c r="C114" i="111" s="1"/>
  <c r="E113" i="112"/>
  <c r="D114" i="111"/>
  <c r="J113" i="112"/>
  <c r="F114" i="111" s="1"/>
  <c r="G114" i="111"/>
  <c r="B115" i="111"/>
  <c r="C114" i="112"/>
  <c r="C115" i="111" s="1"/>
  <c r="E114" i="112"/>
  <c r="D115" i="111"/>
  <c r="J114" i="112"/>
  <c r="F115" i="111" s="1"/>
  <c r="G115" i="111"/>
  <c r="B116" i="111"/>
  <c r="C115" i="112"/>
  <c r="C116" i="111" s="1"/>
  <c r="E115" i="112"/>
  <c r="D116" i="111"/>
  <c r="J115" i="112"/>
  <c r="F116" i="111" s="1"/>
  <c r="G116" i="111"/>
  <c r="B117" i="111"/>
  <c r="C116" i="112"/>
  <c r="C117" i="111" s="1"/>
  <c r="E116" i="112"/>
  <c r="D117" i="111"/>
  <c r="J116" i="112"/>
  <c r="F117" i="111" s="1"/>
  <c r="G117" i="111"/>
  <c r="B118" i="111"/>
  <c r="C117" i="112"/>
  <c r="C118" i="111" s="1"/>
  <c r="J117" i="112"/>
  <c r="F118" i="111"/>
  <c r="B119" i="111"/>
  <c r="C118" i="112"/>
  <c r="C119" i="111"/>
  <c r="J118" i="112"/>
  <c r="F119" i="111" s="1"/>
  <c r="C119" i="112"/>
  <c r="C120" i="111"/>
  <c r="J119" i="112"/>
  <c r="F120" i="111" s="1"/>
  <c r="C120" i="112"/>
  <c r="C121" i="111"/>
  <c r="J120" i="112"/>
  <c r="F121" i="111" s="1"/>
  <c r="E5" i="112"/>
  <c r="D6" i="111"/>
  <c r="B6" i="111"/>
  <c r="J103" i="112"/>
  <c r="J104" i="112"/>
  <c r="J105" i="112"/>
  <c r="J106" i="112"/>
  <c r="J102" i="112"/>
  <c r="K89" i="109"/>
  <c r="F90" i="108"/>
  <c r="K91" i="109"/>
  <c r="F92" i="108" s="1"/>
  <c r="K93" i="109"/>
  <c r="F94" i="108"/>
  <c r="K95" i="109"/>
  <c r="F96" i="108" s="1"/>
  <c r="K97" i="109"/>
  <c r="F98" i="108"/>
  <c r="K99" i="109"/>
  <c r="F100" i="108" s="1"/>
  <c r="K100" i="109"/>
  <c r="F101" i="108"/>
  <c r="K101" i="109"/>
  <c r="F102" i="108" s="1"/>
  <c r="K102" i="109"/>
  <c r="F103" i="108"/>
  <c r="K103" i="109"/>
  <c r="F104" i="108" s="1"/>
  <c r="K104" i="109"/>
  <c r="F105" i="108"/>
  <c r="K105" i="109"/>
  <c r="F106" i="108" s="1"/>
  <c r="K106" i="109"/>
  <c r="F107" i="108"/>
  <c r="K107" i="109"/>
  <c r="F108" i="108" s="1"/>
  <c r="K108" i="109"/>
  <c r="F109" i="108"/>
  <c r="K109" i="109"/>
  <c r="F110" i="108" s="1"/>
  <c r="K110" i="109"/>
  <c r="F111" i="108"/>
  <c r="K111" i="109"/>
  <c r="F112" i="108" s="1"/>
  <c r="K112" i="109"/>
  <c r="F113" i="108"/>
  <c r="K113" i="109"/>
  <c r="F114" i="108" s="1"/>
  <c r="K114" i="109"/>
  <c r="F115" i="108"/>
  <c r="K115" i="109"/>
  <c r="F116" i="108" s="1"/>
  <c r="K116" i="109"/>
  <c r="F117" i="108"/>
  <c r="K117" i="109"/>
  <c r="F118" i="108" s="1"/>
  <c r="K118" i="109"/>
  <c r="F119" i="108"/>
  <c r="K119" i="109"/>
  <c r="F120" i="108" s="1"/>
  <c r="G62" i="108"/>
  <c r="C64" i="108"/>
  <c r="J63" i="109"/>
  <c r="F64" i="108" s="1"/>
  <c r="C65" i="108"/>
  <c r="J64" i="109"/>
  <c r="F65" i="108"/>
  <c r="C66" i="108"/>
  <c r="J65" i="109"/>
  <c r="F66" i="108"/>
  <c r="C68" i="108"/>
  <c r="J67" i="109"/>
  <c r="F68" i="108" s="1"/>
  <c r="C69" i="108"/>
  <c r="J68" i="109"/>
  <c r="F69" i="108" s="1"/>
  <c r="C70" i="108"/>
  <c r="J69" i="109"/>
  <c r="F70" i="108"/>
  <c r="C71" i="108"/>
  <c r="J70" i="109"/>
  <c r="F71" i="108"/>
  <c r="C72" i="108"/>
  <c r="J71" i="109"/>
  <c r="F72" i="108" s="1"/>
  <c r="G72" i="108"/>
  <c r="C73" i="108"/>
  <c r="J72" i="109"/>
  <c r="F73" i="108" s="1"/>
  <c r="C74" i="108"/>
  <c r="J73" i="109"/>
  <c r="F74" i="108" s="1"/>
  <c r="C75" i="108"/>
  <c r="J74" i="109"/>
  <c r="F75" i="108"/>
  <c r="C76" i="108"/>
  <c r="J75" i="109"/>
  <c r="F76" i="108"/>
  <c r="C77" i="108"/>
  <c r="J76" i="109"/>
  <c r="F77" i="108" s="1"/>
  <c r="C78" i="108"/>
  <c r="J77" i="109"/>
  <c r="F78" i="108" s="1"/>
  <c r="C79" i="108"/>
  <c r="J78" i="109"/>
  <c r="F79" i="108"/>
  <c r="C80" i="108"/>
  <c r="C81" i="108"/>
  <c r="C82" i="108"/>
  <c r="B88" i="108"/>
  <c r="E88" i="108"/>
  <c r="B90" i="108"/>
  <c r="E90" i="108"/>
  <c r="B92" i="108"/>
  <c r="E92" i="108"/>
  <c r="B94" i="108"/>
  <c r="E94" i="108"/>
  <c r="B96" i="108"/>
  <c r="E96" i="108"/>
  <c r="B98" i="108"/>
  <c r="E98" i="108"/>
  <c r="B100" i="108"/>
  <c r="E100" i="108"/>
  <c r="B102" i="108"/>
  <c r="E102" i="108"/>
  <c r="B104" i="108"/>
  <c r="E104" i="108"/>
  <c r="B107" i="108"/>
  <c r="E107" i="108"/>
  <c r="B110" i="108"/>
  <c r="E110" i="108"/>
  <c r="B113" i="108"/>
  <c r="E113" i="108"/>
  <c r="B114" i="108"/>
  <c r="B115" i="108"/>
  <c r="E115" i="108"/>
  <c r="B116" i="108"/>
  <c r="E116" i="108"/>
  <c r="B117" i="108"/>
  <c r="E117" i="108"/>
  <c r="B118" i="108"/>
  <c r="E118" i="108"/>
  <c r="B119" i="108"/>
  <c r="E119" i="108"/>
  <c r="B120" i="108"/>
  <c r="E120" i="108"/>
  <c r="B121" i="108"/>
  <c r="E121" i="108"/>
  <c r="M111" i="63"/>
  <c r="J100" i="106"/>
  <c r="E101" i="105" s="1"/>
  <c r="J101" i="106"/>
  <c r="E102" i="105"/>
  <c r="J102" i="106"/>
  <c r="E103" i="105" s="1"/>
  <c r="J104" i="106"/>
  <c r="E105" i="105"/>
  <c r="J83" i="106"/>
  <c r="E84" i="105" s="1"/>
  <c r="J84" i="106"/>
  <c r="J85" i="106"/>
  <c r="J86" i="106"/>
  <c r="E87" i="105" s="1"/>
  <c r="J87" i="106"/>
  <c r="E88" i="105" s="1"/>
  <c r="J88" i="106"/>
  <c r="J89" i="106"/>
  <c r="J90" i="106"/>
  <c r="E91" i="105" s="1"/>
  <c r="J91" i="106"/>
  <c r="E92" i="105" s="1"/>
  <c r="J92" i="106"/>
  <c r="J93" i="106"/>
  <c r="J94" i="106"/>
  <c r="E95" i="105" s="1"/>
  <c r="J95" i="106"/>
  <c r="E96" i="105" s="1"/>
  <c r="J96" i="106"/>
  <c r="J97" i="106"/>
  <c r="J98" i="106"/>
  <c r="E99" i="105" s="1"/>
  <c r="J99" i="106"/>
  <c r="E100" i="105" s="1"/>
  <c r="J82" i="106"/>
  <c r="E83" i="105" s="1"/>
  <c r="E85" i="105"/>
  <c r="E86" i="105"/>
  <c r="E89" i="105"/>
  <c r="E90" i="105"/>
  <c r="E93" i="105"/>
  <c r="E94" i="105"/>
  <c r="E97" i="105"/>
  <c r="E98" i="105"/>
  <c r="D105" i="106"/>
  <c r="B106" i="105" s="1"/>
  <c r="D106" i="106"/>
  <c r="B107" i="105" s="1"/>
  <c r="D107" i="106"/>
  <c r="D108" i="106"/>
  <c r="D109" i="106"/>
  <c r="B110" i="105" s="1"/>
  <c r="D110" i="106"/>
  <c r="D111" i="106"/>
  <c r="D112" i="106"/>
  <c r="D113" i="106"/>
  <c r="D114" i="106"/>
  <c r="B115" i="105" s="1"/>
  <c r="D115" i="106"/>
  <c r="D116" i="106"/>
  <c r="D117" i="106"/>
  <c r="D118" i="106"/>
  <c r="B119" i="105" s="1"/>
  <c r="D119" i="106"/>
  <c r="B120" i="105" s="1"/>
  <c r="H109" i="106"/>
  <c r="D110" i="105"/>
  <c r="H99" i="106"/>
  <c r="D100" i="105" s="1"/>
  <c r="H100" i="106"/>
  <c r="H101" i="106"/>
  <c r="H102" i="106"/>
  <c r="D103" i="105" s="1"/>
  <c r="H103" i="106"/>
  <c r="H104" i="106"/>
  <c r="H105" i="106"/>
  <c r="H106" i="106"/>
  <c r="D107" i="105" s="1"/>
  <c r="H110" i="106"/>
  <c r="H111" i="106"/>
  <c r="H112" i="106"/>
  <c r="H113" i="106"/>
  <c r="D114" i="105" s="1"/>
  <c r="H114" i="106"/>
  <c r="H115" i="106"/>
  <c r="H116" i="106"/>
  <c r="H117" i="106"/>
  <c r="D118" i="105" s="1"/>
  <c r="H118" i="106"/>
  <c r="H119" i="106"/>
  <c r="F19" i="106"/>
  <c r="C20" i="105"/>
  <c r="F20" i="106"/>
  <c r="C21" i="105" s="1"/>
  <c r="F21" i="106"/>
  <c r="C22" i="105"/>
  <c r="F22" i="106"/>
  <c r="C23" i="105" s="1"/>
  <c r="F23" i="106"/>
  <c r="C24" i="105"/>
  <c r="F24" i="106"/>
  <c r="C25" i="105" s="1"/>
  <c r="F25" i="106"/>
  <c r="C26" i="105"/>
  <c r="F26" i="106"/>
  <c r="C27" i="105" s="1"/>
  <c r="F27" i="106"/>
  <c r="C28" i="105"/>
  <c r="F28" i="106"/>
  <c r="C29" i="105" s="1"/>
  <c r="F29" i="106"/>
  <c r="C30" i="105"/>
  <c r="F30" i="106"/>
  <c r="C31" i="105" s="1"/>
  <c r="F31" i="106"/>
  <c r="C32" i="105"/>
  <c r="F32" i="106"/>
  <c r="C33" i="105" s="1"/>
  <c r="F33" i="106"/>
  <c r="C34" i="105"/>
  <c r="F34" i="106"/>
  <c r="C35" i="105" s="1"/>
  <c r="F35" i="106"/>
  <c r="C36" i="105"/>
  <c r="F36" i="106"/>
  <c r="C37" i="105" s="1"/>
  <c r="F37" i="106"/>
  <c r="C38" i="105"/>
  <c r="F38" i="106"/>
  <c r="C39" i="105" s="1"/>
  <c r="F39" i="106"/>
  <c r="C40" i="105"/>
  <c r="F40" i="106"/>
  <c r="C41" i="105" s="1"/>
  <c r="F41" i="106"/>
  <c r="C42" i="105"/>
  <c r="F42" i="106"/>
  <c r="C43" i="105" s="1"/>
  <c r="F43" i="106"/>
  <c r="C44" i="105"/>
  <c r="F44" i="106"/>
  <c r="C45" i="105" s="1"/>
  <c r="F46" i="106"/>
  <c r="C47" i="105"/>
  <c r="F51" i="106"/>
  <c r="C52" i="105" s="1"/>
  <c r="F55" i="106"/>
  <c r="C56" i="105"/>
  <c r="F57" i="106"/>
  <c r="C58" i="105" s="1"/>
  <c r="F58" i="106"/>
  <c r="C59" i="105"/>
  <c r="F62" i="106"/>
  <c r="C63" i="105" s="1"/>
  <c r="F63" i="106"/>
  <c r="C64" i="105"/>
  <c r="F64" i="106"/>
  <c r="C65" i="105"/>
  <c r="F67" i="106"/>
  <c r="C68" i="105" s="1"/>
  <c r="F69" i="106"/>
  <c r="C70" i="105"/>
  <c r="F71" i="106"/>
  <c r="C72" i="105" s="1"/>
  <c r="F72" i="106"/>
  <c r="C73" i="105"/>
  <c r="F75" i="106"/>
  <c r="C76" i="105"/>
  <c r="F78" i="106"/>
  <c r="C79" i="105" s="1"/>
  <c r="F80" i="106"/>
  <c r="C81" i="105"/>
  <c r="F82" i="106"/>
  <c r="C83" i="105" s="1"/>
  <c r="F86" i="106"/>
  <c r="C87" i="105"/>
  <c r="F90" i="106"/>
  <c r="C91" i="105" s="1"/>
  <c r="F94" i="106"/>
  <c r="C95" i="105"/>
  <c r="F95" i="106"/>
  <c r="C96" i="105" s="1"/>
  <c r="F96" i="106"/>
  <c r="C97" i="105"/>
  <c r="F97" i="106"/>
  <c r="C98" i="105" s="1"/>
  <c r="F98" i="106"/>
  <c r="C99" i="105"/>
  <c r="F99" i="106"/>
  <c r="C100" i="105" s="1"/>
  <c r="F100" i="106"/>
  <c r="C101" i="105"/>
  <c r="D101" i="105"/>
  <c r="F101" i="106"/>
  <c r="C102" i="105" s="1"/>
  <c r="D102" i="105"/>
  <c r="F102" i="106"/>
  <c r="C103" i="105" s="1"/>
  <c r="F103" i="106"/>
  <c r="C104" i="105"/>
  <c r="D104" i="105"/>
  <c r="F104" i="106"/>
  <c r="C105" i="105"/>
  <c r="D105" i="105"/>
  <c r="F105" i="106"/>
  <c r="C106" i="105" s="1"/>
  <c r="D106" i="105"/>
  <c r="F106" i="106"/>
  <c r="C107" i="105" s="1"/>
  <c r="B108" i="105"/>
  <c r="F107" i="106"/>
  <c r="C108" i="105" s="1"/>
  <c r="B109" i="105"/>
  <c r="F108" i="106"/>
  <c r="C109" i="105"/>
  <c r="F109" i="106"/>
  <c r="C110" i="105"/>
  <c r="B111" i="105"/>
  <c r="F110" i="106"/>
  <c r="C111" i="105" s="1"/>
  <c r="D111" i="105"/>
  <c r="B112" i="105"/>
  <c r="F111" i="106"/>
  <c r="C112" i="105" s="1"/>
  <c r="D112" i="105"/>
  <c r="B113" i="105"/>
  <c r="F112" i="106"/>
  <c r="C113" i="105" s="1"/>
  <c r="D113" i="105"/>
  <c r="B114" i="105"/>
  <c r="F113" i="106"/>
  <c r="C114" i="105" s="1"/>
  <c r="F114" i="106"/>
  <c r="C115" i="105" s="1"/>
  <c r="D115" i="105"/>
  <c r="B116" i="105"/>
  <c r="F115" i="106"/>
  <c r="C116" i="105" s="1"/>
  <c r="D116" i="105"/>
  <c r="B117" i="105"/>
  <c r="F116" i="106"/>
  <c r="C117" i="105" s="1"/>
  <c r="D117" i="105"/>
  <c r="B118" i="105"/>
  <c r="F117" i="106"/>
  <c r="C118" i="105" s="1"/>
  <c r="D119" i="105"/>
  <c r="D120" i="105"/>
  <c r="F81" i="106"/>
  <c r="E107" i="102"/>
  <c r="E112" i="102"/>
  <c r="E118" i="102"/>
  <c r="E102" i="102"/>
  <c r="B81" i="102"/>
  <c r="B86" i="102"/>
  <c r="B92" i="102"/>
  <c r="B97" i="102"/>
  <c r="B102" i="102"/>
  <c r="B107" i="102"/>
  <c r="B112" i="102"/>
  <c r="B118" i="102"/>
  <c r="K80" i="97"/>
  <c r="F81" i="96" s="1"/>
  <c r="B73" i="96"/>
  <c r="B81" i="96"/>
  <c r="K81" i="97"/>
  <c r="F82" i="96" s="1"/>
  <c r="K82" i="97"/>
  <c r="F83" i="96"/>
  <c r="K83" i="97"/>
  <c r="F84" i="96" s="1"/>
  <c r="K84" i="97"/>
  <c r="F85" i="96"/>
  <c r="K85" i="97"/>
  <c r="F86" i="96" s="1"/>
  <c r="K86" i="97"/>
  <c r="F87" i="96"/>
  <c r="K87" i="97"/>
  <c r="F88" i="96" s="1"/>
  <c r="K88" i="97"/>
  <c r="F89" i="96"/>
  <c r="G89" i="96"/>
  <c r="K89" i="97"/>
  <c r="F90" i="96"/>
  <c r="G90" i="96"/>
  <c r="K90" i="97"/>
  <c r="F91" i="96" s="1"/>
  <c r="G91" i="96"/>
  <c r="K91" i="97"/>
  <c r="F92" i="96" s="1"/>
  <c r="G92" i="96"/>
  <c r="K92" i="97"/>
  <c r="F93" i="96"/>
  <c r="G93" i="96"/>
  <c r="K93" i="97"/>
  <c r="F94" i="96"/>
  <c r="G94" i="96"/>
  <c r="K94" i="97"/>
  <c r="F95" i="96" s="1"/>
  <c r="G95" i="96"/>
  <c r="K95" i="97"/>
  <c r="F96" i="96" s="1"/>
  <c r="G96" i="96"/>
  <c r="K96" i="97"/>
  <c r="F97" i="96"/>
  <c r="K97" i="97"/>
  <c r="F98" i="96" s="1"/>
  <c r="K98" i="97"/>
  <c r="F99" i="96"/>
  <c r="K99" i="97"/>
  <c r="F100" i="96" s="1"/>
  <c r="K100" i="97"/>
  <c r="F101" i="96"/>
  <c r="K101" i="97"/>
  <c r="F102" i="96" s="1"/>
  <c r="K102" i="97"/>
  <c r="F103" i="96"/>
  <c r="K103" i="97"/>
  <c r="F104" i="96" s="1"/>
  <c r="K104" i="97"/>
  <c r="F105" i="96"/>
  <c r="K105" i="97"/>
  <c r="F106" i="96" s="1"/>
  <c r="K106" i="97"/>
  <c r="F107" i="96"/>
  <c r="K107" i="97"/>
  <c r="F108" i="96" s="1"/>
  <c r="K108" i="97"/>
  <c r="F109" i="96"/>
  <c r="K109" i="97"/>
  <c r="F110" i="96" s="1"/>
  <c r="K110" i="97"/>
  <c r="F111" i="96"/>
  <c r="K111" i="97"/>
  <c r="F112" i="96" s="1"/>
  <c r="K112" i="97"/>
  <c r="F113" i="96"/>
  <c r="K113" i="97"/>
  <c r="F114" i="96" s="1"/>
  <c r="K114" i="97"/>
  <c r="F115" i="96"/>
  <c r="K115" i="97"/>
  <c r="F116" i="96" s="1"/>
  <c r="K116" i="97"/>
  <c r="F117" i="96"/>
  <c r="K117" i="97"/>
  <c r="F118" i="96" s="1"/>
  <c r="K118" i="97"/>
  <c r="F119" i="96"/>
  <c r="K119" i="97"/>
  <c r="F120" i="96" s="1"/>
  <c r="B7" i="83"/>
  <c r="B17" i="83"/>
  <c r="B27" i="83"/>
  <c r="B37" i="83"/>
  <c r="B73" i="83"/>
  <c r="B74" i="83"/>
  <c r="B76" i="83"/>
  <c r="B77" i="83"/>
  <c r="B78" i="83"/>
  <c r="E79" i="83"/>
  <c r="B81" i="83"/>
  <c r="E81" i="83"/>
  <c r="B83" i="83"/>
  <c r="E83" i="83"/>
  <c r="B84" i="83"/>
  <c r="D84" i="83"/>
  <c r="E84" i="83"/>
  <c r="D85" i="83"/>
  <c r="B86" i="83"/>
  <c r="E86" i="83"/>
  <c r="B87" i="83"/>
  <c r="E87" i="83"/>
  <c r="B88" i="83"/>
  <c r="D88" i="83"/>
  <c r="E88" i="83"/>
  <c r="D89" i="83"/>
  <c r="E90" i="83"/>
  <c r="B92" i="83"/>
  <c r="E92" i="83"/>
  <c r="B93" i="83"/>
  <c r="D93" i="83"/>
  <c r="D95" i="83"/>
  <c r="F95" i="83"/>
  <c r="B97" i="83"/>
  <c r="D97" i="83"/>
  <c r="E97" i="83"/>
  <c r="F97" i="83"/>
  <c r="B99" i="83"/>
  <c r="D99" i="83"/>
  <c r="E99" i="83"/>
  <c r="B101" i="83"/>
  <c r="E101" i="83"/>
  <c r="D104" i="83"/>
  <c r="B106" i="83"/>
  <c r="D106" i="83"/>
  <c r="E106" i="83"/>
  <c r="B108" i="83"/>
  <c r="E108" i="83"/>
  <c r="F108" i="83"/>
  <c r="B110" i="83"/>
  <c r="D110" i="83"/>
  <c r="F110" i="83"/>
  <c r="D112" i="83"/>
  <c r="E112" i="83"/>
  <c r="B114" i="83"/>
  <c r="D114" i="83"/>
  <c r="E114" i="83"/>
  <c r="F114" i="83"/>
  <c r="B116" i="83"/>
  <c r="E116" i="83"/>
  <c r="F116" i="83"/>
  <c r="B118" i="83"/>
  <c r="D118" i="83"/>
  <c r="E118" i="83"/>
  <c r="F118" i="83"/>
  <c r="J75" i="82"/>
  <c r="F76" i="81" s="1"/>
  <c r="J81" i="82"/>
  <c r="F82" i="81"/>
  <c r="J83" i="82"/>
  <c r="F84" i="81" s="1"/>
  <c r="J85" i="82"/>
  <c r="F86" i="81"/>
  <c r="J86" i="82"/>
  <c r="F87" i="81" s="1"/>
  <c r="J89" i="82"/>
  <c r="F90" i="81"/>
  <c r="J92" i="82"/>
  <c r="F93" i="81" s="1"/>
  <c r="J95" i="82"/>
  <c r="F96" i="81"/>
  <c r="J98" i="82"/>
  <c r="F99" i="81" s="1"/>
  <c r="B102" i="81"/>
  <c r="J101" i="82"/>
  <c r="F102" i="81" s="1"/>
  <c r="K103" i="82"/>
  <c r="E104" i="81"/>
  <c r="B105" i="81"/>
  <c r="K104" i="82"/>
  <c r="E105" i="81" s="1"/>
  <c r="K105" i="82"/>
  <c r="E106" i="81"/>
  <c r="B107" i="81"/>
  <c r="K106" i="82"/>
  <c r="E107" i="81"/>
  <c r="B108" i="81"/>
  <c r="K107" i="82"/>
  <c r="E108" i="81" s="1"/>
  <c r="K108" i="82"/>
  <c r="E109" i="81"/>
  <c r="K109" i="82"/>
  <c r="E110" i="81" s="1"/>
  <c r="B111" i="81"/>
  <c r="K110" i="82"/>
  <c r="E111" i="81" s="1"/>
  <c r="K111" i="82"/>
  <c r="E112" i="81"/>
  <c r="B113" i="81"/>
  <c r="K112" i="82"/>
  <c r="E113" i="81" s="1"/>
  <c r="B114" i="81"/>
  <c r="K113" i="82"/>
  <c r="E114" i="81" s="1"/>
  <c r="B115" i="81"/>
  <c r="K114" i="82"/>
  <c r="E115" i="81"/>
  <c r="B116" i="81"/>
  <c r="K115" i="82"/>
  <c r="E116" i="81"/>
  <c r="B117" i="81"/>
  <c r="K116" i="82"/>
  <c r="E117" i="81" s="1"/>
  <c r="B118" i="81"/>
  <c r="K117" i="82"/>
  <c r="E118" i="81" s="1"/>
  <c r="K118" i="82"/>
  <c r="E119" i="81"/>
  <c r="B120" i="81"/>
  <c r="B121" i="81"/>
  <c r="I82" i="67"/>
  <c r="I83" i="67"/>
  <c r="F84" i="66" s="1"/>
  <c r="I84" i="67"/>
  <c r="F85" i="66" s="1"/>
  <c r="I85" i="67"/>
  <c r="I86" i="67"/>
  <c r="I87" i="67"/>
  <c r="F88" i="66" s="1"/>
  <c r="I88" i="67"/>
  <c r="F89" i="66" s="1"/>
  <c r="I89" i="67"/>
  <c r="I90" i="67"/>
  <c r="I91" i="67"/>
  <c r="F92" i="66" s="1"/>
  <c r="I92" i="67"/>
  <c r="F93" i="66" s="1"/>
  <c r="I93" i="67"/>
  <c r="I94" i="67"/>
  <c r="I95" i="67"/>
  <c r="I96" i="67"/>
  <c r="I97" i="67"/>
  <c r="I98" i="67"/>
  <c r="I99" i="67"/>
  <c r="I100" i="67"/>
  <c r="I101" i="67"/>
  <c r="I102" i="67"/>
  <c r="I103" i="67"/>
  <c r="I104" i="67"/>
  <c r="I105" i="67"/>
  <c r="I106" i="67"/>
  <c r="I107" i="67"/>
  <c r="I108" i="67"/>
  <c r="I109" i="67"/>
  <c r="I110" i="67"/>
  <c r="I111" i="67"/>
  <c r="I112" i="67"/>
  <c r="I113" i="67"/>
  <c r="I114" i="67"/>
  <c r="I115" i="67"/>
  <c r="I116" i="67"/>
  <c r="I117" i="67"/>
  <c r="I118" i="67"/>
  <c r="I119" i="67"/>
  <c r="I81" i="67"/>
  <c r="F99" i="79"/>
  <c r="E27" i="80"/>
  <c r="D28" i="79"/>
  <c r="E28" i="80"/>
  <c r="D29" i="79" s="1"/>
  <c r="E29" i="80"/>
  <c r="D30" i="79"/>
  <c r="E30" i="80"/>
  <c r="D31" i="79" s="1"/>
  <c r="E31" i="80"/>
  <c r="D32" i="79"/>
  <c r="E32" i="80"/>
  <c r="D33" i="79" s="1"/>
  <c r="E33" i="80"/>
  <c r="D34" i="79"/>
  <c r="E34" i="80"/>
  <c r="D35" i="79" s="1"/>
  <c r="E35" i="80"/>
  <c r="D36" i="79"/>
  <c r="E36" i="80"/>
  <c r="D37" i="79" s="1"/>
  <c r="E37" i="80"/>
  <c r="D38" i="79"/>
  <c r="E38" i="80"/>
  <c r="D39" i="79" s="1"/>
  <c r="E39" i="80"/>
  <c r="D40" i="79"/>
  <c r="E40" i="80"/>
  <c r="D41" i="79" s="1"/>
  <c r="E41" i="80"/>
  <c r="D42" i="79"/>
  <c r="E42" i="80"/>
  <c r="D43" i="79" s="1"/>
  <c r="E43" i="80"/>
  <c r="D44" i="79"/>
  <c r="E44" i="80"/>
  <c r="D45" i="79" s="1"/>
  <c r="E45" i="80"/>
  <c r="D46" i="79"/>
  <c r="E46" i="80"/>
  <c r="D47" i="79" s="1"/>
  <c r="E48" i="80"/>
  <c r="D49" i="79"/>
  <c r="E49" i="80"/>
  <c r="D50" i="79" s="1"/>
  <c r="E50" i="80"/>
  <c r="D51" i="79"/>
  <c r="E52" i="80"/>
  <c r="D53" i="79" s="1"/>
  <c r="E53" i="80"/>
  <c r="D54" i="79"/>
  <c r="E54" i="80"/>
  <c r="D55" i="79" s="1"/>
  <c r="E55" i="80"/>
  <c r="D56" i="79"/>
  <c r="E58" i="80"/>
  <c r="D59" i="79" s="1"/>
  <c r="E59" i="80"/>
  <c r="D60" i="79"/>
  <c r="E60" i="80"/>
  <c r="D61" i="79" s="1"/>
  <c r="E61" i="80"/>
  <c r="D62" i="79"/>
  <c r="E62" i="80"/>
  <c r="D63" i="79" s="1"/>
  <c r="E63" i="80"/>
  <c r="D64" i="79"/>
  <c r="E64" i="80"/>
  <c r="D65" i="79" s="1"/>
  <c r="E65" i="80"/>
  <c r="D66" i="79"/>
  <c r="E66" i="80"/>
  <c r="D67" i="79" s="1"/>
  <c r="E67" i="80"/>
  <c r="D68" i="79"/>
  <c r="E69" i="80"/>
  <c r="D70" i="79" s="1"/>
  <c r="E70" i="80"/>
  <c r="D71" i="79"/>
  <c r="E71" i="80"/>
  <c r="D72" i="79" s="1"/>
  <c r="E72" i="80"/>
  <c r="D73" i="79"/>
  <c r="E73" i="80"/>
  <c r="D74" i="79" s="1"/>
  <c r="E75" i="80"/>
  <c r="D76" i="79"/>
  <c r="E76" i="80"/>
  <c r="D77" i="79" s="1"/>
  <c r="E78" i="80"/>
  <c r="D79" i="79"/>
  <c r="G79" i="79"/>
  <c r="E79" i="80"/>
  <c r="D80" i="79" s="1"/>
  <c r="E80" i="80"/>
  <c r="D81" i="79"/>
  <c r="E81" i="80"/>
  <c r="D82" i="79" s="1"/>
  <c r="E82" i="80"/>
  <c r="D83" i="79"/>
  <c r="G83" i="79"/>
  <c r="E83" i="80"/>
  <c r="D84" i="79"/>
  <c r="E84" i="80"/>
  <c r="D85" i="79" s="1"/>
  <c r="E85" i="80"/>
  <c r="D86" i="79"/>
  <c r="E86" i="80"/>
  <c r="D87" i="79" s="1"/>
  <c r="E87" i="80"/>
  <c r="D88" i="79"/>
  <c r="E88" i="80"/>
  <c r="D89" i="79" s="1"/>
  <c r="G89" i="79"/>
  <c r="H89" i="79"/>
  <c r="E89" i="80"/>
  <c r="D90" i="79" s="1"/>
  <c r="E90" i="80"/>
  <c r="D91" i="79"/>
  <c r="E91" i="80"/>
  <c r="D92" i="79" s="1"/>
  <c r="E92" i="80"/>
  <c r="D93" i="79"/>
  <c r="G93" i="79"/>
  <c r="E93" i="80"/>
  <c r="D94" i="79" s="1"/>
  <c r="E94" i="80"/>
  <c r="D95" i="79"/>
  <c r="E95" i="80"/>
  <c r="D96" i="79" s="1"/>
  <c r="E96" i="80"/>
  <c r="D97" i="79"/>
  <c r="E97" i="80"/>
  <c r="D98" i="79" s="1"/>
  <c r="E98" i="80"/>
  <c r="D99" i="79"/>
  <c r="G99" i="79"/>
  <c r="H99" i="79"/>
  <c r="E99" i="80"/>
  <c r="D100" i="79"/>
  <c r="E100" i="80"/>
  <c r="D101" i="79" s="1"/>
  <c r="E101" i="80"/>
  <c r="D102" i="79"/>
  <c r="E102" i="80"/>
  <c r="D103" i="79" s="1"/>
  <c r="E103" i="80"/>
  <c r="D104" i="79"/>
  <c r="E104" i="80"/>
  <c r="D105" i="79" s="1"/>
  <c r="C109" i="80"/>
  <c r="B110" i="79"/>
  <c r="F110" i="79"/>
  <c r="G110" i="79"/>
  <c r="H110" i="79"/>
  <c r="E115" i="79"/>
  <c r="F115" i="79"/>
  <c r="C116" i="80"/>
  <c r="B117" i="79"/>
  <c r="E117" i="79"/>
  <c r="F117" i="79"/>
  <c r="G109" i="78"/>
  <c r="D110" i="77"/>
  <c r="G110" i="78"/>
  <c r="D111" i="77" s="1"/>
  <c r="G111" i="78"/>
  <c r="D112" i="77"/>
  <c r="G112" i="78"/>
  <c r="D113" i="77" s="1"/>
  <c r="G113" i="78"/>
  <c r="D114" i="77"/>
  <c r="G114" i="78"/>
  <c r="D115" i="77" s="1"/>
  <c r="G115" i="78"/>
  <c r="D116" i="77"/>
  <c r="G116" i="78"/>
  <c r="D117" i="77" s="1"/>
  <c r="G117" i="78"/>
  <c r="D118" i="77"/>
  <c r="G118" i="78"/>
  <c r="D119" i="77" s="1"/>
  <c r="G119" i="78"/>
  <c r="D120" i="77"/>
  <c r="G108" i="78"/>
  <c r="D109" i="77" s="1"/>
  <c r="E92" i="77"/>
  <c r="G92" i="77"/>
  <c r="G93" i="77"/>
  <c r="E94" i="77"/>
  <c r="G94" i="77"/>
  <c r="E95" i="77"/>
  <c r="G95" i="77"/>
  <c r="G96" i="77"/>
  <c r="E97" i="77"/>
  <c r="G97" i="77"/>
  <c r="C98" i="77"/>
  <c r="E98" i="77"/>
  <c r="G98" i="77"/>
  <c r="E99" i="77"/>
  <c r="G99" i="77"/>
  <c r="G100" i="77"/>
  <c r="E101" i="77"/>
  <c r="B108" i="78"/>
  <c r="B109" i="77"/>
  <c r="B109" i="78"/>
  <c r="B110" i="77" s="1"/>
  <c r="J109" i="78"/>
  <c r="F110" i="77"/>
  <c r="B110" i="78"/>
  <c r="B111" i="77" s="1"/>
  <c r="J110" i="78"/>
  <c r="F111" i="77"/>
  <c r="B111" i="78"/>
  <c r="B112" i="77" s="1"/>
  <c r="J111" i="78"/>
  <c r="F112" i="77"/>
  <c r="B112" i="78"/>
  <c r="B113" i="77" s="1"/>
  <c r="J112" i="78"/>
  <c r="F113" i="77"/>
  <c r="B113" i="78"/>
  <c r="B114" i="77" s="1"/>
  <c r="J113" i="78"/>
  <c r="F114" i="77"/>
  <c r="B114" i="78"/>
  <c r="B115" i="77" s="1"/>
  <c r="J114" i="78"/>
  <c r="F115" i="77"/>
  <c r="B115" i="78"/>
  <c r="B116" i="77" s="1"/>
  <c r="J115" i="78"/>
  <c r="F116" i="77"/>
  <c r="B116" i="78"/>
  <c r="B117" i="77" s="1"/>
  <c r="J116" i="78"/>
  <c r="F117" i="77"/>
  <c r="B117" i="78"/>
  <c r="B118" i="77" s="1"/>
  <c r="B118" i="78"/>
  <c r="B119" i="77"/>
  <c r="J118" i="78"/>
  <c r="F119" i="77" s="1"/>
  <c r="B119" i="78"/>
  <c r="B120" i="77"/>
  <c r="J119" i="78"/>
  <c r="F120" i="77" s="1"/>
  <c r="K100" i="76"/>
  <c r="E101" i="75"/>
  <c r="E78" i="75" s="1"/>
  <c r="J54" i="76"/>
  <c r="J100" i="76"/>
  <c r="J56" i="76"/>
  <c r="E57" i="75" s="1"/>
  <c r="J62" i="76"/>
  <c r="B89" i="75"/>
  <c r="J67" i="76"/>
  <c r="J71" i="76"/>
  <c r="E72" i="75" s="1"/>
  <c r="J77" i="76"/>
  <c r="J83" i="76"/>
  <c r="E84" i="75"/>
  <c r="B90" i="75"/>
  <c r="B91" i="75"/>
  <c r="B92" i="75"/>
  <c r="B93" i="75"/>
  <c r="B94" i="75"/>
  <c r="B95" i="75"/>
  <c r="B96" i="75"/>
  <c r="J95" i="76"/>
  <c r="E96" i="75" s="1"/>
  <c r="B97" i="75"/>
  <c r="B98" i="75"/>
  <c r="K97" i="76"/>
  <c r="E98" i="75" s="1"/>
  <c r="B99" i="75"/>
  <c r="K98" i="76"/>
  <c r="E99" i="75"/>
  <c r="B100" i="75"/>
  <c r="K99" i="76"/>
  <c r="E100" i="75"/>
  <c r="B101" i="75"/>
  <c r="B102" i="75"/>
  <c r="K101" i="76"/>
  <c r="E102" i="75"/>
  <c r="B103" i="75"/>
  <c r="K102" i="76"/>
  <c r="E103" i="75" s="1"/>
  <c r="B104" i="75"/>
  <c r="K103" i="76"/>
  <c r="E104" i="75" s="1"/>
  <c r="B105" i="75"/>
  <c r="K104" i="76"/>
  <c r="E105" i="75"/>
  <c r="B106" i="75"/>
  <c r="K105" i="76"/>
  <c r="E106" i="75"/>
  <c r="B107" i="75"/>
  <c r="K106" i="76"/>
  <c r="E107" i="75" s="1"/>
  <c r="B108" i="75"/>
  <c r="K107" i="76"/>
  <c r="E108" i="75" s="1"/>
  <c r="B109" i="75"/>
  <c r="K108" i="76"/>
  <c r="E109" i="75"/>
  <c r="B110" i="75"/>
  <c r="K109" i="76"/>
  <c r="E110" i="75"/>
  <c r="B111" i="75"/>
  <c r="K110" i="76"/>
  <c r="E111" i="75" s="1"/>
  <c r="B112" i="75"/>
  <c r="K111" i="76"/>
  <c r="E112" i="75" s="1"/>
  <c r="B113" i="75"/>
  <c r="K112" i="76"/>
  <c r="E113" i="75"/>
  <c r="B114" i="75"/>
  <c r="K113" i="76"/>
  <c r="E114" i="75"/>
  <c r="B115" i="75"/>
  <c r="K114" i="76"/>
  <c r="E115" i="75" s="1"/>
  <c r="B116" i="75"/>
  <c r="K115" i="76"/>
  <c r="E116" i="75" s="1"/>
  <c r="B117" i="75"/>
  <c r="K116" i="76"/>
  <c r="E117" i="75"/>
  <c r="B118" i="75"/>
  <c r="K117" i="76"/>
  <c r="E118" i="75"/>
  <c r="K118" i="76"/>
  <c r="E119" i="75" s="1"/>
  <c r="K119" i="76"/>
  <c r="E120" i="75"/>
  <c r="Q56" i="74"/>
  <c r="E57" i="73" s="1"/>
  <c r="Q57" i="74"/>
  <c r="E58" i="73"/>
  <c r="Q59" i="74"/>
  <c r="E60" i="73" s="1"/>
  <c r="Q61" i="74"/>
  <c r="E62" i="73"/>
  <c r="Q62" i="74"/>
  <c r="E63" i="73" s="1"/>
  <c r="Q64" i="74"/>
  <c r="E65" i="73"/>
  <c r="Q65" i="74"/>
  <c r="E66" i="73" s="1"/>
  <c r="Q66" i="74"/>
  <c r="E67" i="73"/>
  <c r="Q67" i="74"/>
  <c r="E68" i="73" s="1"/>
  <c r="Q68" i="74"/>
  <c r="E69" i="73"/>
  <c r="Q69" i="74"/>
  <c r="E70" i="73" s="1"/>
  <c r="Q70" i="74"/>
  <c r="E71" i="73"/>
  <c r="Q71" i="74"/>
  <c r="E72" i="73" s="1"/>
  <c r="Q72" i="74"/>
  <c r="E73" i="73"/>
  <c r="Q73" i="74"/>
  <c r="E74" i="73" s="1"/>
  <c r="Q74" i="74"/>
  <c r="E75" i="73"/>
  <c r="Q75" i="74"/>
  <c r="E76" i="73" s="1"/>
  <c r="Q76" i="74"/>
  <c r="E77" i="73"/>
  <c r="Q77" i="74"/>
  <c r="E78" i="73" s="1"/>
  <c r="Q78" i="74"/>
  <c r="E79" i="73"/>
  <c r="Q79" i="74"/>
  <c r="E80" i="73" s="1"/>
  <c r="Q80" i="74"/>
  <c r="E81" i="73"/>
  <c r="Q81" i="74"/>
  <c r="E82" i="73" s="1"/>
  <c r="Q82" i="74"/>
  <c r="E83" i="73"/>
  <c r="Q83" i="74"/>
  <c r="E84" i="73" s="1"/>
  <c r="Q84" i="74"/>
  <c r="E85" i="73"/>
  <c r="Q85" i="74"/>
  <c r="E86" i="73" s="1"/>
  <c r="Q86" i="74"/>
  <c r="E87" i="73"/>
  <c r="Q87" i="74"/>
  <c r="E88" i="73" s="1"/>
  <c r="Q88" i="74"/>
  <c r="E89" i="73"/>
  <c r="Q89" i="74"/>
  <c r="E90" i="73" s="1"/>
  <c r="Q90" i="74"/>
  <c r="E91" i="73"/>
  <c r="Q91" i="74"/>
  <c r="E92" i="73" s="1"/>
  <c r="Q92" i="74"/>
  <c r="E93" i="73"/>
  <c r="Q93" i="74"/>
  <c r="E94" i="73" s="1"/>
  <c r="Q94" i="74"/>
  <c r="E95" i="73"/>
  <c r="Q95" i="74"/>
  <c r="E96" i="73" s="1"/>
  <c r="Q96" i="74"/>
  <c r="E97" i="73"/>
  <c r="Q97" i="74"/>
  <c r="E98" i="73" s="1"/>
  <c r="Q98" i="74"/>
  <c r="E99" i="73"/>
  <c r="Q99" i="74"/>
  <c r="E100" i="73" s="1"/>
  <c r="Q100" i="74"/>
  <c r="E101" i="73"/>
  <c r="Q101" i="74"/>
  <c r="E102" i="73" s="1"/>
  <c r="Q102" i="74"/>
  <c r="E103" i="73"/>
  <c r="Q103" i="74"/>
  <c r="E104" i="73" s="1"/>
  <c r="Q104" i="74"/>
  <c r="E105" i="73"/>
  <c r="Q105" i="74"/>
  <c r="E106" i="73" s="1"/>
  <c r="Q106" i="74"/>
  <c r="E107" i="73"/>
  <c r="Q107" i="74"/>
  <c r="E108" i="73" s="1"/>
  <c r="Q108" i="74"/>
  <c r="E109" i="73"/>
  <c r="Q109" i="74"/>
  <c r="E110" i="73" s="1"/>
  <c r="Q110" i="74"/>
  <c r="E111" i="73"/>
  <c r="Q111" i="74"/>
  <c r="E112" i="73" s="1"/>
  <c r="Q112" i="74"/>
  <c r="E113" i="73"/>
  <c r="Q113" i="74"/>
  <c r="E114" i="73" s="1"/>
  <c r="Q114" i="74"/>
  <c r="E115" i="73"/>
  <c r="Q115" i="74"/>
  <c r="E116" i="73" s="1"/>
  <c r="Q116" i="74"/>
  <c r="E117" i="73"/>
  <c r="Q117" i="74"/>
  <c r="E118" i="73" s="1"/>
  <c r="Q118" i="74"/>
  <c r="E119" i="73"/>
  <c r="Q55" i="74"/>
  <c r="E56" i="73" s="1"/>
  <c r="S7" i="74"/>
  <c r="F8" i="73"/>
  <c r="S8" i="74"/>
  <c r="F9" i="73" s="1"/>
  <c r="S9" i="74"/>
  <c r="F10" i="73"/>
  <c r="S10" i="74"/>
  <c r="F11" i="73" s="1"/>
  <c r="S12" i="74"/>
  <c r="F13" i="73"/>
  <c r="S14" i="74"/>
  <c r="F15" i="73" s="1"/>
  <c r="S15" i="74"/>
  <c r="F16" i="73"/>
  <c r="S16" i="74"/>
  <c r="F17" i="73" s="1"/>
  <c r="S17" i="74"/>
  <c r="F18" i="73"/>
  <c r="S18" i="74"/>
  <c r="F19" i="73" s="1"/>
  <c r="S19" i="74"/>
  <c r="F20" i="73"/>
  <c r="S20" i="74"/>
  <c r="F21" i="73" s="1"/>
  <c r="S21" i="74"/>
  <c r="F22" i="73"/>
  <c r="S22" i="74"/>
  <c r="F23" i="73" s="1"/>
  <c r="S23" i="74"/>
  <c r="F24" i="73"/>
  <c r="S24" i="74"/>
  <c r="F25" i="73" s="1"/>
  <c r="S25" i="74"/>
  <c r="F26" i="73"/>
  <c r="S26" i="74"/>
  <c r="F27" i="73" s="1"/>
  <c r="S27" i="74"/>
  <c r="F28" i="73"/>
  <c r="S28" i="74"/>
  <c r="F29" i="73" s="1"/>
  <c r="S29" i="74"/>
  <c r="F30" i="73"/>
  <c r="S30" i="74"/>
  <c r="F31" i="73" s="1"/>
  <c r="S31" i="74"/>
  <c r="F32" i="73"/>
  <c r="S32" i="74"/>
  <c r="F33" i="73" s="1"/>
  <c r="S34" i="74"/>
  <c r="F35" i="73"/>
  <c r="S35" i="74"/>
  <c r="F36" i="73" s="1"/>
  <c r="S36" i="74"/>
  <c r="F37" i="73"/>
  <c r="S37" i="74"/>
  <c r="F38" i="73" s="1"/>
  <c r="S38" i="74"/>
  <c r="F39" i="73"/>
  <c r="S40" i="74"/>
  <c r="F41" i="73" s="1"/>
  <c r="S41" i="74"/>
  <c r="F42" i="73"/>
  <c r="S42" i="74"/>
  <c r="F43" i="73" s="1"/>
  <c r="S43" i="74"/>
  <c r="F44" i="73"/>
  <c r="S44" i="74"/>
  <c r="F45" i="73" s="1"/>
  <c r="S45" i="74"/>
  <c r="F46" i="73"/>
  <c r="S46" i="74"/>
  <c r="F47" i="73" s="1"/>
  <c r="S47" i="74"/>
  <c r="F48" i="73"/>
  <c r="S48" i="74"/>
  <c r="F49" i="73" s="1"/>
  <c r="S49" i="74"/>
  <c r="F50" i="73"/>
  <c r="S50" i="74"/>
  <c r="F51" i="73" s="1"/>
  <c r="S51" i="74"/>
  <c r="F52" i="73"/>
  <c r="S52" i="74"/>
  <c r="F53" i="73" s="1"/>
  <c r="S53" i="74"/>
  <c r="F54" i="73"/>
  <c r="S54" i="74"/>
  <c r="F55" i="73" s="1"/>
  <c r="S55" i="74"/>
  <c r="F56" i="73"/>
  <c r="S56" i="74"/>
  <c r="F57" i="73" s="1"/>
  <c r="S57" i="74"/>
  <c r="F58" i="73"/>
  <c r="S58" i="74"/>
  <c r="F59" i="73" s="1"/>
  <c r="S59" i="74"/>
  <c r="F60" i="73"/>
  <c r="S60" i="74"/>
  <c r="F61" i="73" s="1"/>
  <c r="S61" i="74"/>
  <c r="F62" i="73"/>
  <c r="S62" i="74"/>
  <c r="F63" i="73" s="1"/>
  <c r="S63" i="74"/>
  <c r="F64" i="73"/>
  <c r="S64" i="74"/>
  <c r="F65" i="73" s="1"/>
  <c r="S65" i="74"/>
  <c r="F66" i="73"/>
  <c r="S67" i="74"/>
  <c r="F68" i="73" s="1"/>
  <c r="S69" i="74"/>
  <c r="F70" i="73"/>
  <c r="S70" i="74"/>
  <c r="F71" i="73" s="1"/>
  <c r="S71" i="74"/>
  <c r="F72" i="73"/>
  <c r="S72" i="74"/>
  <c r="F73" i="73" s="1"/>
  <c r="S73" i="74"/>
  <c r="F74" i="73"/>
  <c r="S74" i="74"/>
  <c r="F75" i="73" s="1"/>
  <c r="S75" i="74"/>
  <c r="F76" i="73"/>
  <c r="S80" i="74"/>
  <c r="F81" i="73" s="1"/>
  <c r="S84" i="74"/>
  <c r="F85" i="73"/>
  <c r="S89" i="74"/>
  <c r="F90" i="73" s="1"/>
  <c r="S93" i="74"/>
  <c r="F94" i="73"/>
  <c r="S95" i="74"/>
  <c r="F96" i="73" s="1"/>
  <c r="S96" i="74"/>
  <c r="F97" i="73"/>
  <c r="S97" i="74"/>
  <c r="F98" i="73" s="1"/>
  <c r="S98" i="74"/>
  <c r="F99" i="73"/>
  <c r="S99" i="74"/>
  <c r="F100" i="73" s="1"/>
  <c r="S100" i="74"/>
  <c r="F101" i="73"/>
  <c r="S101" i="74"/>
  <c r="F102" i="73" s="1"/>
  <c r="S102" i="74"/>
  <c r="F103" i="73"/>
  <c r="S103" i="74"/>
  <c r="F104" i="73" s="1"/>
  <c r="S104" i="74"/>
  <c r="F105" i="73"/>
  <c r="S105" i="74"/>
  <c r="F106" i="73" s="1"/>
  <c r="S106" i="74"/>
  <c r="F107" i="73"/>
  <c r="S107" i="74"/>
  <c r="F108" i="73" s="1"/>
  <c r="S108" i="74"/>
  <c r="F109" i="73"/>
  <c r="S109" i="74"/>
  <c r="F110" i="73" s="1"/>
  <c r="S110" i="74"/>
  <c r="F111" i="73"/>
  <c r="S111" i="74"/>
  <c r="F112" i="73" s="1"/>
  <c r="S112" i="74"/>
  <c r="F113" i="73"/>
  <c r="S113" i="74"/>
  <c r="F114" i="73" s="1"/>
  <c r="S114" i="74"/>
  <c r="F115" i="73"/>
  <c r="S115" i="74"/>
  <c r="F116" i="73" s="1"/>
  <c r="S116" i="74"/>
  <c r="F117" i="73"/>
  <c r="S117" i="74"/>
  <c r="F118" i="73" s="1"/>
  <c r="C16" i="73"/>
  <c r="C21" i="73"/>
  <c r="C22" i="73"/>
  <c r="C23" i="73"/>
  <c r="C24" i="73"/>
  <c r="C25" i="73"/>
  <c r="C26" i="73"/>
  <c r="C27" i="73"/>
  <c r="C28" i="73"/>
  <c r="C29" i="73"/>
  <c r="C30" i="73"/>
  <c r="C31" i="73"/>
  <c r="C32" i="73"/>
  <c r="C33" i="73"/>
  <c r="C34" i="73"/>
  <c r="C35" i="73"/>
  <c r="C36" i="73"/>
  <c r="C37" i="73"/>
  <c r="C38" i="73"/>
  <c r="C39" i="73"/>
  <c r="C40" i="73"/>
  <c r="C41" i="73"/>
  <c r="C42" i="73"/>
  <c r="C43" i="73"/>
  <c r="C44" i="73"/>
  <c r="C45" i="73"/>
  <c r="C46" i="73"/>
  <c r="C47" i="73"/>
  <c r="C48" i="73"/>
  <c r="C49" i="73"/>
  <c r="C50" i="73"/>
  <c r="C51" i="73"/>
  <c r="C52" i="73"/>
  <c r="C53" i="73"/>
  <c r="C54" i="73"/>
  <c r="C55" i="73"/>
  <c r="C56" i="73"/>
  <c r="C57" i="73"/>
  <c r="C58" i="73"/>
  <c r="C59" i="73"/>
  <c r="C60" i="73"/>
  <c r="C61" i="73"/>
  <c r="C62" i="73"/>
  <c r="C63" i="73"/>
  <c r="C64" i="73"/>
  <c r="C65" i="73"/>
  <c r="C66" i="73"/>
  <c r="C67" i="73"/>
  <c r="C68" i="73"/>
  <c r="C69" i="73"/>
  <c r="C70" i="73"/>
  <c r="C71" i="73"/>
  <c r="C72" i="73"/>
  <c r="C73" i="73"/>
  <c r="C74" i="73"/>
  <c r="C75" i="73"/>
  <c r="C76" i="73"/>
  <c r="C77" i="73"/>
  <c r="C78" i="73"/>
  <c r="C79" i="73"/>
  <c r="C80" i="73"/>
  <c r="C81" i="73"/>
  <c r="C82" i="73"/>
  <c r="C83" i="73"/>
  <c r="C84" i="73"/>
  <c r="C85" i="73"/>
  <c r="C86" i="73"/>
  <c r="C87" i="73"/>
  <c r="C88" i="73"/>
  <c r="C89" i="73"/>
  <c r="C90" i="73"/>
  <c r="C91" i="73"/>
  <c r="C92" i="73"/>
  <c r="C93" i="73"/>
  <c r="C94" i="73"/>
  <c r="C95" i="73"/>
  <c r="C96" i="73"/>
  <c r="C97" i="73"/>
  <c r="C98" i="73"/>
  <c r="C99" i="73"/>
  <c r="C100" i="73"/>
  <c r="C101" i="73"/>
  <c r="C102" i="73"/>
  <c r="C103" i="73"/>
  <c r="C104" i="73"/>
  <c r="C105" i="73"/>
  <c r="C106" i="73"/>
  <c r="C107" i="73"/>
  <c r="C108" i="73"/>
  <c r="C109" i="73"/>
  <c r="C110" i="73"/>
  <c r="C111" i="73"/>
  <c r="C112" i="73"/>
  <c r="C113" i="73"/>
  <c r="C114" i="73"/>
  <c r="C115" i="73"/>
  <c r="C116" i="73"/>
  <c r="C117" i="73"/>
  <c r="C118" i="73"/>
  <c r="C119" i="73"/>
  <c r="C6" i="73"/>
  <c r="B82" i="70"/>
  <c r="C26" i="70"/>
  <c r="C27" i="70"/>
  <c r="C28" i="70"/>
  <c r="C29" i="70"/>
  <c r="C30" i="70"/>
  <c r="C31" i="70"/>
  <c r="C32" i="70"/>
  <c r="C33" i="70"/>
  <c r="C34" i="70"/>
  <c r="C35" i="70"/>
  <c r="C36" i="70"/>
  <c r="C37" i="70"/>
  <c r="C38" i="70"/>
  <c r="C39" i="70"/>
  <c r="C40" i="70"/>
  <c r="C41" i="70"/>
  <c r="C42" i="70"/>
  <c r="C43" i="70"/>
  <c r="C44" i="70"/>
  <c r="C45" i="70"/>
  <c r="C46" i="70"/>
  <c r="C47" i="70"/>
  <c r="C48" i="70"/>
  <c r="C49" i="70"/>
  <c r="C50" i="70"/>
  <c r="C51" i="70"/>
  <c r="C52" i="70"/>
  <c r="C53" i="70"/>
  <c r="C54" i="70"/>
  <c r="C55" i="70"/>
  <c r="C56" i="70"/>
  <c r="C57" i="70"/>
  <c r="C58" i="70"/>
  <c r="C59" i="70"/>
  <c r="C60" i="70"/>
  <c r="C61" i="70"/>
  <c r="C62" i="70"/>
  <c r="C63" i="70"/>
  <c r="C64" i="70"/>
  <c r="C65" i="70"/>
  <c r="C66" i="70"/>
  <c r="C67" i="70"/>
  <c r="C68" i="70"/>
  <c r="C69" i="70"/>
  <c r="C70" i="70"/>
  <c r="C71" i="70"/>
  <c r="B71" i="71"/>
  <c r="B72" i="70"/>
  <c r="C72" i="70"/>
  <c r="B76" i="71"/>
  <c r="B77" i="70" s="1"/>
  <c r="B86" i="71"/>
  <c r="B87" i="70"/>
  <c r="B92" i="71"/>
  <c r="B93" i="70" s="1"/>
  <c r="B93" i="71"/>
  <c r="B94" i="70"/>
  <c r="B94" i="71"/>
  <c r="B95" i="70" s="1"/>
  <c r="B95" i="71"/>
  <c r="B96" i="70" s="1"/>
  <c r="B96" i="71"/>
  <c r="B97" i="70" s="1"/>
  <c r="B97" i="71"/>
  <c r="B98" i="70" s="1"/>
  <c r="B98" i="71"/>
  <c r="B99" i="70" s="1"/>
  <c r="B99" i="71"/>
  <c r="B100" i="70"/>
  <c r="B100" i="71"/>
  <c r="B101" i="70" s="1"/>
  <c r="B101" i="71"/>
  <c r="B102" i="70"/>
  <c r="B102" i="71"/>
  <c r="B103" i="70" s="1"/>
  <c r="B103" i="71"/>
  <c r="B104" i="70" s="1"/>
  <c r="B104" i="71"/>
  <c r="B105" i="70" s="1"/>
  <c r="B105" i="71"/>
  <c r="B106" i="70" s="1"/>
  <c r="B106" i="71"/>
  <c r="B107" i="70" s="1"/>
  <c r="B107" i="71"/>
  <c r="B108" i="70"/>
  <c r="B108" i="71"/>
  <c r="B109" i="70" s="1"/>
  <c r="B109" i="71"/>
  <c r="B110" i="70"/>
  <c r="B110" i="71"/>
  <c r="B111" i="70" s="1"/>
  <c r="B111" i="71"/>
  <c r="B112" i="70" s="1"/>
  <c r="B112" i="71"/>
  <c r="B113" i="70" s="1"/>
  <c r="B113" i="71"/>
  <c r="B114" i="70" s="1"/>
  <c r="B114" i="71"/>
  <c r="B115" i="70" s="1"/>
  <c r="B115" i="71"/>
  <c r="B116" i="70"/>
  <c r="B116" i="71"/>
  <c r="B117" i="70" s="1"/>
  <c r="B117" i="71"/>
  <c r="B118" i="70"/>
  <c r="B118" i="71"/>
  <c r="B119" i="70" s="1"/>
  <c r="B119" i="71"/>
  <c r="B120" i="70" s="1"/>
  <c r="G15" i="70"/>
  <c r="G21" i="70"/>
  <c r="D96" i="70"/>
  <c r="D26" i="70" s="1"/>
  <c r="G28" i="70"/>
  <c r="D29" i="70"/>
  <c r="D32" i="70"/>
  <c r="G32" i="70"/>
  <c r="D36" i="70"/>
  <c r="D39" i="70"/>
  <c r="D44" i="70"/>
  <c r="D47" i="70"/>
  <c r="D52" i="70"/>
  <c r="D55" i="70"/>
  <c r="D60" i="70"/>
  <c r="D63" i="70"/>
  <c r="D68" i="70"/>
  <c r="D71" i="70"/>
  <c r="G73" i="70"/>
  <c r="D74" i="70"/>
  <c r="D75" i="70"/>
  <c r="H95" i="71"/>
  <c r="E96" i="70"/>
  <c r="K85" i="71"/>
  <c r="F86" i="70"/>
  <c r="F81" i="70" s="1"/>
  <c r="L76" i="71"/>
  <c r="L85" i="71"/>
  <c r="D78" i="70"/>
  <c r="D79" i="70"/>
  <c r="L80" i="71"/>
  <c r="D83" i="70"/>
  <c r="K82" i="71"/>
  <c r="F83" i="70" s="1"/>
  <c r="D88" i="70"/>
  <c r="D89" i="70"/>
  <c r="K88" i="71"/>
  <c r="F89" i="70" s="1"/>
  <c r="D91" i="70"/>
  <c r="K91" i="71"/>
  <c r="F92" i="70" s="1"/>
  <c r="H92" i="71"/>
  <c r="E93" i="70"/>
  <c r="K92" i="71"/>
  <c r="F93" i="70" s="1"/>
  <c r="G93" i="70"/>
  <c r="H93" i="71"/>
  <c r="E94" i="70" s="1"/>
  <c r="K93" i="71"/>
  <c r="F94" i="70"/>
  <c r="H94" i="71"/>
  <c r="E95" i="70" s="1"/>
  <c r="K94" i="71"/>
  <c r="F95" i="70" s="1"/>
  <c r="G95" i="70"/>
  <c r="K95" i="71"/>
  <c r="F96" i="70"/>
  <c r="G96" i="70"/>
  <c r="D97" i="70"/>
  <c r="H96" i="71"/>
  <c r="E97" i="70"/>
  <c r="K96" i="71"/>
  <c r="F97" i="70" s="1"/>
  <c r="G97" i="70"/>
  <c r="D98" i="70"/>
  <c r="H97" i="71"/>
  <c r="E98" i="70" s="1"/>
  <c r="K97" i="71"/>
  <c r="F98" i="70"/>
  <c r="G98" i="70"/>
  <c r="D99" i="70"/>
  <c r="H98" i="71"/>
  <c r="E99" i="70"/>
  <c r="K98" i="71"/>
  <c r="F99" i="70" s="1"/>
  <c r="G99" i="70"/>
  <c r="D100" i="70"/>
  <c r="H99" i="71"/>
  <c r="E100" i="70" s="1"/>
  <c r="K99" i="71"/>
  <c r="F100" i="70"/>
  <c r="G100" i="70"/>
  <c r="D101" i="70"/>
  <c r="H100" i="71"/>
  <c r="E101" i="70"/>
  <c r="K100" i="71"/>
  <c r="F101" i="70" s="1"/>
  <c r="G101" i="70"/>
  <c r="D102" i="70"/>
  <c r="H101" i="71"/>
  <c r="E102" i="70" s="1"/>
  <c r="K101" i="71"/>
  <c r="F102" i="70"/>
  <c r="G102" i="70"/>
  <c r="D103" i="70"/>
  <c r="H102" i="71"/>
  <c r="E103" i="70"/>
  <c r="K102" i="71"/>
  <c r="F103" i="70" s="1"/>
  <c r="G103" i="70"/>
  <c r="D104" i="70"/>
  <c r="H103" i="71"/>
  <c r="E104" i="70" s="1"/>
  <c r="K103" i="71"/>
  <c r="F104" i="70"/>
  <c r="G104" i="70"/>
  <c r="D105" i="70"/>
  <c r="H104" i="71"/>
  <c r="E105" i="70"/>
  <c r="K104" i="71"/>
  <c r="F105" i="70" s="1"/>
  <c r="G105" i="70"/>
  <c r="D106" i="70"/>
  <c r="H105" i="71"/>
  <c r="E106" i="70" s="1"/>
  <c r="K105" i="71"/>
  <c r="F106" i="70"/>
  <c r="G106" i="70"/>
  <c r="D107" i="70"/>
  <c r="H106" i="71"/>
  <c r="E107" i="70"/>
  <c r="K106" i="71"/>
  <c r="F107" i="70" s="1"/>
  <c r="G107" i="70"/>
  <c r="D108" i="70"/>
  <c r="H107" i="71"/>
  <c r="E108" i="70" s="1"/>
  <c r="K107" i="71"/>
  <c r="F108" i="70"/>
  <c r="G108" i="70"/>
  <c r="D109" i="70"/>
  <c r="H108" i="71"/>
  <c r="E109" i="70"/>
  <c r="K108" i="71"/>
  <c r="F109" i="70" s="1"/>
  <c r="G109" i="70"/>
  <c r="D110" i="70"/>
  <c r="H109" i="71"/>
  <c r="E110" i="70" s="1"/>
  <c r="K109" i="71"/>
  <c r="F110" i="70"/>
  <c r="G110" i="70"/>
  <c r="D111" i="70"/>
  <c r="H110" i="71"/>
  <c r="E111" i="70"/>
  <c r="K110" i="71"/>
  <c r="F111" i="70" s="1"/>
  <c r="G111" i="70"/>
  <c r="D112" i="70"/>
  <c r="H111" i="71"/>
  <c r="E112" i="70" s="1"/>
  <c r="K111" i="71"/>
  <c r="F112" i="70"/>
  <c r="D113" i="70"/>
  <c r="H112" i="71"/>
  <c r="E113" i="70" s="1"/>
  <c r="K112" i="71"/>
  <c r="F113" i="70" s="1"/>
  <c r="D114" i="70"/>
  <c r="H113" i="71"/>
  <c r="E114" i="70"/>
  <c r="K113" i="71"/>
  <c r="F114" i="70" s="1"/>
  <c r="D115" i="70"/>
  <c r="H114" i="71"/>
  <c r="E115" i="70"/>
  <c r="K114" i="71"/>
  <c r="F115" i="70" s="1"/>
  <c r="G115" i="70"/>
  <c r="H115" i="71"/>
  <c r="E116" i="70" s="1"/>
  <c r="K115" i="71"/>
  <c r="F116" i="70"/>
  <c r="H116" i="71"/>
  <c r="E117" i="70" s="1"/>
  <c r="K116" i="71"/>
  <c r="F117" i="70"/>
  <c r="H117" i="71"/>
  <c r="E118" i="70" s="1"/>
  <c r="K117" i="71"/>
  <c r="F118" i="70"/>
  <c r="H118" i="71"/>
  <c r="E119" i="70" s="1"/>
  <c r="K118" i="71"/>
  <c r="F119" i="70"/>
  <c r="H119" i="71"/>
  <c r="E120" i="70" s="1"/>
  <c r="K119" i="71"/>
  <c r="F120" i="70"/>
  <c r="H120" i="71"/>
  <c r="E121" i="70" s="1"/>
  <c r="D65" i="66"/>
  <c r="D67" i="66"/>
  <c r="G70" i="66"/>
  <c r="C71" i="66"/>
  <c r="D75" i="66"/>
  <c r="C77" i="66"/>
  <c r="D77" i="66"/>
  <c r="G79" i="66"/>
  <c r="C81" i="66"/>
  <c r="B81" i="67"/>
  <c r="B82" i="66"/>
  <c r="F82" i="66"/>
  <c r="B82" i="67"/>
  <c r="B83" i="66" s="1"/>
  <c r="F83" i="66"/>
  <c r="B83" i="67"/>
  <c r="B84" i="66" s="1"/>
  <c r="B84" i="67"/>
  <c r="B85" i="66" s="1"/>
  <c r="C85" i="66"/>
  <c r="B85" i="67"/>
  <c r="B86" i="66" s="1"/>
  <c r="F86" i="66"/>
  <c r="B86" i="67"/>
  <c r="B87" i="66"/>
  <c r="F87" i="66"/>
  <c r="G87" i="66"/>
  <c r="B87" i="67"/>
  <c r="B88" i="66"/>
  <c r="C88" i="66"/>
  <c r="B88" i="67"/>
  <c r="B89" i="66"/>
  <c r="C89" i="66"/>
  <c r="B89" i="67"/>
  <c r="B90" i="66"/>
  <c r="F90" i="66"/>
  <c r="B90" i="67"/>
  <c r="B91" i="66" s="1"/>
  <c r="F91" i="66"/>
  <c r="B91" i="67"/>
  <c r="B92" i="66" s="1"/>
  <c r="G92" i="66"/>
  <c r="B92" i="67"/>
  <c r="B93" i="66" s="1"/>
  <c r="B93" i="67"/>
  <c r="B94" i="66" s="1"/>
  <c r="F94" i="66"/>
  <c r="G94" i="66"/>
  <c r="B94" i="67"/>
  <c r="B95" i="66" s="1"/>
  <c r="F95" i="66"/>
  <c r="B95" i="67"/>
  <c r="B96" i="66"/>
  <c r="F96" i="66"/>
  <c r="B96" i="67"/>
  <c r="B97" i="66"/>
  <c r="F97" i="66"/>
  <c r="G97" i="66"/>
  <c r="B97" i="67"/>
  <c r="B98" i="66"/>
  <c r="F98" i="66"/>
  <c r="G98" i="66"/>
  <c r="B98" i="67"/>
  <c r="B99" i="66"/>
  <c r="F99" i="66"/>
  <c r="G99" i="66"/>
  <c r="B99" i="67"/>
  <c r="B100" i="66"/>
  <c r="F100" i="66"/>
  <c r="B100" i="67"/>
  <c r="B101" i="66"/>
  <c r="F101" i="66"/>
  <c r="B101" i="67"/>
  <c r="B102" i="66" s="1"/>
  <c r="F102" i="66"/>
  <c r="B102" i="67"/>
  <c r="B103" i="66" s="1"/>
  <c r="F103" i="66"/>
  <c r="K102" i="67"/>
  <c r="G103" i="66" s="1"/>
  <c r="B103" i="67"/>
  <c r="B104" i="66" s="1"/>
  <c r="F104" i="66"/>
  <c r="K103" i="67"/>
  <c r="G104" i="66" s="1"/>
  <c r="B104" i="67"/>
  <c r="B105" i="66"/>
  <c r="F105" i="66"/>
  <c r="K104" i="67"/>
  <c r="G105" i="66" s="1"/>
  <c r="B105" i="67"/>
  <c r="B106" i="66"/>
  <c r="F106" i="66"/>
  <c r="K105" i="67"/>
  <c r="G106" i="66"/>
  <c r="B106" i="67"/>
  <c r="B107" i="66" s="1"/>
  <c r="F107" i="66"/>
  <c r="K106" i="67"/>
  <c r="G107" i="66" s="1"/>
  <c r="B107" i="67"/>
  <c r="B108" i="66" s="1"/>
  <c r="F108" i="66"/>
  <c r="K107" i="67"/>
  <c r="G108" i="66" s="1"/>
  <c r="B108" i="67"/>
  <c r="B109" i="66"/>
  <c r="F109" i="66"/>
  <c r="K108" i="67"/>
  <c r="G109" i="66" s="1"/>
  <c r="B109" i="67"/>
  <c r="B110" i="66"/>
  <c r="F110" i="66"/>
  <c r="K109" i="67"/>
  <c r="G110" i="66"/>
  <c r="B110" i="67"/>
  <c r="B111" i="66" s="1"/>
  <c r="F111" i="66"/>
  <c r="K110" i="67"/>
  <c r="G111" i="66" s="1"/>
  <c r="B111" i="67"/>
  <c r="B112" i="66" s="1"/>
  <c r="F112" i="66"/>
  <c r="K111" i="67"/>
  <c r="G112" i="66" s="1"/>
  <c r="B112" i="67"/>
  <c r="B113" i="66"/>
  <c r="F113" i="66"/>
  <c r="K112" i="67"/>
  <c r="G113" i="66" s="1"/>
  <c r="B113" i="67"/>
  <c r="B114" i="66"/>
  <c r="F114" i="66"/>
  <c r="K113" i="67"/>
  <c r="G114" i="66"/>
  <c r="B114" i="67"/>
  <c r="B115" i="66" s="1"/>
  <c r="F115" i="66"/>
  <c r="K114" i="67"/>
  <c r="G115" i="66" s="1"/>
  <c r="B115" i="67"/>
  <c r="B116" i="66" s="1"/>
  <c r="F116" i="66"/>
  <c r="K115" i="67"/>
  <c r="G116" i="66" s="1"/>
  <c r="B116" i="67"/>
  <c r="B117" i="66"/>
  <c r="F117" i="66"/>
  <c r="K116" i="67"/>
  <c r="G117" i="66" s="1"/>
  <c r="B117" i="67"/>
  <c r="B118" i="66"/>
  <c r="F118" i="66"/>
  <c r="K117" i="67"/>
  <c r="G118" i="66"/>
  <c r="B118" i="67"/>
  <c r="B119" i="66" s="1"/>
  <c r="F119" i="66"/>
  <c r="K118" i="67"/>
  <c r="G119" i="66" s="1"/>
  <c r="B119" i="67"/>
  <c r="B120" i="66" s="1"/>
  <c r="F120" i="66"/>
  <c r="K119" i="67"/>
  <c r="G120" i="66" s="1"/>
  <c r="K120" i="67"/>
  <c r="G121" i="66"/>
  <c r="H119" i="65"/>
  <c r="D120" i="64" s="1"/>
  <c r="B119" i="65"/>
  <c r="B120" i="64"/>
  <c r="H118" i="65"/>
  <c r="D119" i="64" s="1"/>
  <c r="B118" i="65"/>
  <c r="B119" i="64"/>
  <c r="H117" i="65"/>
  <c r="D118" i="64" s="1"/>
  <c r="B117" i="65"/>
  <c r="B118" i="64"/>
  <c r="H116" i="65"/>
  <c r="D117" i="64" s="1"/>
  <c r="B116" i="65"/>
  <c r="B117" i="64"/>
  <c r="E115" i="64"/>
  <c r="H114" i="65"/>
  <c r="D115" i="64" s="1"/>
  <c r="B114" i="65"/>
  <c r="B115" i="64"/>
  <c r="E114" i="64"/>
  <c r="H113" i="65"/>
  <c r="D114" i="64"/>
  <c r="B113" i="65"/>
  <c r="B114" i="64" s="1"/>
  <c r="E113" i="64"/>
  <c r="H112" i="65"/>
  <c r="D113" i="64" s="1"/>
  <c r="B112" i="65"/>
  <c r="B113" i="64" s="1"/>
  <c r="E112" i="64"/>
  <c r="H111" i="65"/>
  <c r="D112" i="64" s="1"/>
  <c r="B111" i="65"/>
  <c r="B112" i="64"/>
  <c r="E111" i="64"/>
  <c r="H110" i="65"/>
  <c r="D111" i="64" s="1"/>
  <c r="B110" i="65"/>
  <c r="B111" i="64"/>
  <c r="E110" i="64"/>
  <c r="H109" i="65"/>
  <c r="D110" i="64"/>
  <c r="B109" i="65"/>
  <c r="B110" i="64" s="1"/>
  <c r="E109" i="64"/>
  <c r="I108" i="65"/>
  <c r="D109" i="64" s="1"/>
  <c r="I109" i="65"/>
  <c r="C108" i="65"/>
  <c r="C109" i="65"/>
  <c r="B109" i="64" s="1"/>
  <c r="E108" i="64"/>
  <c r="I107" i="65"/>
  <c r="D108" i="64"/>
  <c r="C107" i="65"/>
  <c r="I106" i="65"/>
  <c r="D107" i="64"/>
  <c r="C106" i="65"/>
  <c r="B107" i="64" s="1"/>
  <c r="I104" i="65"/>
  <c r="D105" i="64"/>
  <c r="C104" i="65"/>
  <c r="I103" i="65"/>
  <c r="D104" i="64"/>
  <c r="C103" i="65"/>
  <c r="I102" i="65"/>
  <c r="D103" i="64"/>
  <c r="C102" i="65"/>
  <c r="I101" i="65"/>
  <c r="D102" i="64"/>
  <c r="C101" i="65"/>
  <c r="B102" i="64" s="1"/>
  <c r="I100" i="65"/>
  <c r="D101" i="64"/>
  <c r="C100" i="65"/>
  <c r="I98" i="65"/>
  <c r="D99" i="64"/>
  <c r="C98" i="65"/>
  <c r="I97" i="65"/>
  <c r="D98" i="64"/>
  <c r="D96" i="64" s="1"/>
  <c r="D95" i="64" s="1"/>
  <c r="J94" i="65"/>
  <c r="J95" i="65"/>
  <c r="D94" i="65"/>
  <c r="D95" i="65"/>
  <c r="J93" i="65"/>
  <c r="D93" i="65"/>
  <c r="J92" i="65"/>
  <c r="D92" i="65"/>
  <c r="J91" i="65"/>
  <c r="D91" i="65"/>
  <c r="J90" i="65"/>
  <c r="D90" i="65"/>
  <c r="J89" i="65"/>
  <c r="D89" i="65"/>
  <c r="J88" i="65"/>
  <c r="D88" i="65"/>
  <c r="J87" i="65"/>
  <c r="D87" i="65"/>
  <c r="J86" i="65"/>
  <c r="D86" i="65"/>
  <c r="C76" i="64"/>
  <c r="C66" i="64"/>
  <c r="H59" i="62"/>
  <c r="H60" i="62"/>
  <c r="H61" i="62"/>
  <c r="H62" i="62"/>
  <c r="H63" i="62"/>
  <c r="H64" i="62"/>
  <c r="H65" i="62"/>
  <c r="H66" i="62"/>
  <c r="H67" i="62"/>
  <c r="H68" i="62"/>
  <c r="H69" i="62"/>
  <c r="H70" i="62"/>
  <c r="H71" i="62"/>
  <c r="H72" i="62"/>
  <c r="H73" i="62"/>
  <c r="H74" i="62"/>
  <c r="H75" i="62"/>
  <c r="H76" i="62"/>
  <c r="H77" i="62"/>
  <c r="H78" i="62"/>
  <c r="H79" i="62"/>
  <c r="H80" i="62"/>
  <c r="H81" i="62"/>
  <c r="H82" i="62"/>
  <c r="H83" i="62"/>
  <c r="H84" i="62"/>
  <c r="H93" i="62"/>
  <c r="H108" i="62"/>
  <c r="H112" i="62"/>
  <c r="H116" i="62"/>
  <c r="H21" i="62"/>
  <c r="E27" i="62"/>
  <c r="E28" i="62"/>
  <c r="E29" i="62"/>
  <c r="E30" i="62"/>
  <c r="E31" i="62"/>
  <c r="E32" i="62"/>
  <c r="E33" i="62"/>
  <c r="E34" i="62"/>
  <c r="E35" i="62"/>
  <c r="E36" i="62"/>
  <c r="E37" i="62"/>
  <c r="E38" i="62"/>
  <c r="E39" i="62"/>
  <c r="E40" i="62"/>
  <c r="E41" i="62"/>
  <c r="E42" i="62"/>
  <c r="E43" i="62"/>
  <c r="E44" i="62"/>
  <c r="E45" i="62"/>
  <c r="E46" i="62"/>
  <c r="E47" i="62"/>
  <c r="E48" i="62"/>
  <c r="E49" i="62"/>
  <c r="E50" i="62"/>
  <c r="E51" i="62"/>
  <c r="E52" i="62"/>
  <c r="E53" i="62"/>
  <c r="E54" i="62"/>
  <c r="E55" i="62"/>
  <c r="E56" i="62"/>
  <c r="E57" i="62"/>
  <c r="E58" i="62"/>
  <c r="E59" i="62"/>
  <c r="E60" i="62"/>
  <c r="E61" i="62"/>
  <c r="E62" i="62"/>
  <c r="E63" i="62"/>
  <c r="E64" i="62"/>
  <c r="E65" i="62"/>
  <c r="E66" i="62"/>
  <c r="E67" i="62"/>
  <c r="E68" i="62"/>
  <c r="E69" i="62"/>
  <c r="E70" i="62"/>
  <c r="E71" i="62"/>
  <c r="E72" i="62"/>
  <c r="E73" i="62"/>
  <c r="E74" i="62"/>
  <c r="E75" i="62"/>
  <c r="E76" i="62"/>
  <c r="E77" i="62"/>
  <c r="E78" i="62"/>
  <c r="E79" i="62"/>
  <c r="E80" i="62"/>
  <c r="E81" i="62"/>
  <c r="L103" i="63"/>
  <c r="E82" i="62"/>
  <c r="E83" i="62"/>
  <c r="E84" i="62"/>
  <c r="E85" i="62"/>
  <c r="E86" i="62"/>
  <c r="G86" i="62"/>
  <c r="C86" i="63"/>
  <c r="B100" i="63"/>
  <c r="D101" i="62" s="1"/>
  <c r="C100" i="63"/>
  <c r="D87" i="62"/>
  <c r="E87" i="62"/>
  <c r="I86" i="63"/>
  <c r="F87" i="62"/>
  <c r="G87" i="62"/>
  <c r="E88" i="62"/>
  <c r="E89" i="62"/>
  <c r="E90" i="62"/>
  <c r="C90" i="63"/>
  <c r="D91" i="62" s="1"/>
  <c r="E91" i="62"/>
  <c r="I90" i="63"/>
  <c r="F91" i="62"/>
  <c r="E92" i="62"/>
  <c r="E93" i="62"/>
  <c r="E94" i="62"/>
  <c r="C94" i="63"/>
  <c r="D95" i="62"/>
  <c r="E95" i="62"/>
  <c r="I94" i="63"/>
  <c r="F95" i="62"/>
  <c r="G95" i="62"/>
  <c r="E96" i="62"/>
  <c r="E97" i="62"/>
  <c r="E98" i="62"/>
  <c r="E99" i="62"/>
  <c r="B99" i="63"/>
  <c r="D100" i="62" s="1"/>
  <c r="E100" i="62"/>
  <c r="E101" i="62"/>
  <c r="I100" i="63"/>
  <c r="F101" i="62"/>
  <c r="B101" i="63"/>
  <c r="D102" i="62" s="1"/>
  <c r="E102" i="62"/>
  <c r="L101" i="63"/>
  <c r="G102" i="62" s="1"/>
  <c r="B102" i="63"/>
  <c r="D103" i="62"/>
  <c r="E103" i="62"/>
  <c r="E104" i="62"/>
  <c r="B104" i="63"/>
  <c r="D105" i="62" s="1"/>
  <c r="E105" i="62"/>
  <c r="B105" i="63"/>
  <c r="D106" i="62"/>
  <c r="E106" i="62"/>
  <c r="L105" i="63"/>
  <c r="G106" i="62" s="1"/>
  <c r="E107" i="62"/>
  <c r="I106" i="63"/>
  <c r="F107" i="62" s="1"/>
  <c r="B107" i="63"/>
  <c r="D108" i="62"/>
  <c r="E108" i="62"/>
  <c r="L107" i="63"/>
  <c r="G108" i="62" s="1"/>
  <c r="B108" i="63"/>
  <c r="D109" i="62"/>
  <c r="E109" i="62"/>
  <c r="I108" i="63"/>
  <c r="F109" i="62"/>
  <c r="E110" i="62"/>
  <c r="L109" i="63"/>
  <c r="G110" i="62" s="1"/>
  <c r="B110" i="63"/>
  <c r="D111" i="62" s="1"/>
  <c r="E111" i="62"/>
  <c r="E112" i="62"/>
  <c r="G112" i="62"/>
  <c r="E113" i="62"/>
  <c r="E114" i="62"/>
  <c r="I113" i="63"/>
  <c r="F114" i="62"/>
  <c r="M113" i="63"/>
  <c r="G114" i="62" s="1"/>
  <c r="E115" i="62"/>
  <c r="E116" i="62"/>
  <c r="I115" i="63"/>
  <c r="F116" i="62" s="1"/>
  <c r="M115" i="63"/>
  <c r="G116" i="62"/>
  <c r="B116" i="63"/>
  <c r="D117" i="62" s="1"/>
  <c r="E117" i="62"/>
  <c r="E118" i="62"/>
  <c r="M117" i="63"/>
  <c r="G118" i="62" s="1"/>
  <c r="B118" i="63"/>
  <c r="D119" i="62"/>
  <c r="E119" i="62"/>
  <c r="M119" i="63"/>
  <c r="G120" i="62" s="1"/>
  <c r="J79" i="61"/>
  <c r="D80" i="60" s="1"/>
  <c r="K97" i="61"/>
  <c r="L103" i="61"/>
  <c r="M108" i="61"/>
  <c r="D109" i="60"/>
  <c r="D104" i="60" s="1"/>
  <c r="D99" i="60" s="1"/>
  <c r="L108" i="61"/>
  <c r="K103" i="61"/>
  <c r="J97" i="61"/>
  <c r="J85" i="61"/>
  <c r="D86" i="60" s="1"/>
  <c r="J91" i="61"/>
  <c r="J92" i="61"/>
  <c r="J93" i="61"/>
  <c r="J96" i="61"/>
  <c r="K98" i="61"/>
  <c r="K99" i="61"/>
  <c r="K100" i="61"/>
  <c r="K101" i="61"/>
  <c r="K102" i="61"/>
  <c r="L104" i="61"/>
  <c r="L105" i="61"/>
  <c r="D106" i="60" s="1"/>
  <c r="L106" i="61"/>
  <c r="L107" i="61"/>
  <c r="M109" i="61"/>
  <c r="D110" i="60" s="1"/>
  <c r="M110" i="61"/>
  <c r="D111" i="60"/>
  <c r="M111" i="61"/>
  <c r="D112" i="60" s="1"/>
  <c r="M112" i="61"/>
  <c r="D113" i="60"/>
  <c r="M113" i="61"/>
  <c r="D114" i="60" s="1"/>
  <c r="M114" i="61"/>
  <c r="D115" i="60"/>
  <c r="M115" i="61"/>
  <c r="D116" i="60" s="1"/>
  <c r="M116" i="61"/>
  <c r="D117" i="60"/>
  <c r="M117" i="61"/>
  <c r="D118" i="60" s="1"/>
  <c r="M118" i="61"/>
  <c r="D119" i="60"/>
  <c r="M119" i="61"/>
  <c r="D120" i="60" s="1"/>
  <c r="C38" i="60"/>
  <c r="C40" i="60"/>
  <c r="C41" i="60"/>
  <c r="C44" i="60"/>
  <c r="C45" i="60"/>
  <c r="C48" i="60"/>
  <c r="C49" i="60"/>
  <c r="C52" i="60"/>
  <c r="C53" i="60"/>
  <c r="C56" i="60"/>
  <c r="C57" i="60"/>
  <c r="C60" i="60"/>
  <c r="C62" i="60"/>
  <c r="C67" i="60"/>
  <c r="C103" i="60"/>
  <c r="C105" i="60"/>
  <c r="C106" i="60"/>
  <c r="C109" i="60"/>
  <c r="C110" i="60"/>
  <c r="C96" i="61"/>
  <c r="C97" i="61"/>
  <c r="D97" i="61"/>
  <c r="B98" i="60" s="1"/>
  <c r="D103" i="61"/>
  <c r="E103" i="61"/>
  <c r="F108" i="61"/>
  <c r="B109" i="60"/>
  <c r="B104" i="60" s="1"/>
  <c r="B100" i="60" s="1"/>
  <c r="E108" i="61"/>
  <c r="D101" i="61"/>
  <c r="B102" i="60" s="1"/>
  <c r="E106" i="61"/>
  <c r="D98" i="61"/>
  <c r="B99" i="60" s="1"/>
  <c r="D99" i="61"/>
  <c r="D100" i="61"/>
  <c r="D102" i="61"/>
  <c r="B103" i="60" s="1"/>
  <c r="E104" i="61"/>
  <c r="E105" i="61"/>
  <c r="B106" i="60"/>
  <c r="E107" i="61"/>
  <c r="B108" i="60" s="1"/>
  <c r="F109" i="61"/>
  <c r="B110" i="60"/>
  <c r="F110" i="61"/>
  <c r="B111" i="60" s="1"/>
  <c r="F111" i="61"/>
  <c r="B112" i="60"/>
  <c r="F112" i="61"/>
  <c r="B113" i="60" s="1"/>
  <c r="F113" i="61"/>
  <c r="B114" i="60"/>
  <c r="F114" i="61"/>
  <c r="B115" i="60" s="1"/>
  <c r="F115" i="61"/>
  <c r="B116" i="60"/>
  <c r="F116" i="61"/>
  <c r="B117" i="60" s="1"/>
  <c r="F117" i="61"/>
  <c r="B118" i="60"/>
  <c r="F118" i="61"/>
  <c r="B119" i="60" s="1"/>
  <c r="F119" i="61"/>
  <c r="B120" i="60"/>
  <c r="C79" i="61"/>
  <c r="C85" i="61"/>
  <c r="C91" i="61"/>
  <c r="B92" i="60" s="1"/>
  <c r="C92" i="61"/>
  <c r="C93" i="61"/>
  <c r="B58" i="61"/>
  <c r="S81" i="74"/>
  <c r="S82" i="74"/>
  <c r="S83" i="74"/>
  <c r="L95" i="71"/>
  <c r="L90" i="71"/>
  <c r="C115" i="63"/>
  <c r="C113" i="63"/>
  <c r="C108" i="63"/>
  <c r="C106" i="63"/>
  <c r="C57" i="99"/>
  <c r="F99" i="111"/>
  <c r="F103" i="111"/>
  <c r="F92" i="111"/>
  <c r="F107" i="111"/>
  <c r="F104" i="111"/>
  <c r="F102" i="111"/>
  <c r="F105" i="111"/>
  <c r="F101" i="111"/>
  <c r="F100" i="111"/>
  <c r="D102" i="60"/>
  <c r="D98" i="60"/>
  <c r="D94" i="60" s="1"/>
  <c r="B105" i="60"/>
  <c r="F80" i="96"/>
  <c r="F79" i="96" s="1"/>
  <c r="F78" i="96" s="1"/>
  <c r="F77" i="96" s="1"/>
  <c r="F76" i="96" s="1"/>
  <c r="F75" i="96" s="1"/>
  <c r="F74" i="96" s="1"/>
  <c r="F73" i="96" s="1"/>
  <c r="B84" i="96"/>
  <c r="B78" i="96"/>
  <c r="B68" i="96"/>
  <c r="K68" i="136"/>
  <c r="D69" i="135" s="1"/>
  <c r="B56" i="135"/>
  <c r="B55" i="135"/>
  <c r="B65" i="135"/>
  <c r="B63" i="135"/>
  <c r="B61" i="135"/>
  <c r="B50" i="135"/>
  <c r="B35" i="135" s="1"/>
  <c r="B24" i="135" s="1"/>
  <c r="B69" i="135"/>
  <c r="B53" i="135"/>
  <c r="B72" i="135"/>
  <c r="B54" i="135"/>
  <c r="B62" i="135"/>
  <c r="B66" i="135"/>
  <c r="B70" i="135"/>
  <c r="B57" i="135"/>
  <c r="B51" i="135"/>
  <c r="B71" i="135"/>
  <c r="B68" i="135"/>
  <c r="B64" i="135"/>
  <c r="B60" i="135"/>
  <c r="B58" i="135"/>
  <c r="G99" i="129"/>
  <c r="D92" i="60"/>
  <c r="D97" i="60"/>
  <c r="K69" i="136"/>
  <c r="D70" i="135"/>
  <c r="B42" i="135"/>
  <c r="B47" i="135"/>
  <c r="K70" i="136"/>
  <c r="D71" i="135" s="1"/>
  <c r="K71" i="136"/>
  <c r="D72" i="135"/>
  <c r="K72" i="136"/>
  <c r="D73" i="135" s="1"/>
  <c r="K73" i="136"/>
  <c r="D74" i="135" s="1"/>
  <c r="K74" i="136"/>
  <c r="D75" i="135"/>
  <c r="K75" i="136"/>
  <c r="D76" i="135"/>
  <c r="F72" i="96"/>
  <c r="F71" i="96" s="1"/>
  <c r="F70" i="96" s="1"/>
  <c r="F69" i="96" s="1"/>
  <c r="F68" i="96" s="1"/>
  <c r="F67" i="96" s="1"/>
  <c r="F66" i="96" s="1"/>
  <c r="F65" i="96" s="1"/>
  <c r="F64" i="96" s="1"/>
  <c r="F63" i="96" s="1"/>
  <c r="F62" i="96" s="1"/>
  <c r="F61" i="96" s="1"/>
  <c r="F60" i="96" s="1"/>
  <c r="F59" i="96" s="1"/>
  <c r="F58" i="96" s="1"/>
  <c r="F57" i="96" s="1"/>
  <c r="K76" i="136"/>
  <c r="K77" i="136"/>
  <c r="D78" i="135"/>
  <c r="D77" i="135"/>
  <c r="K78" i="136"/>
  <c r="D79" i="135"/>
  <c r="K79" i="136"/>
  <c r="D80" i="135"/>
  <c r="K80" i="136"/>
  <c r="D81" i="135" s="1"/>
  <c r="K81" i="136"/>
  <c r="D82" i="135" s="1"/>
  <c r="K82" i="136"/>
  <c r="D83" i="135"/>
  <c r="K83" i="136"/>
  <c r="D84" i="135"/>
  <c r="K84" i="136"/>
  <c r="K85" i="136"/>
  <c r="D86" i="135"/>
  <c r="D85" i="135"/>
  <c r="K86" i="136"/>
  <c r="D87" i="135"/>
  <c r="K87" i="136"/>
  <c r="D88" i="135"/>
  <c r="K88" i="136"/>
  <c r="D89" i="135" s="1"/>
  <c r="K89" i="136"/>
  <c r="D90" i="135" s="1"/>
  <c r="K90" i="136"/>
  <c r="D91" i="135"/>
  <c r="K91" i="136"/>
  <c r="D92" i="135"/>
  <c r="K92" i="136"/>
  <c r="D93" i="135" s="1"/>
  <c r="K93" i="136"/>
  <c r="D94" i="135" s="1"/>
  <c r="K94" i="136"/>
  <c r="D95" i="135" s="1"/>
  <c r="K95" i="136"/>
  <c r="D96" i="135"/>
  <c r="K96" i="136"/>
  <c r="D97" i="135" s="1"/>
  <c r="K97" i="136"/>
  <c r="D98" i="135"/>
  <c r="K98" i="136"/>
  <c r="D99" i="135" s="1"/>
  <c r="K99" i="136"/>
  <c r="D100" i="135" s="1"/>
  <c r="K100" i="136"/>
  <c r="D101" i="135" s="1"/>
  <c r="K101" i="136"/>
  <c r="D102" i="135"/>
  <c r="K102" i="136"/>
  <c r="D103" i="135" s="1"/>
  <c r="K103" i="136"/>
  <c r="D104" i="135" s="1"/>
  <c r="K104" i="136"/>
  <c r="D105" i="135" s="1"/>
  <c r="K105" i="136"/>
  <c r="D106" i="135"/>
  <c r="K106" i="136"/>
  <c r="D107" i="135" s="1"/>
  <c r="K107" i="136"/>
  <c r="D108" i="135" s="1"/>
  <c r="K108" i="136"/>
  <c r="D109" i="135" s="1"/>
  <c r="K109" i="136"/>
  <c r="D110" i="135"/>
  <c r="K110" i="136"/>
  <c r="D111" i="135" s="1"/>
  <c r="K111" i="136"/>
  <c r="D112" i="135"/>
  <c r="K112" i="136"/>
  <c r="D113" i="135" s="1"/>
  <c r="K113" i="136"/>
  <c r="D114" i="135"/>
  <c r="K114" i="136"/>
  <c r="D115" i="135" s="1"/>
  <c r="K115" i="136"/>
  <c r="D116" i="135" s="1"/>
  <c r="K116" i="136"/>
  <c r="D117" i="135" s="1"/>
  <c r="K117" i="136"/>
  <c r="D118" i="135" s="1"/>
  <c r="K118" i="136"/>
  <c r="D119" i="135" s="1"/>
  <c r="L118" i="136"/>
  <c r="L119" i="136"/>
  <c r="L120" i="136"/>
  <c r="B94" i="60" l="1"/>
  <c r="G110" i="132"/>
  <c r="G111" i="132"/>
  <c r="B80" i="60"/>
  <c r="B97" i="60"/>
  <c r="B86" i="60"/>
  <c r="B93" i="60"/>
  <c r="G83" i="62"/>
  <c r="G85" i="62"/>
  <c r="G88" i="62"/>
  <c r="G92" i="62"/>
  <c r="G96" i="62"/>
  <c r="G104" i="62"/>
  <c r="D90" i="64"/>
  <c r="D89" i="64" s="1"/>
  <c r="D88" i="64" s="1"/>
  <c r="D87" i="64" s="1"/>
  <c r="D94" i="64"/>
  <c r="B95" i="105"/>
  <c r="B99" i="105"/>
  <c r="B103" i="105"/>
  <c r="B83" i="105"/>
  <c r="B96" i="105"/>
  <c r="B100" i="105"/>
  <c r="B104" i="105"/>
  <c r="B87" i="105"/>
  <c r="B97" i="105"/>
  <c r="B101" i="105"/>
  <c r="B105" i="105"/>
  <c r="G98" i="62"/>
  <c r="G90" i="62"/>
  <c r="G65" i="66"/>
  <c r="B105" i="123"/>
  <c r="D93" i="60"/>
  <c r="G101" i="129"/>
  <c r="B101" i="60"/>
  <c r="D103" i="60"/>
  <c r="B107" i="60"/>
  <c r="D105" i="60"/>
  <c r="G97" i="62"/>
  <c r="G89" i="62"/>
  <c r="D93" i="64"/>
  <c r="B101" i="64"/>
  <c r="B105" i="64"/>
  <c r="G56" i="66"/>
  <c r="D95" i="70"/>
  <c r="D94" i="70"/>
  <c r="D90" i="70"/>
  <c r="D86" i="70"/>
  <c r="E77" i="70"/>
  <c r="E91" i="70"/>
  <c r="E82" i="70"/>
  <c r="E87" i="70"/>
  <c r="D67" i="70"/>
  <c r="D59" i="70"/>
  <c r="D51" i="70"/>
  <c r="D43" i="70"/>
  <c r="D35" i="70"/>
  <c r="B102" i="105"/>
  <c r="B119" i="73"/>
  <c r="G81" i="62"/>
  <c r="G94" i="62"/>
  <c r="D68" i="75"/>
  <c r="D75" i="75"/>
  <c r="D79" i="75"/>
  <c r="D84" i="75"/>
  <c r="G100" i="129"/>
  <c r="D108" i="60"/>
  <c r="D101" i="60"/>
  <c r="G99" i="62"/>
  <c r="G91" i="62"/>
  <c r="D92" i="64"/>
  <c r="B99" i="64"/>
  <c r="B96" i="64" s="1"/>
  <c r="B104" i="64"/>
  <c r="D85" i="70"/>
  <c r="F77" i="70"/>
  <c r="D72" i="70"/>
  <c r="D64" i="70"/>
  <c r="D56" i="70"/>
  <c r="D48" i="70"/>
  <c r="D40" i="70"/>
  <c r="B68" i="75"/>
  <c r="B79" i="75"/>
  <c r="B75" i="75"/>
  <c r="B84" i="75"/>
  <c r="B98" i="105"/>
  <c r="B71" i="73"/>
  <c r="B68" i="73"/>
  <c r="B62" i="73" s="1"/>
  <c r="G116" i="132"/>
  <c r="D100" i="60"/>
  <c r="D107" i="60"/>
  <c r="G101" i="62"/>
  <c r="G100" i="62"/>
  <c r="G93" i="62"/>
  <c r="G84" i="62"/>
  <c r="D91" i="64"/>
  <c r="B103" i="64"/>
  <c r="B108" i="64"/>
  <c r="G62" i="66"/>
  <c r="D27" i="70"/>
  <c r="D30" i="70"/>
  <c r="D33" i="70"/>
  <c r="D37" i="70"/>
  <c r="D41" i="70"/>
  <c r="D45" i="70"/>
  <c r="D49" i="70"/>
  <c r="D53" i="70"/>
  <c r="D57" i="70"/>
  <c r="D61" i="70"/>
  <c r="D65" i="70"/>
  <c r="D69" i="70"/>
  <c r="D73" i="70"/>
  <c r="D76" i="70"/>
  <c r="D80" i="70"/>
  <c r="D82" i="70"/>
  <c r="D87" i="70"/>
  <c r="D93" i="70"/>
  <c r="D28" i="70"/>
  <c r="D31" i="70"/>
  <c r="D34" i="70"/>
  <c r="D38" i="70"/>
  <c r="D42" i="70"/>
  <c r="D46" i="70"/>
  <c r="D50" i="70"/>
  <c r="D54" i="70"/>
  <c r="D58" i="70"/>
  <c r="D62" i="70"/>
  <c r="D66" i="70"/>
  <c r="D70" i="70"/>
  <c r="D77" i="70"/>
  <c r="D81" i="70"/>
  <c r="D84" i="70"/>
  <c r="D92" i="70"/>
  <c r="E55" i="75"/>
  <c r="E63" i="75"/>
  <c r="E68" i="75"/>
  <c r="B91" i="105"/>
  <c r="B112" i="123"/>
  <c r="B110" i="123"/>
  <c r="G97" i="129"/>
  <c r="B111" i="123"/>
  <c r="B118" i="73"/>
  <c r="B120" i="73" s="1"/>
  <c r="B121" i="135"/>
  <c r="B120" i="135"/>
  <c r="G115" i="132"/>
  <c r="B90" i="73"/>
  <c r="B96" i="73"/>
  <c r="F79" i="75"/>
  <c r="F94" i="75"/>
  <c r="F99" i="75"/>
  <c r="F101" i="123"/>
  <c r="F100" i="123" s="1"/>
  <c r="F99" i="123" s="1"/>
  <c r="F98" i="123" s="1"/>
  <c r="F97" i="123" s="1"/>
  <c r="F96" i="123" s="1"/>
  <c r="F95" i="123" s="1"/>
  <c r="F94" i="123" s="1"/>
  <c r="F93" i="123" s="1"/>
  <c r="F92" i="123" s="1"/>
  <c r="F91" i="123" s="1"/>
  <c r="B107" i="123"/>
  <c r="B106" i="123" s="1"/>
  <c r="B117" i="73"/>
  <c r="D119" i="73"/>
  <c r="D120" i="73"/>
  <c r="B111" i="120"/>
  <c r="H120" i="114"/>
  <c r="H116" i="114"/>
  <c r="H118" i="114"/>
  <c r="E76" i="120"/>
  <c r="E96" i="120"/>
  <c r="E81" i="120"/>
  <c r="F72" i="135"/>
  <c r="F77" i="135"/>
  <c r="F71" i="135"/>
  <c r="F76" i="135"/>
  <c r="F70" i="135"/>
  <c r="F75" i="135"/>
  <c r="F68" i="135"/>
  <c r="F58" i="135"/>
  <c r="F59" i="135"/>
  <c r="F56" i="135"/>
  <c r="F57" i="135"/>
  <c r="F62" i="135"/>
  <c r="F63" i="135"/>
  <c r="E119" i="135"/>
  <c r="E115" i="135"/>
  <c r="E120" i="135"/>
  <c r="B93" i="64" l="1"/>
  <c r="B89" i="64"/>
  <c r="B94" i="64"/>
  <c r="B90" i="64"/>
  <c r="B95" i="64"/>
  <c r="B91" i="64"/>
  <c r="B87" i="64"/>
  <c r="B92" i="64"/>
  <c r="B88" i="64"/>
  <c r="B78" i="60"/>
  <c r="B67" i="60"/>
  <c r="B59" i="60"/>
  <c r="B65" i="60"/>
  <c r="G104" i="132"/>
  <c r="G106" i="132"/>
  <c r="G108" i="132"/>
  <c r="G107" i="132"/>
  <c r="G105" i="132"/>
  <c r="G103" i="132"/>
  <c r="G109" i="132"/>
  <c r="D121" i="135"/>
  <c r="D120" i="135"/>
  <c r="B100" i="123"/>
  <c r="B102" i="123"/>
  <c r="B101" i="123"/>
  <c r="B96" i="123" s="1"/>
  <c r="B91" i="123" s="1"/>
  <c r="B86" i="123" s="1"/>
  <c r="B103" i="123"/>
  <c r="B104" i="123"/>
  <c r="G47" i="66"/>
  <c r="G37" i="66"/>
  <c r="B76" i="105"/>
  <c r="B65" i="105"/>
  <c r="G84" i="132" l="1"/>
  <c r="G98" i="132"/>
  <c r="G91" i="132"/>
  <c r="G78" i="132"/>
  <c r="G92" i="132"/>
  <c r="G83" i="132"/>
  <c r="G101" i="132"/>
  <c r="G77" i="132"/>
  <c r="G86" i="132"/>
  <c r="G102" i="132"/>
  <c r="G95" i="132"/>
  <c r="G80" i="132"/>
  <c r="G96" i="132"/>
  <c r="G89" i="132"/>
  <c r="G79" i="132"/>
  <c r="G90" i="132"/>
  <c r="G85" i="132"/>
  <c r="G99" i="132"/>
  <c r="G100" i="132"/>
  <c r="G93" i="132"/>
  <c r="G81" i="132"/>
  <c r="G94" i="132"/>
  <c r="G87" i="132"/>
  <c r="G76" i="132"/>
  <c r="G88" i="132"/>
  <c r="G74" i="132"/>
  <c r="G97" i="132"/>
  <c r="G82" i="132"/>
  <c r="G69" i="132" l="1"/>
  <c r="G70" i="132"/>
  <c r="G62" i="132"/>
  <c r="G71" i="132"/>
  <c r="G60" i="132"/>
  <c r="G72" i="132"/>
  <c r="G65" i="132"/>
  <c r="G73" i="132"/>
  <c r="G64" i="132"/>
  <c r="G61" i="132"/>
  <c r="G67" i="132"/>
  <c r="G63" i="132"/>
  <c r="G68" i="132"/>
  <c r="G66"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3" authorId="0" shapeId="0" xr:uid="{00000000-0006-0000-0700-000001000000}">
      <text>
        <r>
          <rPr>
            <b/>
            <sz val="10"/>
            <color indexed="81"/>
            <rFont val="Calibri"/>
            <family val="2"/>
          </rPr>
          <t>Author:</t>
        </r>
        <r>
          <rPr>
            <sz val="10"/>
            <color indexed="81"/>
            <rFont val="Calibri"/>
            <family val="2"/>
          </rPr>
          <t xml:space="preserve">
 Break between sources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96" authorId="0" shapeId="0" xr:uid="{00000000-0006-0000-2F00-000001000000}">
      <text>
        <r>
          <rPr>
            <b/>
            <sz val="10"/>
            <color indexed="81"/>
            <rFont val="Calibri"/>
            <family val="2"/>
          </rPr>
          <t>Author:</t>
        </r>
        <r>
          <rPr>
            <sz val="10"/>
            <color indexed="81"/>
            <rFont val="Calibri"/>
            <family val="2"/>
          </rPr>
          <t xml:space="preserve">
Note break in series. See notes below.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95" authorId="0" shapeId="0" xr:uid="{00000000-0006-0000-3000-000001000000}">
      <text>
        <r>
          <rPr>
            <b/>
            <sz val="10"/>
            <color indexed="81"/>
            <rFont val="Calibri"/>
            <family val="2"/>
          </rPr>
          <t xml:space="preserve">Author:
Note break in series. See notes below.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08" authorId="0" shapeId="0" xr:uid="{00000000-0006-0000-1D00-000001000000}">
      <text>
        <r>
          <rPr>
            <b/>
            <sz val="10"/>
            <color indexed="81"/>
            <rFont val="Calibri"/>
            <family val="2"/>
          </rPr>
          <t xml:space="preserve">Microsoft Office User: </t>
        </r>
        <r>
          <rPr>
            <sz val="10"/>
            <color indexed="81"/>
            <rFont val="Calibri"/>
            <family val="2"/>
          </rPr>
          <t>Break in sources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9" authorId="0" shapeId="0" xr:uid="{00000000-0006-0000-1F00-000001000000}">
      <text>
        <r>
          <rPr>
            <b/>
            <sz val="10"/>
            <color indexed="81"/>
            <rFont val="Calibri"/>
            <family val="2"/>
          </rPr>
          <t>Author:</t>
        </r>
        <r>
          <rPr>
            <sz val="10"/>
            <color indexed="81"/>
            <rFont val="Calibri"/>
            <family val="2"/>
          </rPr>
          <t xml:space="preserve">
Break in series. See below for details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58" authorId="0" shapeId="0" xr:uid="{00000000-0006-0000-2200-000001000000}">
      <text>
        <r>
          <rPr>
            <b/>
            <sz val="10"/>
            <color indexed="81"/>
            <rFont val="Calibri"/>
            <family val="2"/>
          </rPr>
          <t>Author:</t>
        </r>
        <r>
          <rPr>
            <sz val="10"/>
            <color indexed="81"/>
            <rFont val="Calibri"/>
            <family val="2"/>
          </rPr>
          <t xml:space="preserve">
Note break in series. See below for details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96" authorId="0" shapeId="0" xr:uid="{00000000-0006-0000-2700-000001000000}">
      <text>
        <r>
          <rPr>
            <b/>
            <sz val="10"/>
            <color indexed="81"/>
            <rFont val="Calibri"/>
            <family val="2"/>
          </rPr>
          <t>Author:</t>
        </r>
        <r>
          <rPr>
            <sz val="10"/>
            <color indexed="81"/>
            <rFont val="Calibri"/>
            <family val="2"/>
          </rPr>
          <t xml:space="preserve">
Break in series. See notes below.</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95" authorId="0" shapeId="0" xr:uid="{00000000-0006-0000-2800-000001000000}">
      <text>
        <r>
          <rPr>
            <b/>
            <sz val="10"/>
            <color indexed="81"/>
            <rFont val="Calibri"/>
            <family val="2"/>
          </rPr>
          <t>Author:</t>
        </r>
        <r>
          <rPr>
            <sz val="10"/>
            <color indexed="81"/>
            <rFont val="Calibri"/>
            <family val="2"/>
          </rPr>
          <t xml:space="preserve">
Break in series. See notes below</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72" authorId="0" shapeId="0" xr:uid="{00000000-0006-0000-2B00-000001000000}">
      <text>
        <r>
          <rPr>
            <b/>
            <sz val="10"/>
            <color indexed="81"/>
            <rFont val="Calibri"/>
            <family val="2"/>
          </rPr>
          <t>Author:</t>
        </r>
        <r>
          <rPr>
            <sz val="10"/>
            <color indexed="81"/>
            <rFont val="Calibri"/>
            <family val="2"/>
          </rPr>
          <t xml:space="preserve">
Break in series. See source notes below</t>
        </r>
      </text>
    </comment>
    <comment ref="D77" authorId="0" shapeId="0" xr:uid="{00000000-0006-0000-2B00-000002000000}">
      <text>
        <r>
          <rPr>
            <b/>
            <sz val="10"/>
            <color indexed="81"/>
            <rFont val="Calibri"/>
            <family val="2"/>
          </rPr>
          <t>Author:</t>
        </r>
        <r>
          <rPr>
            <sz val="10"/>
            <color indexed="81"/>
            <rFont val="Calibri"/>
            <family val="2"/>
          </rPr>
          <t xml:space="preserve">
Break in series. See source notes below</t>
        </r>
      </text>
    </comment>
    <comment ref="H106" authorId="0" shapeId="0" xr:uid="{00000000-0006-0000-2B00-000003000000}">
      <text>
        <r>
          <rPr>
            <b/>
            <sz val="10"/>
            <color indexed="81"/>
            <rFont val="Calibri"/>
            <family val="2"/>
          </rPr>
          <t>Author:</t>
        </r>
        <r>
          <rPr>
            <sz val="10"/>
            <color indexed="81"/>
            <rFont val="Calibri"/>
            <family val="2"/>
          </rPr>
          <t xml:space="preserve">
Break in series. See source notes below.</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71" authorId="0" shapeId="0" xr:uid="{00000000-0006-0000-2C00-000001000000}">
      <text>
        <r>
          <rPr>
            <b/>
            <sz val="10"/>
            <color indexed="81"/>
            <rFont val="Calibri"/>
            <family val="2"/>
          </rPr>
          <t>Author:</t>
        </r>
        <r>
          <rPr>
            <sz val="10"/>
            <color indexed="81"/>
            <rFont val="Calibri"/>
            <family val="2"/>
          </rPr>
          <t xml:space="preserve">
Break in series. See source notes below</t>
        </r>
      </text>
    </comment>
    <comment ref="F76" authorId="0" shapeId="0" xr:uid="{00000000-0006-0000-2C00-000002000000}">
      <text>
        <r>
          <rPr>
            <b/>
            <sz val="10"/>
            <color indexed="81"/>
            <rFont val="Calibri"/>
            <family val="2"/>
          </rPr>
          <t>Author:</t>
        </r>
        <r>
          <rPr>
            <sz val="10"/>
            <color indexed="81"/>
            <rFont val="Calibri"/>
            <family val="2"/>
          </rPr>
          <t xml:space="preserve">
Break in series. See source notes below</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9" authorId="0" shapeId="0" xr:uid="{00000000-0006-0000-2D00-000001000000}">
      <text>
        <r>
          <rPr>
            <b/>
            <sz val="10"/>
            <color indexed="81"/>
            <rFont val="Calibri"/>
            <family val="2"/>
          </rPr>
          <t>Author:</t>
        </r>
        <r>
          <rPr>
            <sz val="10"/>
            <color indexed="81"/>
            <rFont val="Calibri"/>
            <family val="2"/>
          </rPr>
          <t xml:space="preserve">
Break in series. See source notes below</t>
        </r>
      </text>
    </comment>
  </commentList>
</comments>
</file>

<file path=xl/sharedStrings.xml><?xml version="1.0" encoding="utf-8"?>
<sst xmlns="http://schemas.openxmlformats.org/spreadsheetml/2006/main" count="2325" uniqueCount="849">
  <si>
    <t>Gini coefficient gross household income</t>
  </si>
  <si>
    <t>Gini coefficient for individual earnings of regular workers</t>
  </si>
  <si>
    <t>Per cent living in households below Swedish Welfare Board line</t>
  </si>
  <si>
    <t>Gini coefficient, after tax income of tax units</t>
  </si>
  <si>
    <t xml:space="preserve"> </t>
  </si>
  <si>
    <t>Gini coefficient individual taxable income</t>
  </si>
  <si>
    <t>Per cent living in households with equivalised disposable income below 60 per cent median (*)</t>
  </si>
  <si>
    <t xml:space="preserve">Gini coefficient, per capita income </t>
  </si>
  <si>
    <t>Proportion of households with equivalised income below 50 per cent median (*)</t>
  </si>
  <si>
    <t>Per cent living in households with equivalised disposable income below 50 per cent median (*)</t>
  </si>
  <si>
    <t>WB income class</t>
  </si>
  <si>
    <t>Argentina</t>
  </si>
  <si>
    <t>UMIC</t>
  </si>
  <si>
    <t>Australia</t>
  </si>
  <si>
    <t>HIC</t>
  </si>
  <si>
    <t>Brazil</t>
  </si>
  <si>
    <t>Canada</t>
  </si>
  <si>
    <t>Finland</t>
  </si>
  <si>
    <t>France</t>
  </si>
  <si>
    <t>HIC: High Income Country</t>
  </si>
  <si>
    <t>Germany</t>
  </si>
  <si>
    <t>UMIC: Upper-Middle-Income Country</t>
  </si>
  <si>
    <t>Iceland</t>
  </si>
  <si>
    <t>LMIC: Lower-Middle-Income Country</t>
  </si>
  <si>
    <t>India</t>
  </si>
  <si>
    <t>LMIC</t>
  </si>
  <si>
    <t>Indonesia</t>
  </si>
  <si>
    <t>Italy</t>
  </si>
  <si>
    <t>Japan</t>
  </si>
  <si>
    <t>Malaysia</t>
  </si>
  <si>
    <t>Mauritius</t>
  </si>
  <si>
    <t>1 = YES</t>
  </si>
  <si>
    <t>Netherlands</t>
  </si>
  <si>
    <t>0= NO</t>
  </si>
  <si>
    <t>New Zealand</t>
  </si>
  <si>
    <t>Norway</t>
  </si>
  <si>
    <t>Portugal</t>
  </si>
  <si>
    <t>Singapore</t>
  </si>
  <si>
    <t>South Africa</t>
  </si>
  <si>
    <t>Spain</t>
  </si>
  <si>
    <t>Sweden</t>
  </si>
  <si>
    <t>Switzerland</t>
  </si>
  <si>
    <t>UK</t>
  </si>
  <si>
    <t>US</t>
  </si>
  <si>
    <t>WB income class : World Bank classification of countries according to income level</t>
  </si>
  <si>
    <t>oecd : OECD country member</t>
  </si>
  <si>
    <t>Country</t>
  </si>
  <si>
    <t>OECD</t>
  </si>
  <si>
    <t>www.chartbookofeconomicinequality.com</t>
  </si>
  <si>
    <t>Per cent below  absolute poverty line, series 1</t>
  </si>
  <si>
    <t>Per cent below  absolute poverty line, series 2</t>
  </si>
  <si>
    <t>Top income shares</t>
  </si>
  <si>
    <t>Gini coefficient</t>
  </si>
  <si>
    <t>Household equivalised income</t>
  </si>
  <si>
    <t>Earnings at top decile as % median (*)</t>
  </si>
  <si>
    <t>[1]</t>
  </si>
  <si>
    <t>[2]</t>
  </si>
  <si>
    <t>[3]</t>
  </si>
  <si>
    <t>[4]</t>
  </si>
  <si>
    <t>[5]</t>
  </si>
  <si>
    <t>Overall Income Inequality</t>
  </si>
  <si>
    <t>Top Income Shares</t>
  </si>
  <si>
    <t>Poverty Measures</t>
  </si>
  <si>
    <t>Dispersion of Earnings</t>
  </si>
  <si>
    <t>Wealth Inequality</t>
  </si>
  <si>
    <t>Year</t>
  </si>
  <si>
    <t>Gini Coefficient</t>
  </si>
  <si>
    <t>Top 1%</t>
  </si>
  <si>
    <t>Poverty rate</t>
  </si>
  <si>
    <t>N/A</t>
  </si>
  <si>
    <t>Key:</t>
  </si>
  <si>
    <t>(*) following the description of indicators indicates "Preferred measure"</t>
  </si>
  <si>
    <t>Notes:</t>
  </si>
  <si>
    <t>Description of the series:</t>
  </si>
  <si>
    <t xml:space="preserve">[4] </t>
  </si>
  <si>
    <r>
      <rPr>
        <b/>
        <sz val="10"/>
        <color theme="1"/>
        <rFont val="Calibri"/>
        <family val="2"/>
        <scheme val="minor"/>
      </rPr>
      <t xml:space="preserve">Dispersion of Earnings: </t>
    </r>
    <r>
      <rPr>
        <sz val="10"/>
        <color theme="1"/>
        <rFont val="Calibri"/>
        <family val="2"/>
        <scheme val="minor"/>
      </rPr>
      <t>N/A</t>
    </r>
  </si>
  <si>
    <t xml:space="preserve">[5] </t>
  </si>
  <si>
    <r>
      <rPr>
        <b/>
        <sz val="10"/>
        <color theme="1"/>
        <rFont val="Calibri"/>
        <family val="2"/>
        <scheme val="minor"/>
      </rPr>
      <t>Wealth Inequality:</t>
    </r>
    <r>
      <rPr>
        <sz val="10"/>
        <color theme="1"/>
        <rFont val="Calibri"/>
        <family val="2"/>
        <scheme val="minor"/>
      </rPr>
      <t xml:space="preserve"> N/A</t>
    </r>
  </si>
  <si>
    <t>Explore the original series, references, and sources</t>
  </si>
  <si>
    <t>(1)</t>
  </si>
  <si>
    <t>(2)</t>
  </si>
  <si>
    <t>(3)</t>
  </si>
  <si>
    <t>(4)</t>
  </si>
  <si>
    <t>(5)</t>
  </si>
  <si>
    <t>(6)</t>
  </si>
  <si>
    <t>(7)</t>
  </si>
  <si>
    <t>(8)</t>
  </si>
  <si>
    <t>(9)</t>
  </si>
  <si>
    <t>(10)</t>
  </si>
  <si>
    <t>Socio-Economic Database for Latin America and the Caribbean (CEDLAS and The World Bank) (accessed 21/02/2017)</t>
  </si>
  <si>
    <t>(2)-(5)</t>
  </si>
  <si>
    <t>(7)-(10)</t>
  </si>
  <si>
    <t>Poverty rate below 50% median (Greater Buenos Aires)</t>
  </si>
  <si>
    <t>Poverty rate below 50% median (15 main cities)</t>
  </si>
  <si>
    <t>Poverty rate below 50% median (28 main cities)</t>
  </si>
  <si>
    <t>Poverty rate below 50% median (EPHC)</t>
  </si>
  <si>
    <r>
      <t xml:space="preserve">Alvaredo, F, 2010, “The rich in Argentina over the twentieth century 1932-2004” in A B Atkinson and T Piketty, editors, </t>
    </r>
    <r>
      <rPr>
        <i/>
        <sz val="9"/>
        <color rgb="FF000000"/>
        <rFont val="Calibri"/>
        <family val="2"/>
        <scheme val="minor"/>
      </rPr>
      <t>Top incomes: A global perspective</t>
    </r>
    <r>
      <rPr>
        <sz val="9"/>
        <color rgb="FF000000"/>
        <rFont val="Calibri"/>
        <family val="2"/>
        <scheme val="minor"/>
      </rPr>
      <t>, Oxford University Press, Oxford.</t>
    </r>
  </si>
  <si>
    <t>Gasparini, L and Cruces, G, 2008, “A distribution in motion: The case of Argentina”, CEDLAS, Universidad Nacional de La Plata.</t>
  </si>
  <si>
    <t>Gasparini, L, Cruces, G and Tornarolli, R, 2011, “Recent trends in income inequality in Latin America”, Economia, vol 11: 147-190.</t>
  </si>
  <si>
    <t>Gini Coefficient (series 2)</t>
  </si>
  <si>
    <t>Gini Coefficient (series 3)</t>
  </si>
  <si>
    <t>Series 6523.0 (Australian Bureau Statistics –ABS- Household Income and Wealth – Australia 2013-2014), accessed 21 February 2017</t>
  </si>
  <si>
    <t>Gini coefficient, equivalised household income (LIS)</t>
  </si>
  <si>
    <t>Equivalised disposable household income (*)</t>
  </si>
  <si>
    <t>Underlying data - Chartbook series</t>
  </si>
  <si>
    <t>LIS Key Figures, accessed 21 February 2017</t>
  </si>
  <si>
    <t>Per cent living in households with equivalised disposable income below 60 per cent of median (*)</t>
  </si>
  <si>
    <t>(2) &amp; (4)</t>
  </si>
  <si>
    <t>Earnings at top decile as % median (ABS)</t>
  </si>
  <si>
    <t>OECD series, as shown in Atkinson (2008) Table A.3</t>
  </si>
  <si>
    <r>
      <t xml:space="preserve">May survey, </t>
    </r>
    <r>
      <rPr>
        <i/>
        <sz val="10"/>
        <color theme="1"/>
        <rFont val="Calibri"/>
        <family val="2"/>
        <scheme val="minor"/>
      </rPr>
      <t xml:space="preserve">Employee Earnings and Hours </t>
    </r>
    <r>
      <rPr>
        <sz val="10"/>
        <color theme="1"/>
        <rFont val="Calibri"/>
        <family val="2"/>
        <scheme val="minor"/>
      </rPr>
      <t xml:space="preserve">(all employees) taken from Atkinson (2008, Appendix A, Table A.5), </t>
    </r>
  </si>
  <si>
    <t>Earnings at top decile as % median (May survey, Atkinson)</t>
  </si>
  <si>
    <t>Earnings at top decile as % median (OECD, Atkinson)</t>
  </si>
  <si>
    <r>
      <t xml:space="preserve">Atkinson, A B, 2008, </t>
    </r>
    <r>
      <rPr>
        <i/>
        <sz val="9"/>
        <color rgb="FF000000"/>
        <rFont val="Calibri"/>
        <family val="2"/>
        <scheme val="minor"/>
      </rPr>
      <t xml:space="preserve">The changing distribution of earnings in OECD countries, </t>
    </r>
    <r>
      <rPr>
        <sz val="9"/>
        <color rgb="FF000000"/>
        <rFont val="Calibri"/>
        <family val="2"/>
        <scheme val="minor"/>
      </rPr>
      <t>Oxford University Press, Oxford.</t>
    </r>
  </si>
  <si>
    <t xml:space="preserve">Atkinson, A B and Leigh, A, 2007, “The distribution of top incomes in Australia”, Economic Record, vol 83: 247-261. </t>
  </si>
  <si>
    <t>Burkhauser, R, Hahn, M and Wilkins, R, 2015, “Measuring top incomes using tax record data: A cautionary tale from Australia’, Journal of Economic Inequality, vol 13: 181-205.</t>
  </si>
  <si>
    <r>
      <t xml:space="preserve">Ingles, D, 1981, </t>
    </r>
    <r>
      <rPr>
        <i/>
        <sz val="9"/>
        <color rgb="FF000000"/>
        <rFont val="Calibri"/>
        <family val="2"/>
        <scheme val="minor"/>
      </rPr>
      <t xml:space="preserve">Statistics on the distribution of income and wealth in Australia, </t>
    </r>
    <r>
      <rPr>
        <sz val="9"/>
        <color rgb="FF000000"/>
        <rFont val="Calibri"/>
        <family val="2"/>
        <scheme val="minor"/>
      </rPr>
      <t xml:space="preserve">Research Paper no 14, Department of Social Security, Canberra.  </t>
    </r>
  </si>
  <si>
    <t>Saunders, P, 1993, “Longer run changes in the distribution of income in Australia”, Economic Record, vol 69: 353-366.</t>
  </si>
  <si>
    <t>Wilkins, R, 2014, “Evaluating the evidence on income inequality in Australia in the 2000s”, Economic Record, vol 90: 63-89.</t>
  </si>
  <si>
    <t>Wilkins, R, 2015, “Measuring income inequality in Australia”, Australian Economic Review, vol 48: 93-102, 2015.</t>
  </si>
  <si>
    <t>Gini coefficient, household income (Altimir)</t>
  </si>
  <si>
    <t>Gini coefficient, household equivalised income (SEDLAC - Greater Buenos Aires)</t>
  </si>
  <si>
    <t>Gini coefficient, household equivalised income (SEDLAC - 15 main cities)</t>
  </si>
  <si>
    <t>Gini coefficient, household equivalised income (SEDLAC - 28 main cities)</t>
  </si>
  <si>
    <t>Gini coefficient, household equivalised income (SEDLAC - EPHC)</t>
  </si>
  <si>
    <t>Gini coefficient, household income (with Rural North)</t>
  </si>
  <si>
    <t>Gini coefficient, household equivalised income (New PNAD)</t>
  </si>
  <si>
    <t>Gini coefficient, household equivalised income (PNAD)</t>
  </si>
  <si>
    <t>(1)-(3)</t>
  </si>
  <si>
    <t>Poverty rate below 50% median (with Rural North)</t>
  </si>
  <si>
    <t>Poverty rate below 50% median (New PNAD)</t>
  </si>
  <si>
    <t>Poverty rate below 50% median (PNAD)</t>
  </si>
  <si>
    <t>Gini coefficient individual earnings, metropolitan regions</t>
  </si>
  <si>
    <r>
      <rPr>
        <b/>
        <sz val="10"/>
        <color theme="1"/>
        <rFont val="Calibri"/>
        <family val="2"/>
        <scheme val="minor"/>
      </rPr>
      <t xml:space="preserve">Overall inequality: </t>
    </r>
    <r>
      <rPr>
        <sz val="10"/>
        <color theme="1"/>
        <rFont val="Calibri"/>
        <family val="2"/>
        <scheme val="minor"/>
      </rPr>
      <t>Gini coefficient for household equivalised income from SEDLAC (Source: Socio-Economic Database for Latin America and the Caribbean (CEDLAS and The World Bank)) (accessed 21 February 2017) – see Gasparini, Cruces and Tornarolli (2011); linked at 2004 to the “New PNAD” data series, linked at 1993 to the earlier “PNAD” series (on the assumption of no change between 1990 and 1993).</t>
    </r>
  </si>
  <si>
    <r>
      <rPr>
        <b/>
        <sz val="10"/>
        <color theme="1"/>
        <rFont val="Calibri"/>
        <family val="2"/>
        <scheme val="minor"/>
      </rPr>
      <t xml:space="preserve">Poverty measures: </t>
    </r>
    <r>
      <rPr>
        <sz val="10"/>
        <color theme="1"/>
        <rFont val="Calibri"/>
        <family val="2"/>
        <scheme val="minor"/>
      </rPr>
      <t>Percentage of individuals below 50 per cent of median household per capita income from SEDLAC (Source: Socio-Economic Database for Latin America and the Caribbean (CEDLAS and The World Bank)) (accessed 21 February 2017), linked at 2004 to the “New PNAD” data series, linked at 1993 to the earlier “PNAD” series (on the assumption of no change between 1990 and 1992).</t>
    </r>
  </si>
  <si>
    <r>
      <rPr>
        <b/>
        <sz val="10"/>
        <color theme="1"/>
        <rFont val="Calibri"/>
        <family val="2"/>
        <scheme val="minor"/>
      </rPr>
      <t xml:space="preserve">Dispersion of Earnings: </t>
    </r>
    <r>
      <rPr>
        <sz val="10"/>
        <color theme="1"/>
        <rFont val="Calibri"/>
        <family val="2"/>
        <scheme val="minor"/>
      </rPr>
      <t xml:space="preserve">Gini coefficient for labour earnings in six main metropolitan regions, persons aged 15-60, from Neri (2010, Table 2.3, June figures). </t>
    </r>
  </si>
  <si>
    <t xml:space="preserve">Neri, M C, 2010, “The decade of falling income inequality and formal employment generation in Brazil” in Tackling inequalities in Brazil, China, India and South Africa, OECD, Paris (Table 2.3, June figures). </t>
  </si>
  <si>
    <t>(5)-(7)</t>
  </si>
  <si>
    <t xml:space="preserve">Fishlow, A, 1972, “Brazilian size distribution of income”, American Economic Review, Papers and Proceedings, vol 62: 391-402. </t>
  </si>
  <si>
    <r>
      <t xml:space="preserve">Gasparini, L, Cruces, G and Tornarolli, R, 2011, “Recent trends in income inequality in Latin America”, </t>
    </r>
    <r>
      <rPr>
        <i/>
        <sz val="9"/>
        <color rgb="FF000000"/>
        <rFont val="Calibri"/>
        <family val="2"/>
        <scheme val="minor"/>
      </rPr>
      <t>Economia</t>
    </r>
    <r>
      <rPr>
        <sz val="9"/>
        <color rgb="FF000000"/>
        <rFont val="Calibri"/>
        <family val="2"/>
        <scheme val="minor"/>
      </rPr>
      <t xml:space="preserve">, vol 11: 147-190. </t>
    </r>
  </si>
  <si>
    <t>Langoni, C G, 1973a, “Income distribution and economic development: The Brazilian case”, working paper.</t>
  </si>
  <si>
    <t>Langoni, C G, 1975, “Review of income data: Brazil”, Research Program in Economic Development Discussion Paper 60.</t>
  </si>
  <si>
    <t>Gini coefficient gross household income for non-farm families</t>
  </si>
  <si>
    <t>Statistics Canada, Table 206-0041 (accessed 22 Feb 2017)</t>
  </si>
  <si>
    <t xml:space="preserve">Statistics Canada, Table 206-0033 (accessed 22 February 2017). </t>
  </si>
  <si>
    <t>OECD iLibrary, Employment and Labour Market Statistics, Gross earnings decile ratios (1997 to 2017) (accessed 22 February 2017)</t>
  </si>
  <si>
    <t>Earnings at top decile as % median ('MANF P90')</t>
  </si>
  <si>
    <t>Earnings at top decile as % median ('OECD LMS')</t>
  </si>
  <si>
    <t>Earnings at top decile as % median ('Census')</t>
  </si>
  <si>
    <r>
      <t xml:space="preserve">Love, R, 1979, </t>
    </r>
    <r>
      <rPr>
        <i/>
        <sz val="10"/>
        <color rgb="FF000000"/>
        <rFont val="Calibri"/>
        <family val="2"/>
        <scheme val="minor"/>
      </rPr>
      <t xml:space="preserve">Income distribution and inequality in Canada, </t>
    </r>
    <r>
      <rPr>
        <sz val="10"/>
        <color rgb="FF000000"/>
        <rFont val="Calibri"/>
        <family val="2"/>
        <scheme val="minor"/>
      </rPr>
      <t>Ministry of Supply and Services, Ottawa (Table A.3).</t>
    </r>
  </si>
  <si>
    <r>
      <t xml:space="preserve">Saez, E and Veall, M R, 2007, “The evolution of high incomes in Canada: 1920-2000” in A B Atkinson and T Piketty, editors, </t>
    </r>
    <r>
      <rPr>
        <i/>
        <sz val="9"/>
        <color rgb="FF000000"/>
        <rFont val="Calibri"/>
        <family val="2"/>
        <scheme val="minor"/>
      </rPr>
      <t xml:space="preserve">Top incomes over the twentieth century, </t>
    </r>
    <r>
      <rPr>
        <sz val="9"/>
        <color rgb="FF000000"/>
        <rFont val="Calibri"/>
        <family val="2"/>
        <scheme val="minor"/>
      </rPr>
      <t>Oxford University Press, Oxford.</t>
    </r>
  </si>
  <si>
    <t xml:space="preserve">Veall, M R, 2010, “Top income shares in Canada: Updates and extensions”, working paper, McMaster University. </t>
  </si>
  <si>
    <t>Gini Coefficient (series 1)</t>
  </si>
  <si>
    <t>Individual earnings, metropolitan regions</t>
  </si>
  <si>
    <t>Taxable income among tax units</t>
  </si>
  <si>
    <t xml:space="preserve">Statistics Finland, Income and Consumption, Income Distribution Statistics (PX-Web StatFin, Table 4b; accessed 22 February 2017); </t>
  </si>
  <si>
    <t>Gini coefficient, taxable income among tax units</t>
  </si>
  <si>
    <t>Gini coefficient, equivalised disposable household cash income (excl. capital gains)</t>
  </si>
  <si>
    <t>Per cent living in households with equiv dispos income below 60 per cent median (Riihala)</t>
  </si>
  <si>
    <t xml:space="preserve">Statistics Finland – Income and Consumption, Income Distribution Statistics (PX-Web StatFin, Table 5a; accessed 22 February 2017), </t>
  </si>
  <si>
    <r>
      <rPr>
        <b/>
        <sz val="10"/>
        <color theme="1"/>
        <rFont val="Calibri"/>
        <family val="2"/>
        <scheme val="minor"/>
      </rPr>
      <t xml:space="preserve">Poverty measures: </t>
    </r>
    <r>
      <rPr>
        <sz val="10"/>
        <color theme="1"/>
        <rFont val="Calibri"/>
        <family val="2"/>
        <scheme val="minor"/>
      </rPr>
      <t>Percentage of individuals in households with equivalised (modified OECD scale) disposable income below 60 per cent of the median from website of  Statistics Finland – Income and Consumption, Income Distribution Statistics (PX-Web StatFin, Table 5a; accessed 22 February 2017), linked backwards at 1990 to estimates by Riihelä, Sullström and Tuomala (2003, Table A.4.1) using OECD equivalence scale.</t>
    </r>
  </si>
  <si>
    <t>Earnings at top decile/median (OECD)</t>
  </si>
  <si>
    <t>Earnings at top decile as % median (Atkinson)</t>
  </si>
  <si>
    <t xml:space="preserve">OECD iLibrary, Employment and Labour Market Statistics, Gross earnings decile ratios (accessed 22 Feb 2017), </t>
  </si>
  <si>
    <t xml:space="preserve">Roine, J and Waldenström, D, 2015, “Long run trends in the distribution of income and wealth” in A B Atkinson and F Bourguignon, editors, Handbook of Income Distribution, volume 2, Elsevier, Amsterdam. </t>
  </si>
  <si>
    <t>Berglund, M, Jäntti, M, Parkatti, L and Sundqvist, C, 1998, “Long-run trends in the distribution of income in Finland 1920-1992”, Åbo Akademi University.</t>
  </si>
  <si>
    <r>
      <t>Eriksson, T and Jäntti, M, 1998, “Modelling the distribution of income and socio-economic variables: Finland 1949-1992”, paper presented at the 25</t>
    </r>
    <r>
      <rPr>
        <vertAlign val="superscript"/>
        <sz val="9"/>
        <color rgb="FF000000"/>
        <rFont val="Calibri"/>
        <family val="2"/>
        <scheme val="minor"/>
      </rPr>
      <t>th</t>
    </r>
    <r>
      <rPr>
        <sz val="9"/>
        <color rgb="FF000000"/>
        <rFont val="Calibri"/>
        <family val="2"/>
        <scheme val="minor"/>
      </rPr>
      <t xml:space="preserve"> General Conference of the IARIW, Cambridge.</t>
    </r>
  </si>
  <si>
    <t>Earnings at top decile/median (INSEE)</t>
  </si>
  <si>
    <t>Gini coefficient, equivalised disposable household income (SOEP)</t>
  </si>
  <si>
    <r>
      <t xml:space="preserve">Overall inequality: </t>
    </r>
    <r>
      <rPr>
        <sz val="10"/>
        <color theme="1"/>
        <rFont val="Calibri"/>
        <family val="2"/>
        <scheme val="minor"/>
      </rPr>
      <t>Gini coefficient of equivalised (modified OECD scale) disposable household income for all persons in private households for all Germany (West Germany from 1984 to 1990) from SOEPmonitor 1984-2013, SOEP Survey Paper 284, page 83, note that the data are based on information collected in the German Socio-Economic Panel on annual income (preceding year, so that the 2012 data are from the 2013 survey), linked backwards at 1983 to data from the EVS (Income and Expenditure Survey) for West Germany from Becker (1997, Tabelle 1) and Hauser and Becker (2001, page 89).</t>
    </r>
  </si>
  <si>
    <t>Gini coefficient, equivalised disposable household income (EU-SILC)</t>
  </si>
  <si>
    <r>
      <t xml:space="preserve">Overall inequality: </t>
    </r>
    <r>
      <rPr>
        <sz val="10"/>
        <color theme="1"/>
        <rFont val="Calibri"/>
        <family val="2"/>
        <scheme val="minor"/>
      </rPr>
      <t>Gini coefficient for equivalised household disposable income from EU-SILC (ilc_di12 series), Eurostat website (accessed 27 February 2017).</t>
    </r>
  </si>
  <si>
    <t>Per cent living in households with equiv dispos income below 60 per cent median (EU-SILC)</t>
  </si>
  <si>
    <t>Per cent living in households with equiv dispos income below 60 per cent median (SOEP)</t>
  </si>
  <si>
    <t>EU-SILC, "People at risk of poverty after social transfers" table, Eurostat website (accessed 27 Feb 2017)</t>
  </si>
  <si>
    <t>Overall inequality</t>
  </si>
  <si>
    <t>Per cent living in households with equiv dispos income below 50 per cent median</t>
  </si>
  <si>
    <t>Poverty rate (series 1)</t>
  </si>
  <si>
    <t>Poverty rate (series 2)</t>
  </si>
  <si>
    <t>Employment earnings</t>
  </si>
  <si>
    <t>Gini coefficient, employment earnings</t>
  </si>
  <si>
    <r>
      <t xml:space="preserve">Wealth Inequality: </t>
    </r>
    <r>
      <rPr>
        <sz val="10"/>
        <color theme="1"/>
        <rFont val="Calibri"/>
        <family val="2"/>
        <scheme val="minor"/>
      </rPr>
      <t>N/A</t>
    </r>
  </si>
  <si>
    <t>(3) &amp; (5)</t>
  </si>
  <si>
    <t>Per capita expenditure</t>
  </si>
  <si>
    <t>Gini coefficient per capita expenditure (WIID)</t>
  </si>
  <si>
    <t>Gini coefficient equivalent disposable income (LIS)</t>
  </si>
  <si>
    <t>WIID3.4 from WIDER (accessed 28 Feb 2017)</t>
  </si>
  <si>
    <t>Per cent below absolute poverty line (Lakdawala)</t>
  </si>
  <si>
    <t>Per cent below absolute poverty line (Tendulkar)</t>
  </si>
  <si>
    <t>Per cent below absolute poverty line (Rangarajan)</t>
  </si>
  <si>
    <t>Poverty rate (series 3)</t>
  </si>
  <si>
    <t>individual earnings of regular workers</t>
  </si>
  <si>
    <t>Table 4.7 in Rangarajan, 2014</t>
  </si>
  <si>
    <t>Table 2.1 in Rangarajan, 2014</t>
  </si>
  <si>
    <t>Table 2.2 in Rangarajan, 2014</t>
  </si>
  <si>
    <t>Asian Development Bank, 2007, Key Indicators 2007, Asian Development Bank, Manila.</t>
  </si>
  <si>
    <r>
      <t xml:space="preserve">Banerjee, A and Piketty, T, 2010, “Top Indian incomes, 1922-2000” in A B Atkinson and T Piketty, editors, </t>
    </r>
    <r>
      <rPr>
        <i/>
        <sz val="9"/>
        <color rgb="FF000000"/>
        <rFont val="Calibri"/>
        <family val="2"/>
        <scheme val="minor"/>
      </rPr>
      <t xml:space="preserve">Top incomes: A global perspective, </t>
    </r>
    <r>
      <rPr>
        <sz val="9"/>
        <color rgb="FF000000"/>
        <rFont val="Calibri"/>
        <family val="2"/>
        <scheme val="minor"/>
      </rPr>
      <t>Oxford University Press, Oxford.</t>
    </r>
  </si>
  <si>
    <t>Government of India, Planning Commission, 2013, Poverty Estimates for 2011-2012, Government of India, Press information Bureau.</t>
  </si>
  <si>
    <t xml:space="preserve">Majumdar, D, 2010, “Decreasing poverty and increasing inequality in India” in Tackling inequalities in Brazil, China, India and South Africa, OECD, Paris. </t>
  </si>
  <si>
    <t>Rangarajan, C, 2014, Report of the Expert Group to review the methodology for measurement of poverty, Planning Commission, New Delhi.</t>
  </si>
  <si>
    <r>
      <t xml:space="preserve">Vanneman, R and Dubey, A, 2013, “Horizontal and vertical inequalities in India” in J C Gornick and M Jäntti, editors, </t>
    </r>
    <r>
      <rPr>
        <i/>
        <sz val="9"/>
        <color rgb="FF000000"/>
        <rFont val="Calibri"/>
        <family val="2"/>
        <scheme val="minor"/>
      </rPr>
      <t>Income inequality: Economic disparities and the middle class in affluent countries</t>
    </r>
    <r>
      <rPr>
        <sz val="9"/>
        <color rgb="FF000000"/>
        <rFont val="Calibri"/>
        <family val="2"/>
        <scheme val="minor"/>
      </rPr>
      <t xml:space="preserve">, Stanford University Press, Stanford. </t>
    </r>
  </si>
  <si>
    <t>Gini coefficient, household expenditure data (BPS)</t>
  </si>
  <si>
    <t>Gini coefficient, household expenditure data (Krongkaew)</t>
  </si>
  <si>
    <t>Gini coefficient, household expenditure data (Asra)</t>
  </si>
  <si>
    <t>Per cent below  absolute poverty line</t>
  </si>
  <si>
    <r>
      <t xml:space="preserve">Poverty measures: </t>
    </r>
    <r>
      <rPr>
        <sz val="10"/>
        <color theme="1"/>
        <rFont val="Calibri"/>
        <family val="2"/>
        <scheme val="minor"/>
      </rPr>
      <t>Percentage with expenditure below official absolute poverty line (see Asra, 2000) for total population (rural and urban) from Statistics Indonesia, Poverty, Number Of Poor People, Percentage of Poor People and The Poverty Line, 1970-2013; the poverty line was revised upwards in 1998 (series 2 before 1998; series 1 from 1998). Averages taken of multiple annual observations from 2011.</t>
    </r>
  </si>
  <si>
    <t>Statistics Indonesia, Poverty, Number Of Poor People, Percentage of Poor People and The Poverty Line, 1970-2013</t>
  </si>
  <si>
    <t>(5)-(6)</t>
  </si>
  <si>
    <t xml:space="preserve">Asra, A, 1989, “Inequality trends in Indonesia, 1969-1981: A Re-Examination”, Bulletin of Indonesian Studies, vol 25: 100-110. </t>
  </si>
  <si>
    <t xml:space="preserve">Booth, A, 1993, “Counting the poor in Indonesia”, Bulletin of Indonesian Economic Studies, vol 29: 53-83. </t>
  </si>
  <si>
    <r>
      <t xml:space="preserve">Leigh, A and van der Eng, P, 2010, “Top incomes in Indonesia, 1920-2004” in A B Atkinson and T Piketty, editors, </t>
    </r>
    <r>
      <rPr>
        <i/>
        <sz val="9"/>
        <color rgb="FF000000"/>
        <rFont val="Calibri"/>
        <family val="2"/>
        <scheme val="minor"/>
      </rPr>
      <t xml:space="preserve">Top incomes: A global perspective, </t>
    </r>
    <r>
      <rPr>
        <sz val="9"/>
        <color rgb="FF000000"/>
        <rFont val="Calibri"/>
        <family val="2"/>
        <scheme val="minor"/>
      </rPr>
      <t xml:space="preserve">Oxford University Press, Oxford. </t>
    </r>
  </si>
  <si>
    <t xml:space="preserve">Miranti, R, 2010, “Poverty in Indonesia 1984-2002: The impact of growth and changes in inequality”, Bulletin of Indonesian Studies, vol 46: 79-97. </t>
  </si>
  <si>
    <t xml:space="preserve">Sundrum, R M, 1979, “Income distribution, 1970-76”, Bulletin of Indonesian Studies, vol 15: 137-141. </t>
  </si>
  <si>
    <t xml:space="preserve">Per capita income </t>
  </si>
  <si>
    <t>Per cent living in households with equivalised disposable income below 60 per cent median</t>
  </si>
  <si>
    <t>Brandolini et al (2004, Table 6, adjusted figures) and Brandolini (2014).</t>
  </si>
  <si>
    <t>Gini coefficient (series 1)</t>
  </si>
  <si>
    <t>Gini coefficient (series 2)</t>
  </si>
  <si>
    <t>Gini coefficient, equivalised disposable household income (Tachibanaki)</t>
  </si>
  <si>
    <t>Gini coefficient, equivalised disposable household income (Lise)</t>
  </si>
  <si>
    <t xml:space="preserve">Tachibanaki (2005, Table 1.1) </t>
  </si>
  <si>
    <t>Series computed and suplied by Facundo Alvaredo, based on work by Moriguchi and Saez (2010), Appendix 3C.</t>
  </si>
  <si>
    <t>OECD iLibrary, Employment and Labour Market Statistics, Gross earnings decile ratios (accessed 22 Feb 2017).</t>
  </si>
  <si>
    <t xml:space="preserve">Tachibanaki (2005, Table 1.10) </t>
  </si>
  <si>
    <r>
      <t xml:space="preserve">Hayami, Y, 1997, </t>
    </r>
    <r>
      <rPr>
        <i/>
        <sz val="9"/>
        <color rgb="FF000000"/>
        <rFont val="Calibri"/>
        <family val="2"/>
        <scheme val="minor"/>
      </rPr>
      <t xml:space="preserve">Development economics, </t>
    </r>
    <r>
      <rPr>
        <sz val="9"/>
        <color rgb="FF000000"/>
        <rFont val="Calibri"/>
        <family val="2"/>
        <scheme val="minor"/>
      </rPr>
      <t>Clarendon Press, Oxford.</t>
    </r>
  </si>
  <si>
    <t>Minami, R, 1998, “Economic development and income distribution in Japan: An assessment of the Kuznets hypothesis”, Cambridge Journal of Economics, vol 22: 39-58.</t>
  </si>
  <si>
    <r>
      <t xml:space="preserve">Moriguchi, C and Saez, E, 2010, “The evolution of income concentration in Japan, 1886-2005: Evidence from income tax statistics” in A B Atkinson and T Piketty, editors, </t>
    </r>
    <r>
      <rPr>
        <i/>
        <sz val="9"/>
        <color rgb="FF000000"/>
        <rFont val="Calibri"/>
        <family val="2"/>
        <scheme val="minor"/>
      </rPr>
      <t>Top income: A global perspective</t>
    </r>
    <r>
      <rPr>
        <sz val="9"/>
        <color rgb="FF000000"/>
        <rFont val="Calibri"/>
        <family val="2"/>
        <scheme val="minor"/>
      </rPr>
      <t>, Oxford University Press, Oxford.</t>
    </r>
  </si>
  <si>
    <r>
      <t xml:space="preserve">Tachibanaki, T, 2005, </t>
    </r>
    <r>
      <rPr>
        <i/>
        <sz val="9"/>
        <color rgb="FF000000"/>
        <rFont val="Calibri"/>
        <family val="2"/>
        <scheme val="minor"/>
      </rPr>
      <t xml:space="preserve">Confronting income inequality in Japan, </t>
    </r>
    <r>
      <rPr>
        <sz val="9"/>
        <color rgb="FF000000"/>
        <rFont val="Calibri"/>
        <family val="2"/>
        <scheme val="minor"/>
      </rPr>
      <t>MIT Press, Cambridge.</t>
    </r>
  </si>
  <si>
    <t>Gini household income (Ikemoto)</t>
  </si>
  <si>
    <t>Household income</t>
  </si>
  <si>
    <t>Ikemoto (1985) Table III, p. 353. </t>
  </si>
  <si>
    <t>Percentage of households below absolute poverty line (HI&amp;BAS 2014)</t>
  </si>
  <si>
    <t>Gini household income (HI&amp;BAS 2014)</t>
  </si>
  <si>
    <t>Share of bottom 40 per cent in total income (HI&amp;BAS 2014)</t>
  </si>
  <si>
    <t>Anand, S, 1983, “Inequality and Poverty in Malaysia: Measurement and Decomposition”, published for the World Bank, Oxford University Press.</t>
  </si>
  <si>
    <t xml:space="preserve">Atkinson, A B, “Top incomes in Malaysia 1947 to the present”, WTID Methodological Note, December 2013. </t>
  </si>
  <si>
    <t>Department of Statistics Malaysia, 2014, “Household Income and Basic Amenities Survey Report 2014”. Accessed 2 March 2017, from the eStatistik (Data Request) facility of the Department of Statistics Malaysia website.</t>
  </si>
  <si>
    <t>Ragayah, H M Z, 2008, “Income inequality in Malaysia”, Asian Economic Policy Review, vol 3: 114-132.</t>
  </si>
  <si>
    <t>UNDP, 2007, Malaysia: Measuring and monitoring poverty and inequality, UNDP Malaysia, Kuala Lumpur.</t>
  </si>
  <si>
    <r>
      <t xml:space="preserve">Snodgrass, D R, 2002, “Economic growth and income inequality: The Malaysian experience” in M G Asher, D Newman and T P Snyder, editors, </t>
    </r>
    <r>
      <rPr>
        <i/>
        <sz val="9"/>
        <color rgb="FF000000"/>
        <rFont val="Calibri"/>
        <family val="2"/>
        <scheme val="minor"/>
      </rPr>
      <t xml:space="preserve">Public policy in Asia, </t>
    </r>
    <r>
      <rPr>
        <sz val="9"/>
        <color rgb="FF000000"/>
        <rFont val="Calibri"/>
        <family val="2"/>
        <scheme val="minor"/>
      </rPr>
      <t>Quorum Books, Westport.</t>
    </r>
  </si>
  <si>
    <t>Disposable household income</t>
  </si>
  <si>
    <t>Gini disposable household income (HBS)</t>
  </si>
  <si>
    <t>Proportion of households with equivalised income below 50 per cent median</t>
  </si>
  <si>
    <t>Household Budget Survey (HBS) 2012, Table 7 and HBS 2006/07, Table 7.</t>
  </si>
  <si>
    <r>
      <t xml:space="preserve">Poverty measures: </t>
    </r>
    <r>
      <rPr>
        <sz val="10"/>
        <color theme="1"/>
        <rFont val="Calibri"/>
        <family val="2"/>
        <scheme val="minor"/>
      </rPr>
      <t>Proportion of households with equivalised income below 50 per cent of the median from report on HBS 2012, Table 7 and report on HBS  2006/07, Table 7.</t>
    </r>
  </si>
  <si>
    <r>
      <t>Atkinson, A B, 2011, “Top incomes in Mauritius: A 75 year history”, working paper.</t>
    </r>
    <r>
      <rPr>
        <sz val="9"/>
        <rFont val="Times New Roman"/>
        <family val="1"/>
      </rPr>
      <t> </t>
    </r>
  </si>
  <si>
    <t>Subramanian, A, 2001, “Mauritius: A case study”, Finance and Development, vol 38:4, 1-7.</t>
  </si>
  <si>
    <t>Gini coefficient, equivalised disposable household income</t>
  </si>
  <si>
    <t>Gini coefficient, equivalised disposable household income (CBS)</t>
  </si>
  <si>
    <t>Gini coefficient, equivalised disposable household income (CBS web)</t>
  </si>
  <si>
    <t>Trimp (1996, Staat 2).</t>
  </si>
  <si>
    <t xml:space="preserve">Centraal Bureau voor de Statistiek (CBS) website: </t>
  </si>
  <si>
    <t>Supplied by Central Bureau voor de Statistiek (CBS)</t>
  </si>
  <si>
    <r>
      <t xml:space="preserve">Poverty measures: </t>
    </r>
    <r>
      <rPr>
        <sz val="10"/>
        <color theme="1"/>
        <rFont val="Calibri"/>
        <family val="2"/>
        <scheme val="minor"/>
      </rPr>
      <t>Percentage of individuals living in households with equivalised (EU scale) disposable income below 60 per cent of the median from EU-SILC (People at risk of poverty after social transfers table), Eurostat website (accessed 27 Feb 2017).</t>
    </r>
  </si>
  <si>
    <t>P90/P50 ratio</t>
  </si>
  <si>
    <t>Roine and Waldenström (2015)</t>
  </si>
  <si>
    <r>
      <t xml:space="preserve">Atkinson, A B, 2008, </t>
    </r>
    <r>
      <rPr>
        <i/>
        <sz val="9"/>
        <color rgb="FF000000"/>
        <rFont val="Calibri"/>
        <family val="2"/>
        <scheme val="minor"/>
      </rPr>
      <t xml:space="preserve">The changing distribution of earnings in OECD countries, </t>
    </r>
    <r>
      <rPr>
        <sz val="9"/>
        <color rgb="FF000000"/>
        <rFont val="Calibri"/>
        <family val="2"/>
        <scheme val="minor"/>
      </rPr>
      <t xml:space="preserve">Oxford University Press, Oxford. </t>
    </r>
  </si>
  <si>
    <t>Roine, J and and Waldenström, D, 2015, “Long run trends in the distribution of income and wealth” in A B Atkinson and F Bourguignon, editors, Handbook of Income Distribution, volume 2, Elsevier, Amsterdam.</t>
  </si>
  <si>
    <r>
      <t xml:space="preserve">Salverda, W and Atkinson, A B, 2007, “Top incomes in the Netherlands over the twentieth century” in A B Atkinson and T Piketty, editors, </t>
    </r>
    <r>
      <rPr>
        <i/>
        <sz val="9"/>
        <color rgb="FF000000"/>
        <rFont val="Calibri"/>
        <family val="2"/>
        <scheme val="minor"/>
      </rPr>
      <t xml:space="preserve">Top incomes over the twentieth century, </t>
    </r>
    <r>
      <rPr>
        <sz val="9"/>
        <color rgb="FF000000"/>
        <rFont val="Calibri"/>
        <family val="2"/>
        <scheme val="minor"/>
      </rPr>
      <t>Oxford University Press, Oxford.</t>
    </r>
  </si>
  <si>
    <r>
      <t xml:space="preserve">Trimp, L, 1996, “Inkomens 1959-1994”, </t>
    </r>
    <r>
      <rPr>
        <i/>
        <sz val="9"/>
        <color rgb="FF000000"/>
        <rFont val="Calibri"/>
        <family val="2"/>
        <scheme val="minor"/>
      </rPr>
      <t xml:space="preserve">Sociaal-economische maandstatistiek, </t>
    </r>
    <r>
      <rPr>
        <sz val="9"/>
        <color rgb="FF000000"/>
        <rFont val="Calibri"/>
        <family val="2"/>
        <scheme val="minor"/>
      </rPr>
      <t xml:space="preserve">vol 13, No 12: 31-34. </t>
    </r>
  </si>
  <si>
    <t xml:space="preserve">Perry (2016, Table D.8) </t>
  </si>
  <si>
    <t>Easton (1983, Table 10.7 after the introduction of PAYE). </t>
  </si>
  <si>
    <t>Individual taxable income</t>
  </si>
  <si>
    <t xml:space="preserve">Perry (2016, Table F.3) </t>
  </si>
  <si>
    <r>
      <t xml:space="preserve">Poverty measures: </t>
    </r>
    <r>
      <rPr>
        <sz val="10"/>
        <color theme="1"/>
        <rFont val="Calibri"/>
        <family val="2"/>
        <scheme val="minor"/>
      </rPr>
      <t>Percentage of individuals in households with equivalised (applying 1988 revised Jensen scale, described as close to the modified OECD scale) disposable income before housing costs below 60 per cent of the contemporary median from Perry (2016, Table F.3).</t>
    </r>
  </si>
  <si>
    <t>Atkinson (2008, Appendix M, Table M.3)</t>
  </si>
  <si>
    <t>Easton (1983, Table 7.3). </t>
  </si>
  <si>
    <t>Atkinson, A B and Leigh, A, 2008, “Top Incomes in New Zealand 1921-2005: Understanding the Effects of Marginal Tax Rates, Migration Threat, and the Macroeconomy”, Review of Income and Wealth, series 54(2): 149-165.</t>
  </si>
  <si>
    <t>Gini coefficient unequivalised gross family income</t>
  </si>
  <si>
    <t>Per cent living in households with equivalised disposable income below 60 per cent median (IDS)</t>
  </si>
  <si>
    <t>Authors’ own calculations extrapolating from income shares data in Atkinson (2008, Appendix N, Table N.3). </t>
  </si>
  <si>
    <t>Roine and Waldenström (2015)  </t>
  </si>
  <si>
    <t>Reports for 2006 (Employee Earnings and Hours, Table 5), 2008 (Employee Earnings and Hours, Table 6), 2010 (Employee Earnings and Hours, Table 8), 2012 (Data cube: ‘ALL EMPLOYEES, Distibution’, Table 1) and 2014 (Data cube: ‘ALL EMPLOYEES, Distibution’, Table 2)  from the Australian Bureau of Statistics website, catalogue 6306.0 (accessed 21 February 2017). [Note that no spreadheet was obtainable for 2006, 2008 and 2010 observations, and thus numbers, taken from the respective sources, have been entered manually].</t>
  </si>
  <si>
    <t>Gini coefficient (series 3)</t>
  </si>
  <si>
    <t>Top 0.1%</t>
  </si>
  <si>
    <t>Per cent living in households with equivalised disposable income below 50 per cent median (Rodrigues 2005)</t>
  </si>
  <si>
    <t>Per cent living in households with equivalised disposable income below 60 per cent median (EU-SILC)</t>
  </si>
  <si>
    <t>(11)</t>
  </si>
  <si>
    <t>Earnings at top decile as % median (RH scale) (Atkinson/Rodrigues)</t>
  </si>
  <si>
    <t>Atkinson (2008, Appendix P, Table P.3) with updated figures supplied by C F Rodrigues (2003 onwards)</t>
  </si>
  <si>
    <t>Dispersion of earnings</t>
  </si>
  <si>
    <r>
      <t xml:space="preserve">Alvaredo, F, 2010, “Top incomes and earnings in Portugal 1936-2005” in A B Atkinson and T Piketty, editors, </t>
    </r>
    <r>
      <rPr>
        <i/>
        <sz val="9"/>
        <color rgb="FF000000"/>
        <rFont val="Calibri"/>
        <family val="2"/>
        <scheme val="minor"/>
      </rPr>
      <t xml:space="preserve">Top incomes: A global perspective, </t>
    </r>
    <r>
      <rPr>
        <sz val="9"/>
        <color rgb="FF000000"/>
        <rFont val="Calibri"/>
        <family val="2"/>
        <scheme val="minor"/>
      </rPr>
      <t xml:space="preserve">Oxford University Press, Oxford. </t>
    </r>
  </si>
  <si>
    <r>
      <t xml:space="preserve">Rodrigues, C F, 2005, </t>
    </r>
    <r>
      <rPr>
        <i/>
        <sz val="9"/>
        <color rgb="FF000000"/>
        <rFont val="Calibri"/>
        <family val="2"/>
        <scheme val="minor"/>
      </rPr>
      <t xml:space="preserve">Distribuição do rendimento, desigualdade e pobreza, </t>
    </r>
    <r>
      <rPr>
        <sz val="9"/>
        <color rgb="FF000000"/>
        <rFont val="Calibri"/>
        <family val="2"/>
        <scheme val="minor"/>
      </rPr>
      <t>PhD thesis, Universidade Technica de Lisboa.</t>
    </r>
  </si>
  <si>
    <t>Statistics Singapore, Household Income, Table 15.</t>
  </si>
  <si>
    <t>(1)-(2)</t>
  </si>
  <si>
    <t>Krongkaew and Ragayah (2006, Table 2)</t>
  </si>
  <si>
    <t>Income from work among employed population</t>
  </si>
  <si>
    <t>Households, ranked by income from work</t>
  </si>
  <si>
    <r>
      <t xml:space="preserve">Poverty measures: </t>
    </r>
    <r>
      <rPr>
        <sz val="10"/>
        <color theme="1"/>
        <rFont val="Calibri"/>
        <family val="2"/>
        <scheme val="minor"/>
      </rPr>
      <t>N/A</t>
    </r>
  </si>
  <si>
    <t>P80/P50</t>
  </si>
  <si>
    <t>P25/P50</t>
  </si>
  <si>
    <r>
      <t xml:space="preserve">Singapore Department of Statistics, 2013, </t>
    </r>
    <r>
      <rPr>
        <i/>
        <sz val="9"/>
        <color rgb="FF000000"/>
        <rFont val="Calibri"/>
        <family val="2"/>
        <scheme val="minor"/>
      </rPr>
      <t xml:space="preserve">Key household income trends, 2012, </t>
    </r>
    <r>
      <rPr>
        <sz val="9"/>
        <color rgb="FF000000"/>
        <rFont val="Calibri"/>
        <family val="2"/>
        <scheme val="minor"/>
      </rPr>
      <t>Occasional Paper on income statistics.</t>
    </r>
  </si>
  <si>
    <t>Gini coefficient, per capita income (StatsSA)</t>
  </si>
  <si>
    <t>Gini coefficient, per capita income (OECD)</t>
  </si>
  <si>
    <t>Statistics South Africa, 2014, Table 5</t>
  </si>
  <si>
    <t xml:space="preserve">Leibbrandt et al (2010a, Table 5.17), </t>
  </si>
  <si>
    <t>Per capita income</t>
  </si>
  <si>
    <r>
      <t xml:space="preserve">Gini coefficient of </t>
    </r>
    <r>
      <rPr>
        <i/>
        <sz val="10"/>
        <color rgb="FF000000"/>
        <rFont val="Calibri"/>
        <family val="2"/>
        <scheme val="minor"/>
      </rPr>
      <t>per capita</t>
    </r>
    <r>
      <rPr>
        <sz val="10"/>
        <color rgb="FF000000"/>
        <rFont val="Calibri"/>
        <family val="2"/>
        <scheme val="minor"/>
      </rPr>
      <t xml:space="preserve"> income from Statistics South Africa, 2014, Table 5, linked at 2005/2006 to series from 1993 from Leibbrandt et al (2010a, Table 5.17), linked at 1991/1993 to estimates for 1975, 1991 and 1996 of Whiteford and van Seventer (2000).</t>
    </r>
    <r>
      <rPr>
        <sz val="10"/>
        <rFont val="Times New Roman"/>
        <family val="1"/>
      </rPr>
      <t> </t>
    </r>
  </si>
  <si>
    <t>Gini coefficient, per capita income (Whiteford)</t>
  </si>
  <si>
    <t>SSA 2014 people in poverty, per cent</t>
  </si>
  <si>
    <t xml:space="preserve">Statistics South Africa (2014, Table 3) </t>
  </si>
  <si>
    <t xml:space="preserve">Top decile of earnings as percent of median </t>
  </si>
  <si>
    <t>Leibbrandt et al (2010a, Table 5.19). </t>
  </si>
  <si>
    <t>Earnings at top decile as % median</t>
  </si>
  <si>
    <t>(1)-(4)</t>
  </si>
  <si>
    <t>EU-SILC (ilc_di12) (accessed 27 Feb 2017)</t>
  </si>
  <si>
    <t>EU-SILC (ilc_di12) (accessed 27 Feb 2017). Columns represent breaks in original series.</t>
  </si>
  <si>
    <t>Top 0.01%</t>
  </si>
  <si>
    <t>Per cent living in households with equivalised disposable income below 60 per cent median (LIS)</t>
  </si>
  <si>
    <t>Gini coefficient, equivalised disposable household income (LIS)</t>
  </si>
  <si>
    <t>Per cent living in households with equivalised disposable income below 60 per cent median (Cantó)</t>
  </si>
  <si>
    <t>(12)</t>
  </si>
  <si>
    <t>(13)</t>
  </si>
  <si>
    <t>(6)-(7)</t>
  </si>
  <si>
    <t>(8)-(9)</t>
  </si>
  <si>
    <t>(5) &amp; (10)</t>
  </si>
  <si>
    <t>Cantó, del Rio and Gradin (2003, Tabla 2).</t>
  </si>
  <si>
    <t>(14)</t>
  </si>
  <si>
    <t>Alvaredo and Saez (2010, Table 10D.8)</t>
  </si>
  <si>
    <r>
      <t xml:space="preserve">Alvaredo, F and Saez, E, 2010, “Income and wealth concentration in Spain on a historical and fiscal perspective” in A B Atkinson and T Piketty, editors, </t>
    </r>
    <r>
      <rPr>
        <i/>
        <sz val="9"/>
        <color rgb="FF000000"/>
        <rFont val="Calibri"/>
        <family val="2"/>
        <scheme val="minor"/>
      </rPr>
      <t xml:space="preserve">Top incomes: A global perspective, </t>
    </r>
    <r>
      <rPr>
        <sz val="9"/>
        <color rgb="FF000000"/>
        <rFont val="Calibri"/>
        <family val="2"/>
        <scheme val="minor"/>
      </rPr>
      <t>Oxford University Press, Oxford.</t>
    </r>
  </si>
  <si>
    <t>Cantó, O, del Rio, C, and Gradin, C, 2003, “La evolucion de la pobreza estática y dynámica en España en el periodo 1985-1995”, Hacienda Pública Española, vol 167; 87-119.</t>
  </si>
  <si>
    <r>
      <t xml:space="preserve">Escribano, C, 1990, “Evolucion de la pobreza y la desigualdad en España, 1973-1987”, </t>
    </r>
    <r>
      <rPr>
        <i/>
        <sz val="9"/>
        <color rgb="FF000000"/>
        <rFont val="Calibri"/>
        <family val="2"/>
        <scheme val="minor"/>
      </rPr>
      <t xml:space="preserve">Información Comercial Española, </t>
    </r>
    <r>
      <rPr>
        <sz val="9"/>
        <color rgb="FF000000"/>
        <rFont val="Calibri"/>
        <family val="2"/>
        <scheme val="minor"/>
      </rPr>
      <t>Octobre: 81-108.</t>
    </r>
  </si>
  <si>
    <r>
      <t xml:space="preserve">United Nations, 1981, </t>
    </r>
    <r>
      <rPr>
        <i/>
        <sz val="9"/>
        <color rgb="FF000000"/>
        <rFont val="Calibri"/>
        <family val="2"/>
        <scheme val="minor"/>
      </rPr>
      <t xml:space="preserve">A survey of national sources of income distribution statistics, </t>
    </r>
    <r>
      <rPr>
        <sz val="9"/>
        <color rgb="FF000000"/>
        <rFont val="Calibri"/>
        <family val="2"/>
        <scheme val="minor"/>
      </rPr>
      <t>Statistics Papers, series M, number 79, United Nations, New York.</t>
    </r>
  </si>
  <si>
    <r>
      <t xml:space="preserve">Overall inequality: </t>
    </r>
    <r>
      <rPr>
        <sz val="10"/>
        <color theme="1"/>
        <rFont val="Calibri"/>
        <family val="2"/>
        <scheme val="minor"/>
      </rPr>
      <t>Series 1 relates to household equivalised disposable income from EU-SILC (ilc_di12 series), Eurostat website, accessed 27 February 2017 (there are breaks in the series in 2000, 2003 and 2007, which have been treated by assuming that there was no change in the intervening year); linked at 1995 to the series related to equivalised (square root scale) disposable household income among individuals from Luxembourg Income Study (LIS) Key Figures website; series 2 relates to household income from Family Budget surveys from United Nations (1981, page 297).</t>
    </r>
  </si>
  <si>
    <t>Gini coefficient, equivalised household disposable income (Stat Sweden OLD)</t>
  </si>
  <si>
    <t>Gini coefficient, family market income (Björklund)</t>
  </si>
  <si>
    <t>Statistics  Sweden, Income Distribution 1975-2013,</t>
  </si>
  <si>
    <t xml:space="preserve">Björklund and Palme (2000, Table 2) </t>
  </si>
  <si>
    <t>Brandolini, A, 1999, “The Distribution of Personal Income in Post-War Italy: Source Description, Data Quality, and the Time Pattern of Income Inequality”, Giornale degli Economisti e Annali di Economia, vol. 58, pp. 183-239.</t>
  </si>
  <si>
    <t>Brandolini, A and Vecchi, G, 2011, “The Well-Being of Italians: A Comparative Historical Approach”, Bank of Italy, Economic History Working Papers n. 19.</t>
  </si>
  <si>
    <t>Brandolini, A, Cannari, L, D’Alessio, G, and Faiella, I, 2004, “Household wealth distribution in Italy in the 1990s”, Bank of Italy, Economic Research Department.</t>
  </si>
  <si>
    <t>Vecchi, G, 2011, "In ricchezza e in povertà. Il benessere degli italiani dall’Unità a oggi", Bologna: Il Mulino.</t>
  </si>
  <si>
    <r>
      <t xml:space="preserve">Alvaredo, F and Pisano, E, 2010, “Top incomes in Italy 1974-2004” in A B Atkinson and T Piketty, editors, </t>
    </r>
    <r>
      <rPr>
        <i/>
        <sz val="9"/>
        <color rgb="FF000000"/>
        <rFont val="Calibri"/>
        <family val="2"/>
        <scheme val="minor"/>
      </rPr>
      <t xml:space="preserve">Top incomes: A global perspective, </t>
    </r>
    <r>
      <rPr>
        <sz val="9"/>
        <color rgb="FF000000"/>
        <rFont val="Calibri"/>
        <family val="2"/>
        <scheme val="minor"/>
      </rPr>
      <t>Oxford University Press, Oxford.</t>
    </r>
  </si>
  <si>
    <t>Amendola, N, Al Kiswani, B and Vecchi, G, 2009, “Il costo della vita al Nord e al Sud d’Italia, dal dopoguerra a oggi. Stime di prima generazione”, Rivista di Politica Economica, vol IV-VI, 3-34.</t>
  </si>
  <si>
    <r>
      <t>Brandolini, A, 2014, “</t>
    </r>
    <r>
      <rPr>
        <i/>
        <sz val="9"/>
        <color rgb="FF000000"/>
        <rFont val="Calibri"/>
        <family val="2"/>
        <scheme val="minor"/>
      </rPr>
      <t>The Big Chill. Italian Family Budgets after the Great Recession</t>
    </r>
    <r>
      <rPr>
        <sz val="9"/>
        <color rgb="FF000000"/>
        <rFont val="Calibri"/>
        <family val="2"/>
        <scheme val="minor"/>
      </rPr>
      <t xml:space="preserve">”. In C Fusaro and A Kreppel, editors, </t>
    </r>
    <r>
      <rPr>
        <i/>
        <sz val="9"/>
        <color rgb="FF000000"/>
        <rFont val="Calibri"/>
        <family val="2"/>
        <scheme val="minor"/>
      </rPr>
      <t xml:space="preserve">Still waiting for the transformation, </t>
    </r>
    <r>
      <rPr>
        <sz val="9"/>
        <color rgb="FF000000"/>
        <rFont val="Calibri"/>
        <family val="2"/>
        <scheme val="minor"/>
      </rPr>
      <t>Berghahn, New York.</t>
    </r>
  </si>
  <si>
    <r>
      <t>Vecchi, G, (forthcoming) “</t>
    </r>
    <r>
      <rPr>
        <i/>
        <sz val="9"/>
        <color rgb="FF000000"/>
        <rFont val="Calibri"/>
        <family val="2"/>
        <scheme val="minor"/>
      </rPr>
      <t>A History of Living Standards in Italy, 1861-2011</t>
    </r>
    <r>
      <rPr>
        <sz val="9"/>
        <color rgb="FF000000"/>
        <rFont val="Calibri"/>
        <family val="2"/>
        <scheme val="minor"/>
      </rPr>
      <t>” Monograph for Oxford University Press.</t>
    </r>
  </si>
  <si>
    <t xml:space="preserve">van der Berg and Louw (2004, Table 5) </t>
  </si>
  <si>
    <t>Leibbrandt et al (2010, Table 1.3).</t>
  </si>
  <si>
    <r>
      <t xml:space="preserve">Borat, H and Kanbur, R, editors, 2006, </t>
    </r>
    <r>
      <rPr>
        <i/>
        <sz val="9"/>
        <color rgb="FF000000"/>
        <rFont val="Calibri"/>
        <family val="2"/>
        <scheme val="minor"/>
      </rPr>
      <t xml:space="preserve">Poverty and policy in post-apartheid South Africa, </t>
    </r>
    <r>
      <rPr>
        <sz val="9"/>
        <color rgb="FF000000"/>
        <rFont val="Calibri"/>
        <family val="2"/>
        <scheme val="minor"/>
      </rPr>
      <t>Human Sciences Research Council, Cape Town.</t>
    </r>
  </si>
  <si>
    <t>Budlender, J, Leibbrandt, M and Woolard, I, 2015, “South African poverty lines: a review and two new money-metric thresholds”, Southern Africa Labour and Development Research Unit Working Paper Number 151, University of Cape Town, Cape Town.</t>
  </si>
  <si>
    <t>Lachmann, and Bercuson, K, 1992, editors, Economic policies for a new South Africa, IMF Occasional Paper No 91, Washington, D.C.</t>
  </si>
  <si>
    <t>Leibbrandt, M, Poswell, L, Naidoo, M, Welch, M, and Woolard, I, 2006, “Measuring recent changes in South African inequality and poverty using 1996 and 2001 Census data”, in Borat and Kanbur (2006).</t>
  </si>
  <si>
    <t xml:space="preserve">Leibbrandt, M, Woolard, I, Finn, A, and Argent, J, 2010, “Trends in South African income distribution and poverty since the fall of apartheid”, OECD Social, Employment and Migration Working Papers 101, OECD, Paris. </t>
  </si>
  <si>
    <t>Leibbrandt, M, Woolard, I, McEwen, H, and Koep, C, 2010a, “Better employment to reduce inequality further in South Africa” in Tackling inequalities in Brazil, China, India and South Africa, OECD, Paris.</t>
  </si>
  <si>
    <t xml:space="preserve">Statistics South Africa, 2014, Poverty trends in South Africa, Statistics South Africa, Pretoria. </t>
  </si>
  <si>
    <t>Van der Berg, S and Louw, M, 2004, “Changing patterns of South African income distribution: Towards time series estimates of distribution and poverty”, South African Journal of Economics, vol 72: 546-572.</t>
  </si>
  <si>
    <r>
      <t xml:space="preserve">Whiteford, A C and van Seventer, D E, 2000, “South Africa’s changing income distribution in the 1990s”, </t>
    </r>
    <r>
      <rPr>
        <i/>
        <sz val="9"/>
        <color rgb="FF000000"/>
        <rFont val="Calibri"/>
        <family val="2"/>
        <scheme val="minor"/>
      </rPr>
      <t xml:space="preserve">Studies in Economics and Econometrics, </t>
    </r>
    <r>
      <rPr>
        <sz val="9"/>
        <color rgb="FF000000"/>
        <rFont val="Calibri"/>
        <family val="2"/>
        <scheme val="minor"/>
      </rPr>
      <t>vol 24: 7-30.</t>
    </r>
  </si>
  <si>
    <t xml:space="preserve">Atkinson (2008, Appendix Q, Table Q.5); </t>
  </si>
  <si>
    <t>Björklund, A and Palme, M, 2000, “The evolution of income inequality during the rise of the Swedish welfare state 1951 to 1973”, Nordic Journal of Political Economy, vol 26: 115-128.</t>
  </si>
  <si>
    <t>Lundberg, J and Waldenström, D, 2016, “Wealth inequality in Sweden: What can we learn from capitalized income tax data?”, Uppsala University discussion paper.</t>
  </si>
  <si>
    <t>Roine, J and Waldenström, D, 2009, “Wealth concentration over the path of development: Sweden, 1873-2006”, Scandinavian Journal of Economics, vol 111: 151-187.</t>
  </si>
  <si>
    <r>
      <t xml:space="preserve">Roine, J and Waldenström, D, 2010, “Top incomes in Sweden over the twentieth century” in A B Atkinson and T Piketty, editors, </t>
    </r>
    <r>
      <rPr>
        <i/>
        <sz val="9"/>
        <color rgb="FF000000"/>
        <rFont val="Calibri"/>
        <family val="2"/>
        <scheme val="minor"/>
      </rPr>
      <t xml:space="preserve">Top incomes: A global perspective, </t>
    </r>
    <r>
      <rPr>
        <sz val="9"/>
        <color rgb="FF000000"/>
        <rFont val="Calibri"/>
        <family val="2"/>
        <scheme val="minor"/>
      </rPr>
      <t>Oxford University Press, Oxford.</t>
    </r>
  </si>
  <si>
    <t>Per cent living in households with equiv dispos income below 50 per cent mean (Becker)</t>
  </si>
  <si>
    <t>(6) -(7)</t>
  </si>
  <si>
    <t>INSEE; Les niveaux de vie en 2014, Figure 2</t>
  </si>
  <si>
    <t>Godefroy et al (2009, Table 1)</t>
  </si>
  <si>
    <t xml:space="preserve">INSEE, Les niveaux de vie en 2010, Tableau 1; </t>
  </si>
  <si>
    <t>INSEE, Tableaux de l’économie française édition 2017, section 5.5 Niveaux de vie – Pauvreté, p65, Taux de pauvreté table</t>
  </si>
  <si>
    <t>(9)-(11)</t>
  </si>
  <si>
    <t xml:space="preserve">Revenue, niveaux de vie, et pauvreté en 2012, ERFS – INSEE Résultats No. 164, Taux de pauvreté – Séries longues 1996-2012, table TPA60_01. </t>
  </si>
  <si>
    <t xml:space="preserve">Share of top 1 per cent in gross income, excluding capital gains (LAD) </t>
  </si>
  <si>
    <t>(4)-(5)</t>
  </si>
  <si>
    <t>Atkinson (2008), Appendix C, Table C.3</t>
  </si>
  <si>
    <t>Atkinson (2008), Appendix C, Table C.5</t>
  </si>
  <si>
    <t>Atkinson (2008), Appendix C, Table C.4</t>
  </si>
  <si>
    <t>Gini coefficient, equivalised disposable household income (Godefroy et al 2009)</t>
  </si>
  <si>
    <t>Gini coefficient, equivalised disposable household income (INSEE 2010)</t>
  </si>
  <si>
    <t>Gini coefficient, equivalised disposable household income (INSEE 2014 (b))</t>
  </si>
  <si>
    <t>Gini coefficient, equivalised disposable household income (INSEE 2014 (a))</t>
  </si>
  <si>
    <t>SOEPmonitor 1984-2013, SOEP Survey Paper 284, page 83</t>
  </si>
  <si>
    <t>SOEPmonitor 1984-2013, SOEP Survey Paper 284, page 91</t>
  </si>
  <si>
    <t>Annual wages: distributions and evolutions time series available at the INSEE website (D9/D5 interdecile ratio of the Distribution of salaries for  full-time jobs by gender section, downloaded 27 February 2017)</t>
  </si>
  <si>
    <t>Gini coefficient, equivalised household disposable income (EU-SILC)</t>
  </si>
  <si>
    <t>Gini coefficient, equivalised household disposable income (LIS)</t>
  </si>
  <si>
    <t>Gini coefficient, after-tax income of tax units (Abele and Lüthi)</t>
  </si>
  <si>
    <t xml:space="preserve">Abele and Lüthi, 1977, Tableau 10)  </t>
  </si>
  <si>
    <t>After tax income, tax units</t>
  </si>
  <si>
    <r>
      <t xml:space="preserve">Abele, H A and Lüthi, A P, 1977, “La repartition personelle des revenus en Suisse entre 1941 et 1972” in G Gaudard, H Kleinewerfers and J Pasquier, editors, </t>
    </r>
    <r>
      <rPr>
        <i/>
        <sz val="9"/>
        <color rgb="FF000000"/>
        <rFont val="Calibri"/>
        <family val="2"/>
        <scheme val="minor"/>
      </rPr>
      <t xml:space="preserve">La politique économique de la Suisse, </t>
    </r>
    <r>
      <rPr>
        <sz val="9"/>
        <color rgb="FF000000"/>
        <rFont val="Calibri"/>
        <family val="2"/>
        <scheme val="minor"/>
      </rPr>
      <t>Editions Universitaires, Fribourg.</t>
    </r>
  </si>
  <si>
    <r>
      <t xml:space="preserve">Dell, F, Piketty, T and Saez, E, 2007, “Income and wealth concentration in Switzerland over the twentieth century” in A B Atkinson and T Piketty, editors, </t>
    </r>
    <r>
      <rPr>
        <i/>
        <sz val="9"/>
        <color rgb="FF000000"/>
        <rFont val="Calibri"/>
        <family val="2"/>
        <scheme val="minor"/>
      </rPr>
      <t>Top incomes over the twentieth century</t>
    </r>
    <r>
      <rPr>
        <sz val="9"/>
        <color rgb="FF000000"/>
        <rFont val="Calibri"/>
        <family val="2"/>
        <scheme val="minor"/>
      </rPr>
      <t>, Oxford University Press, Oxford.</t>
    </r>
  </si>
  <si>
    <t>Ecoplan, 2004, Verteilung des Wohlstands in der Schweiz, Berne.</t>
  </si>
  <si>
    <r>
      <t xml:space="preserve">Levy, R, Joye, D, Guye, O and Kaufmann, V, 1997, </t>
    </r>
    <r>
      <rPr>
        <i/>
        <sz val="9"/>
        <color rgb="FF000000"/>
        <rFont val="Calibri"/>
        <family val="2"/>
        <scheme val="minor"/>
      </rPr>
      <t xml:space="preserve">Tous égaux?, </t>
    </r>
    <r>
      <rPr>
        <sz val="9"/>
        <color rgb="FF000000"/>
        <rFont val="Calibri"/>
        <family val="2"/>
        <scheme val="minor"/>
      </rPr>
      <t>Editions Seismo, Zurich.</t>
    </r>
    <r>
      <rPr>
        <i/>
        <sz val="9"/>
        <color rgb="FF000000"/>
        <rFont val="Calibri"/>
        <family val="2"/>
        <scheme val="minor"/>
      </rPr>
      <t xml:space="preserve"> </t>
    </r>
  </si>
  <si>
    <r>
      <t xml:space="preserve">Noth, A, 1975, </t>
    </r>
    <r>
      <rPr>
        <i/>
        <sz val="9"/>
        <color rgb="FF000000"/>
        <rFont val="Calibri"/>
        <family val="2"/>
        <scheme val="minor"/>
      </rPr>
      <t xml:space="preserve">Die personelle Einkommensverteilung in der Schweiz 1949 bis 1968, </t>
    </r>
    <r>
      <rPr>
        <sz val="9"/>
        <color rgb="FF000000"/>
        <rFont val="Calibri"/>
        <family val="2"/>
        <scheme val="minor"/>
      </rPr>
      <t>Dissertation, Universität Freiburg, Freiburg.</t>
    </r>
  </si>
  <si>
    <r>
      <t xml:space="preserve">Ohlsson, H, Roine, J and Waldenström, D, 2008, “Long-run changes in the concentration of wealth: An overview of recent findings”, in J B Davies, editor, </t>
    </r>
    <r>
      <rPr>
        <i/>
        <sz val="9"/>
        <color rgb="FF000000"/>
        <rFont val="Calibri"/>
        <family val="2"/>
        <scheme val="minor"/>
      </rPr>
      <t xml:space="preserve">Personal wealth from a global perspective, </t>
    </r>
    <r>
      <rPr>
        <sz val="9"/>
        <color rgb="FF000000"/>
        <rFont val="Calibri"/>
        <family val="2"/>
        <scheme val="minor"/>
      </rPr>
      <t>Oxford University Press, Oxford.</t>
    </r>
  </si>
  <si>
    <r>
      <t>Roine, J and and Waldenström, D, 2015, “Long run trends in the distribution of income and wealth” in A B Atkinson and F Bourguignon, editors, Handbook of Income Distribution, volume 2, Elsevier, Amsterdam.</t>
    </r>
    <r>
      <rPr>
        <sz val="9"/>
        <color theme="1"/>
        <rFont val="Times New Roman"/>
        <family val="1"/>
      </rPr>
      <t xml:space="preserve"> </t>
    </r>
  </si>
  <si>
    <t>Atkinson and Micklewright, 1992 , Table BI1 (figure for 1938 from Royal Commission on the Distribution of Income and Wealth, 1979 , page 23</t>
  </si>
  <si>
    <t>Gini coefficient, equivalised household disposable income</t>
  </si>
  <si>
    <t>Institute for Fiscal Studies:  Living Standards, Inequality and Poverty Spreadsheet (before housing costs deducted data (BHC)), downloaded 19 March 2017</t>
  </si>
  <si>
    <t>After tax income of tax units</t>
  </si>
  <si>
    <t>Earnings at top decile as % median (RH scale) (Atkinson R.2)</t>
  </si>
  <si>
    <t xml:space="preserve">Atkinson (2008, Table S.4), </t>
  </si>
  <si>
    <t>Atkinson (2008, Table S.7)</t>
  </si>
  <si>
    <t>(11)-(12)</t>
  </si>
  <si>
    <t>Alvaredo, Atkinson and Morelli (2016)</t>
  </si>
  <si>
    <t>Alvaredo, F, Atkinson, A B and Morelli, S, 2016, “Top wealth shares in the UK over more than a century”, CEPR Discussion Paper, N. 11759.</t>
  </si>
  <si>
    <r>
      <t xml:space="preserve">Atkinson, A B, Gordon, J P F and Harrison, A J, 1989, “Trends in the shares of top wealth-holders in Britain, 1923-1981”, </t>
    </r>
    <r>
      <rPr>
        <i/>
        <sz val="9"/>
        <color rgb="FF000000"/>
        <rFont val="Calibri"/>
        <family val="2"/>
        <scheme val="minor"/>
      </rPr>
      <t xml:space="preserve">Oxford Bulletin of Economics and Statistics, </t>
    </r>
    <r>
      <rPr>
        <sz val="9"/>
        <color rgb="FF000000"/>
        <rFont val="Calibri"/>
        <family val="2"/>
        <scheme val="minor"/>
      </rPr>
      <t>vol 51: 315-332.</t>
    </r>
  </si>
  <si>
    <r>
      <t xml:space="preserve">Atkinson, A B and Micklewright, J, 1992, </t>
    </r>
    <r>
      <rPr>
        <i/>
        <sz val="9"/>
        <color rgb="FF000000"/>
        <rFont val="Calibri"/>
        <family val="2"/>
        <scheme val="minor"/>
      </rPr>
      <t xml:space="preserve">Economic transformation in Eastern Europe and the distribution of income, </t>
    </r>
    <r>
      <rPr>
        <sz val="9"/>
        <color rgb="FF000000"/>
        <rFont val="Calibri"/>
        <family val="2"/>
        <scheme val="minor"/>
      </rPr>
      <t>Cambridge University Press, Cambridge.</t>
    </r>
  </si>
  <si>
    <r>
      <t xml:space="preserve">Royal Commission on the Distribution of Income and Wealth, 1979, </t>
    </r>
    <r>
      <rPr>
        <i/>
        <sz val="9"/>
        <color theme="1"/>
        <rFont val="Times New Roman"/>
        <family val="1"/>
      </rPr>
      <t>Report No. 7, Fourth report on the Standing Reference</t>
    </r>
    <r>
      <rPr>
        <sz val="9"/>
        <color theme="1"/>
        <rFont val="Times New Roman"/>
        <family val="1"/>
      </rPr>
      <t>, Cmnd.7595, HMSO, London.</t>
    </r>
  </si>
  <si>
    <r>
      <t xml:space="preserve">Gini coefficient for </t>
    </r>
    <r>
      <rPr>
        <i/>
        <sz val="11"/>
        <color theme="1"/>
        <rFont val="Calibri"/>
        <family val="2"/>
        <scheme val="minor"/>
      </rPr>
      <t>gross</t>
    </r>
    <r>
      <rPr>
        <sz val="11"/>
        <color theme="1"/>
        <rFont val="Calibri"/>
        <family val="2"/>
        <scheme val="minor"/>
      </rPr>
      <t xml:space="preserve"> equivalised household income </t>
    </r>
  </si>
  <si>
    <r>
      <t xml:space="preserve">Gini coefficient for </t>
    </r>
    <r>
      <rPr>
        <i/>
        <sz val="11"/>
        <color theme="1"/>
        <rFont val="Calibri"/>
        <family val="2"/>
        <scheme val="minor"/>
      </rPr>
      <t>gross</t>
    </r>
    <r>
      <rPr>
        <sz val="11"/>
        <color theme="1"/>
        <rFont val="Calibri"/>
        <family val="2"/>
        <scheme val="minor"/>
      </rPr>
      <t xml:space="preserve"> equivalised household income (census)</t>
    </r>
  </si>
  <si>
    <r>
      <t xml:space="preserve">Gini coefficient for </t>
    </r>
    <r>
      <rPr>
        <i/>
        <sz val="11"/>
        <color theme="1"/>
        <rFont val="Calibri"/>
        <family val="2"/>
        <scheme val="minor"/>
      </rPr>
      <t>gross</t>
    </r>
    <r>
      <rPr>
        <sz val="11"/>
        <color theme="1"/>
        <rFont val="Calibri"/>
        <family val="2"/>
        <scheme val="minor"/>
      </rPr>
      <t xml:space="preserve"> family income </t>
    </r>
  </si>
  <si>
    <t>Equivalised gross household income</t>
  </si>
  <si>
    <t>Per cent below official poverty line (Bureau of census)</t>
  </si>
  <si>
    <t>Per cent below official poverty line (Fisher)</t>
  </si>
  <si>
    <t>Per cent living in households with equivalised disposable income below 60 per cent median (urban France) (INSEE 2017 (c))</t>
  </si>
  <si>
    <t>Per cent living in households with equivalised disposable income below 60 per cent median (urban France) (INSEE 2017 (b))</t>
  </si>
  <si>
    <t>Per cent living in households with equivalised disposable income below 60 per cent median (urban France) (INSEE 2017(a))</t>
  </si>
  <si>
    <t>Per cent living in households with equivalised disposable income below 60 per cent median (urban France) (INSEE 2012)</t>
  </si>
  <si>
    <t>Top 0.05%</t>
  </si>
  <si>
    <t>(2) &amp; (6)</t>
  </si>
  <si>
    <t>Gini coefficient individual gross income</t>
  </si>
  <si>
    <t xml:space="preserve">Hancock, K, 1971, “The economics of social welfare in the 1970s”, in H Weir, editor, Social welfare in the 1970’s, Australian Council of Social Science, Sydney. </t>
  </si>
  <si>
    <t>Gini coefficient equivalised gross family income</t>
  </si>
  <si>
    <r>
      <rPr>
        <b/>
        <sz val="10"/>
        <color theme="1"/>
        <rFont val="Calibri"/>
        <family val="2"/>
        <scheme val="minor"/>
      </rPr>
      <t xml:space="preserve">Overall inequality: </t>
    </r>
    <r>
      <rPr>
        <sz val="10"/>
        <color theme="1"/>
        <rFont val="Calibri"/>
        <family val="2"/>
        <scheme val="minor"/>
      </rPr>
      <t>Gini coefficient for household equivalised income from SEDLAC (Source: Socio-Economic Database for Latin America and the Caribbean (CEDLAS and The World Bank)) (accessed 21 February 2017) EPHC data (averages where multiple observations per year), linked backwards at 2003 to data for 28 main cities from 1998 to 2003, linked at 1998 to data for 15 main cities from 1992 to 1998, linked at 1992 to data for Greater Buenos Aires from 1974 to 1992, linked at 1974 to 1972 estimate in CONADE-CEPAL/Gas del Estado series from Altimir (1986, Cuadro 7).</t>
    </r>
  </si>
  <si>
    <r>
      <rPr>
        <b/>
        <sz val="10"/>
        <color theme="1"/>
        <rFont val="Calibri"/>
        <family val="2"/>
        <scheme val="minor"/>
      </rPr>
      <t xml:space="preserve">Poverty measures: </t>
    </r>
    <r>
      <rPr>
        <sz val="10"/>
        <color theme="1"/>
        <rFont val="Calibri"/>
        <family val="2"/>
        <scheme val="minor"/>
      </rPr>
      <t>Percentage of individuals below 50 per cent of median household per capita income from SEDLAC (Source: Socio-Economic Database for Latin America and the Caribbean (CEDLAS and The World Bank)) (accessed 21 February 2017), EPHC data (averages where multiple observations per year), linked backwards at 2003 to data for 28 main cities from 1998 to 2003, linked at 1998 to data for 15 main cities from 1992 to 1998, linked at 1992 to data for Greater Buenos Aires from 1974 to 1992.</t>
    </r>
  </si>
  <si>
    <r>
      <rPr>
        <b/>
        <sz val="10"/>
        <color theme="1"/>
        <rFont val="Calibri"/>
        <family val="2"/>
        <scheme val="minor"/>
      </rPr>
      <t xml:space="preserve">Dispersion of Earnings: </t>
    </r>
    <r>
      <rPr>
        <sz val="10"/>
        <color theme="1"/>
        <rFont val="Calibri"/>
        <family val="2"/>
        <scheme val="minor"/>
      </rPr>
      <t>No suitable data were found.</t>
    </r>
  </si>
  <si>
    <r>
      <rPr>
        <b/>
        <sz val="10"/>
        <color theme="1"/>
        <rFont val="Calibri"/>
        <family val="2"/>
        <scheme val="minor"/>
      </rPr>
      <t>Wealth Inequality:</t>
    </r>
    <r>
      <rPr>
        <sz val="10"/>
        <color theme="1"/>
        <rFont val="Calibri"/>
        <family val="2"/>
        <scheme val="minor"/>
      </rPr>
      <t xml:space="preserve"> No suitable data were found.</t>
    </r>
  </si>
  <si>
    <t>Concialdi (1997, Table 11.11)</t>
  </si>
  <si>
    <t>Gini coefficient, household gross taxable income (UN-ECE 1967)</t>
  </si>
  <si>
    <t>Gini coefficient, gross income (Concialdi)</t>
  </si>
  <si>
    <t>Gini coefficient, equivalised disposable household income (INSEE 1999)</t>
  </si>
  <si>
    <t>Revenue et Patrimoine des Ménages, édition 1999, p32, Table 10)</t>
  </si>
  <si>
    <t>(3)-(4)</t>
  </si>
  <si>
    <r>
      <t xml:space="preserve">Boiron, A, Labarthe, J, Richet-Mastain, L, and Bonnin, M Z, 2015, “Lesw niveaux de vie en 2013”, </t>
    </r>
    <r>
      <rPr>
        <i/>
        <sz val="9"/>
        <color rgb="FF000000"/>
        <rFont val="Calibri"/>
        <family val="2"/>
        <scheme val="minor"/>
      </rPr>
      <t>Insee Première No 1566</t>
    </r>
    <r>
      <rPr>
        <sz val="9"/>
        <color rgb="FF000000"/>
        <rFont val="Calibri"/>
        <family val="2"/>
        <scheme val="minor"/>
      </rPr>
      <t>, INSEE, Paris.</t>
    </r>
  </si>
  <si>
    <r>
      <t xml:space="preserve">Concialdi, P, 1997, “Income distribution in France : The mid-1980s turning point” in P Gottschalk, B Gustafssson and E Palmer, editors, </t>
    </r>
    <r>
      <rPr>
        <i/>
        <sz val="9"/>
        <color rgb="FF000000"/>
        <rFont val="Calibri"/>
        <family val="2"/>
        <scheme val="minor"/>
      </rPr>
      <t xml:space="preserve">Changing patterns in the distribution of economic welfare: An international perspective, </t>
    </r>
    <r>
      <rPr>
        <sz val="9"/>
        <color rgb="FF000000"/>
        <rFont val="Calibri"/>
        <family val="2"/>
        <scheme val="minor"/>
      </rPr>
      <t>Cambridge University Press, Cambridge.</t>
    </r>
    <r>
      <rPr>
        <i/>
        <sz val="9"/>
        <color rgb="FF000000"/>
        <rFont val="Calibri"/>
        <family val="2"/>
        <scheme val="minor"/>
      </rPr>
      <t xml:space="preserve"> </t>
    </r>
  </si>
  <si>
    <t>Godefroy, P, Pujol, J, Raynaud, E and Tomasini, M, 2009, “Inégalités de niveau de vie et mesures de la pauvreté en 2006”, INSEE website.</t>
  </si>
  <si>
    <t>Garbinti,B, Goupille-Lebret, J, and Piketty, T, 2016a, “Income Inequality in France, 1900-2014: Evidence from Distributional National Accounts (DINA)”, unpublished manuscript.</t>
  </si>
  <si>
    <t>Garbinti,B, Goupille-Lebret, J, and Piketty, T, 2016b, “Accounting for Wealth Inequality Dynamics: Methods, Estimates and Simulations for France (1800-2014)”, unpublished manuscript.</t>
  </si>
  <si>
    <t>Landais, C, 2007, “Les hauts revenus en France 1998-2006: Une explosion des inégalités?”, Paris School of Economics Working Paper.</t>
  </si>
  <si>
    <r>
      <t xml:space="preserve">Piketty, T, 2001, </t>
    </r>
    <r>
      <rPr>
        <i/>
        <sz val="9"/>
        <color rgb="FF000000"/>
        <rFont val="Calibri"/>
        <family val="2"/>
        <scheme val="minor"/>
      </rPr>
      <t xml:space="preserve">Les hauts revenus en France au 20ème siècle, </t>
    </r>
    <r>
      <rPr>
        <sz val="9"/>
        <color rgb="FF000000"/>
        <rFont val="Calibri"/>
        <family val="2"/>
        <scheme val="minor"/>
      </rPr>
      <t>Grasset, Paris.</t>
    </r>
  </si>
  <si>
    <r>
      <t xml:space="preserve">Piketty, T, 2003, “Income inequality in France, 1901-1994”, </t>
    </r>
    <r>
      <rPr>
        <i/>
        <sz val="9"/>
        <color rgb="FF000000"/>
        <rFont val="Calibri"/>
        <family val="2"/>
        <scheme val="minor"/>
      </rPr>
      <t xml:space="preserve">Journal of Political Economy, </t>
    </r>
    <r>
      <rPr>
        <sz val="9"/>
        <color rgb="FF000000"/>
        <rFont val="Calibri"/>
        <family val="2"/>
        <scheme val="minor"/>
      </rPr>
      <t xml:space="preserve">vol 111: 1004-1042. </t>
    </r>
    <r>
      <rPr>
        <i/>
        <sz val="9"/>
        <color rgb="FF000000"/>
        <rFont val="Calibri"/>
        <family val="2"/>
        <scheme val="minor"/>
      </rPr>
      <t xml:space="preserve"> </t>
    </r>
  </si>
  <si>
    <t>Piketty, T, Postel-Vinay, G and Rosenthal, J-L, 2004, “Wealth concentration in a developing economy: Paris and France, 1807-1994”, CEPR Working Paper 4631, Centre for Economic Policy Research, London.</t>
  </si>
  <si>
    <t>Frick, Grabka and Hauser (2010, Tabelle 2.6). Updated figures from 2002 provided by Grabka.</t>
  </si>
  <si>
    <t>Becker (1997, Tabelle 1) and Hauser and Becker (2001, page 89). </t>
  </si>
  <si>
    <t>(8)-(10)</t>
  </si>
  <si>
    <t>Bartels, C, and Jenderny, K, 2015, „The Role of Capital Income for Top Income Shares in Germany”, WTID Working paper, 2015/1.</t>
  </si>
  <si>
    <r>
      <t xml:space="preserve">Becker, I, 1997, "Die Entwicklung der Einkommensverteilung und der Einkommensarmut in den alten Bundesländern von 1962 bis 1988" in I Becker and R Hauser, editors, </t>
    </r>
    <r>
      <rPr>
        <i/>
        <sz val="9"/>
        <color rgb="FF000000"/>
        <rFont val="Calibri"/>
        <family val="2"/>
        <scheme val="minor"/>
      </rPr>
      <t>Einkommensverteilung und Armut</t>
    </r>
    <r>
      <rPr>
        <sz val="9"/>
        <color rgb="FF000000"/>
        <rFont val="Calibri"/>
        <family val="2"/>
        <scheme val="minor"/>
      </rPr>
      <t xml:space="preserve"> , Campus, Frankfurt.</t>
    </r>
  </si>
  <si>
    <r>
      <t xml:space="preserve">Dell, F, 2007, “Top incomes in Germany throughout the twentieth century: 1891-1998” in A B Atkinson and T Piketty, editors, </t>
    </r>
    <r>
      <rPr>
        <i/>
        <sz val="9"/>
        <color rgb="FF000000"/>
        <rFont val="Calibri"/>
        <family val="2"/>
        <scheme val="minor"/>
      </rPr>
      <t xml:space="preserve">Top incomes over the twentieth century, </t>
    </r>
    <r>
      <rPr>
        <sz val="9"/>
        <color rgb="FF000000"/>
        <rFont val="Calibri"/>
        <family val="2"/>
        <scheme val="minor"/>
      </rPr>
      <t>Oxford University Press, Oxford.</t>
    </r>
  </si>
  <si>
    <r>
      <t xml:space="preserve">DIW (Deutsche Institut für Wirtschaftsforschung), 1973, “Einkommensverteilung und –schichtung der privaten Haushalte in der Bundesrepublik Deutschland 1950 bis 1970”, </t>
    </r>
    <r>
      <rPr>
        <i/>
        <sz val="9"/>
        <color rgb="FF000000"/>
        <rFont val="Calibri"/>
        <family val="2"/>
        <scheme val="minor"/>
      </rPr>
      <t>Wochenbericht</t>
    </r>
    <r>
      <rPr>
        <sz val="9"/>
        <color rgb="FF000000"/>
        <rFont val="Calibri"/>
        <family val="2"/>
        <scheme val="minor"/>
      </rPr>
      <t>, No 25, Berlin.</t>
    </r>
  </si>
  <si>
    <r>
      <t xml:space="preserve">Frick, J R, Grabka, M M and Hauser, R, 2010, </t>
    </r>
    <r>
      <rPr>
        <i/>
        <sz val="9"/>
        <color rgb="FF000000"/>
        <rFont val="Calibri"/>
        <family val="2"/>
        <scheme val="minor"/>
      </rPr>
      <t>Die Verteilung der Vermögen in Deutschland</t>
    </r>
    <r>
      <rPr>
        <sz val="9"/>
        <color rgb="FF000000"/>
        <rFont val="Calibri"/>
        <family val="2"/>
        <scheme val="minor"/>
      </rPr>
      <t>, Edition Sigma, Berlin.</t>
    </r>
  </si>
  <si>
    <r>
      <t xml:space="preserve">Hauser, R and Becker, I, 2001, </t>
    </r>
    <r>
      <rPr>
        <i/>
        <sz val="9"/>
        <color rgb="FF000000"/>
        <rFont val="Calibri"/>
        <family val="2"/>
        <scheme val="minor"/>
      </rPr>
      <t xml:space="preserve">Einkommensverteilung im Querschnitt und im Zeitverlauf 1973-1998, </t>
    </r>
    <r>
      <rPr>
        <sz val="9"/>
        <color rgb="FF000000"/>
        <rFont val="Calibri"/>
        <family val="2"/>
        <scheme val="minor"/>
      </rPr>
      <t>Bundesministerium für Arbeit und Sozialordnung, Bonn.</t>
    </r>
  </si>
  <si>
    <t>SOEP Group, 2015, SOEP2013-SOEPmonitor 1984-2013, SOEP Survey Paper 284: Series E. Berlin: DIW/SOEP</t>
  </si>
  <si>
    <t>Individual gross income</t>
  </si>
  <si>
    <t>Gross household income</t>
  </si>
  <si>
    <t>Equivalised disposable household (weekly) income (*)</t>
  </si>
  <si>
    <t>Gini coefficient, equivalised (weekly) household income (ABS)</t>
  </si>
  <si>
    <t>Individuals  below 50% median household per cap income, per cent</t>
  </si>
  <si>
    <t>Equivalised gross family income</t>
  </si>
  <si>
    <t>Gross family income for non-farm families</t>
  </si>
  <si>
    <t>Gini coefficient equivalised after-tax family unit income</t>
  </si>
  <si>
    <t>Per cent living in households with equivalent after-tax income below 50 per cent median</t>
  </si>
  <si>
    <t>Equivalised after-tax family income (*)</t>
  </si>
  <si>
    <t>Per cent living in households with equivalent after-tax income below 50 per cent median (*)</t>
  </si>
  <si>
    <t>Equivalised disposable household cash income (*)</t>
  </si>
  <si>
    <t>Share of top 1% in total household net wealth (*)</t>
  </si>
  <si>
    <t>Share of top 1% in total household net wealth</t>
  </si>
  <si>
    <t>Share of top 1 per cent in total individual net wealth (*)</t>
  </si>
  <si>
    <t>Share of top 1% in total individual net wealth</t>
  </si>
  <si>
    <t>Per cent living in households with equivalised disposable income below 60 per cent median (urban France) (*)</t>
  </si>
  <si>
    <t>Per capita net wealth</t>
  </si>
  <si>
    <t>Gini coefficient, per capita net wealth (West Germany, EVS)</t>
  </si>
  <si>
    <t>Gini coefficient, per capita net wealth (All Germany, EVS)</t>
  </si>
  <si>
    <t>Gini coefficient, per capita net wealth (All Germany, SOEP)</t>
  </si>
  <si>
    <t>Gini coefficient, equivalised disposable household income (EVS)</t>
  </si>
  <si>
    <t>Share of top 1 per cent in gross income (individuals, excluding capital gains) (*)</t>
  </si>
  <si>
    <t>Share of top 1 per cent in total  income (households, excluding capital gains) (*)</t>
  </si>
  <si>
    <t>Share of top 1 per cent in total  income (households, excluding capital gains)</t>
  </si>
  <si>
    <t>Share of top 1 per cent in gross income (individuals, excluding capital gains)</t>
  </si>
  <si>
    <t>Share of top 1 per cent in gross income,  individuals, excluding capital gains</t>
  </si>
  <si>
    <t>Share of top 1 per cent in gross income (individuals post-1990 and tax units before, excluding capital gains) (*)</t>
  </si>
  <si>
    <t xml:space="preserve">Share of top 1 per cent in gross income (tax units, excluding capital gains) (Tax records) </t>
  </si>
  <si>
    <t xml:space="preserve">Share of top 1 per cent in gross income (individuals, excluding capital gains) (Distribution survey) </t>
  </si>
  <si>
    <t>Per cent living in households with equiv dispos cash income (excluding capital gains) below 60 per cent median (StatFin)</t>
  </si>
  <si>
    <t xml:space="preserve">Share of top 1 per cent in gross income (individuals, equal-split adults excluding capital gains)  </t>
  </si>
  <si>
    <t>Share of top 1 per cent in gross income (tax units, excluding capital gains) (*)</t>
  </si>
  <si>
    <t>Share of top 1 per cent in gross income (tax units, excluding capital gains)</t>
  </si>
  <si>
    <t>Share of top 1 per cent in gross income (individuals, exlcuding capital gains) (*)</t>
  </si>
  <si>
    <t xml:space="preserve">Share of top 1 per cent in gross income (individuals, excluding capital gains)  </t>
  </si>
  <si>
    <t>Share of top 1 per cent in gross income (households, exlcuding capital gains) (*)</t>
  </si>
  <si>
    <t>Share of top 0.05% per cent in gross income (households, exlcuding capital gains) (*)</t>
  </si>
  <si>
    <t xml:space="preserve">Share of top 1 per cent in gross income  (households, exlcuding capital gains) </t>
  </si>
  <si>
    <t xml:space="preserve">Share of top 0.05% per cent in gross income  (households, exlcuding capital gains) </t>
  </si>
  <si>
    <t xml:space="preserve">Earnings at top decile as % median </t>
  </si>
  <si>
    <t>Share of top 1 per cent in gross income  (individuals, excluding capital gains)</t>
  </si>
  <si>
    <t>Earnings at top decile as % median  (*)</t>
  </si>
  <si>
    <t>P90/P50</t>
  </si>
  <si>
    <r>
      <rPr>
        <b/>
        <sz val="10"/>
        <color theme="1"/>
        <rFont val="Calibri"/>
        <family val="2"/>
        <scheme val="minor"/>
      </rPr>
      <t xml:space="preserve">N/A </t>
    </r>
    <r>
      <rPr>
        <sz val="10"/>
        <color theme="1"/>
        <rFont val="Calibri"/>
        <family val="2"/>
        <scheme val="minor"/>
      </rPr>
      <t>indicates that no suitable data were found.</t>
    </r>
  </si>
  <si>
    <t>Dashed lines represent a break in series data which has been dealt with by proportional linking between multiple series shown separately in the underlying sources (see 'sources' page). The break points are also highlighted in the underlying data for convenience.</t>
  </si>
  <si>
    <t>Altimir, O, 1986, “Estimaciones de la distibución del ingreso en la Argentina, 1953-1980”, Desarrollo Económico, vol 25: 521-566.</t>
  </si>
  <si>
    <t>WID.world</t>
  </si>
  <si>
    <t>CONADE-CEPAL series (Cuadro 7) in Altimir, O, 1986.</t>
  </si>
  <si>
    <r>
      <rPr>
        <b/>
        <sz val="10"/>
        <color theme="1"/>
        <rFont val="Calibri"/>
        <family val="2"/>
        <scheme val="minor"/>
      </rPr>
      <t xml:space="preserve">Overall inequality: </t>
    </r>
    <r>
      <rPr>
        <sz val="10"/>
        <color theme="1"/>
        <rFont val="Calibri"/>
        <family val="2"/>
        <scheme val="minor"/>
      </rPr>
      <t>Series 1: Gini coefficient of equivalised disposable household (weekly) income from Table 1.1 in catalogue 6523.0 (Australian Bureau Statistics –ABS- Household Income and Wealth – Australia 2013-2014) (accessed 21 February 2017). According to the ABS, although the estimates for 2003–04 and 2005–06 have been recompiled to reflect the new measures of income introduced in 2007-2008, “not all components introduced in 2007–08 are available for earlier cycles” (see Wilkins, 2014 for a detailed assessment of such methodological changes for income distribution measures; linked at 1995 to series from LIS Key Figures (accessed 21 February 2017). Series 2: Gini coefficient for gross household income calculated from Ingles (1981, Table 9). Series 3: Gini coefficient for individual gross income from Hancock (1971, Table 4).</t>
    </r>
  </si>
  <si>
    <r>
      <rPr>
        <b/>
        <sz val="10"/>
        <color theme="1"/>
        <rFont val="Calibri"/>
        <family val="2"/>
        <scheme val="minor"/>
      </rPr>
      <t xml:space="preserve">Poverty measures: </t>
    </r>
    <r>
      <rPr>
        <sz val="10"/>
        <color theme="1"/>
        <rFont val="Calibri"/>
        <family val="2"/>
        <scheme val="minor"/>
      </rPr>
      <t>Percentage of individuals in households with equivalised (square root scale) disposable income below 60 per cent of the median from LIS Key Figures (accessed 21 February 2017).</t>
    </r>
  </si>
  <si>
    <r>
      <rPr>
        <b/>
        <sz val="10"/>
        <color theme="1"/>
        <rFont val="Calibri"/>
        <family val="2"/>
        <scheme val="minor"/>
      </rPr>
      <t xml:space="preserve">Dispersion of Earnings: </t>
    </r>
    <r>
      <rPr>
        <sz val="10"/>
        <color theme="1"/>
        <rFont val="Calibri"/>
        <family val="2"/>
        <scheme val="minor"/>
      </rPr>
      <t>Earnings at top decile as percentage of median earnings, from May survey, Employee Earnings and Hours (all employees) taken from Atkinson (2008, Appendix A, Table A.5), updated from reports for 2006 (Employee Earnings and Hours, Table 5), 2008 (Employee Earnings and Hours, Table 6), 2010 (Employee Earnings and Hours, Table 8), 2012 (Data cube: ‘ALL EMPLOYEES, Distribution’, Table 1) and 2014 (Data cube: ‘ALL EMPLOYEES, Distribution’, Table 2) from the Australian Bureau of Statistics website, catalogue 6306.0 (accessed 21 February 2017), linked backwards at 1998 to series back to 1975 given by OECD (Atkinson, 2008, Table A.3).</t>
    </r>
  </si>
  <si>
    <r>
      <rPr>
        <b/>
        <sz val="10"/>
        <color theme="1"/>
        <rFont val="Calibri"/>
        <family val="2"/>
        <scheme val="minor"/>
      </rPr>
      <t>Wealth Inequality:</t>
    </r>
    <r>
      <rPr>
        <sz val="10"/>
        <color theme="1"/>
        <rFont val="Calibri"/>
        <family val="2"/>
        <scheme val="minor"/>
      </rPr>
      <t xml:space="preserve"> Share of top 1 per cent in total household net wealth from Katic and Leigh (2015, Appendix Tables, Table A1 and A2): 1915 observation based on national wealth survey (tabulations), inheritance tax series used from 1953 to 1978 (when the inheritance tax was abolished), and more recent observations, since 1987, based on national wealth surveys (micro data).</t>
    </r>
  </si>
  <si>
    <r>
      <t>Ingles (1981, Table 9).</t>
    </r>
    <r>
      <rPr>
        <sz val="10"/>
        <color theme="1"/>
        <rFont val="Times New Roman"/>
        <family val="1"/>
      </rPr>
      <t xml:space="preserve"> </t>
    </r>
  </si>
  <si>
    <r>
      <t>Hancock (1971, Table 4)</t>
    </r>
    <r>
      <rPr>
        <sz val="10"/>
        <color theme="1"/>
        <rFont val="Times New Roman"/>
        <family val="1"/>
      </rPr>
      <t>.</t>
    </r>
  </si>
  <si>
    <t>Katic, P and Leigh, A, 2015, “Top Wealth Shares in Australia: 1915-2012”, Review of Income and Wealth, vol 62: 209–222, Issue 2, June 2016.</t>
  </si>
  <si>
    <t>Katic, P and Leigh, A, 2015 (Appendix Tables, Table A1 and A2)</t>
  </si>
  <si>
    <r>
      <rPr>
        <b/>
        <sz val="10"/>
        <color theme="1"/>
        <rFont val="Calibri"/>
        <family val="2"/>
        <scheme val="minor"/>
      </rPr>
      <t xml:space="preserve">Top income shares: </t>
    </r>
    <r>
      <rPr>
        <sz val="10"/>
        <color theme="1"/>
        <rFont val="Calibri"/>
        <family val="2"/>
        <scheme val="minor"/>
      </rPr>
      <t>Share of top 1 per cent in total income (households, excluding capital gains) for 1960 and 1970 from Langoni (1978, Tabela 1.1 and 3.3).</t>
    </r>
  </si>
  <si>
    <r>
      <t xml:space="preserve">Langoni, C G, 1978 (first edition 1973), </t>
    </r>
    <r>
      <rPr>
        <i/>
        <sz val="9"/>
        <color rgb="FF000000"/>
        <rFont val="Calibri"/>
        <family val="2"/>
        <scheme val="minor"/>
      </rPr>
      <t>Distribuição de Renda e Desenvolvimento Econômico do Brasil?,</t>
    </r>
    <r>
      <rPr>
        <sz val="9"/>
        <color rgb="FF000000"/>
        <rFont val="Calibri"/>
        <family val="2"/>
        <scheme val="minor"/>
      </rPr>
      <t xml:space="preserve"> Expressão e Cultura, Rio de Janeiro</t>
    </r>
  </si>
  <si>
    <r>
      <t xml:space="preserve">Langoni, C G, 1978 </t>
    </r>
    <r>
      <rPr>
        <sz val="10"/>
        <color rgb="FF000000"/>
        <rFont val="Calibri"/>
        <family val="2"/>
        <scheme val="minor"/>
      </rPr>
      <t xml:space="preserve"> (Tabela 1.1 and 3.3)</t>
    </r>
  </si>
  <si>
    <t xml:space="preserve">Neri, M C, 2010 (Table 2.3, June figures). </t>
  </si>
  <si>
    <r>
      <rPr>
        <b/>
        <sz val="10"/>
        <color theme="1"/>
        <rFont val="Calibri"/>
        <family val="2"/>
        <scheme val="minor"/>
      </rPr>
      <t xml:space="preserve">Overall inequality: </t>
    </r>
    <r>
      <rPr>
        <sz val="10"/>
        <color theme="1"/>
        <rFont val="Calibri"/>
        <family val="2"/>
        <scheme val="minor"/>
      </rPr>
      <t>Series 1: Gini coefficient of equivalised (from 2010 square root scale) after-tax family unit income from Statistics Canada, Table 206-0033 (accessed 22 February 2017). Series 2: Gini coefficient for equivalised gross family income for 1965 to 1983 from Wolfson (1986, Table 3, Total Money Income Per Equivalent Adult Unit); Series 3: Gini coefficient for gross family income restricted to non-farm families for 1959-1971 from Love (1979, Table A.3).</t>
    </r>
  </si>
  <si>
    <r>
      <rPr>
        <b/>
        <sz val="10"/>
        <color theme="1"/>
        <rFont val="Calibri"/>
        <family val="2"/>
        <scheme val="minor"/>
      </rPr>
      <t xml:space="preserve">Poverty measures: </t>
    </r>
    <r>
      <rPr>
        <sz val="10"/>
        <color theme="1"/>
        <rFont val="Calibri"/>
        <family val="2"/>
        <scheme val="minor"/>
      </rPr>
      <t>Percentage of individuals in households with equivalised after-tax annual income below 50 per cent of the median from Statistics Canada, Table 206-0041 (accessed 22 Feb 2017).</t>
    </r>
  </si>
  <si>
    <t>References:</t>
  </si>
  <si>
    <t>Sources for specific series above:</t>
  </si>
  <si>
    <r>
      <t xml:space="preserve">Love, R, 1979, </t>
    </r>
    <r>
      <rPr>
        <i/>
        <sz val="9"/>
        <color rgb="FF000000"/>
        <rFont val="Calibri"/>
        <family val="2"/>
        <scheme val="minor"/>
      </rPr>
      <t xml:space="preserve">Income distribution and inequality in Canada, </t>
    </r>
    <r>
      <rPr>
        <sz val="9"/>
        <color rgb="FF000000"/>
        <rFont val="Calibri"/>
        <family val="2"/>
        <scheme val="minor"/>
      </rPr>
      <t>Ministry of Supply and Services, Ottawa (Table A.3).</t>
    </r>
  </si>
  <si>
    <t>Wolfson, M C, 1986, “Stasis Amid Change – Income Inequality in Canada 1965-1983”, Review of Income and Wealth, vol 32: 337-369</t>
  </si>
  <si>
    <t>Wolfson, M C, 1986 (Table 3, Total money income per equivalent adult unit).</t>
  </si>
  <si>
    <r>
      <rPr>
        <b/>
        <sz val="10"/>
        <color theme="1"/>
        <rFont val="Calibri"/>
        <family val="2"/>
        <scheme val="minor"/>
      </rPr>
      <t xml:space="preserve">Overall inequality: </t>
    </r>
    <r>
      <rPr>
        <sz val="10"/>
        <color theme="1"/>
        <rFont val="Calibri"/>
        <family val="2"/>
        <scheme val="minor"/>
      </rPr>
      <t>Series 1: Gini coefficient of equivalised (EU scale) household disposable cash income from 1966 from Statistics Finland – Income and Consumption, Income Distribution Statistics (PX-Web StatFin, Table 4b; accessed 22 February 2017); it should be noted that the figures for 1966-1981, 1987-1992, and from 1993 are not fully comparable and that the figures prior to 2002 use the OECD equivalence scale; earlier series 2 for distribution among tax units based on tax records from 1920 to 1966 from Jäntti et al (2010, Table 8A.1), see also Berglund et al (1998) and Eriksson and Jäntti (1998). From 2011 onwards Statistics Finland uses households' disposable money income as the main concept (imputed income from owner-occupied dwellings and taxable realized capital gains are excluded).</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</si>
  <si>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February 2017), linked at 1980 to earlier series from Atkinson (2008, Appendix F, Table F.3).</t>
    </r>
  </si>
  <si>
    <r>
      <rPr>
        <b/>
        <sz val="10"/>
        <color theme="1"/>
        <rFont val="Calibri"/>
        <family val="2"/>
        <scheme val="minor"/>
      </rPr>
      <t>Wealth Inequality:</t>
    </r>
    <r>
      <rPr>
        <sz val="10"/>
        <color theme="1"/>
        <rFont val="Calibri"/>
        <family val="2"/>
        <scheme val="minor"/>
      </rPr>
      <t xml:space="preserve">  Share of top 1 per cent in total individual net wealth from Roine and Waldenström (2015). Figures are based on estate data between 1907 and 1915; wealth tax assessments 1922-67; wealth tax tabulations from 1987-2005 using net marketable wealth.</t>
    </r>
  </si>
  <si>
    <t xml:space="preserve">Atkinson, A B, 2008, The changing distribution of earnings in OECD countries, Oxford University Press, Oxford. </t>
  </si>
  <si>
    <t>Appendix F, Table F.3 from Atkinson (2008)</t>
  </si>
  <si>
    <t>Jäntti, M, Riihelä, M, Sullström, R and Tuomala, M, 2010, “Trends in top income shares in Finland”, in A B Atkinson and T Piketty, editors, Top incomes: A global perspective, Oxford University Press, Oxford.</t>
  </si>
  <si>
    <t>Table 8A.1 from Jäntti, Riihelä, Sullström and Tuomala (2010)</t>
  </si>
  <si>
    <t>Riihelä, M, Sullström, R and Tuomala, M, 2003, “On recent trends in economic poverty in Finland”, Tampere Economic Working Paper 23, Department of Economics, University of Tampere</t>
  </si>
  <si>
    <t>Table A.4.1 from Riihelä, Sullström and Tuomala (2003)</t>
  </si>
  <si>
    <r>
      <t>Overall inequality:</t>
    </r>
    <r>
      <rPr>
        <sz val="10"/>
        <color theme="1"/>
        <rFont val="Calibri"/>
        <family val="2"/>
        <scheme val="minor"/>
      </rPr>
      <t xml:space="preserve"> 2002-2014: earlier figures for Gini coefficient of equivalised (modified OECD scale) disposable household income from website of INSEE, Les niveaux de vie en 2010, Tableau 1;  the most recent observations, from Les niveaux de vie en 2014, Figure 2, being adjusted downward using a forward proportional link at 2010 and 2012 to deal with a change in methodology; linked at 2002 to earlier figures from Godefroy et al (2009, Table 1); linked again at 1996 to earlier INSEE figures in Revenue et Patrimoine des Ménages, édition 1999, p32, Table 10), linked backwards at 1970 to series on gross income (excluding certain categories of income) from Concialdi (1997, Table 11.11), and finally linked again to earlier years at 1962 to figures retrieved from WIID data referring to UN-ECE-1967 source (household taxable income).</t>
    </r>
  </si>
  <si>
    <r>
      <t xml:space="preserve">Poverty measures: </t>
    </r>
    <r>
      <rPr>
        <sz val="10"/>
        <color theme="1"/>
        <rFont val="Calibri"/>
        <family val="2"/>
        <scheme val="minor"/>
      </rPr>
      <t>Percentage of individuals living in households with equivalised (EU scale) disposable income below 60 per cent of the median (urban France) from INSEE, Tableaux de l’économie française édition 2017, section 5.5 Niveaux de vie – Pauvreté, p65, Taux de pauvreté table, with additional observations taken from Revenue, niveaux de vie, et pauvreté en 2012, ERFS – INSEE Résultats No. 164, Taux de pauvreté – Séries longues 1996-2012, table TPA60_01.  ; Similarly to what done for the Gini coefficient, the most recent observations were adjusted downward using a forward proportional link at 2010 and 2012 (when the method of calculation was revised).</t>
    </r>
  </si>
  <si>
    <r>
      <rPr>
        <b/>
        <sz val="10"/>
        <color theme="1"/>
        <rFont val="Calibri"/>
        <family val="2"/>
        <scheme val="minor"/>
      </rPr>
      <t xml:space="preserve">Dispersion of Earnings: </t>
    </r>
    <r>
      <rPr>
        <sz val="10"/>
        <color theme="1"/>
        <rFont val="Calibri"/>
        <family val="2"/>
        <scheme val="minor"/>
      </rPr>
      <t xml:space="preserve"> Earnings at top decile as percentage of median earnings, from the Annual wages: distributions and evolutions time series available at the INSEE website (D9/D5 interdecile ratio of the Distribution of salaries for full-time jobs by gender section, downloaded 27 February 2017).</t>
    </r>
  </si>
  <si>
    <r>
      <t xml:space="preserve">Poverty measures: </t>
    </r>
    <r>
      <rPr>
        <sz val="10"/>
        <color theme="1"/>
        <rFont val="Calibri"/>
        <family val="2"/>
        <scheme val="minor"/>
      </rPr>
      <t>Percentage of individuals in households with equivalised (modified OECD scale) disposable income below 60 per cent of the median for all persons in private households for all Germany (West Germany from 1984 to 1990) from SOEP Group (2015), SOEP2013-SOEPmonitor 1984-2013, SOEP Survey Paper 284, page 91, FGT=0 column (e.g. when Foster–Greer–Thorbecke poverty index reduces to the headcount ratio) - note that the data are based on information collected in the German Socio-Economic Panel on annual income (preceding year, so that the 2012 data are from the 2013 survey)-; linked at 1983 to series for percentage of individuals in households with equivalised (original OECD scale) disposable household income below 50 per cent of the mean for all persons of German nationality in private households for West Germany, from Becker (1997, Tabelle 2).</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</si>
  <si>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February 2017), linked (via 1995) to earlier series covering West Germany from 1949 to 1991 and Germany till 1995 from Atkinson (2008, Appendix H, Table H.4).</t>
    </r>
  </si>
  <si>
    <r>
      <t xml:space="preserve">Wealth Inequality: </t>
    </r>
    <r>
      <rPr>
        <sz val="10"/>
        <color theme="1"/>
        <rFont val="Calibri"/>
        <family val="2"/>
        <scheme val="minor"/>
      </rPr>
      <t>Gini coefficient per-capita net wealth covering Germany taken from Frick, Grabka and Hauser (2010, Tabelle 2.6), using SOEP data – updated figures for 2002, 2007, and 2012 provided by Markus Grabka; linked at 2002 on the assumption of no change to 2003 using the earlier series based on the income and expenditure survey - EVS; further linked at 1998 to earlier EVS 1973-1993 series related to West Germany.</t>
    </r>
  </si>
  <si>
    <t>Tabelle 2 in Becker (1997)</t>
  </si>
  <si>
    <t>Appendix H, Table H.4 in Atkinson (2008)</t>
  </si>
  <si>
    <t xml:space="preserve">Canada </t>
  </si>
  <si>
    <t xml:space="preserve">Finland </t>
  </si>
  <si>
    <t xml:space="preserve">Germany </t>
  </si>
  <si>
    <r>
      <t xml:space="preserve">Poverty measures: </t>
    </r>
    <r>
      <rPr>
        <sz val="10"/>
        <color theme="1"/>
        <rFont val="Calibri"/>
        <family val="2"/>
        <scheme val="minor"/>
      </rPr>
      <t>series 1: Percentage of individuals living in households with equivalised (EU scale) disposable income below 60 per cent of the median from EU-SILC (People at risk of poverty after social transfers table), Eurostat website (accessed 27 Feb 2017); series 2: for 1986-1995 (with 50 per cent of the median) from Ólafsson and Sigurðsson(1996, Figure 2).</t>
    </r>
  </si>
  <si>
    <r>
      <rPr>
        <b/>
        <sz val="10"/>
        <color theme="1"/>
        <rFont val="Calibri"/>
        <family val="2"/>
        <scheme val="minor"/>
      </rPr>
      <t xml:space="preserve">Dispersion of Earnings: </t>
    </r>
    <r>
      <rPr>
        <sz val="10"/>
        <color theme="1"/>
        <rFont val="Calibri"/>
        <family val="2"/>
        <scheme val="minor"/>
      </rPr>
      <t xml:space="preserve"> Earnings at top decile as percentage of median earnings , from OECD iLibrary, Employment and Labour Market Statistics, Gross earnings decile ratios (accessed 22 February 2017); Gini coefficient for employment earnings from Ólafsson, S and Sigurðsson (1996, Figure 2).</t>
    </r>
  </si>
  <si>
    <t>Figures provided by Stefan Ólafsson.</t>
  </si>
  <si>
    <r>
      <t xml:space="preserve">Ólafsson, S and Sigurðsson, A S, 1996, “Poverty in Iceland” in A Puide, editor, </t>
    </r>
    <r>
      <rPr>
        <i/>
        <sz val="9"/>
        <color rgb="FF000000"/>
        <rFont val="Calibri"/>
        <family val="2"/>
        <scheme val="minor"/>
      </rPr>
      <t xml:space="preserve">Den nordiska fattingdomens utveckling och struktur, </t>
    </r>
    <r>
      <rPr>
        <sz val="9"/>
        <color rgb="FF000000"/>
        <rFont val="Calibri"/>
        <family val="2"/>
        <scheme val="minor"/>
      </rPr>
      <t>Tema Nord, Copenhagen.</t>
    </r>
  </si>
  <si>
    <t>Ólafsson, S and Kristjánsson, A S, 2012, “Þróun tekjuskiptingarinnar á Íslandi 1992 to 2010”, in Icelandic Review of Politics and Administration, vol. 8: 39-71</t>
  </si>
  <si>
    <r>
      <t xml:space="preserve">Ólafsson, S and Kristjánsson, A S, 2013, “Income Inequality in Boom and Bust: A Tale from Iceland’s Bubble Economy” in J C Gornick and M Jäntti, editors, </t>
    </r>
    <r>
      <rPr>
        <i/>
        <sz val="9"/>
        <color rgb="FF000000"/>
        <rFont val="Calibri"/>
        <family val="2"/>
        <scheme val="minor"/>
      </rPr>
      <t>Income inequality: Economic disparities and the middle class in affluent countries</t>
    </r>
    <r>
      <rPr>
        <sz val="9"/>
        <color rgb="FF000000"/>
        <rFont val="Calibri"/>
        <family val="2"/>
        <scheme val="minor"/>
      </rPr>
      <t>, Stanford University Press, Stanford.</t>
    </r>
  </si>
  <si>
    <t>Figure 2 in Ólafsson and Sigurðsson (1996)</t>
  </si>
  <si>
    <r>
      <t xml:space="preserve">Poverty measures: </t>
    </r>
    <r>
      <rPr>
        <sz val="10"/>
        <color theme="1"/>
        <rFont val="Calibri"/>
        <family val="2"/>
        <scheme val="minor"/>
      </rPr>
      <t xml:space="preserve">Three series from Rangarajan (2014): series 1 (Expert Group Rangarajan) from Table 4.7; series 2 (Expert Group Tendulkar) from Table 2.2; and series 3 (Expert Group Lakdawala) from Table 2.1. The changes in methodology over time were implemented in order to better capture the changes in the composition and price of the consumption basket of the poor as well as the changing norms and expectations about living conditions (see More and Singh, 2014 for an account). </t>
    </r>
  </si>
  <si>
    <r>
      <rPr>
        <b/>
        <sz val="10"/>
        <color theme="1"/>
        <rFont val="Calibri"/>
        <family val="2"/>
        <scheme val="minor"/>
      </rPr>
      <t xml:space="preserve">Dispersion of Earnings: </t>
    </r>
    <r>
      <rPr>
        <sz val="10"/>
        <color theme="1"/>
        <rFont val="Calibri"/>
        <family val="2"/>
        <scheme val="minor"/>
      </rPr>
      <t xml:space="preserve"> </t>
    </r>
    <r>
      <rPr>
        <i/>
        <sz val="10"/>
        <color theme="1"/>
        <rFont val="Calibri"/>
        <family val="2"/>
        <scheme val="minor"/>
      </rPr>
      <t>Gini coefficient</t>
    </r>
    <r>
      <rPr>
        <sz val="10"/>
        <color theme="1"/>
        <rFont val="Calibri"/>
        <family val="2"/>
        <scheme val="minor"/>
      </rPr>
      <t xml:space="preserve"> for daily earnings of regular workers from Majumdar (2010, Table 4.4).</t>
    </r>
  </si>
  <si>
    <r>
      <t xml:space="preserve">Overall inequality: </t>
    </r>
    <r>
      <rPr>
        <sz val="10"/>
        <color theme="1"/>
        <rFont val="Calibri"/>
        <family val="2"/>
        <scheme val="minor"/>
      </rPr>
      <t xml:space="preserve">Series 1: Series 1: Gini coefficient for equivalised disposable household income from LIS Key Figures (see Vanneman and Dubey, 2013), accessed 21 February 2017; Series 2: Gini coefficient for </t>
    </r>
    <r>
      <rPr>
        <i/>
        <sz val="10"/>
        <color theme="1"/>
        <rFont val="Calibri"/>
        <family val="2"/>
        <scheme val="minor"/>
      </rPr>
      <t>per capita expenditure</t>
    </r>
    <r>
      <rPr>
        <sz val="10"/>
        <color theme="1"/>
        <rFont val="Calibri"/>
        <family val="2"/>
        <scheme val="minor"/>
      </rPr>
      <t xml:space="preserve"> from World Bank India Database and World Bank 2016 database as listed in World Income Inequality Database version 3.4, January 2017 (accessed 28 February 2017), all India data. Figures for 1952, 1953 and 1956 are averages of the two available estimates. The 1993 figure is calculated as weighted average of the urban and rural estimates, using the weighting implied by the 1992 figures; similarly for the 2004 and 2009 observations, using the weighting implied by the 2011 figures.</t>
    </r>
  </si>
  <si>
    <t>More, S. and Singh, N., 2014: Poverty in India: concepts,measurement and status, mimeo.</t>
  </si>
  <si>
    <t>Table 4 in Asra (2000)</t>
  </si>
  <si>
    <t>Bank of Italy, Statistics, Surveys of households and firms, Household Income and Wealth, Tables of main results (table B3A2).  </t>
  </si>
  <si>
    <r>
      <t xml:space="preserve">Department of Statistics Malaysia, </t>
    </r>
    <r>
      <rPr>
        <i/>
        <sz val="10"/>
        <color theme="1"/>
        <rFont val="Calibri"/>
        <family val="2"/>
        <scheme val="minor"/>
      </rPr>
      <t>Household Income and Basic Amenities Survey Report</t>
    </r>
    <r>
      <rPr>
        <sz val="10"/>
        <color theme="1"/>
        <rFont val="Calibri"/>
        <family val="2"/>
        <scheme val="minor"/>
      </rPr>
      <t>2014 (Table 5.5)</t>
    </r>
  </si>
  <si>
    <t>Share of bottom 40% in total household income</t>
  </si>
  <si>
    <t>Percentage of housholds below official absolute poverty line</t>
  </si>
  <si>
    <t>Top 0.5%</t>
  </si>
  <si>
    <t>Gini coefficient, disposable tax unit income (Trimp)</t>
  </si>
  <si>
    <t>Share of top 1 per cent in gross income,  (excluding capital gains, married couples &amp; single adults)</t>
  </si>
  <si>
    <t>Share of top 1 per cent in gross income,  (excluding capital gains, adults)</t>
  </si>
  <si>
    <t>Household per capita expenditure</t>
  </si>
  <si>
    <t>Per cent below (revised) absolute poverty line</t>
  </si>
  <si>
    <t>Share of top 1 per cent in total net wealth (equivalent-adult) (*)</t>
  </si>
  <si>
    <t>Share of top 1 per cent in total net wealth (equivalent-adult)</t>
  </si>
  <si>
    <t>Earnings at top decile as % median of regular private sector employees (Alvaredo)</t>
  </si>
  <si>
    <t>Net wealth</t>
  </si>
  <si>
    <t>Gini coefficient, net wealth</t>
  </si>
  <si>
    <t>Share of top 0.1 per cent in gross income (individuals, excluding capital gains) (*)</t>
  </si>
  <si>
    <t xml:space="preserve">Share of top 1 per cent in gross income (individuals, excluding capital gains) </t>
  </si>
  <si>
    <t xml:space="preserve">Share of top 0.1 per cent in gross income (individuals, excluding capital gains) </t>
  </si>
  <si>
    <t>Percentage of housholds below revised official absolute poverty line</t>
  </si>
  <si>
    <t>Household Budget Survey (HBS) 2012, Table 3; HBS 2006/07, Table 3; and HBS 2001/02, Table 4.2.</t>
  </si>
  <si>
    <t>Share of top 1 per cent in gross income (tax units, excluding capital gains)  (*)</t>
  </si>
  <si>
    <t>Share of top 0.5 per cent in gross income (tax units, excluding capital gains)  (*)</t>
  </si>
  <si>
    <t>Gini coefficient, per capita consumption (WIID)</t>
  </si>
  <si>
    <t>(7)-(8)</t>
  </si>
  <si>
    <t>As computed by N. Amendola, A. Brandolini and G. Vecchi and taken from Vecchi (forthcoming) based on work from Brandolini (1999) and Brandolini and Vecchi (2011) and Vecchi (2011); figures provided by Giovanni Vecchi.</t>
  </si>
  <si>
    <t>Lise et al. (2014) - supplementary material</t>
  </si>
  <si>
    <t xml:space="preserve">Gini coefficient for household income (pre-tax and transfers, not equivalised) </t>
  </si>
  <si>
    <t xml:space="preserve">Minami (1998, Table 4, average of case (2)) </t>
  </si>
  <si>
    <t>Proportion living in households with equivalised disposable income below 60 per cent median</t>
  </si>
  <si>
    <r>
      <t xml:space="preserve">Top income shares: </t>
    </r>
    <r>
      <rPr>
        <sz val="10"/>
        <color theme="1"/>
        <rFont val="Calibri"/>
        <family val="2"/>
        <scheme val="minor"/>
      </rPr>
      <t>Share of top 1 per cent in total gross income (individuals, excluding capital gains) from WID.world, based on work of Banerjee and Piketty (2010).</t>
    </r>
  </si>
  <si>
    <t xml:space="preserve">Top income shares: Share of top 1 per cent in total gross income (individuals post-1990 and tax units before, excluding capital gains) from WID.world based on work of Jäntti et al (2010) based on the Income Distribution Survey, linked at 1990 to the earlier series based on income tax records. </t>
  </si>
  <si>
    <t>Wealth Inequality: Share of top 1 per cent in total individual net wealth from WID.world, (see Garbinti, Goupille-Lebret, and Piketty, 2016b). The series, is based on estate multiplier method based on inheritance tax data for pre-1970 period and on "a mixed capitalization method based on income tax data and household surveys" (p. 3) for the period following 1970. The series replaces the share of top 1 per cent in total estates at death from Piketty, Postel-Vinay and Rosenthal (2004, Table A7).</t>
  </si>
  <si>
    <t>Top income shares: Share of top 1 per cent in total gross income (individuals, excluding capital gains) from WID.world. Based on the work of Garbinti, Goupille-Lebret, and Piketty, 2016a. The series is based on micro-files of income tax returns for years post 1970 years and on income tax tabulations for earlier years (non-taxable income sources are accounted for). Figures replace tax record series from Piketty (2001) up to 1997 (updated from 1998 to 2006, in Landais (2007) and from 2007 onwards by F. Alvaredo and T. Piketty). The base unit is the individual but resources are split equally within couples. See also Garbinti, Goupille-Lebret, and Piketty, 2016a for a comparison of results based on pre-tax national income (the sum of all pretax personal income flows accruing to the owners of the production factors, labor and capital, after taking into account the distribution of pension income but before any other tax or transfer).</t>
  </si>
  <si>
    <r>
      <t xml:space="preserve">Top income shares: </t>
    </r>
    <r>
      <rPr>
        <sz val="10"/>
        <color theme="1"/>
        <rFont val="Calibri"/>
        <family val="2"/>
        <scheme val="minor"/>
      </rPr>
      <t xml:space="preserve">Share of top 1 per cent in total gross income (tax units, excluding capital gains) from WID.world, covering West Germany from 1950 to 1990 and thereafter unified Germany; earlier series covering Prussia before 1919 and the German Reich from 1925 to 1938 (including capital gains), based on the work of Dell (2007) and Bartels and Jenderny (2015). </t>
    </r>
  </si>
  <si>
    <r>
      <t xml:space="preserve">Overall inequality: </t>
    </r>
    <r>
      <rPr>
        <sz val="10"/>
        <color theme="1"/>
        <rFont val="Calibri"/>
        <family val="2"/>
        <scheme val="minor"/>
      </rPr>
      <t>Gini coefficient for household per capita expenditure from the website of Badan Pusat Statistik (Statistics Indonesia), consumption and expenditure/ Distribution of Expenditure per Capita and Gini Index, 2010-2015 (earlier figures for 2002 to 2009 had been downloaded previously, but appear to be no longer available on the website); earlier observations from Asra (2000, Table 4) and Rao (1988) taken from Krongkaew and Ragayah (2006, Table 2); linked at 1970 (with the assumption of no change since 1969) using Gini coefficient for per capita consumption from Fields1989 series as listed in World Income Inequality Database version 3.4, January 2017 (accessed 28 February 2017), all Indonesia excl. West Irian, East Timor and Maluku.</t>
    </r>
  </si>
  <si>
    <r>
      <t xml:space="preserve">Top income shares: </t>
    </r>
    <r>
      <rPr>
        <sz val="10"/>
        <color theme="1"/>
        <rFont val="Calibri"/>
        <family val="2"/>
        <scheme val="minor"/>
      </rPr>
      <t>Share of top 1 per cent and 0.05 per cent in total gross income (households, excluding capital gains) from WID.world, based on work of Leigh and van der Eng (2010).</t>
    </r>
  </si>
  <si>
    <t>Badan Pusat Statistik (Statistics Indonesia), consumption and expenditure/ Distribution of Expenditure per Capita and Gini Index, 2010-2015 (earlier figures for 2002 to 2009 had been downloaded previously, but appear to be no longer available on the website)</t>
  </si>
  <si>
    <t>Asra, A, 2000, “Poverty and inequality in Indonesia”, Journal of the Asia Pacific Economy, vol 5: 91-111.</t>
  </si>
  <si>
    <t xml:space="preserve">Krongkaew, Medhi and Ragayah, Haji Mat Zin, 2006, “Income distribution and sustainable economic development in East Asia: A comparative analysis”. </t>
  </si>
  <si>
    <t>Rao, V.V. B, 1988. ‘Income Distribution in East Asian Developing Countries’, Asian-Pacific Economic Literature, vol. 2, no. 1, March, pp. 26-45.</t>
  </si>
  <si>
    <r>
      <t xml:space="preserve">Overall inequality: </t>
    </r>
    <r>
      <rPr>
        <sz val="10"/>
        <color theme="1"/>
        <rFont val="Calibri"/>
        <family val="2"/>
        <scheme val="minor"/>
      </rPr>
      <t>Gini coefficient of per-capita income computed by N. Amendola, A. Brandolini and G. Vecchi and taken from Vecchi (forthcoming) based on work from Brandolini (1999) and Brandolini and Vecchi (2011) and Vecchi (2011); figures provided by Giovanni Vecchi; income is deflated using a spatial index of the cost of living at the regional level based on the work of Amendola, Kiswani and Vecchi (2009).</t>
    </r>
  </si>
  <si>
    <r>
      <t xml:space="preserve">Top income shares: </t>
    </r>
    <r>
      <rPr>
        <sz val="10"/>
        <color theme="1"/>
        <rFont val="Calibri"/>
        <family val="2"/>
        <scheme val="minor"/>
      </rPr>
      <t>Share of top 1 per cent in total gross income (individuals, excluding capital gains) from WID.world, based on work of Alvaredo and Pisano (2010).</t>
    </r>
  </si>
  <si>
    <r>
      <t xml:space="preserve">Poverty measures: </t>
    </r>
    <r>
      <rPr>
        <sz val="10"/>
        <color theme="1"/>
        <rFont val="Calibri"/>
        <family val="2"/>
        <scheme val="minor"/>
      </rPr>
      <t xml:space="preserve">Percentage of individuals in households with equivalised (modified OECD scale) disposable income below 60 per cent of the median from Bank of Italy, Statistics, Surveys of households and firms, Household Income and Wealth, Tables of main results (table B3A2). </t>
    </r>
  </si>
  <si>
    <r>
      <rPr>
        <b/>
        <sz val="10"/>
        <color theme="1"/>
        <rFont val="Calibri"/>
        <family val="2"/>
        <scheme val="minor"/>
      </rPr>
      <t xml:space="preserve">Dispersion of Earnings: </t>
    </r>
    <r>
      <rPr>
        <sz val="10"/>
        <color theme="1"/>
        <rFont val="Calibri"/>
        <family val="2"/>
        <scheme val="minor"/>
      </rPr>
      <t>From Atkinson (2008, Appendix K, Tables K.4 from 1977 on and K.5 up to 1975). Later figures provided by Andrea Brandolini.</t>
    </r>
  </si>
  <si>
    <r>
      <t xml:space="preserve">Wealth Inequality: </t>
    </r>
    <r>
      <rPr>
        <sz val="10"/>
        <color theme="1"/>
        <rFont val="Calibri"/>
        <family val="2"/>
        <scheme val="minor"/>
      </rPr>
      <t>Share of top 1 per cent in wealth (equivalent net wealth – modified OECD scale, person weights) from Brandolini et al (2004, Table 6, adjusted figures) and Brandolini (2014).</t>
    </r>
  </si>
  <si>
    <t>Atkinson (2008, Appendix K, Tables K.4 from 1977 on and K.5 up to 1975). Later figures provided by Andrea Brandolini.</t>
  </si>
  <si>
    <t>Gini household income (Krongkaew and Ragayah 2006)</t>
  </si>
  <si>
    <t>Share of top 1 per cent (survey data: households) (*) Khun_Shularick_Steins 2017</t>
  </si>
  <si>
    <t>Share of top 1 per cent in total net wealth (individuals) (*)</t>
  </si>
  <si>
    <t>Share of top 1 per cent in total  net wealth (individuals) (*)</t>
  </si>
  <si>
    <t>Share of top 1 per cent in total net wealth (individuals) WID.world (*)</t>
  </si>
  <si>
    <t>Share of top 1 per cent in total wealth (estate interpolated series) Alavaredo, Atkisnon, and Morelli 2016 (*)</t>
  </si>
  <si>
    <t>Share of top 1 per cent in gross income (individuals, excluding capital gains; tax units before 1991) (*)</t>
  </si>
  <si>
    <t>United Kingdom</t>
  </si>
  <si>
    <t>(3b)</t>
  </si>
  <si>
    <t>Share of top 1 per cent in gross income (tax units, including capital gains)</t>
  </si>
  <si>
    <r>
      <t xml:space="preserve">Share of top 1 per cent in </t>
    </r>
    <r>
      <rPr>
        <sz val="11"/>
        <color theme="1"/>
        <rFont val="Calibri"/>
        <family val="2"/>
        <scheme val="minor"/>
      </rPr>
      <t>gross</t>
    </r>
    <r>
      <rPr>
        <sz val="11"/>
        <color theme="1"/>
        <rFont val="Calibri"/>
        <family val="2"/>
        <scheme val="minor"/>
      </rPr>
      <t xml:space="preserve"> income (tax units, including capital gains)</t>
    </r>
  </si>
  <si>
    <r>
      <t xml:space="preserve">Top income shares: </t>
    </r>
    <r>
      <rPr>
        <sz val="10"/>
        <color theme="1"/>
        <rFont val="Calibri"/>
        <family val="2"/>
        <scheme val="minor"/>
      </rPr>
      <t>Share of top 1 per cent in total market income before direct tax and benefits (tax units, including capital gains). They cover all taxable incomes (except benefits, i.e. child benefits and tax rebates on mortgage interest costs). Pension earnings and capital gains are included. Figures are provided by Stefan Ólafsson, based on the work of Ólafsson and Kristjánsson (2012) and Ólafsson and Kristjánsson (2013).</t>
    </r>
  </si>
  <si>
    <t>Percentage of households below revised absolute poverty line (HI&amp;BAS 2014)</t>
  </si>
  <si>
    <r>
      <t xml:space="preserve">Top income shares: </t>
    </r>
    <r>
      <rPr>
        <sz val="10"/>
        <color theme="1"/>
        <rFont val="Calibri"/>
        <family val="2"/>
        <scheme val="minor"/>
      </rPr>
      <t>Shares of top 1 and 0.5 per cent in total gross income from WID.world (tax units, excluding capital gains) based on Atkinson (2011).</t>
    </r>
  </si>
  <si>
    <r>
      <t xml:space="preserve">Overall inequality: </t>
    </r>
    <r>
      <rPr>
        <sz val="10"/>
        <color theme="1"/>
        <rFont val="Calibri"/>
        <family val="2"/>
        <scheme val="minor"/>
      </rPr>
      <t xml:space="preserve">series 1: Gini coefficient for equivalised disposable household income taken from Lise et al. (2014) - supplementary material - using data from the Family Income and Expenditure Survey (FIES), linked at 1981 to series from Tachibanaki (2005, Table 1.1) based on the Income Redistribution Survey; series 2: Gini coefficient for household income (pre-tax and transfers and not equivalised) for the pre-second World War period from Minami (1998, Table 4, case (2)) (source also cited by Hayami (1997, Table 7.2) and Moriguchi and Saez (2010, Figure 3.2)). </t>
    </r>
  </si>
  <si>
    <r>
      <t xml:space="preserve">Top income shares: </t>
    </r>
    <r>
      <rPr>
        <sz val="10"/>
        <color theme="1"/>
        <rFont val="Calibri"/>
        <family val="2"/>
        <scheme val="minor"/>
      </rPr>
      <t>Share of top 1 per cent in total gross income from WID.world (individuals, excluding capital gains), based on work of Moriguchi and Saez (2010).</t>
    </r>
  </si>
  <si>
    <r>
      <t xml:space="preserve">Poverty measures: </t>
    </r>
    <r>
      <rPr>
        <sz val="10"/>
        <color theme="1"/>
        <rFont val="Calibri"/>
        <family val="2"/>
        <scheme val="minor"/>
      </rPr>
      <t>Percentage of individuals in households with equivalised (modified OECD scale) disposable income below 60 per cent of the median from website of OECD, Growing Unequal.</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</si>
  <si>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February 2017); linked at 1975 to series computed by Facundo Alvaredo based on work by Moriguchi and Saez (2010), Appendix 3C, covering all employees in the private sector who worked for the same employee throughout a calendar year, excluding temporary workers with job durations below one year, regular employees hired mid-year, government employees and retirees.</t>
    </r>
  </si>
  <si>
    <r>
      <t xml:space="preserve">Wealth Inequality: </t>
    </r>
    <r>
      <rPr>
        <i/>
        <sz val="10"/>
        <color theme="1"/>
        <rFont val="Calibri"/>
        <family val="2"/>
        <scheme val="minor"/>
      </rPr>
      <t>Gini coefficient</t>
    </r>
    <r>
      <rPr>
        <sz val="10"/>
        <color theme="1"/>
        <rFont val="Calibri"/>
        <family val="2"/>
        <scheme val="minor"/>
      </rPr>
      <t xml:space="preserve"> for net worth for all population (home-owners and tenants) from Tachibanaki (2005, Table 1.10).</t>
    </r>
  </si>
  <si>
    <t>Income Distribution Database in OECD.Stat (accessed 10 April 2017)</t>
  </si>
  <si>
    <t>OECD iLibrary, Employment and Labour Market Statistics, Gross earnings decile ratios (accessed 22 Feb 2017)</t>
  </si>
  <si>
    <t>Lise, J, Sudo, N, Suzuki, M, Yamada, K and Yamada, T, 2014, “Wage, income  and consumption inequality in Japan, 1981–2008 : From boom to lost decades”, Review of Economic Dynamics, vol 17: 582-612. Supplementary materials.</t>
  </si>
  <si>
    <r>
      <t xml:space="preserve">Overall inequality: </t>
    </r>
    <r>
      <rPr>
        <sz val="10"/>
        <color theme="1"/>
        <rFont val="Calibri"/>
        <family val="2"/>
        <scheme val="minor"/>
      </rPr>
      <t>Gini coefficient for household income (not equivalised) from Department of Statistics Malaysia, Household Income and Basic Amenities Survey Report 2014 (accessed via the eStatistik data request service) (see also Ragayah, 2008, Table 1); linked at 1970 back to 1967 using  the observation from Rao (1988) taken from Krongkaew and Ragayah (2006, Table 2); linked in 1970 again back to 1957 using the Gini coefficient from household income from Ikemoto (1985) Table III, p. 353.</t>
    </r>
  </si>
  <si>
    <r>
      <t xml:space="preserve">Top income shares: </t>
    </r>
    <r>
      <rPr>
        <sz val="10"/>
        <color theme="1"/>
        <rFont val="Calibri"/>
        <family val="2"/>
        <scheme val="minor"/>
      </rPr>
      <t>Shares of top 1 and top 0.1 per cent in total gross income from WID.world (individuals, excluding capital gains).</t>
    </r>
  </si>
  <si>
    <r>
      <t xml:space="preserve">Poverty measures: </t>
    </r>
    <r>
      <rPr>
        <i/>
        <sz val="10"/>
        <color theme="1"/>
        <rFont val="Calibri"/>
        <family val="2"/>
        <scheme val="minor"/>
      </rPr>
      <t>Share of bottom 40 per cent in total household income</t>
    </r>
    <r>
      <rPr>
        <sz val="10"/>
        <color theme="1"/>
        <rFont val="Calibri"/>
        <family val="2"/>
        <scheme val="minor"/>
      </rPr>
      <t xml:space="preserve"> (not equivalised) from Department of Statistics Malaysia, Household Income and Basic Amenities Survey Report 2014 (Table 5.4). See also Ragayah (2008, Table 1). 
</t>
    </r>
    <r>
      <rPr>
        <i/>
        <sz val="10"/>
        <color theme="1"/>
        <rFont val="Calibri"/>
        <family val="2"/>
        <scheme val="minor"/>
      </rPr>
      <t>Percentage of households below official absolute poverty line</t>
    </r>
    <r>
      <rPr>
        <sz val="10"/>
        <color theme="1"/>
        <rFont val="Calibri"/>
        <family val="2"/>
        <scheme val="minor"/>
      </rPr>
      <t xml:space="preserve"> from Department of Statistics Malaysia, Household Income and Basic Amenities Survey Report 2014 (Table 5.6); see also Snodgrass (2002, Table 2-1). The series is shown in two parts because the poverty line was revised upwards when the 2005 methodology was introduced in place of the earlier 1977 methodology (see UNDP, 2007).</t>
    </r>
  </si>
  <si>
    <t>Rao (1988) taken from Krongkaew and Ragayah (2006, Table 2)</t>
  </si>
  <si>
    <r>
      <t xml:space="preserve">Department of Statistics Malaysia, </t>
    </r>
    <r>
      <rPr>
        <i/>
        <sz val="10"/>
        <color theme="1"/>
        <rFont val="Calibri"/>
        <family val="2"/>
        <scheme val="minor"/>
      </rPr>
      <t>Household Income and Basic Amenities Survey Report</t>
    </r>
    <r>
      <rPr>
        <sz val="10"/>
        <color theme="1"/>
        <rFont val="Calibri"/>
        <family val="2"/>
        <scheme val="minor"/>
      </rPr>
      <t xml:space="preserve"> 2014 (Table 5.4)</t>
    </r>
  </si>
  <si>
    <r>
      <t>Department of Statistics Malaysia,</t>
    </r>
    <r>
      <rPr>
        <i/>
        <sz val="10"/>
        <color theme="1"/>
        <rFont val="Calibri"/>
        <family val="2"/>
        <scheme val="minor"/>
      </rPr>
      <t xml:space="preserve"> Household Income and Basic Amenities Survey Report</t>
    </r>
    <r>
      <rPr>
        <sz val="10"/>
        <color theme="1"/>
        <rFont val="Calibri"/>
        <family val="2"/>
        <scheme val="minor"/>
      </rPr>
      <t xml:space="preserve"> 2014 (Table 5.6)</t>
    </r>
  </si>
  <si>
    <t>Ikemoto,Y, 1995, “Income distribution in Malaysia: 1957-1980”, The Developing Economies, XXIII-4</t>
  </si>
  <si>
    <t>Department of Statistics Malaysia, 2009, “Household Income and Basic Amenities Survey Report”.</t>
  </si>
  <si>
    <t>Department of Statistics Malaysia, 2012, “Household Income and Basic Amenities Survey Report”.</t>
  </si>
  <si>
    <r>
      <t xml:space="preserve">Overall inequality: </t>
    </r>
    <r>
      <rPr>
        <sz val="10"/>
        <color theme="1"/>
        <rFont val="Calibri"/>
        <family val="2"/>
        <scheme val="minor"/>
      </rPr>
      <t>Gini coefficient for monthly household disposable income (not equivalised) from report on the Household Budget Survey (HBS) 2012, Table 3, report on HBS 2006/07, Table 3, and report on HBS 2001/02, (Table 4.2).</t>
    </r>
  </si>
  <si>
    <t>(2)-(3)</t>
  </si>
  <si>
    <t>Share of top 0.5 per cent in gross income (tax units, excluding capital gains)</t>
  </si>
  <si>
    <t>Share of top 1 per cent in gross income (tax units excluding capital gains) (*)</t>
  </si>
  <si>
    <t>Share of top 1 per cent in gross income (tax units excluding capital gains)</t>
  </si>
  <si>
    <t>Share of top 1 per cent in total net wealth (households) (*)</t>
  </si>
  <si>
    <t>Share of top 1 per cent in total net wealth (households)</t>
  </si>
  <si>
    <t>Share of top 1 per cent in gross income (individuals post-1952 and tax units before, excluding capital gains) (*)</t>
  </si>
  <si>
    <t>Share of top 1 per cent in total net wealth (individuals)</t>
  </si>
  <si>
    <t>Share of top 1 per cent in total net wealth (individuals) from capitalised income tax data (Lundberg &amp;  Waldenström, 2016)</t>
  </si>
  <si>
    <t>Share of top 1 per cent in total net wealth (households), from wealth tax data (Roine &amp;  Waldenström, 2015)</t>
  </si>
  <si>
    <r>
      <t xml:space="preserve">Overall inequality: </t>
    </r>
    <r>
      <rPr>
        <sz val="10"/>
        <color theme="1"/>
        <rFont val="Calibri"/>
        <family val="2"/>
        <scheme val="minor"/>
      </rPr>
      <t>Gini coefficient for equivalised (CBS scale) disposable household income from Centraal Bureau voor de Statistiek (CBS) website; linked at 2000 to series from 1977 to 2000 supplied by the CBS; inked at 1977 to series for disposable income, not equivalised, among tax units, from Trimp (1996, Staat 2).</t>
    </r>
  </si>
  <si>
    <r>
      <t xml:space="preserve">Top income shares: </t>
    </r>
    <r>
      <rPr>
        <sz val="10"/>
        <color theme="1"/>
        <rFont val="Calibri"/>
        <family val="2"/>
        <scheme val="minor"/>
      </rPr>
      <t>Share of top 1 per cent in total gross income from WID.world (tax units, excluding capital gains), based on work of Salverda and Atkinson (2007) and updates from Salverda (2013).</t>
    </r>
  </si>
  <si>
    <r>
      <t xml:space="preserve">Wealth Inequality: </t>
    </r>
    <r>
      <rPr>
        <sz val="10"/>
        <color theme="1"/>
        <rFont val="Calibri"/>
        <family val="2"/>
        <scheme val="minor"/>
      </rPr>
      <t>Share of top 1 per cent of households in total personal net wealth from Roine and Waldenström (2015), drawing on the work of Wilterdink (1984, page 269).</t>
    </r>
  </si>
  <si>
    <t>Atkinson (2008, Appendix L, Table L.3)</t>
  </si>
  <si>
    <t>Salverda, W (2013). Extending the top-income shares for the Netherlands from 1999 to 2012: An explanatory note. Mimeo.</t>
  </si>
  <si>
    <r>
      <t xml:space="preserve">Wilterdink, N, 1984, </t>
    </r>
    <r>
      <rPr>
        <i/>
        <sz val="9"/>
        <color theme="1"/>
        <rFont val="Calibri"/>
        <family val="2"/>
        <scheme val="minor"/>
      </rPr>
      <t xml:space="preserve">Vermogensverhoudingen in Nederland, </t>
    </r>
    <r>
      <rPr>
        <sz val="9"/>
        <color theme="1"/>
        <rFont val="Calibri"/>
        <family val="2"/>
        <scheme val="minor"/>
      </rPr>
      <t>De Arbeiderspers, Amsterdam.</t>
    </r>
  </si>
  <si>
    <r>
      <t xml:space="preserve">Overall inequality: </t>
    </r>
    <r>
      <rPr>
        <sz val="10"/>
        <color theme="1"/>
        <rFont val="Calibri"/>
        <family val="2"/>
        <scheme val="minor"/>
      </rPr>
      <t>Series 1: Gini coefficient for equivalised (using square root scale) disposable household annual income before deduction of housing costs from Perry (2016, Table D.8) from 1982 to 2015; series 2: Gini coefficient for individual taxable income from Easton (1983, Table 10.7 after the introduction of PAYE).</t>
    </r>
  </si>
  <si>
    <r>
      <rPr>
        <b/>
        <sz val="10"/>
        <color theme="1"/>
        <rFont val="Calibri"/>
        <family val="2"/>
        <scheme val="minor"/>
      </rPr>
      <t xml:space="preserve">Top income shares: </t>
    </r>
    <r>
      <rPr>
        <sz val="10"/>
        <color theme="1"/>
        <rFont val="Calibri"/>
        <family val="2"/>
        <scheme val="minor"/>
      </rPr>
      <t>The top income shares are from WID.world, based on work of Atkinson and Leigh (2008), updated by Alvaredo and Atkinson (2014). Note that top income series have a break in 1952. Data refer to tax units before 1953 and to individuals from 1953 onwards.</t>
    </r>
  </si>
  <si>
    <r>
      <rPr>
        <b/>
        <sz val="10"/>
        <color theme="1"/>
        <rFont val="Calibri"/>
        <family val="2"/>
        <scheme val="minor"/>
      </rPr>
      <t xml:space="preserve">Dispersion of Earnings: </t>
    </r>
    <r>
      <rPr>
        <sz val="10"/>
        <color theme="1"/>
        <rFont val="Calibri"/>
        <family val="2"/>
        <scheme val="minor"/>
      </rPr>
      <t>Earnings at top decile as percentage of median earnings from Atkinson (2008, Appendix M, Table M.3), based on the work of Easton (1983); continued from OECD iLibrary, Employment and Labour Market Statistics, Gross earnings decile ratios (accessed 22 February 2017).</t>
    </r>
  </si>
  <si>
    <r>
      <t xml:space="preserve">Wealth Inequality: </t>
    </r>
    <r>
      <rPr>
        <sz val="10"/>
        <color theme="1"/>
        <rFont val="Calibri"/>
        <family val="2"/>
        <scheme val="minor"/>
      </rPr>
      <t>Share of top 1 per cent of individuals in total net wealth from Easton (1983, Table 7.3).</t>
    </r>
  </si>
  <si>
    <t>Alvaredo, F and A B Atkinson, 2014, “New Zealand: Estimates of Top Shares for 2011/2012, and Revision for 2010/2011” WID.world Technical Note Series N°2014/3</t>
  </si>
  <si>
    <t xml:space="preserve">Perry, B, 2016, “Household incomes in New Zealand: trends in indicators of inequality and hardship 1982 to 2015”, Ministry of Social Development, Wellington. </t>
  </si>
  <si>
    <r>
      <rPr>
        <b/>
        <sz val="10"/>
        <color theme="1"/>
        <rFont val="Calibri"/>
        <family val="2"/>
        <scheme val="minor"/>
      </rPr>
      <t xml:space="preserve">Dispersion of Earnings: </t>
    </r>
    <r>
      <rPr>
        <sz val="10"/>
        <color theme="1"/>
        <rFont val="Calibri"/>
        <family val="2"/>
        <scheme val="minor"/>
      </rPr>
      <t>Earnings at top decile as percentage of median earnings. Series from Atkinson (2008, Appendix L, Table L.3) based on OECD (LMS) data up to 1999; latest figures from OECD iLibrary, Employment and Labour Market Statistics, Gross earnings decile ratios (accessed 22 February 2017).  Break between the two sources indicated within the table.</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</si>
  <si>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 2017), joined from 1994 backwards to earlier observations from Atkinson (2008, Appendix C). Break between the two sources indicated within the table. Earlier OECD figures (Table C.3) are linked to a series on earnings in the manufacturing industry (Table C.5), linked in 1950 to census data prior to 1951 (Table C.4).</t>
    </r>
  </si>
  <si>
    <t>Rodrigues, Figueiras, and Junqueira, 2012, Quadro 14</t>
  </si>
  <si>
    <t>Rodrigues, Figueiras, and Junqueira, 2012, Quadro 16</t>
  </si>
  <si>
    <t>Rodrigues, Figueiras, and Junqueira, 2012, Quadro 18</t>
  </si>
  <si>
    <t>Gini coefficient, equivalised disposable household income (Quadro 14)</t>
  </si>
  <si>
    <t>Gini coefficient, equivalised disposable household income (Quadro 16)</t>
  </si>
  <si>
    <t>Gini coefficient, equivalised disposable household income (Quadro 18)</t>
  </si>
  <si>
    <t>Per cent living in households with equivalised disposable income below 60 per cent median (Rodrigues et al. 2011)</t>
  </si>
  <si>
    <t>Share of top 0.1 per cent in gross income (tax units, excluding capital gains) (*)</t>
  </si>
  <si>
    <t>Share of top 0.1 per cent in gross income (tax units, excluding capital gains)</t>
  </si>
  <si>
    <t>Earnings at upper quartile as % median</t>
  </si>
  <si>
    <t>Earnings at lower quintile as % median</t>
  </si>
  <si>
    <t>Gini coefficient of income from work among employed population (Krongkaew and Ragayah 2006)</t>
  </si>
  <si>
    <t>Gini coefficient of income from work among employed population (Krongkaew and Ragayah 2006 - Rao figures)</t>
  </si>
  <si>
    <t>Employed households (modified OECD equiv scale), disposable income from work</t>
  </si>
  <si>
    <t>Gini coefficient among employed households (modified OECD equiv scale), disposable income from work</t>
  </si>
  <si>
    <t>Percentage of individuals with per capita income below R3,000 (van der Berg and Louw)</t>
  </si>
  <si>
    <t>Percentage of individuals with per capita income below R3,000 (Leibbrandt et al)</t>
  </si>
  <si>
    <t>Percentage of individuals with per capita income below R3,000</t>
  </si>
  <si>
    <t>Percentage of individuals living in households with per capita expenditure below the “upper bound” poverty line</t>
  </si>
  <si>
    <t>Share of top 1 per cent in gross income (individuals post-1990 and tax units before, excluding capital gains)  (*)</t>
  </si>
  <si>
    <t>Share of top 0.01 per cent in gross income (individuals post-1990 and tax units before, excluding capital gains) (*)</t>
  </si>
  <si>
    <t>Share of top 1 per cent in total net wealth (*)</t>
  </si>
  <si>
    <t>Share of top 1 per cent in total net wealth from wealth tax data (Alvaredo and Saez 2010) updated</t>
  </si>
  <si>
    <t>Share of top 1 per cent in total individual net estates from Alvaredo_Blanco preliminary</t>
  </si>
  <si>
    <t>Share of top 1 per cent in total individual net estates</t>
  </si>
  <si>
    <t>Share of top 1 per cent in gross income (individuals post-1971 and tax units before  excluding capital gains)</t>
  </si>
  <si>
    <t>Share of top 1 per cent in total net wealth (individuals post-2000 and households before) (*)</t>
  </si>
  <si>
    <t>Gini coefficient among all households, ranked by income from work (Krongkaew and Ragayah 2006)</t>
  </si>
  <si>
    <t>Statistics Singapore, Labour, Employment, Wages and Industry Tables </t>
  </si>
  <si>
    <r>
      <t xml:space="preserve">Atkinson (2010), updated for 2010 from </t>
    </r>
    <r>
      <rPr>
        <i/>
        <sz val="10"/>
        <color theme="1"/>
        <rFont val="Calibri"/>
        <family val="2"/>
        <scheme val="minor"/>
      </rPr>
      <t xml:space="preserve">Yearbook of Singapore Statistics, </t>
    </r>
    <r>
      <rPr>
        <sz val="10"/>
        <color theme="1"/>
        <rFont val="Calibri"/>
        <family val="2"/>
        <scheme val="minor"/>
      </rPr>
      <t>Table 4.10</t>
    </r>
  </si>
  <si>
    <t>WID.world. Note break in 1990. Data refer to married couple and single adults before 1990 and to individuals from 1990.</t>
  </si>
  <si>
    <r>
      <t xml:space="preserve">Overall inequality: </t>
    </r>
    <r>
      <rPr>
        <sz val="10"/>
        <color theme="1"/>
        <rFont val="Calibri"/>
        <family val="2"/>
        <scheme val="minor"/>
      </rPr>
      <t>Gini coefficient of equivalised (modified OECD-scale) disposable household income from Rodrigues, Figueiras, and Junqueira, 2012 Quadro 18 (series 1), Quadro 16 (series 2), and Quadro 14 (series 3). Series 1 is based on data from the European Community Household Panel and EU-SILC. Data from 2009 are from EU-SILC, downloaded from EU-SILC (ilc_di12 series), Eurostat website (accessed 27 February 2017).</t>
    </r>
  </si>
  <si>
    <r>
      <t xml:space="preserve">Top income shares: </t>
    </r>
    <r>
      <rPr>
        <sz val="10"/>
        <color theme="1"/>
        <rFont val="Calibri"/>
        <family val="2"/>
        <scheme val="minor"/>
      </rPr>
      <t>Share of top 1 and top 0.1 per cent in total gross income from WID.world (tax units, excluding capital gains), based on work of Alvaredo (2010).</t>
    </r>
  </si>
  <si>
    <r>
      <t xml:space="preserve">Poverty measures: </t>
    </r>
    <r>
      <rPr>
        <sz val="10"/>
        <color theme="1"/>
        <rFont val="Calibri"/>
        <family val="2"/>
        <scheme val="minor"/>
      </rPr>
      <t>Percentage of individuals living in households with equivalised (EU scale) disposable income below 60 per cent of the median, from Rodrigues, Figueiras and Junqueira, 2011, Quadro 10, up to 2000; from 2002 data taken from EU-SILC (People at risk of poverty after social transfers table), Eurostat website (accessed 27 Feb 2017); linked at 1995 to estimates for 1980 and 1990 from Rodrigues (2005).</t>
    </r>
  </si>
  <si>
    <r>
      <rPr>
        <b/>
        <sz val="10"/>
        <color theme="1"/>
        <rFont val="Calibri"/>
        <family val="2"/>
        <scheme val="minor"/>
      </rPr>
      <t xml:space="preserve">Dispersion of Earnings: </t>
    </r>
    <r>
      <rPr>
        <sz val="10"/>
        <color theme="1"/>
        <rFont val="Calibri"/>
        <family val="2"/>
        <scheme val="minor"/>
      </rPr>
      <t>Earnings at top decile as percentage of median earning. Series 1 from Atkinson (2008, Appendix P, Table P.3) with updated figures supplied by C F Rodrigues (2003 onwards), linked at 2008 to series from OECD iLibrary, Employment and Labour Market Statistics, Gross earnings decile ratios (accessed 22 February 2017).</t>
    </r>
  </si>
  <si>
    <t>Rodrigues, 2005</t>
  </si>
  <si>
    <t>Rodrigues et al. 2011</t>
  </si>
  <si>
    <t xml:space="preserve">Rodrigues, C F, Figueiras, R and Junqueira, V, 2011, “Portugal: um pais profundamente desigual”, Instituto Superior de Economia e Gestão, Lisbon. </t>
  </si>
  <si>
    <r>
      <t xml:space="preserve">Rodrigues, C F, Figueiras, R and Junqueira, V, 2012, </t>
    </r>
    <r>
      <rPr>
        <i/>
        <sz val="9"/>
        <color theme="1"/>
        <rFont val="Calibri"/>
        <family val="2"/>
      </rPr>
      <t>Desigualdade Económica em Portugal</t>
    </r>
    <r>
      <rPr>
        <sz val="9"/>
        <color theme="1"/>
        <rFont val="Calibri"/>
        <family val="2"/>
      </rPr>
      <t xml:space="preserve">, Fundação Francisco Manuel dos Santos, Lisbon. </t>
    </r>
  </si>
  <si>
    <r>
      <t xml:space="preserve">Overall inequality: </t>
    </r>
    <r>
      <rPr>
        <sz val="10"/>
        <color theme="1"/>
        <rFont val="Calibri"/>
        <family val="2"/>
        <scheme val="minor"/>
      </rPr>
      <t>Series 1 household income from work per household member (based on modified OECD scale) including employer Central Provident Fund -CPF- contributions and after accounting for government transfers and taxes, from Statistics Singapore, Household Income, Table 15.Series 2 per capita monthly income from work for all households from Krongkaew and Ragayah (2006, Table 2); Series 3 per capita monthly income from work for employed population only from Krongkaew and Ragayah (2006, Table 2); linked at 1974 to Rao (1988) cited in the same source.</t>
    </r>
  </si>
  <si>
    <r>
      <t xml:space="preserve">Top income shares: </t>
    </r>
    <r>
      <rPr>
        <sz val="10"/>
        <color theme="1"/>
        <rFont val="Calibri"/>
        <family val="2"/>
        <scheme val="minor"/>
      </rPr>
      <t>Shares of top 1 per cent in total gross income from WID.world (individuals, excluding capital gains), based on work of Atkinson (2010) and updated by the author using the Annual Reports of the Inland Revenue Authority, Appendix 5. The data from tax income refer to ‘year of assessment”. Estimates for 1980 to 1986 are based on 12 month rather than 24 month assessments.</t>
    </r>
  </si>
  <si>
    <r>
      <rPr>
        <b/>
        <sz val="10"/>
        <color theme="1"/>
        <rFont val="Calibri"/>
        <family val="2"/>
        <scheme val="minor"/>
      </rPr>
      <t xml:space="preserve">Dispersion of Earnings: </t>
    </r>
    <r>
      <rPr>
        <sz val="10"/>
        <color theme="1"/>
        <rFont val="Calibri"/>
        <family val="2"/>
        <scheme val="minor"/>
      </rPr>
      <t>Earnings at upper quintile as percentage of median from Central Pension Fund earnings data, as described in Atkinson (2010), updated for 2010 from Yearbook of Singapore Statistics, Table 4.10. This source no longer contains earnings figures. Earnings at bottom quintile from Statistics Singapore, Labour, Employment, Wages and Industry Tables; the source notes that the year-on-year changes tend to be volatile.</t>
    </r>
  </si>
  <si>
    <t>Atkinson, A B, 2010, “Top incomes in a rapidly growing economy: Singapore”, in A B Atkinson and T Piketty, editors, Top incomes: A global perspective, Oxford University Press.</t>
  </si>
  <si>
    <r>
      <t xml:space="preserve">Overall inequality: </t>
    </r>
    <r>
      <rPr>
        <sz val="10"/>
        <color theme="1"/>
        <rFont val="Calibri"/>
        <family val="2"/>
        <scheme val="minor"/>
      </rPr>
      <t>Gini coefficient of per capita income from Statistics South Africa, 2014, Table 5, linked at 2005/2006 to series from 1993 from Leibbrandt et al (2010a, Table 5.17), linked at 1991/1993 to estimates for 1975, 1991 and 1996 of Whiteford and van Seventer (2000).</t>
    </r>
  </si>
  <si>
    <r>
      <t xml:space="preserve">Top income shares: </t>
    </r>
    <r>
      <rPr>
        <sz val="10"/>
        <color theme="1"/>
        <rFont val="Calibri"/>
        <family val="2"/>
        <scheme val="minor"/>
      </rPr>
      <t>Shares of top 1 per cent in total gross income from WID.world (excluding capital gains), based on work of Alvaredo and Atkinson (2011) updated by the same authors for latest figures. It is worth noting that the top shares series have a break in 1990. Data refer to married couple and single adults before 1990 and to individuals from 1990.</t>
    </r>
  </si>
  <si>
    <r>
      <t xml:space="preserve">Poverty measures: </t>
    </r>
    <r>
      <rPr>
        <sz val="10"/>
        <color theme="1"/>
        <rFont val="Calibri"/>
        <family val="2"/>
        <scheme val="minor"/>
      </rPr>
      <t>There is no official poverty line. A variety of poverty standards have been employed – see Budlender, Leibbrandt  and Woolard (2015). Series 1 taken from Statistics South Africa (2014, Table 3) based on the Income and Expenditure Survey (IES) and Living Conditions Survey (LCS), relating to percentage of individuals living in households with per capita expenditure below the “upper bound” poverty line. Series 2 relates to the percentage of individuals (all races) living in households with per capita income below R 3,000 (at 2000 prices) by Leibbrandt et al (2010, Table 1.3); linked at 2000 back to 1970 using data from van der Berg and Louw (2004, Table 5) (average of pessimistic and optimistic estimates taken for 2000).</t>
    </r>
  </si>
  <si>
    <r>
      <t xml:space="preserve">Dispersion of Earnings: </t>
    </r>
    <r>
      <rPr>
        <sz val="10"/>
        <color theme="1"/>
        <rFont val="Calibri"/>
        <family val="2"/>
        <scheme val="minor"/>
      </rPr>
      <t>Earnings at top decile as percentage of median earning from Leibbrandt et al (2010a, Table 5.19).</t>
    </r>
  </si>
  <si>
    <t xml:space="preserve">Alvaredo, F and A B Atkinson (2011). Colonial Rule, Apartheid and Natural Resources: Top Incomes in South Africa 1903-2007. CEPR Discussion Paper 8155 </t>
  </si>
  <si>
    <t>Gross family income</t>
  </si>
  <si>
    <t>Share of top 1 per cent in gross income (individuals post-1990 and tax units before, excluding capital gains)</t>
  </si>
  <si>
    <t>Share of top 0.01 per cent in gross income (individuals post-1990 and tax units before, excluding capital gains)</t>
  </si>
  <si>
    <t>Per cent living in households with income below Swedish Welfare Board line</t>
  </si>
  <si>
    <t>Family market income</t>
  </si>
  <si>
    <t>EU-SILC, "People at risk of poverty after social transfers" table, Eurostat website (accessed 13 April 2017)</t>
  </si>
  <si>
    <r>
      <t xml:space="preserve">Overall inequality: </t>
    </r>
    <r>
      <rPr>
        <sz val="10"/>
        <color theme="1"/>
        <rFont val="Calibri"/>
        <family val="2"/>
        <scheme val="minor"/>
      </rPr>
      <t>Series 1: Gini coefficient of gross family income not equivalised from Aaberge, Atkinson and Modalsli (2016, Table A1, average of upper and lower bounds; see also Table A5); Series 2: Gini coefficient of equivalised (EU scale) disposable household income from StatBank within the website of Statistics Norway, Income and Wealth Statistics for Households, Income, Table 07756 (Measures of income dispersion), total population.</t>
    </r>
  </si>
  <si>
    <r>
      <t xml:space="preserve">Top income shares: </t>
    </r>
    <r>
      <rPr>
        <sz val="10"/>
        <color theme="1"/>
        <rFont val="Calibri"/>
        <family val="2"/>
        <scheme val="minor"/>
      </rPr>
      <t>Share of top 1 in total gross income from WID.world (individuals, excluding capital gains), based on work of Aaberge and Atkinson (2010) updated by Aaberge, Atkinson and Modalsli (2013).</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</si>
  <si>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February 2017); linked at 2002 to a series of the authors’ own calculations extrapolating from income shares data in Atkinson (2008, Appendix N, Table N.3).</t>
    </r>
  </si>
  <si>
    <r>
      <t xml:space="preserve">Wealth Inequality: </t>
    </r>
    <r>
      <rPr>
        <sz val="10"/>
        <color theme="1"/>
        <rFont val="Calibri"/>
        <family val="2"/>
        <scheme val="minor"/>
      </rPr>
      <t>Share of top 1 per cent of households in total personal net wealth from Roine and Waldenström (2015), downloaded from Waldenström’s webpage, drawing from Ohlsson, Roine and Waldenström (2008, Table 1).</t>
    </r>
  </si>
  <si>
    <t>Aaberge, Atkinson and Modalsli (2016, Table A1, average of upper and lower bounds; see also Table A5).</t>
  </si>
  <si>
    <t>Income and Wealth Statistics for Households, Income, Table 07756 (Measures of income dispersion), total population.</t>
  </si>
  <si>
    <r>
      <t xml:space="preserve">Aaberge, R and Atkinson, A B, 2010, “Top incomes in Norway” in A B Atkinson and T Piketty, editors, </t>
    </r>
    <r>
      <rPr>
        <i/>
        <sz val="9"/>
        <color rgb="FF000000"/>
        <rFont val="Calibri"/>
        <family val="2"/>
        <scheme val="minor"/>
      </rPr>
      <t>Top incomes: A global perspective</t>
    </r>
    <r>
      <rPr>
        <sz val="9"/>
        <color rgb="FF000000"/>
        <rFont val="Calibri"/>
        <family val="2"/>
        <scheme val="minor"/>
      </rPr>
      <t>, Oxford University Press, Oxford.</t>
    </r>
  </si>
  <si>
    <t>Aaberge, R, Atkinson, A B and Modalsli, J, 2013, “The ins and outs of top income mobility”, Statistics Norway Research Department Discussion Paper no 762.</t>
  </si>
  <si>
    <t>Aaberge, R, Atkinson, A B and Modalsli, J, 2016, “The long-run distribution of income in Norway”, Statistics Norway.</t>
  </si>
  <si>
    <r>
      <t xml:space="preserve">Bojer, H, 1987, “Personlig inntektsfordeling i Norge 1970-1984, </t>
    </r>
    <r>
      <rPr>
        <i/>
        <sz val="9"/>
        <color rgb="FF000000"/>
        <rFont val="Calibri"/>
        <family val="2"/>
        <scheme val="minor"/>
      </rPr>
      <t>Tidsskrift for Sammfunnsforskning</t>
    </r>
    <r>
      <rPr>
        <sz val="9"/>
        <color rgb="FF000000"/>
        <rFont val="Calibri"/>
        <family val="2"/>
        <scheme val="minor"/>
      </rPr>
      <t>, vol 28: 247-258.</t>
    </r>
  </si>
  <si>
    <r>
      <t xml:space="preserve">Ohlsson, H, Roine, J and Waldenström, D, 2008, “Long-run changes in the concentration of wealth: An overview of recent findings”, in J B Davies, editor, </t>
    </r>
    <r>
      <rPr>
        <i/>
        <sz val="9"/>
        <color rgb="FF000000"/>
        <rFont val="Calibri"/>
        <family val="2"/>
        <scheme val="minor"/>
      </rPr>
      <t xml:space="preserve">Personal wealth from a global perspective, </t>
    </r>
    <r>
      <rPr>
        <sz val="9"/>
        <color rgb="FF000000"/>
        <rFont val="Calibri"/>
        <family val="2"/>
        <scheme val="minor"/>
      </rPr>
      <t xml:space="preserve">Oxford University Press, Oxford. </t>
    </r>
  </si>
  <si>
    <r>
      <t xml:space="preserve">Roine, J and Waldenström, D, 2015, “Long run trends in the distribution of income and wealth” in A B Atkinson and F Bourguignon, editors, </t>
    </r>
    <r>
      <rPr>
        <i/>
        <sz val="9"/>
        <color rgb="FF000000"/>
        <rFont val="Calibri"/>
        <family val="2"/>
        <scheme val="minor"/>
      </rPr>
      <t>Handbook of Income Distribution</t>
    </r>
    <r>
      <rPr>
        <sz val="9"/>
        <color rgb="FF000000"/>
        <rFont val="Calibri"/>
        <family val="2"/>
        <scheme val="minor"/>
      </rPr>
      <t xml:space="preserve">, volume 2, Elsevier, Amsterdam. </t>
    </r>
  </si>
  <si>
    <t>WID.world.  Note that the concept of tax unit changed from married couples (filing a joint tax return) to individuals (whether married or not filing tax returns separately) in 1971 (although there was an option to file separate returns from 1966).</t>
  </si>
  <si>
    <t>Percentage of individuals living in households with equivalised disposable income less than 60 per cent of the median from Statistics Sweden website, Household Finances; earlier figures for percentage of individuals living in households below Swedish Welfare Board line, Table 2.</t>
  </si>
  <si>
    <r>
      <t xml:space="preserve">Top income shares: </t>
    </r>
    <r>
      <rPr>
        <sz val="10"/>
        <rFont val="Calibri"/>
        <family val="2"/>
        <scheme val="minor"/>
      </rPr>
      <t>Share of top 1 and 0.01 per cent in total gross income from WID.world (excluding capital gains), based on work of Alvaredo and Saez (2010) updated by the same authors for recent estimates. The series refers to individuals aged 15+ minus married women until 1989 and to individuals aged 15+ from 1990.</t>
    </r>
  </si>
  <si>
    <r>
      <t xml:space="preserve">Poverty measures: </t>
    </r>
    <r>
      <rPr>
        <sz val="10"/>
        <color theme="1"/>
        <rFont val="Calibri"/>
        <family val="2"/>
        <scheme val="minor"/>
      </rPr>
      <t>Percentage of individuals living in households with equivalised (EU scale) disposable income less than 60 per cent of the median from EU-SILC (People at risk of poverty after social transfers table), Eurostat website (accessed 27 Feb 2017) (there is a break in the series at 2007, which have been treated by assuming that there was no change in the intervening year); data are linked at 2003 to the series related to those with equivalised (square root scale) disposable income less than 60 per cent of the median from Luxembourg Income Study (LIS) Key Figures; the data are further linked back at 1995 to the series related to those with equivalised (OECD scale) disposable income less than 60 per cent of the median from Cantó, del Rio and Gradin (2003, Tabla 2).</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</si>
  <si>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February 2017).</t>
    </r>
  </si>
  <si>
    <r>
      <t xml:space="preserve">Wealth Inequality: </t>
    </r>
    <r>
      <rPr>
        <sz val="10"/>
        <color theme="1"/>
        <rFont val="Calibri"/>
        <family val="2"/>
        <scheme val="minor"/>
      </rPr>
      <t>Series 1: Share of top 1 per cent in total individual net wealth including real estate from Alvaredo and Saez (2010, Table 10D.8), based on wealth tax data, updated to 2007; Series 2 share of top 1 per cent in total individual estates from Alvaredo and Artola Blanco, forthcoming, Figure 6.  (For estimates based on the investment income method, see Martínez-Toledano, 2016.)</t>
    </r>
  </si>
  <si>
    <t>Alvaredo and Artola Blanco, forthcoming, Figure 6</t>
  </si>
  <si>
    <t>Alvaredo, F and Artola Blanco, M, forthcoming, “Wealth concentration in Spain in European context 1900-2015: Local versus global forces”, mimeo.</t>
  </si>
  <si>
    <t>Martínez-Toledano, Clara, 2016, “The distribution of wealth in Spain: Evidence from capitalized income tax data", mimeo.</t>
  </si>
  <si>
    <t>Underlying data - Spain</t>
  </si>
  <si>
    <t>WID.world : Note break in the definition of tax units which relates to individuals after 1990</t>
  </si>
  <si>
    <t>EU-SILC, "People at risk of poverty after social transfers" table, Eurostat website (accessed 27 Feb 2017). Columns represent breaks in original series.</t>
  </si>
  <si>
    <r>
      <t xml:space="preserve">Overall inequality: </t>
    </r>
    <r>
      <rPr>
        <sz val="10"/>
        <color theme="1"/>
        <rFont val="Calibri"/>
        <family val="2"/>
        <scheme val="minor"/>
      </rPr>
      <t xml:space="preserve">Series 1: Gini coefficient of equivalised disposable income from 1975 from the website of Statistics Sweden, Income Distribution 1975-2013, linked backwards at 1988 using ratio of 1989-rev to 1989 values; series 2: earlier series from 1951 to 1973 for family market income from Björklund and Palme (2000, Table 2) linking tax register data for 1951 and 1956 to data from the Swedish Level of Living Survey for 1967 and 1973. </t>
    </r>
  </si>
  <si>
    <r>
      <rPr>
        <b/>
        <sz val="10"/>
        <rFont val="Calibri"/>
        <family val="2"/>
        <scheme val="minor"/>
      </rPr>
      <t xml:space="preserve">Top income shares: </t>
    </r>
    <r>
      <rPr>
        <sz val="10"/>
        <rFont val="Calibri"/>
        <family val="2"/>
        <scheme val="minor"/>
      </rPr>
      <t>Share of top 1 per cent in total gross income from WID.world (tax units, excluding capital gains), based on work of Roine and Waldenström (2010). Note that the concept of tax unit changed from married couples (filing a joint tax return) to individuals (whether married or not filing tax returns separately) in 1971 (although there was an option to file separate returns from 1966).</t>
    </r>
  </si>
  <si>
    <r>
      <t xml:space="preserve">Poverty measures: </t>
    </r>
    <r>
      <rPr>
        <sz val="10"/>
        <color theme="1"/>
        <rFont val="Calibri"/>
        <family val="2"/>
        <scheme val="minor"/>
      </rPr>
      <t>Percentage of individuals living in households with equivalised disposable income less than 60 per cent of the median from Statistics Sweden website, Household Finances; earlier figures for percentage of individuals living in households below Swedish Welfare Board line, Table 2.</t>
    </r>
  </si>
  <si>
    <r>
      <rPr>
        <b/>
        <sz val="10"/>
        <color theme="1"/>
        <rFont val="Calibri"/>
        <family val="2"/>
        <scheme val="minor"/>
      </rPr>
      <t>Dispersion of Earnings:</t>
    </r>
    <r>
      <rPr>
        <sz val="10"/>
        <color theme="1"/>
        <rFont val="Calibri"/>
        <family val="2"/>
        <scheme val="minor"/>
      </rPr>
      <t xml:space="preserve"> Earnings at top decile as percentage of median earnings, based on series given in Atkinson (2008, Appendix Q, Table Q.5); from 2005 onwards, taken from OECD iLibrary, Employment and Labour Market Statistics, Gross earnings decile ratios (accessed 22 February 2017).</t>
    </r>
  </si>
  <si>
    <r>
      <t xml:space="preserve">Wealth Inequality: </t>
    </r>
    <r>
      <rPr>
        <sz val="10"/>
        <color theme="1"/>
        <rFont val="Calibri"/>
        <family val="2"/>
        <scheme val="minor"/>
      </rPr>
      <t>Share of top 1 per cent of households in total net marketable wealth at market values based on wealth tax assessments from Roine and Waldenström (2015), downloaded from Waldenström’s webpage, drawing from Roine and Waldenström (2009, Table A1), joined at 2000 to estimates of top 1 per cent of individuals in total capitalized wealth based on income and property tax registers from Lundberg and Waldenström (2016, Table A1).</t>
    </r>
  </si>
  <si>
    <t>Underlying data - Sweden</t>
  </si>
  <si>
    <t>Lundberg and Waldenström (2016, Table A1): individuals unit.</t>
  </si>
  <si>
    <t>Roine and Waldenström (2015) : households unit.</t>
  </si>
  <si>
    <r>
      <rPr>
        <b/>
        <sz val="10"/>
        <rFont val="Calibri"/>
        <family val="2"/>
        <scheme val="minor"/>
      </rPr>
      <t>Overall inequality:</t>
    </r>
    <r>
      <rPr>
        <sz val="10"/>
        <rFont val="Calibri"/>
        <family val="2"/>
        <scheme val="minor"/>
      </rPr>
      <t xml:space="preserve"> Series 1: since 2006, data on Gini coefficient of disposable equivalised household income are taken from EU-SILC, Eurostat website. Eurostat points out that there is a break in the series in 2013; Series 2:  Gini coefficient of disposable equivalised household income taken from LIS website, starting in 1982 and ending in 2004; Series 3: Gini coefficient of after tax incomes averaged over 2 years of tax units from Abele and Lüthi, 1977, Tableau 10) based on the estimates including non-taxpayers by Noth (1975, Tabelle 19), where the year identified is second of 2 year period. </t>
    </r>
  </si>
  <si>
    <r>
      <rPr>
        <b/>
        <sz val="10"/>
        <rFont val="Calibri"/>
        <family val="2"/>
        <scheme val="minor"/>
      </rPr>
      <t xml:space="preserve">Poverty measures: </t>
    </r>
    <r>
      <rPr>
        <sz val="10"/>
        <rFont val="Calibri"/>
        <family val="2"/>
        <scheme val="minor"/>
      </rPr>
      <t xml:space="preserve">Percentage of individuals living in households with equivalised (EU scale) disposable income less than 60 per cent of the median from EU-SILC (People at risk of poverty after social transfers table), Eurostat website (accessed 13 April 2017). </t>
    </r>
  </si>
  <si>
    <r>
      <rPr>
        <b/>
        <sz val="10"/>
        <rFont val="Calibri"/>
        <family val="2"/>
        <scheme val="minor"/>
      </rPr>
      <t xml:space="preserve">Dispersion of Earnings: </t>
    </r>
    <r>
      <rPr>
        <sz val="10"/>
        <rFont val="Calibri"/>
        <family val="2"/>
        <scheme val="minor"/>
      </rPr>
      <t>Earnings at top decile as percentage of median earnings from OECD iLibrary, Employment and Labour Market Statistics, Gross earnings decile ratios (accessed 22 February 2017); linked at 1996 to Atkinson (2008, Appendix R, Table R.2).</t>
    </r>
  </si>
  <si>
    <r>
      <t xml:space="preserve">Wealth Inequality: </t>
    </r>
    <r>
      <rPr>
        <sz val="10"/>
        <color theme="1"/>
        <rFont val="Calibri"/>
        <family val="2"/>
        <scheme val="minor"/>
      </rPr>
      <t>Share of top 1 per cent of households in total personal net wealth from Roine and Waldenström (2015) updated to 2008, downloaded from Waldenström’s webpage.</t>
    </r>
  </si>
  <si>
    <t>Underlying data - Switzerland</t>
  </si>
  <si>
    <t xml:space="preserve">Gini coefficient, equivalised household disposable income (EU-SILC) </t>
  </si>
  <si>
    <t xml:space="preserve">Atkinson (2008, Appendix R, Table R.2); </t>
  </si>
  <si>
    <r>
      <rPr>
        <b/>
        <sz val="10"/>
        <color theme="1"/>
        <rFont val="Calibri"/>
        <family val="2"/>
        <scheme val="minor"/>
      </rPr>
      <t xml:space="preserve">Top income shares: </t>
    </r>
    <r>
      <rPr>
        <sz val="10"/>
        <color theme="1"/>
        <rFont val="Calibri"/>
        <family val="2"/>
        <scheme val="minor"/>
      </rPr>
      <t xml:space="preserve">Share of top 1 per cent in total gross income from WID.world (tax units, excluding capital gains), based on work of Dell, Piketty and Saez (2007). Updated by Foellmi and Martínez (2016). Tax units refers to individuals (adults) minus one half of married men and women; from 1996, the definition of adults changes from aged 20 and above to aged 18 and above, creating a break. </t>
    </r>
  </si>
  <si>
    <t>Share of top 1 per cent in gross income (tax units with a break in definition in 1996) (*)</t>
  </si>
  <si>
    <t>Share of top 1 per cent in gross income (tax units, break in definition in 1996)</t>
  </si>
  <si>
    <t>WID.world (accessed 21 February 2017). Note that tax unit definition changed in 1996.</t>
  </si>
  <si>
    <r>
      <t xml:space="preserve">Foellmi, R and Martínez, I, 2016, </t>
    </r>
    <r>
      <rPr>
        <i/>
        <sz val="9"/>
        <color theme="1"/>
        <rFont val="Calibri"/>
        <family val="2"/>
        <scheme val="minor"/>
      </rPr>
      <t>Volatile Top Income Shares in Switzerland? Reassessing the Evolution between 1981 and 2008</t>
    </r>
    <r>
      <rPr>
        <sz val="9"/>
        <color theme="1"/>
        <rFont val="Calibri"/>
        <family val="2"/>
        <scheme val="minor"/>
      </rPr>
      <t>. Forthcoming on The Review of Economics and Statistics.</t>
    </r>
  </si>
  <si>
    <t>Share of top 1 per cent of households in total et wealth (Roine &amp; W)</t>
  </si>
  <si>
    <r>
      <t xml:space="preserve">Atkinson, A B, 2007, </t>
    </r>
    <r>
      <rPr>
        <sz val="9"/>
        <rFont val="Calibri"/>
        <family val="2"/>
        <scheme val="minor"/>
      </rPr>
      <t>“The Distribution of Top Incomes in the United Kingdom 1908-2000</t>
    </r>
    <r>
      <rPr>
        <sz val="11"/>
        <color rgb="FF000000"/>
        <rFont val="Calibri"/>
        <family val="2"/>
        <scheme val="minor"/>
      </rPr>
      <t>”</t>
    </r>
    <r>
      <rPr>
        <sz val="9"/>
        <color rgb="FF000000"/>
        <rFont val="Calibri"/>
        <family val="2"/>
        <scheme val="minor"/>
      </rPr>
      <t xml:space="preserve">  in A B Atkinson and T Piketty, editors, </t>
    </r>
    <r>
      <rPr>
        <i/>
        <sz val="9"/>
        <color rgb="FF000000"/>
        <rFont val="Calibri"/>
        <family val="2"/>
        <scheme val="minor"/>
      </rPr>
      <t>Top incomes over the twentieth century</t>
    </r>
    <r>
      <rPr>
        <sz val="9"/>
        <color rgb="FF000000"/>
        <rFont val="Calibri"/>
        <family val="2"/>
        <scheme val="minor"/>
      </rPr>
      <t>, Oxford University Press, Oxford.</t>
    </r>
  </si>
  <si>
    <t>(3) - (3b)</t>
  </si>
  <si>
    <t>Underlying data - United Kingdom</t>
  </si>
  <si>
    <t>Share of top 0.05 per cent in gross income (individuals, excluding capital gains; tax units before 1991)  (*)</t>
  </si>
  <si>
    <t>Earnings at top decile as % median  (Atkinson S.4)</t>
  </si>
  <si>
    <t>Earnings at top decile as % median (Atkinson S.7)</t>
  </si>
  <si>
    <t>Earnings at top decile as % median  (ASHE)</t>
  </si>
  <si>
    <t>Earnings at top decile as % median (ASHE)</t>
  </si>
  <si>
    <t>EU-SILC (ilc_di12) (accessed 27 Feb 2017). Different columns represent breaks in original series.</t>
  </si>
  <si>
    <t>Annual Survey of Hours and Earnings, ASHE 1997 to 2016 selected estimates, Table 5, ONS (downladed 19 March 2017). Different columns represent breaks in original series.</t>
  </si>
  <si>
    <t>Underlying data - United States</t>
  </si>
  <si>
    <t xml:space="preserve">Share of top 1 per cent in gross income (tax units, excluding capital gains) </t>
  </si>
  <si>
    <t>United States</t>
  </si>
  <si>
    <t>Top 1% (series 1)</t>
  </si>
  <si>
    <t>Top 1% (series 2)</t>
  </si>
  <si>
    <r>
      <t>Top income shares:</t>
    </r>
    <r>
      <rPr>
        <sz val="10"/>
        <color theme="1"/>
        <rFont val="Calibri"/>
        <family val="2"/>
        <scheme val="minor"/>
      </rPr>
      <t xml:space="preserve"> Share of top 1 per cent in total gross income from the WID.world (tax units, excluding capital gains) are based on the work of Piketty and Saez (2003) and regularly updated by  Emmanuel Saez. See also Piketty, Saez and Zucman, 2016 for a comparison of results based on pre-tax national income split equally within couples (the sum of all pretax personal income flows accruing to the owners of the production factors, labor and capital, after taking into account the distribution of pension income but before any other tax or transfer). </t>
    </r>
  </si>
  <si>
    <t>Brandolini, A, 2002, “A bird’s eye view of long-run changes in income inequality”, Bank of Italy Research Department, Rome.</t>
  </si>
  <si>
    <t>Bricker, J, Henriques, A M,  Krimmel, J A.  and Sabelhaus, J E,  2015, “Measuring Income and Wealth at the Top Using Administrative and Survey Data,” Finance and Economics Discussion Series 2015-030. Washington: Board of Governors of the Federal Reserve System..</t>
  </si>
  <si>
    <t>Budd, E C, 1970, “Postwar changes in the size distribution of income in the U.S.”, American Economic Review, Papers and Proceedings, vol 60: 247-260.</t>
  </si>
  <si>
    <t>Economic Policy Institute, 2016, State of Working America Data Library, Series for wages by percentile.</t>
  </si>
  <si>
    <t>Fisher, G, 1986, “Estimates of the poverty population under the current official definition for years before 1959”, mimeograph, Office of the Assistant Secretary for Planning and Evaluation, U.S. Department of Health and Human Services.</t>
  </si>
  <si>
    <t>Goldin, C and Margo, R A, 1992, “The Great Compression: The wage structure of the United States at mid-century”, Quarterly Journal of Economics, vol 107: 1-34.</t>
  </si>
  <si>
    <t>Kennickell, A B, 2009, “Ponds and streams: Wealth and income in the U.S., 1989 to 2007”, Finance and Economics Discussion Series, Federal Reserve Board, Washington, D.C.</t>
  </si>
  <si>
    <t>Kennickell, A B, 2011, “Tossed and turned: Wealth dynamics of U.S. households 2007-2009”, Finance and Economics Discussion Series, Federal Reserve Board, Washington, D.C.</t>
  </si>
  <si>
    <t xml:space="preserve">Kopczuk, W and Saez, E, 2004, “Top wealth shares in the US, 1916-2000: Evidence from the Estate Tax returns”, National Tax Journal, vol 57: 445-487, longer version in NBER Working Paper 10399. </t>
  </si>
  <si>
    <t>Khun, M, Schularick, M, and Steins, U, 2017, Income and Wealth Inequality in America,1949-2013, mimeo</t>
  </si>
  <si>
    <t>Meyer, B D and Sullivan, J X, 2010, “Five decades of consumption and income poverty”, Working Paper #09.07, The Harris School of Public Policy Studies the University Of Chicago.</t>
  </si>
  <si>
    <t>Piketty, T and Saez, E, 2003, “Income inequality in the United States, 1913-1998”, Quarterly Journal of Economics, vol 118: 1-39.</t>
  </si>
  <si>
    <t>Piketty, T, Saez, E, and Zucman, G, 2016, “Distributional National Accounts: Methods and Estimates for the United States Data Appendix, WID.world WORKING,PAPER SERIES,N°,2016/4</t>
  </si>
  <si>
    <t>Saez, E and Zucman, G, 2016, “Wealth inequality in the United States since 1913: Evidence from capitalized income tax data”, Quarterly Journal of Economics, vol 131: 519-578.</t>
  </si>
  <si>
    <r>
      <t xml:space="preserve">Atkinson, A B, 2008, </t>
    </r>
    <r>
      <rPr>
        <i/>
        <sz val="10"/>
        <color rgb="FF000000"/>
        <rFont val="Calibri"/>
        <family val="2"/>
        <scheme val="minor"/>
      </rPr>
      <t>The changing distribution of earnings in OECD countries</t>
    </r>
    <r>
      <rPr>
        <sz val="10"/>
        <color rgb="FF000000"/>
        <rFont val="Calibri"/>
        <family val="2"/>
        <scheme val="minor"/>
      </rPr>
      <t>, Oxford University Press, Oxford.</t>
    </r>
  </si>
  <si>
    <r>
      <t xml:space="preserve">Goldsmith, S F, 1958, “The Relation of Census Income Distribution Statistics to Other Income Data”, in </t>
    </r>
    <r>
      <rPr>
        <i/>
        <sz val="10"/>
        <color rgb="FF000000"/>
        <rFont val="Calibri"/>
        <family val="2"/>
        <scheme val="minor"/>
      </rPr>
      <t>An Appraisal of the 1950 Census Income Data</t>
    </r>
    <r>
      <rPr>
        <sz val="10"/>
        <color rgb="FF000000"/>
        <rFont val="Calibri"/>
        <family val="2"/>
        <scheme val="minor"/>
      </rPr>
      <t>, Studies in Income and Wealth, vol 23: 65-107, Princeton, Princeton University Press.</t>
    </r>
  </si>
  <si>
    <r>
      <t xml:space="preserve">Karoly, L, 1992, </t>
    </r>
    <r>
      <rPr>
        <i/>
        <sz val="10"/>
        <color rgb="FF000000"/>
        <rFont val="Calibri"/>
        <family val="2"/>
        <scheme val="minor"/>
      </rPr>
      <t>The trend in inequality among families, individuals, and workers in the United States: A twenty-five-year perspective</t>
    </r>
    <r>
      <rPr>
        <sz val="10"/>
        <color rgb="FF000000"/>
        <rFont val="Calibri"/>
        <family val="2"/>
        <scheme val="minor"/>
      </rPr>
      <t>, Rand, Santa Monica.</t>
    </r>
    <r>
      <rPr>
        <i/>
        <sz val="10"/>
        <color rgb="FF000000"/>
        <rFont val="Calibri"/>
        <family val="2"/>
        <scheme val="minor"/>
      </rPr>
      <t xml:space="preserve"> </t>
    </r>
  </si>
  <si>
    <r>
      <t xml:space="preserve">Leven, M, Moulton, H G and Warburton, C, 1934, </t>
    </r>
    <r>
      <rPr>
        <i/>
        <sz val="10"/>
        <color rgb="FF000000"/>
        <rFont val="Calibri"/>
        <family val="2"/>
        <scheme val="minor"/>
      </rPr>
      <t xml:space="preserve">America’s capacity to consume, </t>
    </r>
    <r>
      <rPr>
        <sz val="10"/>
        <color rgb="FF000000"/>
        <rFont val="Calibri"/>
        <family val="2"/>
        <scheme val="minor"/>
      </rPr>
      <t>Brookings Institution, Washington, D.C.</t>
    </r>
  </si>
  <si>
    <r>
      <t xml:space="preserve">Mitchell, W C, King, W I, Macaulay, F R and Knauth, O W, 1921, </t>
    </r>
    <r>
      <rPr>
        <i/>
        <sz val="10"/>
        <color rgb="FF000000"/>
        <rFont val="Calibri"/>
        <family val="2"/>
        <scheme val="minor"/>
      </rPr>
      <t xml:space="preserve">Income in the United States: Its amount and distribution 1909-1919, </t>
    </r>
    <r>
      <rPr>
        <sz val="10"/>
        <color rgb="FF000000"/>
        <rFont val="Calibri"/>
        <family val="2"/>
        <scheme val="minor"/>
      </rPr>
      <t>Harcourt, Brace, New York.</t>
    </r>
  </si>
  <si>
    <r>
      <rPr>
        <b/>
        <sz val="10"/>
        <color theme="1"/>
        <rFont val="Calibri"/>
        <family val="2"/>
        <scheme val="minor"/>
      </rPr>
      <t>Overall inequality:</t>
    </r>
    <r>
      <rPr>
        <sz val="10"/>
        <color theme="1"/>
        <rFont val="Calibri"/>
        <family val="2"/>
        <scheme val="minor"/>
      </rPr>
      <t xml:space="preserve"> The Gini coefficient for gross equivalised household income is from the U.S. Bureau of the Census, Income, Poverty, and Health Insurance Coverage in the United States: 2015, (Table A-3, Selected measures of equivalence-adjusted income dispersion), where we have assumed that half of the recorded change between 1992 and 1993 was due to the change in methods (and therefore added 1.15 percentage points to the values from 1992 back to 1967;  post-2013 figures being adjusted downward using a forward proportional link at 2013 to deal with a change in methodology; the series is linked backwards at 1967 to the series from 1944 given by Budd (1970, Table 6, column 9) related to money income before tax for consumer units (families plus unrelated individuals); linked at 1944 to the BEA synthetic series for gross family incomes from Brandolini (2002, Table A1), who calculated the Gini coefficients from the original tabulations; and linked at 1929 to a series for gross income of income recipients based on the NBER/Brookings synthetic estimates, calculated from the tabulations in Mitchell et al (1921, Table 25) and Leven, Moulton and Warburton (1934, Tables 27 and 29, excluding capital gains).</t>
    </r>
  </si>
  <si>
    <t>Mitchell et al (1921, Table 25) and Leven, Moulton and Warburton (1934, Tables 27 and 29, excluding capital gains). NBER/Brookings synthetic estimates</t>
  </si>
  <si>
    <t>Budd (1970, Table 6, column 9)</t>
  </si>
  <si>
    <t xml:space="preserve"> U.S. Bureau of the Census, Income, Poverty, and Health Insurance Coverage in the United States: 2015, (Table A-3, Selected measures of equivalence-adjusted income dispersion).  Different columns represent breaks in original series.</t>
  </si>
  <si>
    <t>WID.world. Note that the UK experienced a change in the tax base as the taxation system moved from family to individual base in 1990.</t>
  </si>
  <si>
    <t>Brandolini (2002, Table A1): BEA synthetic series.</t>
  </si>
  <si>
    <t>Per cent living in households with equivalised after tax income below 50 per cent median (Meyer and Sullivan,2010)</t>
  </si>
  <si>
    <t>Per cent living in households with equivalised after tax income below 50 per cent median (OECD i.Library)</t>
  </si>
  <si>
    <t>Per cent living in households with pre-tax cash income  below official poverty line</t>
  </si>
  <si>
    <r>
      <t xml:space="preserve">Poverty measures: </t>
    </r>
    <r>
      <rPr>
        <sz val="10"/>
        <color theme="1"/>
        <rFont val="Calibri"/>
        <family val="2"/>
        <scheme val="minor"/>
      </rPr>
      <t>Series 1: the proportion of the population living in households with pre-tax cash income below the official poverty line from 1959 taken from the U.S. Bureau of the Census website, Historical Poverty Tables, Table 2 and (also presented in Table B1 from the U.S. Bureau of the Census, Income, Poverty, and Health Insurance Coverage in the United States: 2015); post-2013 figures being adjusted downward using a forward proportional link at 2013 to deal with a change in methodology; before 1959 data taken from Fisher (1986), marked with a break as no linking is used; Series 2: Proportion living in households with after-tax income below 50 per cent of the median from Meyer and Sullivan (2010, Appendix Table 7), updated by linking forward to the same series from OECD iLibrary (OECD Social Issues/Migration/Health Statistics, Income Distribution Database).</t>
    </r>
  </si>
  <si>
    <r>
      <rPr>
        <b/>
        <sz val="10"/>
        <color theme="1"/>
        <rFont val="Calibri"/>
        <family val="2"/>
        <scheme val="minor"/>
      </rPr>
      <t>Dispersion of Earnings:</t>
    </r>
    <r>
      <rPr>
        <sz val="10"/>
        <color theme="1"/>
        <rFont val="Calibri"/>
        <family val="2"/>
        <scheme val="minor"/>
      </rPr>
      <t xml:space="preserve"> The series is based on State of Working America Data Library (Economic Policy Institute, 2017, wages by percentile series) based on the Current Population Survey (CPS) Outgoing Rotation Group microdata, linked at 1973 to the estimates of Karoly (1992, Table 2B.2),linked at 1963 to the estimates of Atkinson (2008, Table T.10) from the CPS tabulations, linked at 1949 to the estimates of Goldin and Margo (1992, Table 2) based on Census of Population data.</t>
    </r>
  </si>
  <si>
    <t>Earnings at top decile as % median (EPI, 2017)</t>
  </si>
  <si>
    <t xml:space="preserve">Earnings at top decile as % median ATkinson series </t>
  </si>
  <si>
    <t>Earnings at top decile as % median Karoly series</t>
  </si>
  <si>
    <t xml:space="preserve">Earnings at top decile as % median, Goldin and Margo series </t>
  </si>
  <si>
    <t>(15)</t>
  </si>
  <si>
    <t>(16)</t>
  </si>
  <si>
    <t>Gini coefficient for  consumer units (family+ unrelated individuals)  money income ( Budd 1970)</t>
  </si>
  <si>
    <t>Fisher (1986); no linked applied</t>
  </si>
  <si>
    <t>Bureau of the Census website, Historical Poverty Tables, Table 2. Different columns represent breaks in original series.</t>
  </si>
  <si>
    <t>Meyer and Sullivan (2010, Appendix Table 7)</t>
  </si>
  <si>
    <t>OECD iLibrary (OECD Social Issues/Migration/Health Statistics, Income Distribution Database)</t>
  </si>
  <si>
    <t>(17)</t>
  </si>
  <si>
    <t>Karoly (1992, Table 2B.2)</t>
  </si>
  <si>
    <t>Economic Policy Institute, 2017, State of Working America Data Library, Series for wages by percentile. Based on the Current Population Survey (CPS) Outgoing Rotation Group microdata</t>
  </si>
  <si>
    <t>Atkinson (2008, Table T.10) from the CPS tabulations</t>
  </si>
  <si>
    <t>Goldin nd Margo (1992, Table 2)</t>
  </si>
  <si>
    <t>Khun, Schularick, and Steins (2017)</t>
  </si>
  <si>
    <t>WID.world.</t>
  </si>
  <si>
    <r>
      <t xml:space="preserve">Wealth Inequality: </t>
    </r>
    <r>
      <rPr>
        <sz val="10"/>
        <color theme="1"/>
        <rFont val="Calibri"/>
        <family val="2"/>
        <scheme val="minor"/>
      </rPr>
      <t>Series 1: Share of top 1 per cent of individuals (equal-split adults) in total personal net wealth from WID.world based on the work of Saez and Zucman (2016) who capitalised total investment incomes of US tax units. Series 2: Share of top 1 per cent of households in total personal net wealth from the Survey of Consumer Finances back to 1989 and from early waves of the Survey of Consumer Finances (SCF) going back to 1949 assembled by Khun, Schularick and Steins (2017) into the harmonized historical Survey of Consumer Finances (HHSCF). For recent comparable estimates see also Kennickell (2009, Table 4, and 2011, Table 5) and Bricker et al. (2015). An alternative series based on the estate tax data is given in Kopczuk and Saez (2004, Table B1) and was updated from Saez and Zucman (2016, Online Appendix), Table C4.</t>
    </r>
  </si>
  <si>
    <r>
      <rPr>
        <b/>
        <sz val="10"/>
        <color theme="1"/>
        <rFont val="Calibri"/>
        <family val="2"/>
        <scheme val="minor"/>
      </rPr>
      <t>Top income shares:</t>
    </r>
    <r>
      <rPr>
        <sz val="10"/>
        <color theme="1"/>
        <rFont val="Calibri"/>
        <family val="2"/>
        <scheme val="minor"/>
      </rPr>
      <t xml:space="preserve"> Shares of top 1 per cent in total gross income (individuals, excluding capital gains) from WID.world, based on work of Alvaredo (2010).</t>
    </r>
  </si>
  <si>
    <t>Underlying data - Argentina</t>
  </si>
  <si>
    <t xml:space="preserve">Argentina </t>
  </si>
  <si>
    <t>Underlying data - Australia</t>
  </si>
  <si>
    <t>Underlying data - Brazil</t>
  </si>
  <si>
    <r>
      <rPr>
        <b/>
        <sz val="10"/>
        <color theme="1"/>
        <rFont val="Calibri"/>
        <family val="2"/>
        <scheme val="minor"/>
      </rPr>
      <t xml:space="preserve">Top income shares: </t>
    </r>
    <r>
      <rPr>
        <sz val="10"/>
        <color theme="1"/>
        <rFont val="Calibri"/>
        <family val="2"/>
        <scheme val="minor"/>
      </rPr>
      <t>Share of top 1 per cent in total gross income (individuals, excluding capital gains) from WID.world, based on work of Saez and Veall (2007) and Veall (2010) (more recent Longitudinal Administrative data LAD) linked in 1982 to earlier series).</t>
    </r>
  </si>
  <si>
    <t>Underlying data - Canada</t>
  </si>
  <si>
    <t>Underlying data - France</t>
  </si>
  <si>
    <t>Underlying data - Germany</t>
  </si>
  <si>
    <t>Underlying data - Iceland</t>
  </si>
  <si>
    <t>Underlying data - India</t>
  </si>
  <si>
    <t>Underlying data - Indonesia</t>
  </si>
  <si>
    <t>Underlying data - Italy</t>
  </si>
  <si>
    <t>Underlying data - Japan</t>
  </si>
  <si>
    <t>Underlying data - Malaysia</t>
  </si>
  <si>
    <t>Underlying data - Mauritius</t>
  </si>
  <si>
    <t>Underlying data - Netherlands</t>
  </si>
  <si>
    <r>
      <t xml:space="preserve">Atkinson, A B, 2008, </t>
    </r>
    <r>
      <rPr>
        <i/>
        <sz val="10"/>
        <color rgb="FF000000"/>
        <rFont val="Calibri"/>
        <family val="2"/>
        <scheme val="minor"/>
      </rPr>
      <t xml:space="preserve">The changing distribution of earnings in OECD countries, </t>
    </r>
    <r>
      <rPr>
        <sz val="10"/>
        <color rgb="FF000000"/>
        <rFont val="Calibri"/>
        <family val="2"/>
        <scheme val="minor"/>
      </rPr>
      <t>Oxford University Press, Oxford.</t>
    </r>
  </si>
  <si>
    <r>
      <t xml:space="preserve">Easton, B, 1983, </t>
    </r>
    <r>
      <rPr>
        <i/>
        <sz val="10"/>
        <color rgb="FF000000"/>
        <rFont val="Calibri"/>
        <family val="2"/>
        <scheme val="minor"/>
      </rPr>
      <t>Income distribution in New Zealand</t>
    </r>
    <r>
      <rPr>
        <sz val="10"/>
        <color rgb="FF000000"/>
        <rFont val="Calibri"/>
        <family val="2"/>
        <scheme val="minor"/>
      </rPr>
      <t>, New Zealand Institute of Economic Research, Wellington.</t>
    </r>
  </si>
  <si>
    <t>Underlying data - New Zealand</t>
  </si>
  <si>
    <t>Underlying data - Norway</t>
  </si>
  <si>
    <t>Underlying data - Portugal</t>
  </si>
  <si>
    <t>Underlying data - Singapore</t>
  </si>
  <si>
    <t>Underlying data - South Africa</t>
  </si>
  <si>
    <r>
      <t>Top income shares:</t>
    </r>
    <r>
      <rPr>
        <sz val="10"/>
        <color theme="1"/>
        <rFont val="Calibri"/>
        <family val="2"/>
        <scheme val="minor"/>
      </rPr>
      <t xml:space="preserve"> Share of top 1 per cent and top 0.05 per cent in total gross income from the WID.world (excluding capital gains), based on the work of Atkinson (2007) and updated by the same author. Note that the UK experienced a change in the tax base as the taxation system moved from family to individual base in 1990.</t>
    </r>
  </si>
  <si>
    <r>
      <t>Poverty measures:</t>
    </r>
    <r>
      <rPr>
        <sz val="10"/>
        <color theme="1"/>
        <rFont val="Calibri"/>
        <family val="2"/>
        <scheme val="minor"/>
      </rPr>
      <t xml:space="preserve">Percentage of individuals in households with equivalised (modified OECD-scale) disposable income below 60 per cent of the median in the United Kingdom (Great Britain up to 2001/2) from Institute for Fiscal Studies:  Living Standards, Inequality and Poverty Spreadsheet (before housing costs deducted data (BHC)), downloaded 19 March 2017; the data are from the Family Expenditure Survey from 1961 up to financial year 1993/4 (calendar years up to 1992), thereafter from the Family Resources Survey. </t>
    </r>
  </si>
  <si>
    <r>
      <rPr>
        <b/>
        <sz val="10"/>
        <color theme="1"/>
        <rFont val="Calibri"/>
        <family val="2"/>
        <scheme val="minor"/>
      </rPr>
      <t>Dispersion of Earnings:</t>
    </r>
    <r>
      <rPr>
        <sz val="10"/>
        <color theme="1"/>
        <rFont val="Calibri"/>
        <family val="2"/>
        <scheme val="minor"/>
      </rPr>
      <t xml:space="preserve"> Earnings at top decile as percentage of median earnings from Annual Survey of Hours and Earnings, ASHE 1997 to 2016 selected estimates, Table 5, ONS (downladed 19 March 2017), covering all full-time workers on adult rates whose pay for the survey period was not affected by absence, linked backwards to take account of changes in methodology in 2011, 2006 and 2004, linked at 1997 to the data from the New Earnings Survey (NES) from Atkinson (2008, Table S.4), taking the series back to 1968 (when the NES began); again linked at 1968 backwards to the income tax data (Schedule E earnings) from Atkinson (2008, Table S.7). </t>
    </r>
  </si>
  <si>
    <r>
      <t xml:space="preserve">Wealth Inequality: </t>
    </r>
    <r>
      <rPr>
        <sz val="10"/>
        <color theme="1"/>
        <rFont val="Calibri"/>
        <family val="2"/>
        <scheme val="minor"/>
      </rPr>
      <t>Share of top 1 per cent of individuals in total personal net wealth from WID.world based on the work of Alvaredo, Atkinson and Morelli (2016), which makes allowance for wealth of the excluded population; series interpolated where no wealth estimates using share of top 1 per cent of estates as interpolating variable based on estimated relationship.</t>
    </r>
  </si>
  <si>
    <r>
      <rPr>
        <b/>
        <sz val="10"/>
        <color theme="1"/>
        <rFont val="Calibri"/>
        <family val="2"/>
        <scheme val="minor"/>
      </rPr>
      <t>Overall inequality:</t>
    </r>
    <r>
      <rPr>
        <sz val="10"/>
        <color theme="1"/>
        <rFont val="Calibri"/>
        <family val="2"/>
        <scheme val="minor"/>
      </rPr>
      <t xml:space="preserve">Series 1: Gini coefficient of equivalised (modified OECD scale) disposable household income for all persons in the United Kingdom (Great Britain up to 2001/2) from Institute for Fiscal Studies:  Living Standards, Inequality and Poverty Spreadsheet (before housing costs deducted data (BHC)), downloaded 19 March 2017; the data are from the Family Expenditure Survey from 1961 up to financial year 1993/4 (calendar years up to 1992), thereafter from the Family Resources Survey.  Series 2: Gini coefficient of after tax income, not equivalised, among tax units (“Blue Book series”) from Atkinson and Micklewright, 1992, Table BI1 (figure for 1938 from Royal Commission on the Distribution of Income and Wealth, 1979, page 23); </t>
    </r>
  </si>
  <si>
    <t>by Anthony B Atkinson, Joe Hasell,  Salvatore Morelli, and Max Roser</t>
  </si>
  <si>
    <t>THE CHARTBOOK OF ECONOMIC INEQUALITY</t>
  </si>
  <si>
    <t>Individuals  below 50% median household per capita income, per cent</t>
  </si>
  <si>
    <t>Share of top 1 per cent in gross income (individuals post-1991 and tax units before, excluding capital gains) (*)</t>
  </si>
  <si>
    <t>Share of top 1 per cent in gross income (individuals post-1971 and tax units before,  excluding capital gains)  (*)</t>
  </si>
  <si>
    <t>Share of top 0.05 per cent in gross income (individuals post-1991 and tax units before, excluding capital gains) (*)</t>
  </si>
  <si>
    <t>Statistics Norway (2016) Fig. 3.1 (p. 21)</t>
  </si>
  <si>
    <t xml:space="preserve">Statistics Norway (2016),  "Økonomi og levekår" Rapporter 2016/30, Statistics Norway. </t>
  </si>
  <si>
    <r>
      <t xml:space="preserve">Poverty measures: </t>
    </r>
    <r>
      <rPr>
        <sz val="10"/>
        <color theme="1"/>
        <rFont val="Calibri"/>
        <family val="2"/>
        <scheme val="minor"/>
      </rPr>
      <t>Percentage of individuals in households with equivalised (EU-scale) disposable income below 60 per cent of the contemporary median (including student households), from Statistics Norway (2016), Figure 3.1 (p. 21). A subset of figures can also be found at StatBank within the website of Statistics Norway, Income and Wealth Statistics for Households, Income, Table 06801 (Percentage of people in households with annual after-tax income below different distances to the median). Note that data before 2004 are based on the Income Distribution Survey (Inntekts- og formuesundersøkelsen for husholdninger - IF). Data series provided by Jon Epland at Statistics Norway.</t>
    </r>
  </si>
  <si>
    <t>(data subject to revisions)</t>
  </si>
  <si>
    <t xml:space="preserve">May 2017 </t>
  </si>
  <si>
    <r>
      <rPr>
        <b/>
        <sz val="10"/>
        <color theme="1"/>
        <rFont val="Calibri"/>
        <family val="2"/>
        <scheme val="minor"/>
      </rPr>
      <t>Top income shares:</t>
    </r>
    <r>
      <rPr>
        <sz val="10"/>
        <color theme="1"/>
        <rFont val="Calibri"/>
        <family val="2"/>
        <scheme val="minor"/>
      </rPr>
      <t xml:space="preserve"> Share of top 1 per cent in total gross income (individuals, excluding capital gains) from WID.world, based on work of Atkinson and Leigh (2007), updated and revised by Roger Wilkins of the University of Melbourne. For a critique of the Atkinson/Leigh estimates, and alternative estimates for the period 1970 to 2010, see Burkhauser, Hahn and Wilkins (2015).</t>
    </r>
  </si>
  <si>
    <t xml:space="preserve">Share of top 1 per cent in total net worth (survey data: households)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</si>
</sst>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164" formatCode="General_)"/>
    <numFmt numFmtId="165" formatCode="#,##0.000"/>
    <numFmt numFmtId="166" formatCode="#,##0.0"/>
    <numFmt numFmtId="167" formatCode="#,##0.00__;\-#,##0.00__;#,##0.00__;@__"/>
    <numFmt numFmtId="168" formatCode="_ * #,##0.00_ ;_ * \-#,##0.00_ ;_ * &quot;-&quot;??_ ;_ @_ "/>
    <numFmt numFmtId="169" formatCode="\$#,##0\ ;\(\$#,##0\)"/>
    <numFmt numFmtId="170" formatCode="#,##0;\-\ #,##0;_-\ &quot;- &quot;"/>
    <numFmt numFmtId="171" formatCode="_-* #,##0.00\ _€_-;\-* #,##0.00\ _€_-;_-* &quot;-&quot;??\ _€_-;_-@_-"/>
    <numFmt numFmtId="172" formatCode="0.0"/>
    <numFmt numFmtId="173" formatCode="0.000"/>
    <numFmt numFmtId="174" formatCode="0.0000"/>
    <numFmt numFmtId="175" formatCode="0.000000"/>
  </numFmts>
  <fonts count="113" x14ac:knownFonts="1">
    <font>
      <sz val="11"/>
      <color theme="1"/>
      <name val="Calibri"/>
      <family val="2"/>
      <scheme val="minor"/>
    </font>
    <font>
      <sz val="10"/>
      <name val="Arial"/>
      <family val="2"/>
    </font>
    <font>
      <sz val="9"/>
      <color indexed="9"/>
      <name val="Times"/>
      <family val="1"/>
    </font>
    <font>
      <sz val="9"/>
      <color indexed="8"/>
      <name val="Times"/>
      <family val="1"/>
    </font>
    <font>
      <sz val="9"/>
      <color indexed="9"/>
      <name val="Times"/>
      <family val="1"/>
    </font>
    <font>
      <sz val="8"/>
      <name val="Helvetica"/>
      <family val="2"/>
    </font>
    <font>
      <b/>
      <sz val="8"/>
      <color indexed="24"/>
      <name val="Times New Roman"/>
      <family val="1"/>
    </font>
    <font>
      <sz val="8"/>
      <color indexed="24"/>
      <name val="Times New Roman"/>
      <family val="1"/>
    </font>
    <font>
      <sz val="12"/>
      <color indexed="24"/>
      <name val="Arial"/>
      <family val="2"/>
    </font>
    <font>
      <sz val="12"/>
      <name val="Courier New"/>
      <family val="3"/>
    </font>
    <font>
      <sz val="9"/>
      <name val="Times New Roman"/>
      <family val="1"/>
    </font>
    <font>
      <sz val="10"/>
      <color indexed="8"/>
      <name val="Times"/>
      <family val="1"/>
    </font>
    <font>
      <sz val="9"/>
      <name val="Times"/>
      <family val="1"/>
    </font>
    <font>
      <sz val="12"/>
      <name val="Arial CE"/>
      <charset val="238"/>
    </font>
    <font>
      <sz val="12"/>
      <name val="Times New Roman"/>
      <family val="1"/>
    </font>
    <font>
      <sz val="7"/>
      <name val="Helvetica"/>
      <family val="2"/>
    </font>
    <font>
      <sz val="10"/>
      <name val="Times"/>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Helv"/>
    </font>
    <font>
      <sz val="10"/>
      <color theme="1"/>
      <name val="Arial"/>
      <family val="2"/>
    </font>
    <font>
      <sz val="10"/>
      <color rgb="FF000000"/>
      <name val="Calibri"/>
      <family val="2"/>
      <scheme val="minor"/>
    </font>
    <font>
      <b/>
      <sz val="11"/>
      <color theme="1"/>
      <name val="Calibri"/>
      <family val="2"/>
      <scheme val="minor"/>
    </font>
    <font>
      <sz val="16"/>
      <color theme="1"/>
      <name val="Calibri"/>
      <family val="2"/>
      <scheme val="minor"/>
    </font>
    <font>
      <sz val="20"/>
      <color theme="1"/>
      <name val="Calibri"/>
      <family val="2"/>
      <scheme val="minor"/>
    </font>
    <font>
      <u/>
      <sz val="11"/>
      <color theme="10"/>
      <name val="Calibri"/>
      <family val="2"/>
    </font>
    <font>
      <b/>
      <sz val="14"/>
      <color theme="1"/>
      <name val="Calibri"/>
      <family val="2"/>
      <scheme val="minor"/>
    </font>
    <font>
      <u/>
      <sz val="11"/>
      <color theme="11"/>
      <name val="Calibri"/>
      <family val="2"/>
      <scheme val="minor"/>
    </font>
    <font>
      <i/>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name val="Arial"/>
      <family val="2"/>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u/>
      <sz val="10"/>
      <color theme="10"/>
      <name val="Calibri"/>
      <family val="2"/>
    </font>
    <font>
      <sz val="12"/>
      <color theme="1"/>
      <name val="Arial"/>
      <family val="2"/>
    </font>
    <font>
      <sz val="9"/>
      <color rgb="FF000000"/>
      <name val="Calibri"/>
      <family val="2"/>
      <scheme val="minor"/>
    </font>
    <font>
      <i/>
      <sz val="9"/>
      <color rgb="FF000000"/>
      <name val="Calibri"/>
      <family val="2"/>
      <scheme val="minor"/>
    </font>
    <font>
      <sz val="9"/>
      <color theme="1"/>
      <name val="Times New Roman"/>
      <family val="1"/>
    </font>
    <font>
      <u/>
      <sz val="9"/>
      <color theme="10"/>
      <name val="Calibri"/>
      <family val="2"/>
    </font>
    <font>
      <sz val="11"/>
      <name val="Calibri"/>
      <family val="2"/>
      <scheme val="minor"/>
    </font>
    <font>
      <sz val="11"/>
      <color indexed="8"/>
      <name val="Calibri"/>
      <family val="2"/>
      <scheme val="minor"/>
    </font>
    <font>
      <b/>
      <sz val="11"/>
      <color rgb="FF000000"/>
      <name val="Calibri"/>
      <family val="2"/>
      <scheme val="minor"/>
    </font>
    <font>
      <b/>
      <sz val="10"/>
      <color theme="1"/>
      <name val="Arial"/>
      <family val="2"/>
    </font>
    <font>
      <i/>
      <sz val="10"/>
      <color rgb="FF000000"/>
      <name val="Calibri"/>
      <family val="2"/>
      <scheme val="minor"/>
    </font>
    <font>
      <sz val="11"/>
      <color rgb="FFFF0000"/>
      <name val="Calibri"/>
      <family val="2"/>
    </font>
    <font>
      <sz val="10"/>
      <color rgb="FFFF0000"/>
      <name val="Calibri"/>
      <family val="2"/>
      <scheme val="minor"/>
    </font>
    <font>
      <sz val="10"/>
      <color theme="1"/>
      <name val="Calibri"/>
      <family val="2"/>
    </font>
    <font>
      <b/>
      <sz val="10"/>
      <color rgb="FFFF0000"/>
      <name val="Calibri"/>
      <family val="2"/>
      <scheme val="minor"/>
    </font>
    <font>
      <vertAlign val="superscript"/>
      <sz val="9"/>
      <color rgb="FF000000"/>
      <name val="Calibri"/>
      <family val="2"/>
      <scheme val="minor"/>
    </font>
    <font>
      <sz val="11"/>
      <color rgb="FF000000"/>
      <name val="Calibri"/>
      <family val="2"/>
      <scheme val="minor"/>
    </font>
    <font>
      <u/>
      <sz val="10"/>
      <color rgb="FFFF0000"/>
      <name val="Calibri"/>
      <family val="2"/>
    </font>
    <font>
      <sz val="11"/>
      <name val="Arial"/>
      <family val="2"/>
    </font>
    <font>
      <i/>
      <sz val="9"/>
      <color theme="1"/>
      <name val="Times New Roman"/>
      <family val="1"/>
    </font>
    <font>
      <sz val="10"/>
      <color indexed="81"/>
      <name val="Calibri"/>
      <family val="2"/>
    </font>
    <font>
      <b/>
      <sz val="10"/>
      <color indexed="81"/>
      <name val="Calibri"/>
      <family val="2"/>
    </font>
    <font>
      <sz val="9"/>
      <color rgb="FFFF0000"/>
      <name val="Calibri"/>
      <family val="2"/>
      <scheme val="minor"/>
    </font>
    <font>
      <sz val="10"/>
      <name val="Times New Roman"/>
      <family val="1"/>
    </font>
    <font>
      <i/>
      <sz val="9"/>
      <color theme="1"/>
      <name val="Calibri"/>
      <family val="2"/>
      <scheme val="minor"/>
    </font>
    <font>
      <sz val="9"/>
      <color theme="1"/>
      <name val="Calibri"/>
      <family val="2"/>
      <scheme val="minor"/>
    </font>
    <font>
      <sz val="10"/>
      <name val="Calibri"/>
      <family val="2"/>
      <scheme val="minor"/>
    </font>
    <font>
      <u/>
      <sz val="10"/>
      <color rgb="FF0000FF"/>
      <name val="Calibri"/>
      <family val="2"/>
    </font>
    <font>
      <sz val="12"/>
      <color theme="1"/>
      <name val="Times New Roman"/>
      <family val="1"/>
    </font>
    <font>
      <sz val="10"/>
      <color theme="1"/>
      <name val="Times New Roman"/>
      <family val="1"/>
    </font>
    <font>
      <b/>
      <sz val="10"/>
      <color rgb="FF000000"/>
      <name val="Calibri"/>
      <family val="2"/>
      <scheme val="minor"/>
    </font>
    <font>
      <sz val="9"/>
      <color theme="1"/>
      <name val="Calibri"/>
      <family val="2"/>
    </font>
    <font>
      <i/>
      <sz val="9"/>
      <color theme="1"/>
      <name val="Calibri"/>
      <family val="2"/>
    </font>
    <font>
      <b/>
      <sz val="10"/>
      <name val="Calibri"/>
      <family val="2"/>
      <scheme val="minor"/>
    </font>
    <font>
      <sz val="9"/>
      <name val="Calibri"/>
      <family val="2"/>
      <scheme val="minor"/>
    </font>
    <font>
      <u/>
      <sz val="10"/>
      <name val="Calibri"/>
      <family val="2"/>
    </font>
    <font>
      <b/>
      <sz val="20"/>
      <color theme="1"/>
      <name val="Calibri"/>
      <family val="2"/>
      <scheme val="minor"/>
    </font>
    <font>
      <b/>
      <sz val="20"/>
      <color rgb="FF000000"/>
      <name val="Calibri"/>
      <family val="2"/>
      <scheme val="minor"/>
    </font>
    <font>
      <sz val="10"/>
      <name val="Calibri"/>
      <family val="2"/>
    </font>
    <font>
      <sz val="11"/>
      <name val="Calibri"/>
      <family val="2"/>
    </font>
    <font>
      <b/>
      <sz val="18"/>
      <color rgb="FF000000"/>
      <name val="Calibri"/>
      <family val="2"/>
      <scheme val="minor"/>
    </font>
    <font>
      <u/>
      <sz val="9"/>
      <name val="Calibri"/>
      <family val="2"/>
    </font>
    <font>
      <b/>
      <u/>
      <sz val="16"/>
      <color theme="10"/>
      <name val="Calibri"/>
      <family val="2"/>
    </font>
    <font>
      <sz val="20"/>
      <name val="Calibri"/>
      <family val="2"/>
    </font>
    <font>
      <u/>
      <sz val="18"/>
      <color theme="10"/>
      <name val="Calibri"/>
      <family val="2"/>
    </font>
    <font>
      <b/>
      <sz val="36"/>
      <color theme="1"/>
      <name val="Calibri"/>
      <family val="2"/>
      <scheme val="minor"/>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59999389629810485"/>
        <bgColor indexed="64"/>
      </patternFill>
    </fill>
    <fill>
      <patternFill patternType="solid">
        <fgColor rgb="FF66FF99"/>
        <bgColor indexed="64"/>
      </patternFill>
    </fill>
    <fill>
      <patternFill patternType="solid">
        <fgColor rgb="FFFF6699"/>
        <bgColor indexed="64"/>
      </patternFill>
    </fill>
    <fill>
      <patternFill patternType="solid">
        <fgColor rgb="FF66CCFF"/>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rgb="FFBFFDB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theme="8" tint="0.59999389629810485"/>
        <bgColor indexed="64"/>
      </patternFill>
    </fill>
  </fills>
  <borders count="160">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1"/>
      </left>
      <right style="thin">
        <color theme="1"/>
      </right>
      <top style="thin">
        <color theme="0" tint="-0.14996795556505021"/>
      </top>
      <bottom style="thin">
        <color theme="0" tint="-0.1499679555650502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style="dotted">
        <color auto="1"/>
      </top>
      <bottom/>
      <diagonal/>
    </border>
    <border>
      <left/>
      <right/>
      <top/>
      <bottom style="double">
        <color auto="1"/>
      </bottom>
      <diagonal/>
    </border>
    <border>
      <left style="thin">
        <color auto="1"/>
      </left>
      <right style="thin">
        <color auto="1"/>
      </right>
      <top/>
      <bottom style="double">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thin">
        <color theme="0" tint="-0.14996795556505021"/>
      </top>
      <bottom style="thin">
        <color theme="0" tint="-0.14996795556505021"/>
      </bottom>
      <diagonal/>
    </border>
    <border>
      <left style="double">
        <color auto="1"/>
      </left>
      <right/>
      <top/>
      <bottom/>
      <diagonal/>
    </border>
    <border>
      <left/>
      <right/>
      <top/>
      <bottom style="thin">
        <color theme="0" tint="-0.14996795556505021"/>
      </bottom>
      <diagonal/>
    </border>
    <border>
      <left style="thin">
        <color theme="1"/>
      </left>
      <right style="thin">
        <color theme="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auto="1"/>
      </left>
      <right style="thin">
        <color auto="1"/>
      </right>
      <top/>
      <bottom style="thin">
        <color theme="0" tint="-0.14996795556505021"/>
      </bottom>
      <diagonal/>
    </border>
    <border>
      <left style="thin">
        <color auto="1"/>
      </left>
      <right style="thin">
        <color auto="1"/>
      </right>
      <top style="thin">
        <color theme="0" tint="-0.14996795556505021"/>
      </top>
      <bottom/>
      <diagonal/>
    </border>
    <border>
      <left style="thin">
        <color auto="1"/>
      </left>
      <right style="thin">
        <color auto="1"/>
      </right>
      <top style="dotted">
        <color auto="1"/>
      </top>
      <bottom style="thin">
        <color theme="0" tint="-0.14996795556505021"/>
      </bottom>
      <diagonal/>
    </border>
    <border>
      <left style="thin">
        <color theme="1"/>
      </left>
      <right style="thin">
        <color theme="1"/>
      </right>
      <top style="dotted">
        <color auto="1"/>
      </top>
      <bottom style="thin">
        <color theme="0" tint="-0.14996795556505021"/>
      </bottom>
      <diagonal/>
    </border>
    <border>
      <left style="thin">
        <color theme="1"/>
      </left>
      <right style="thin">
        <color theme="1"/>
      </right>
      <top style="thin">
        <color theme="0" tint="-0.14996795556505021"/>
      </top>
      <bottom/>
      <diagonal/>
    </border>
    <border>
      <left/>
      <right style="medium">
        <color auto="1"/>
      </right>
      <top style="medium">
        <color auto="1"/>
      </top>
      <bottom/>
      <diagonal/>
    </border>
    <border>
      <left style="thin">
        <color theme="1"/>
      </left>
      <right style="thin">
        <color theme="1"/>
      </right>
      <top/>
      <bottom style="thin">
        <color auto="1"/>
      </bottom>
      <diagonal/>
    </border>
    <border>
      <left/>
      <right style="thin">
        <color auto="1"/>
      </right>
      <top/>
      <bottom style="double">
        <color auto="1"/>
      </bottom>
      <diagonal/>
    </border>
    <border>
      <left style="thin">
        <color auto="1"/>
      </left>
      <right style="thin">
        <color auto="1"/>
      </right>
      <top style="thin">
        <color theme="0" tint="-0.14996795556505021"/>
      </top>
      <bottom style="double">
        <color auto="1"/>
      </bottom>
      <diagonal/>
    </border>
    <border>
      <left/>
      <right/>
      <top style="thin">
        <color theme="0" tint="-0.14996795556505021"/>
      </top>
      <bottom style="double">
        <color auto="1"/>
      </bottom>
      <diagonal/>
    </border>
    <border>
      <left style="thin">
        <color theme="1"/>
      </left>
      <right style="thin">
        <color theme="1"/>
      </right>
      <top style="thin">
        <color theme="0" tint="-0.14996795556505021"/>
      </top>
      <bottom style="double">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double">
        <color auto="1"/>
      </bottom>
      <diagonal/>
    </border>
    <border>
      <left style="thin">
        <color auto="1"/>
      </left>
      <right style="thin">
        <color theme="0" tint="-0.14996795556505021"/>
      </right>
      <top/>
      <bottom style="double">
        <color auto="1"/>
      </bottom>
      <diagonal/>
    </border>
    <border>
      <left style="thin">
        <color theme="0" tint="-0.14996795556505021"/>
      </left>
      <right style="thin">
        <color theme="0" tint="-0.14996795556505021"/>
      </right>
      <top style="thin">
        <color theme="0" tint="-0.14996795556505021"/>
      </top>
      <bottom style="double">
        <color auto="1"/>
      </bottom>
      <diagonal/>
    </border>
    <border>
      <left style="thin">
        <color theme="0" tint="-0.14996795556505021"/>
      </left>
      <right style="thin">
        <color auto="1"/>
      </right>
      <top style="thin">
        <color theme="0" tint="-0.14996795556505021"/>
      </top>
      <bottom style="double">
        <color auto="1"/>
      </bottom>
      <diagonal/>
    </border>
    <border>
      <left/>
      <right/>
      <top style="thin">
        <color auto="1"/>
      </top>
      <bottom/>
      <diagonal/>
    </border>
    <border>
      <left style="thin">
        <color auto="1"/>
      </left>
      <right style="thin">
        <color auto="1"/>
      </right>
      <top/>
      <bottom style="dotted">
        <color auto="1"/>
      </bottom>
      <diagonal/>
    </border>
    <border>
      <left/>
      <right style="double">
        <color auto="1"/>
      </right>
      <top/>
      <bottom/>
      <diagonal/>
    </border>
    <border>
      <left style="thin">
        <color auto="1"/>
      </left>
      <right/>
      <top style="medium">
        <color auto="1"/>
      </top>
      <bottom style="medium">
        <color auto="1"/>
      </bottom>
      <diagonal/>
    </border>
    <border>
      <left style="thin">
        <color auto="1"/>
      </left>
      <right/>
      <top/>
      <bottom style="thin">
        <color theme="0" tint="-0.14996795556505021"/>
      </bottom>
      <diagonal/>
    </border>
    <border>
      <left style="thin">
        <color auto="1"/>
      </left>
      <right/>
      <top style="thin">
        <color theme="0" tint="-0.14996795556505021"/>
      </top>
      <bottom style="thin">
        <color theme="0" tint="-0.14996795556505021"/>
      </bottom>
      <diagonal/>
    </border>
    <border>
      <left style="thin">
        <color auto="1"/>
      </left>
      <right/>
      <top style="thin">
        <color theme="0" tint="-0.14996795556505021"/>
      </top>
      <bottom style="double">
        <color auto="1"/>
      </bottom>
      <diagonal/>
    </border>
    <border>
      <left/>
      <right style="thin">
        <color auto="1"/>
      </right>
      <top style="medium">
        <color auto="1"/>
      </top>
      <bottom style="medium">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theme="0" tint="-0.14996795556505021"/>
      </bottom>
      <diagonal/>
    </border>
    <border>
      <left style="thin">
        <color auto="1"/>
      </left>
      <right/>
      <top style="thin">
        <color auto="1"/>
      </top>
      <bottom style="thin">
        <color theme="0" tint="-0.14996795556505021"/>
      </bottom>
      <diagonal/>
    </border>
    <border>
      <left style="thin">
        <color auto="1"/>
      </left>
      <right/>
      <top style="thin">
        <color theme="0" tint="-0.14996795556505021"/>
      </top>
      <bottom/>
      <diagonal/>
    </border>
    <border>
      <left/>
      <right style="thin">
        <color auto="1"/>
      </right>
      <top style="thin">
        <color theme="0" tint="-0.14996795556505021"/>
      </top>
      <bottom style="double">
        <color auto="1"/>
      </bottom>
      <diagonal/>
    </border>
    <border>
      <left/>
      <right style="thin">
        <color auto="1"/>
      </right>
      <top style="thin">
        <color theme="0" tint="-0.14996795556505021"/>
      </top>
      <bottom/>
      <diagonal/>
    </border>
    <border>
      <left/>
      <right style="thin">
        <color auto="1"/>
      </right>
      <top style="thin">
        <color theme="0" tint="-0.14996795556505021"/>
      </top>
      <bottom style="thin">
        <color theme="0" tint="-0.14996795556505021"/>
      </bottom>
      <diagonal/>
    </border>
    <border>
      <left/>
      <right style="thin">
        <color auto="1"/>
      </right>
      <top/>
      <bottom style="thin">
        <color auto="1"/>
      </bottom>
      <diagonal/>
    </border>
    <border>
      <left style="thin">
        <color auto="1"/>
      </left>
      <right/>
      <top style="dotted">
        <color auto="1"/>
      </top>
      <bottom style="thin">
        <color theme="0" tint="-0.14996795556505021"/>
      </bottom>
      <diagonal/>
    </border>
    <border>
      <left style="thin">
        <color theme="1"/>
      </left>
      <right/>
      <top/>
      <bottom style="thin">
        <color auto="1"/>
      </bottom>
      <diagonal/>
    </border>
    <border>
      <left style="thin">
        <color theme="1"/>
      </left>
      <right/>
      <top style="thin">
        <color auto="1"/>
      </top>
      <bottom style="thin">
        <color theme="0" tint="-0.14996795556505021"/>
      </bottom>
      <diagonal/>
    </border>
    <border>
      <left style="thin">
        <color theme="1"/>
      </left>
      <right/>
      <top style="thin">
        <color theme="0" tint="-0.14996795556505021"/>
      </top>
      <bottom style="thin">
        <color theme="0" tint="-0.14996795556505021"/>
      </bottom>
      <diagonal/>
    </border>
    <border>
      <left style="thin">
        <color theme="1"/>
      </left>
      <right/>
      <top/>
      <bottom style="thin">
        <color theme="0" tint="-0.14996795556505021"/>
      </bottom>
      <diagonal/>
    </border>
    <border>
      <left style="thin">
        <color theme="1"/>
      </left>
      <right/>
      <top style="thin">
        <color theme="0" tint="-0.14996795556505021"/>
      </top>
      <bottom/>
      <diagonal/>
    </border>
    <border>
      <left style="thin">
        <color theme="1"/>
      </left>
      <right/>
      <top style="thin">
        <color theme="0" tint="-0.14996795556505021"/>
      </top>
      <bottom style="double">
        <color auto="1"/>
      </bottom>
      <diagonal/>
    </border>
    <border>
      <left style="thin">
        <color theme="1"/>
      </left>
      <right/>
      <top style="medium">
        <color auto="1"/>
      </top>
      <bottom style="thin">
        <color auto="1"/>
      </bottom>
      <diagonal/>
    </border>
    <border>
      <left/>
      <right/>
      <top style="thin">
        <color theme="0" tint="-0.14996795556505021"/>
      </top>
      <bottom/>
      <diagonal/>
    </border>
    <border>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right style="thin">
        <color auto="1"/>
      </right>
      <top style="thin">
        <color auto="1"/>
      </top>
      <bottom style="thin">
        <color rgb="FFD9D9D9"/>
      </bottom>
      <diagonal/>
    </border>
    <border>
      <left style="thin">
        <color theme="1"/>
      </left>
      <right style="thin">
        <color auto="1"/>
      </right>
      <top style="thin">
        <color theme="0" tint="-0.14996795556505021"/>
      </top>
      <bottom style="thin">
        <color theme="0" tint="-0.14996795556505021"/>
      </bottom>
      <diagonal/>
    </border>
    <border>
      <left style="thin">
        <color theme="1"/>
      </left>
      <right/>
      <top style="medium">
        <color auto="1"/>
      </top>
      <bottom/>
      <diagonal/>
    </border>
    <border>
      <left style="thin">
        <color theme="1"/>
      </left>
      <right/>
      <top/>
      <bottom/>
      <diagonal/>
    </border>
    <border>
      <left style="thin">
        <color theme="1"/>
      </left>
      <right/>
      <top/>
      <bottom style="double">
        <color auto="1"/>
      </bottom>
      <diagonal/>
    </border>
    <border>
      <left/>
      <right style="thin">
        <color theme="1"/>
      </right>
      <top style="medium">
        <color auto="1"/>
      </top>
      <bottom/>
      <diagonal/>
    </border>
    <border>
      <left/>
      <right style="thin">
        <color theme="1"/>
      </right>
      <top/>
      <bottom/>
      <diagonal/>
    </border>
    <border>
      <left/>
      <right style="thin">
        <color theme="1"/>
      </right>
      <top/>
      <bottom style="double">
        <color auto="1"/>
      </bottom>
      <diagonal/>
    </border>
    <border>
      <left style="thin">
        <color theme="1"/>
      </left>
      <right style="thin">
        <color theme="1"/>
      </right>
      <top style="medium">
        <color auto="1"/>
      </top>
      <bottom/>
      <diagonal/>
    </border>
    <border>
      <left style="thin">
        <color theme="1"/>
      </left>
      <right style="thin">
        <color theme="1"/>
      </right>
      <top/>
      <bottom/>
      <diagonal/>
    </border>
    <border>
      <left style="thin">
        <color theme="1"/>
      </left>
      <right style="thin">
        <color theme="1"/>
      </right>
      <top/>
      <bottom style="double">
        <color auto="1"/>
      </bottom>
      <diagonal/>
    </border>
    <border>
      <left style="thin">
        <color auto="1"/>
      </left>
      <right style="thin">
        <color theme="1"/>
      </right>
      <top style="medium">
        <color auto="1"/>
      </top>
      <bottom style="medium">
        <color auto="1"/>
      </bottom>
      <diagonal/>
    </border>
    <border>
      <left style="thin">
        <color theme="1"/>
      </left>
      <right style="thin">
        <color theme="1"/>
      </right>
      <top style="medium">
        <color auto="1"/>
      </top>
      <bottom style="thin">
        <color auto="1"/>
      </bottom>
      <diagonal/>
    </border>
    <border>
      <left style="thin">
        <color auto="1"/>
      </left>
      <right style="thin">
        <color theme="1"/>
      </right>
      <top style="thin">
        <color theme="0" tint="-0.14996795556505021"/>
      </top>
      <bottom style="thin">
        <color theme="0" tint="-0.14996795556505021"/>
      </bottom>
      <diagonal/>
    </border>
    <border>
      <left style="thin">
        <color theme="1"/>
      </left>
      <right style="thin">
        <color theme="1"/>
      </right>
      <top style="medium">
        <color auto="1"/>
      </top>
      <bottom style="medium">
        <color auto="1"/>
      </bottom>
      <diagonal/>
    </border>
    <border>
      <left style="thin">
        <color theme="1"/>
      </left>
      <right style="thin">
        <color theme="1"/>
      </right>
      <top style="thin">
        <color auto="1"/>
      </top>
      <bottom style="thin">
        <color theme="0" tint="-0.14996795556505021"/>
      </bottom>
      <diagonal/>
    </border>
    <border>
      <left style="thin">
        <color theme="1"/>
      </left>
      <right style="thin">
        <color theme="1"/>
      </right>
      <top style="thin">
        <color theme="0" tint="-0.14996795556505021"/>
      </top>
      <bottom style="double">
        <color theme="1"/>
      </bottom>
      <diagonal/>
    </border>
    <border>
      <left style="thin">
        <color theme="1"/>
      </left>
      <right style="thin">
        <color auto="1"/>
      </right>
      <top style="thin">
        <color theme="0" tint="-0.14996795556505021"/>
      </top>
      <bottom/>
      <diagonal/>
    </border>
    <border>
      <left style="thin">
        <color theme="1"/>
      </left>
      <right style="thin">
        <color auto="1"/>
      </right>
      <top/>
      <bottom/>
      <diagonal/>
    </border>
    <border>
      <left style="thin">
        <color theme="1"/>
      </left>
      <right style="thin">
        <color auto="1"/>
      </right>
      <top/>
      <bottom style="thin">
        <color theme="0" tint="-0.14996795556505021"/>
      </bottom>
      <diagonal/>
    </border>
    <border>
      <left style="thin">
        <color auto="1"/>
      </left>
      <right style="thin">
        <color auto="1"/>
      </right>
      <top style="thin">
        <color auto="1"/>
      </top>
      <bottom style="thin">
        <color theme="0" tint="-0.14996795556505021"/>
      </bottom>
      <diagonal/>
    </border>
    <border>
      <left style="thin">
        <color theme="1"/>
      </left>
      <right/>
      <top style="medium">
        <color auto="1"/>
      </top>
      <bottom style="medium">
        <color auto="1"/>
      </bottom>
      <diagonal/>
    </border>
    <border>
      <left style="thin">
        <color theme="1"/>
      </left>
      <right/>
      <top style="dotted">
        <color auto="1"/>
      </top>
      <bottom style="thin">
        <color theme="0" tint="-0.14996795556505021"/>
      </bottom>
      <diagonal/>
    </border>
    <border>
      <left style="thin">
        <color theme="1"/>
      </left>
      <right/>
      <top style="thin">
        <color theme="0" tint="-0.14996795556505021"/>
      </top>
      <bottom style="double">
        <color theme="1"/>
      </bottom>
      <diagonal/>
    </border>
    <border>
      <left style="thin">
        <color theme="1"/>
      </left>
      <right style="thin">
        <color theme="1"/>
      </right>
      <top style="dashed">
        <color auto="1"/>
      </top>
      <bottom style="thin">
        <color theme="0" tint="-0.14996795556505021"/>
      </bottom>
      <diagonal/>
    </border>
    <border>
      <left style="thin">
        <color auto="1"/>
      </left>
      <right/>
      <top style="thin">
        <color auto="1"/>
      </top>
      <bottom style="thin">
        <color rgb="FFD9D9D9"/>
      </bottom>
      <diagonal/>
    </border>
    <border>
      <left style="thin">
        <color auto="1"/>
      </left>
      <right style="thin">
        <color auto="1"/>
      </right>
      <top/>
      <bottom style="thin">
        <color rgb="FFD9D9D9"/>
      </bottom>
      <diagonal/>
    </border>
    <border>
      <left style="thin">
        <color theme="1"/>
      </left>
      <right style="thin">
        <color auto="1"/>
      </right>
      <top style="medium">
        <color auto="1"/>
      </top>
      <bottom style="medium">
        <color auto="1"/>
      </bottom>
      <diagonal/>
    </border>
    <border>
      <left style="thin">
        <color theme="1"/>
      </left>
      <right style="thin">
        <color auto="1"/>
      </right>
      <top style="medium">
        <color auto="1"/>
      </top>
      <bottom style="thin">
        <color auto="1"/>
      </bottom>
      <diagonal/>
    </border>
    <border>
      <left style="thin">
        <color theme="1"/>
      </left>
      <right style="thin">
        <color auto="1"/>
      </right>
      <top style="thin">
        <color auto="1"/>
      </top>
      <bottom style="thin">
        <color theme="0" tint="-0.14996795556505021"/>
      </bottom>
      <diagonal/>
    </border>
    <border>
      <left style="thin">
        <color theme="1"/>
      </left>
      <right style="thin">
        <color auto="1"/>
      </right>
      <top style="dashed">
        <color auto="1"/>
      </top>
      <bottom style="thin">
        <color theme="0" tint="-0.14996795556505021"/>
      </bottom>
      <diagonal/>
    </border>
    <border>
      <left style="thin">
        <color theme="1"/>
      </left>
      <right style="thin">
        <color auto="1"/>
      </right>
      <top style="thin">
        <color theme="0" tint="-0.14996795556505021"/>
      </top>
      <bottom style="double">
        <color theme="1"/>
      </bottom>
      <diagonal/>
    </border>
    <border>
      <left style="thin">
        <color auto="1"/>
      </left>
      <right style="thin">
        <color auto="1"/>
      </right>
      <top style="double">
        <color auto="1"/>
      </top>
      <bottom style="thin">
        <color theme="0" tint="-0.14996795556505021"/>
      </bottom>
      <diagonal/>
    </border>
    <border>
      <left style="thin">
        <color theme="1"/>
      </left>
      <right style="thin">
        <color auto="1"/>
      </right>
      <top/>
      <bottom style="thin">
        <color auto="1"/>
      </bottom>
      <diagonal/>
    </border>
    <border>
      <left style="thin">
        <color theme="1"/>
      </left>
      <right style="thin">
        <color auto="1"/>
      </right>
      <top style="thin">
        <color theme="0" tint="-0.14996795556505021"/>
      </top>
      <bottom style="double">
        <color auto="1"/>
      </bottom>
      <diagonal/>
    </border>
    <border>
      <left style="thin">
        <color theme="1"/>
      </left>
      <right style="thin">
        <color auto="1"/>
      </right>
      <top style="dotted">
        <color auto="1"/>
      </top>
      <bottom style="thin">
        <color theme="0" tint="-0.14996795556505021"/>
      </bottom>
      <diagonal/>
    </border>
    <border>
      <left style="thin">
        <color auto="1"/>
      </left>
      <right style="thin">
        <color auto="1"/>
      </right>
      <top style="dashed">
        <color auto="1"/>
      </top>
      <bottom/>
      <diagonal/>
    </border>
    <border>
      <left style="thin">
        <color theme="0" tint="-0.14996795556505021"/>
      </left>
      <right/>
      <top/>
      <bottom/>
      <diagonal/>
    </border>
    <border>
      <left style="thin">
        <color auto="1"/>
      </left>
      <right/>
      <top style="dotted">
        <color auto="1"/>
      </top>
      <bottom/>
      <diagonal/>
    </border>
    <border>
      <left/>
      <right style="thin">
        <color theme="1"/>
      </right>
      <top style="thin">
        <color theme="0" tint="-0.14996795556505021"/>
      </top>
      <bottom style="double">
        <color auto="1"/>
      </bottom>
      <diagonal/>
    </border>
    <border>
      <left/>
      <right style="thin">
        <color theme="1"/>
      </right>
      <top style="thin">
        <color theme="0" tint="-0.14996795556505021"/>
      </top>
      <bottom style="thin">
        <color theme="0" tint="-0.14996795556505021"/>
      </bottom>
      <diagonal/>
    </border>
    <border>
      <left style="thin">
        <color auto="1"/>
      </left>
      <right/>
      <top style="dashed">
        <color auto="1"/>
      </top>
      <bottom style="thin">
        <color theme="0" tint="-0.14996795556505021"/>
      </bottom>
      <diagonal/>
    </border>
    <border>
      <left/>
      <right style="double">
        <color theme="1"/>
      </right>
      <top/>
      <bottom/>
      <diagonal/>
    </border>
    <border>
      <left/>
      <right style="double">
        <color theme="1"/>
      </right>
      <top style="thin">
        <color theme="0" tint="-0.14996795556505021"/>
      </top>
      <bottom style="thin">
        <color theme="0" tint="-0.14996795556505021"/>
      </bottom>
      <diagonal/>
    </border>
    <border>
      <left/>
      <right/>
      <top/>
      <bottom style="medium">
        <color auto="1"/>
      </bottom>
      <diagonal/>
    </border>
    <border>
      <left style="thin">
        <color theme="1"/>
      </left>
      <right style="thin">
        <color auto="1"/>
      </right>
      <top/>
      <bottom style="double">
        <color auto="1"/>
      </bottom>
      <diagonal/>
    </border>
    <border>
      <left style="thin">
        <color theme="1"/>
      </left>
      <right style="thin">
        <color auto="1"/>
      </right>
      <top style="dotted">
        <color auto="1"/>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dashed">
        <color auto="1"/>
      </top>
      <bottom/>
      <diagonal/>
    </border>
    <border>
      <left/>
      <right style="thin">
        <color auto="1"/>
      </right>
      <top style="dotted">
        <color auto="1"/>
      </top>
      <bottom style="thin">
        <color theme="0" tint="-0.14996795556505021"/>
      </bottom>
      <diagonal/>
    </border>
    <border>
      <left/>
      <right style="thin">
        <color auto="1"/>
      </right>
      <top style="dotted">
        <color auto="1"/>
      </top>
      <bottom/>
      <diagonal/>
    </border>
    <border>
      <left/>
      <right style="thin">
        <color auto="1"/>
      </right>
      <top/>
      <bottom style="dotted">
        <color auto="1"/>
      </bottom>
      <diagonal/>
    </border>
    <border>
      <left/>
      <right/>
      <top style="thin">
        <color rgb="FFD9D9D9"/>
      </top>
      <bottom style="thin">
        <color rgb="FFD9D9D9"/>
      </bottom>
      <diagonal/>
    </border>
    <border>
      <left/>
      <right style="thin">
        <color auto="1"/>
      </right>
      <top style="dashed">
        <color auto="1"/>
      </top>
      <bottom/>
      <diagonal/>
    </border>
    <border>
      <left style="thin">
        <color theme="1"/>
      </left>
      <right style="thin">
        <color auto="1"/>
      </right>
      <top style="dashed">
        <color auto="1"/>
      </top>
      <bottom/>
      <diagonal/>
    </border>
    <border>
      <left style="thin">
        <color auto="1"/>
      </left>
      <right style="thin">
        <color auto="1"/>
      </right>
      <top/>
      <bottom style="dashed">
        <color auto="1"/>
      </bottom>
      <diagonal/>
    </border>
    <border>
      <left/>
      <right style="thin">
        <color theme="1"/>
      </right>
      <top/>
      <bottom style="thin">
        <color auto="1"/>
      </bottom>
      <diagonal/>
    </border>
    <border>
      <left style="thin">
        <color auto="1"/>
      </left>
      <right style="thin">
        <color theme="1"/>
      </right>
      <top/>
      <bottom style="double">
        <color auto="1"/>
      </bottom>
      <diagonal/>
    </border>
    <border>
      <left/>
      <right style="thin">
        <color auto="1"/>
      </right>
      <top style="double">
        <color auto="1"/>
      </top>
      <bottom/>
      <diagonal/>
    </border>
    <border>
      <left style="thin">
        <color auto="1"/>
      </left>
      <right style="thin">
        <color theme="1"/>
      </right>
      <top/>
      <bottom style="dashed">
        <color auto="1"/>
      </bottom>
      <diagonal/>
    </border>
    <border>
      <left/>
      <right style="thin">
        <color auto="1"/>
      </right>
      <top/>
      <bottom style="dashed">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theme="1"/>
      </right>
      <top/>
      <bottom/>
      <diagonal/>
    </border>
  </borders>
  <cellStyleXfs count="204">
    <xf numFmtId="0" fontId="0" fillId="0" borderId="0"/>
    <xf numFmtId="164" fontId="2" fillId="0" borderId="0">
      <alignment vertical="top"/>
    </xf>
    <xf numFmtId="3" fontId="3" fillId="0" borderId="0" applyFill="0" applyBorder="0">
      <alignment horizontal="right" vertical="top"/>
    </xf>
    <xf numFmtId="165" fontId="3" fillId="0" borderId="0" applyFill="0" applyBorder="0">
      <alignment horizontal="right" vertical="top"/>
    </xf>
    <xf numFmtId="3" fontId="3" fillId="0" borderId="0" applyFill="0" applyBorder="0">
      <alignment horizontal="right" vertical="top"/>
    </xf>
    <xf numFmtId="166" fontId="4" fillId="0" borderId="0" applyFont="0" applyFill="0" applyBorder="0">
      <alignment horizontal="right" vertical="top"/>
    </xf>
    <xf numFmtId="167" fontId="3" fillId="0" borderId="0" applyFont="0" applyFill="0" applyBorder="0" applyAlignment="0" applyProtection="0">
      <alignment horizontal="right" vertical="top"/>
    </xf>
    <xf numFmtId="165" fontId="3" fillId="0" borderId="0">
      <alignment horizontal="right" vertical="top"/>
    </xf>
    <xf numFmtId="3" fontId="1" fillId="0" borderId="0" applyFont="0" applyFill="0" applyBorder="0" applyAlignment="0" applyProtection="0"/>
    <xf numFmtId="5" fontId="1" fillId="0" borderId="0" applyFont="0" applyFill="0" applyBorder="0" applyAlignment="0" applyProtection="0"/>
    <xf numFmtId="0" fontId="1" fillId="0" borderId="0" applyFont="0" applyFill="0" applyBorder="0" applyAlignment="0" applyProtection="0"/>
    <xf numFmtId="168" fontId="5"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3" fontId="8" fillId="0" borderId="0" applyFont="0" applyFill="0" applyBorder="0" applyAlignment="0" applyProtection="0"/>
    <xf numFmtId="2" fontId="1" fillId="0" borderId="0" applyFont="0" applyFill="0" applyBorder="0" applyAlignment="0" applyProtection="0"/>
    <xf numFmtId="4" fontId="8" fillId="0" borderId="0" applyFont="0" applyFill="0" applyBorder="0" applyAlignment="0" applyProtection="0"/>
    <xf numFmtId="169" fontId="8" fillId="0" borderId="0" applyFont="0" applyFill="0" applyBorder="0" applyAlignment="0" applyProtection="0"/>
    <xf numFmtId="0" fontId="1" fillId="0" borderId="0"/>
    <xf numFmtId="3" fontId="9" fillId="0" borderId="0"/>
    <xf numFmtId="2" fontId="9" fillId="0" borderId="0"/>
    <xf numFmtId="0" fontId="9" fillId="0" borderId="0"/>
    <xf numFmtId="0" fontId="10" fillId="0" borderId="2" applyNumberFormat="0" applyFill="0" applyAlignment="0" applyProtection="0"/>
    <xf numFmtId="1" fontId="4" fillId="0" borderId="0">
      <alignment vertical="top" wrapText="1"/>
    </xf>
    <xf numFmtId="1" fontId="11" fillId="0" borderId="0" applyFill="0" applyBorder="0" applyProtection="0"/>
    <xf numFmtId="1" fontId="10" fillId="0" borderId="0" applyFont="0" applyFill="0" applyBorder="0" applyProtection="0">
      <alignment vertical="center"/>
    </xf>
    <xf numFmtId="1" fontId="12" fillId="0" borderId="0">
      <alignment horizontal="right" vertical="top"/>
    </xf>
    <xf numFmtId="0" fontId="13" fillId="0" borderId="0"/>
    <xf numFmtId="1" fontId="3" fillId="0" borderId="0" applyNumberFormat="0" applyFill="0" applyBorder="0">
      <alignment vertical="top"/>
    </xf>
    <xf numFmtId="170" fontId="1" fillId="0" borderId="0" applyFont="0" applyFill="0" applyBorder="0" applyAlignment="0" applyProtection="0"/>
    <xf numFmtId="171" fontId="1" fillId="0" borderId="0" applyFont="0" applyFill="0" applyBorder="0" applyAlignment="0" applyProtection="0"/>
    <xf numFmtId="0" fontId="14" fillId="0" borderId="0"/>
    <xf numFmtId="2" fontId="1" fillId="0" borderId="0" applyFont="0" applyFill="0" applyBorder="0" applyProtection="0">
      <alignment horizontal="right"/>
    </xf>
    <xf numFmtId="2" fontId="1" fillId="0" borderId="0" applyFont="0" applyFill="0" applyBorder="0" applyProtection="0">
      <alignment horizontal="right"/>
    </xf>
    <xf numFmtId="0" fontId="15" fillId="0" borderId="1">
      <alignment horizontal="center"/>
    </xf>
    <xf numFmtId="49" fontId="3" fillId="0" borderId="0" applyFill="0" applyBorder="0" applyAlignment="0" applyProtection="0">
      <alignment vertical="top"/>
    </xf>
    <xf numFmtId="2" fontId="8" fillId="0" borderId="0" applyFont="0" applyFill="0" applyBorder="0" applyAlignment="0" applyProtection="0"/>
    <xf numFmtId="1" fontId="16" fillId="0" borderId="0">
      <alignment vertical="top" wrapText="1"/>
    </xf>
    <xf numFmtId="0" fontId="8"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0" fontId="23" fillId="4" borderId="0" applyNumberFormat="0" applyBorder="0" applyAlignment="0" applyProtection="0"/>
    <xf numFmtId="0" fontId="20" fillId="20" borderId="3" applyNumberFormat="0" applyAlignment="0" applyProtection="0"/>
    <xf numFmtId="0" fontId="20" fillId="20" borderId="3" applyNumberFormat="0" applyAlignment="0" applyProtection="0"/>
    <xf numFmtId="0" fontId="21" fillId="21" borderId="4" applyNumberFormat="0" applyAlignment="0" applyProtection="0"/>
    <xf numFmtId="0" fontId="28" fillId="0" borderId="5" applyNumberFormat="0" applyFill="0" applyAlignment="0" applyProtection="0"/>
    <xf numFmtId="0" fontId="21" fillId="21" borderId="4" applyNumberFormat="0" applyAlignment="0" applyProtection="0"/>
    <xf numFmtId="0" fontId="8" fillId="0" borderId="0" applyFont="0" applyFill="0" applyBorder="0" applyAlignment="0" applyProtection="0"/>
    <xf numFmtId="0" fontId="26" fillId="0" borderId="0" applyNumberFormat="0" applyFill="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27" fillId="7" borderId="3" applyNumberFormat="0" applyAlignment="0" applyProtection="0"/>
    <xf numFmtId="0" fontId="22" fillId="0" borderId="0" applyNumberFormat="0" applyFill="0" applyBorder="0" applyAlignment="0" applyProtection="0"/>
    <xf numFmtId="0" fontId="23" fillId="4" borderId="0" applyNumberFormat="0" applyBorder="0" applyAlignment="0" applyProtection="0"/>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0" applyNumberFormat="0" applyFill="0" applyBorder="0" applyAlignment="0" applyProtection="0"/>
    <xf numFmtId="0" fontId="19" fillId="3" borderId="0" applyNumberFormat="0" applyBorder="0" applyAlignment="0" applyProtection="0"/>
    <xf numFmtId="0" fontId="27" fillId="7" borderId="3" applyNumberFormat="0" applyAlignment="0" applyProtection="0"/>
    <xf numFmtId="0" fontId="28" fillId="0" borderId="5" applyNumberFormat="0" applyFill="0" applyAlignment="0" applyProtection="0"/>
    <xf numFmtId="0" fontId="29" fillId="22" borderId="0" applyNumberFormat="0" applyBorder="0" applyAlignment="0" applyProtection="0"/>
    <xf numFmtId="0" fontId="1" fillId="23" borderId="9" applyNumberFormat="0" applyFont="0" applyAlignment="0" applyProtection="0"/>
    <xf numFmtId="0" fontId="17" fillId="23" borderId="9" applyNumberFormat="0" applyFont="0" applyAlignment="0" applyProtection="0"/>
    <xf numFmtId="0" fontId="30" fillId="20" borderId="10" applyNumberFormat="0" applyAlignment="0" applyProtection="0"/>
    <xf numFmtId="0" fontId="30" fillId="20" borderId="10" applyNumberFormat="0" applyAlignment="0" applyProtection="0"/>
    <xf numFmtId="0" fontId="33" fillId="0" borderId="0" applyNumberFormat="0" applyFill="0" applyBorder="0" applyAlignment="0" applyProtection="0"/>
    <xf numFmtId="0" fontId="22"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32" fillId="0" borderId="11" applyNumberFormat="0" applyFill="0" applyAlignment="0" applyProtection="0"/>
    <xf numFmtId="0" fontId="33" fillId="0" borderId="0" applyNumberFormat="0" applyFill="0" applyBorder="0" applyAlignment="0" applyProtection="0"/>
    <xf numFmtId="0" fontId="34" fillId="0" borderId="0"/>
    <xf numFmtId="0" fontId="34" fillId="0" borderId="0"/>
    <xf numFmtId="0" fontId="34" fillId="0" borderId="0"/>
    <xf numFmtId="0" fontId="1" fillId="0" borderId="0"/>
    <xf numFmtId="0" fontId="35" fillId="0" borderId="0">
      <alignment horizontal="left" vertical="top" wrapText="1"/>
    </xf>
    <xf numFmtId="0" fontId="1" fillId="0" borderId="0"/>
    <xf numFmtId="0" fontId="1" fillId="23" borderId="9" applyNumberFormat="0" applyFont="0" applyAlignment="0" applyProtection="0"/>
    <xf numFmtId="0" fontId="1" fillId="0" borderId="0"/>
    <xf numFmtId="0" fontId="1" fillId="0" borderId="0"/>
    <xf numFmtId="0" fontId="41" fillId="0" borderId="0" applyNumberFormat="0" applyFill="0" applyBorder="0" applyAlignment="0" applyProtection="0">
      <alignment vertical="top"/>
      <protection locked="0"/>
    </xf>
    <xf numFmtId="0" fontId="43" fillId="0" borderId="0" applyNumberFormat="0" applyFill="0" applyBorder="0" applyAlignment="0" applyProtection="0"/>
    <xf numFmtId="0" fontId="46" fillId="0" borderId="0" applyNumberFormat="0" applyFill="0" applyBorder="0" applyAlignment="0" applyProtection="0"/>
    <xf numFmtId="0" fontId="47" fillId="0" borderId="13" applyNumberFormat="0" applyFill="0" applyAlignment="0" applyProtection="0"/>
    <xf numFmtId="0" fontId="48" fillId="0" borderId="14" applyNumberFormat="0" applyFill="0" applyAlignment="0" applyProtection="0"/>
    <xf numFmtId="0" fontId="49" fillId="0" borderId="15" applyNumberFormat="0" applyFill="0" applyAlignment="0" applyProtection="0"/>
    <xf numFmtId="0" fontId="49" fillId="0" borderId="0" applyNumberFormat="0" applyFill="0" applyBorder="0" applyAlignment="0" applyProtection="0"/>
    <xf numFmtId="0" fontId="50" fillId="34" borderId="0" applyNumberFormat="0" applyBorder="0" applyAlignment="0" applyProtection="0"/>
    <xf numFmtId="0" fontId="51" fillId="35" borderId="0" applyNumberFormat="0" applyBorder="0" applyAlignment="0" applyProtection="0"/>
    <xf numFmtId="0" fontId="52" fillId="36" borderId="0" applyNumberFormat="0" applyBorder="0" applyAlignment="0" applyProtection="0"/>
    <xf numFmtId="0" fontId="53" fillId="37" borderId="16" applyNumberFormat="0" applyAlignment="0" applyProtection="0"/>
    <xf numFmtId="0" fontId="54" fillId="38" borderId="17" applyNumberFormat="0" applyAlignment="0" applyProtection="0"/>
    <xf numFmtId="0" fontId="55" fillId="38" borderId="16" applyNumberFormat="0" applyAlignment="0" applyProtection="0"/>
    <xf numFmtId="0" fontId="56" fillId="0" borderId="18" applyNumberFormat="0" applyFill="0" applyAlignment="0" applyProtection="0"/>
    <xf numFmtId="0" fontId="57" fillId="39" borderId="19" applyNumberFormat="0" applyAlignment="0" applyProtection="0"/>
    <xf numFmtId="0" fontId="58" fillId="0" borderId="0" applyNumberFormat="0" applyFill="0" applyBorder="0" applyAlignment="0" applyProtection="0"/>
    <xf numFmtId="0" fontId="45" fillId="40" borderId="20" applyNumberFormat="0" applyFont="0" applyAlignment="0" applyProtection="0"/>
    <xf numFmtId="0" fontId="59" fillId="0" borderId="0" applyNumberFormat="0" applyFill="0" applyBorder="0" applyAlignment="0" applyProtection="0"/>
    <xf numFmtId="0" fontId="38" fillId="0" borderId="21" applyNumberFormat="0" applyFill="0" applyAlignment="0" applyProtection="0"/>
    <xf numFmtId="0" fontId="60" fillId="41" borderId="0" applyNumberFormat="0" applyBorder="0" applyAlignment="0" applyProtection="0"/>
    <xf numFmtId="0" fontId="45" fillId="42" borderId="0" applyNumberFormat="0" applyBorder="0" applyAlignment="0" applyProtection="0"/>
    <xf numFmtId="0" fontId="45" fillId="43" borderId="0" applyNumberFormat="0" applyBorder="0" applyAlignment="0" applyProtection="0"/>
    <xf numFmtId="0" fontId="60" fillId="44" borderId="0" applyNumberFormat="0" applyBorder="0" applyAlignment="0" applyProtection="0"/>
    <xf numFmtId="0" fontId="60" fillId="45" borderId="0" applyNumberFormat="0" applyBorder="0" applyAlignment="0" applyProtection="0"/>
    <xf numFmtId="0" fontId="45" fillId="46" borderId="0" applyNumberFormat="0" applyBorder="0" applyAlignment="0" applyProtection="0"/>
    <xf numFmtId="0" fontId="45" fillId="47" borderId="0" applyNumberFormat="0" applyBorder="0" applyAlignment="0" applyProtection="0"/>
    <xf numFmtId="0" fontId="60" fillId="48" borderId="0" applyNumberFormat="0" applyBorder="0" applyAlignment="0" applyProtection="0"/>
    <xf numFmtId="0" fontId="60" fillId="49" borderId="0" applyNumberFormat="0" applyBorder="0" applyAlignment="0" applyProtection="0"/>
    <xf numFmtId="0" fontId="45" fillId="50" borderId="0" applyNumberFormat="0" applyBorder="0" applyAlignment="0" applyProtection="0"/>
    <xf numFmtId="0" fontId="45" fillId="51" borderId="0" applyNumberFormat="0" applyBorder="0" applyAlignment="0" applyProtection="0"/>
    <xf numFmtId="0" fontId="60" fillId="52" borderId="0" applyNumberFormat="0" applyBorder="0" applyAlignment="0" applyProtection="0"/>
    <xf numFmtId="0" fontId="60" fillId="53" borderId="0" applyNumberFormat="0" applyBorder="0" applyAlignment="0" applyProtection="0"/>
    <xf numFmtId="0" fontId="45" fillId="54" borderId="0" applyNumberFormat="0" applyBorder="0" applyAlignment="0" applyProtection="0"/>
    <xf numFmtId="0" fontId="45" fillId="55" borderId="0" applyNumberFormat="0" applyBorder="0" applyAlignment="0" applyProtection="0"/>
    <xf numFmtId="0" fontId="60" fillId="56" borderId="0" applyNumberFormat="0" applyBorder="0" applyAlignment="0" applyProtection="0"/>
    <xf numFmtId="0" fontId="60" fillId="57" borderId="0" applyNumberFormat="0" applyBorder="0" applyAlignment="0" applyProtection="0"/>
    <xf numFmtId="0" fontId="45" fillId="58" borderId="0" applyNumberFormat="0" applyBorder="0" applyAlignment="0" applyProtection="0"/>
    <xf numFmtId="0" fontId="45" fillId="59" borderId="0" applyNumberFormat="0" applyBorder="0" applyAlignment="0" applyProtection="0"/>
    <xf numFmtId="0" fontId="60" fillId="60" borderId="0" applyNumberFormat="0" applyBorder="0" applyAlignment="0" applyProtection="0"/>
    <xf numFmtId="0" fontId="60" fillId="61" borderId="0" applyNumberFormat="0" applyBorder="0" applyAlignment="0" applyProtection="0"/>
    <xf numFmtId="0" fontId="45" fillId="62" borderId="0" applyNumberFormat="0" applyBorder="0" applyAlignment="0" applyProtection="0"/>
    <xf numFmtId="0" fontId="45" fillId="63" borderId="0" applyNumberFormat="0" applyBorder="0" applyAlignment="0" applyProtection="0"/>
    <xf numFmtId="0" fontId="60" fillId="64" borderId="0" applyNumberFormat="0" applyBorder="0" applyAlignment="0" applyProtection="0"/>
    <xf numFmtId="0" fontId="1" fillId="0" borderId="0" applyNumberFormat="0" applyFill="0" applyBorder="0" applyAlignment="0" applyProtection="0"/>
    <xf numFmtId="0" fontId="61" fillId="0" borderId="0"/>
    <xf numFmtId="0" fontId="62" fillId="0" borderId="0"/>
    <xf numFmtId="0" fontId="43" fillId="0" borderId="0" applyNumberFormat="0" applyFill="0" applyBorder="0" applyAlignment="0" applyProtection="0"/>
    <xf numFmtId="0" fontId="43" fillId="0" borderId="0" applyNumberFormat="0" applyFill="0" applyBorder="0" applyAlignment="0" applyProtection="0"/>
    <xf numFmtId="0" fontId="1" fillId="0" borderId="0"/>
    <xf numFmtId="0" fontId="43" fillId="0" borderId="0" applyNumberFormat="0" applyFill="0" applyBorder="0" applyAlignment="0" applyProtection="0"/>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1617">
    <xf numFmtId="0" fontId="0" fillId="0" borderId="0" xfId="0"/>
    <xf numFmtId="49" fontId="0" fillId="0" borderId="0" xfId="0" applyNumberFormat="1" applyAlignment="1">
      <alignment wrapText="1"/>
    </xf>
    <xf numFmtId="0" fontId="34" fillId="0" borderId="0" xfId="120" applyFill="1" applyBorder="1"/>
    <xf numFmtId="0" fontId="34" fillId="0" borderId="1" xfId="120" applyFill="1" applyBorder="1" applyAlignment="1">
      <alignment wrapText="1"/>
    </xf>
    <xf numFmtId="0" fontId="34" fillId="0" borderId="1" xfId="120" applyFill="1" applyBorder="1"/>
    <xf numFmtId="172" fontId="34" fillId="0" borderId="0" xfId="120" applyNumberFormat="1" applyFill="1" applyBorder="1"/>
    <xf numFmtId="0" fontId="0" fillId="0" borderId="0" xfId="0" applyFill="1"/>
    <xf numFmtId="0" fontId="0" fillId="0" borderId="0" xfId="0" applyAlignment="1">
      <alignment horizontal="center"/>
    </xf>
    <xf numFmtId="0" fontId="39" fillId="0" borderId="0" xfId="0" applyFont="1"/>
    <xf numFmtId="0" fontId="40" fillId="0" borderId="0" xfId="0" applyFont="1"/>
    <xf numFmtId="0" fontId="38" fillId="0" borderId="0" xfId="0" applyFont="1"/>
    <xf numFmtId="0" fontId="0" fillId="0" borderId="0" xfId="0" applyAlignment="1">
      <alignment horizontal="left"/>
    </xf>
    <xf numFmtId="0" fontId="41" fillId="0" borderId="0" xfId="129" applyAlignment="1" applyProtection="1"/>
    <xf numFmtId="0" fontId="42" fillId="0" borderId="12" xfId="0" applyFont="1" applyBorder="1" applyAlignment="1">
      <alignment horizontal="center"/>
    </xf>
    <xf numFmtId="0" fontId="0" fillId="0" borderId="12" xfId="0" applyBorder="1" applyAlignment="1">
      <alignment horizontal="center"/>
    </xf>
    <xf numFmtId="0" fontId="0" fillId="0" borderId="0" xfId="0" applyFill="1" applyAlignment="1">
      <alignment wrapText="1"/>
    </xf>
    <xf numFmtId="49" fontId="0" fillId="0" borderId="0" xfId="0" applyNumberFormat="1" applyFill="1" applyAlignment="1">
      <alignment wrapText="1"/>
    </xf>
    <xf numFmtId="2" fontId="0" fillId="0" borderId="0" xfId="0" applyNumberFormat="1" applyAlignment="1">
      <alignment wrapText="1"/>
    </xf>
    <xf numFmtId="0" fontId="0" fillId="0" borderId="0" xfId="0" applyBorder="1" applyAlignment="1">
      <alignment wrapText="1"/>
    </xf>
    <xf numFmtId="0" fontId="0" fillId="0" borderId="0" xfId="0" applyFill="1" applyAlignment="1">
      <alignment horizontal="center" vertical="center"/>
    </xf>
    <xf numFmtId="0" fontId="38" fillId="0" borderId="0" xfId="0" applyFont="1" applyFill="1" applyBorder="1" applyAlignment="1">
      <alignment horizontal="center" vertical="center"/>
    </xf>
    <xf numFmtId="0" fontId="38" fillId="0" borderId="27" xfId="0" applyFont="1" applyFill="1" applyBorder="1" applyAlignment="1">
      <alignment horizontal="center" vertical="center"/>
    </xf>
    <xf numFmtId="0" fontId="38" fillId="0" borderId="28" xfId="0" applyFont="1" applyFill="1" applyBorder="1" applyAlignment="1">
      <alignment horizontal="center" vertical="center"/>
    </xf>
    <xf numFmtId="0" fontId="38" fillId="0" borderId="29" xfId="0" applyFont="1" applyFill="1" applyBorder="1" applyAlignment="1">
      <alignment horizontal="center" vertical="center"/>
    </xf>
    <xf numFmtId="49" fontId="0" fillId="0" borderId="0" xfId="0" applyNumberFormat="1" applyFill="1" applyAlignment="1">
      <alignment horizontal="center" vertical="center"/>
    </xf>
    <xf numFmtId="49" fontId="38" fillId="0" borderId="27" xfId="0" applyNumberFormat="1" applyFont="1" applyFill="1" applyBorder="1" applyAlignment="1">
      <alignment horizontal="center" vertical="center"/>
    </xf>
    <xf numFmtId="49" fontId="38" fillId="0" borderId="0" xfId="0" applyNumberFormat="1" applyFont="1" applyFill="1" applyBorder="1" applyAlignment="1">
      <alignment horizontal="center" vertical="center"/>
    </xf>
    <xf numFmtId="49" fontId="0" fillId="0" borderId="27" xfId="0" applyNumberFormat="1" applyFill="1" applyBorder="1" applyAlignment="1">
      <alignment horizontal="center" vertical="center"/>
    </xf>
    <xf numFmtId="49" fontId="0" fillId="0" borderId="0" xfId="0" applyNumberFormat="1" applyFill="1" applyAlignment="1">
      <alignment horizontal="center" vertical="center" wrapText="1"/>
    </xf>
    <xf numFmtId="49" fontId="0" fillId="0" borderId="27" xfId="0" applyNumberForma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27" xfId="0" applyFill="1" applyBorder="1" applyAlignment="1">
      <alignment horizontal="center" vertical="center"/>
    </xf>
    <xf numFmtId="0" fontId="0" fillId="0" borderId="0" xfId="0" applyFill="1" applyBorder="1" applyAlignment="1">
      <alignment horizontal="center" vertical="center"/>
    </xf>
    <xf numFmtId="2" fontId="0" fillId="0" borderId="27" xfId="0" applyNumberFormat="1" applyFill="1" applyBorder="1" applyAlignment="1">
      <alignment horizontal="center" vertical="center"/>
    </xf>
    <xf numFmtId="172" fontId="0" fillId="0" borderId="27" xfId="0" applyNumberFormat="1" applyFill="1" applyBorder="1" applyAlignment="1">
      <alignment horizontal="center" vertical="center"/>
    </xf>
    <xf numFmtId="172" fontId="0" fillId="0" borderId="0" xfId="0" applyNumberFormat="1" applyFill="1" applyBorder="1" applyAlignment="1">
      <alignment horizontal="center" vertical="center"/>
    </xf>
    <xf numFmtId="172" fontId="0" fillId="0" borderId="31" xfId="0" applyNumberFormat="1" applyFill="1" applyBorder="1" applyAlignment="1">
      <alignment horizontal="center" vertical="center"/>
    </xf>
    <xf numFmtId="0" fontId="0" fillId="0" borderId="32" xfId="0" applyFill="1" applyBorder="1" applyAlignment="1">
      <alignment horizontal="center" vertical="center"/>
    </xf>
    <xf numFmtId="0" fontId="0" fillId="0" borderId="33" xfId="0" applyFill="1" applyBorder="1" applyAlignment="1">
      <alignment horizontal="center" vertical="center"/>
    </xf>
    <xf numFmtId="0" fontId="63" fillId="0" borderId="0" xfId="0" applyFont="1" applyFill="1" applyAlignment="1">
      <alignment horizontal="center" vertical="center"/>
    </xf>
    <xf numFmtId="172" fontId="63" fillId="0" borderId="0" xfId="0" applyNumberFormat="1" applyFont="1" applyFill="1" applyBorder="1" applyAlignment="1">
      <alignment horizontal="center" vertical="center"/>
    </xf>
    <xf numFmtId="0" fontId="63" fillId="0" borderId="0" xfId="0" applyFont="1" applyFill="1" applyBorder="1" applyAlignment="1">
      <alignment horizontal="center" vertical="center"/>
    </xf>
    <xf numFmtId="0" fontId="64" fillId="0" borderId="0" xfId="0" applyFont="1" applyFill="1" applyAlignment="1">
      <alignment horizontal="left" vertical="center"/>
    </xf>
    <xf numFmtId="0" fontId="0" fillId="0" borderId="0" xfId="0" applyFill="1" applyBorder="1" applyAlignment="1">
      <alignment horizontal="left" vertical="center"/>
    </xf>
    <xf numFmtId="0" fontId="0" fillId="0" borderId="0" xfId="0" quotePrefix="1" applyFill="1" applyBorder="1" applyAlignment="1">
      <alignment vertical="center"/>
    </xf>
    <xf numFmtId="0" fontId="0" fillId="0" borderId="0" xfId="0" applyFill="1" applyAlignment="1">
      <alignment horizontal="left" vertical="center"/>
    </xf>
    <xf numFmtId="0" fontId="65" fillId="0" borderId="0" xfId="0" applyFont="1" applyFill="1" applyAlignment="1">
      <alignment horizontal="left" vertical="center"/>
    </xf>
    <xf numFmtId="0" fontId="63" fillId="0" borderId="0" xfId="0" applyFont="1" applyFill="1" applyAlignment="1">
      <alignment horizontal="left" vertical="center"/>
    </xf>
    <xf numFmtId="0" fontId="63" fillId="0" borderId="30" xfId="0" applyFont="1" applyFill="1" applyBorder="1" applyAlignment="1">
      <alignment horizontal="left" vertical="center"/>
    </xf>
    <xf numFmtId="0" fontId="66" fillId="0" borderId="0" xfId="0" applyFont="1" applyFill="1" applyAlignment="1">
      <alignment horizontal="left" vertical="center"/>
    </xf>
    <xf numFmtId="0" fontId="41" fillId="0" borderId="0" xfId="129" applyAlignment="1" applyProtection="1">
      <alignment horizontal="justify" vertical="center"/>
    </xf>
    <xf numFmtId="0" fontId="0" fillId="0" borderId="30" xfId="0" applyFill="1" applyBorder="1" applyAlignment="1">
      <alignment horizontal="center" vertical="center"/>
    </xf>
    <xf numFmtId="0" fontId="63" fillId="0" borderId="0" xfId="0" quotePrefix="1" applyFont="1" applyFill="1" applyAlignment="1">
      <alignment horizontal="center" vertical="center"/>
    </xf>
    <xf numFmtId="0" fontId="67" fillId="0" borderId="0" xfId="129" applyFont="1" applyFill="1" applyAlignment="1" applyProtection="1">
      <alignment horizontal="center" vertical="center"/>
    </xf>
    <xf numFmtId="0" fontId="41" fillId="0" borderId="0" xfId="129" applyFill="1" applyAlignment="1" applyProtection="1">
      <alignment horizontal="center" vertical="center"/>
    </xf>
    <xf numFmtId="0" fontId="38" fillId="0" borderId="24" xfId="0" applyFont="1" applyBorder="1" applyAlignment="1"/>
    <xf numFmtId="0" fontId="38" fillId="0" borderId="25" xfId="0" applyFont="1" applyBorder="1" applyAlignment="1"/>
    <xf numFmtId="0" fontId="38" fillId="0" borderId="26" xfId="0" applyFont="1" applyBorder="1" applyAlignment="1"/>
    <xf numFmtId="0" fontId="38" fillId="0" borderId="0" xfId="0" applyFont="1" applyBorder="1" applyAlignment="1">
      <alignment horizontal="center"/>
    </xf>
    <xf numFmtId="0" fontId="38" fillId="0" borderId="0" xfId="0" applyFont="1" applyBorder="1" applyAlignment="1"/>
    <xf numFmtId="49" fontId="38" fillId="0" borderId="1" xfId="0" applyNumberFormat="1" applyFont="1" applyBorder="1" applyAlignment="1">
      <alignment horizontal="center"/>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49" fontId="0" fillId="0" borderId="0" xfId="0" applyNumberFormat="1"/>
    <xf numFmtId="49" fontId="0" fillId="0" borderId="1" xfId="0" applyNumberFormat="1" applyFill="1" applyBorder="1" applyAlignment="1">
      <alignment wrapText="1"/>
    </xf>
    <xf numFmtId="49" fontId="0" fillId="0" borderId="0" xfId="0" applyNumberFormat="1" applyFill="1" applyBorder="1" applyAlignment="1">
      <alignment wrapText="1"/>
    </xf>
    <xf numFmtId="49" fontId="0" fillId="0" borderId="1" xfId="0" applyNumberFormat="1" applyBorder="1" applyAlignment="1">
      <alignment wrapText="1"/>
    </xf>
    <xf numFmtId="49" fontId="0" fillId="0" borderId="0" xfId="0" applyNumberFormat="1" applyBorder="1" applyAlignment="1">
      <alignment wrapText="1"/>
    </xf>
    <xf numFmtId="49" fontId="0" fillId="0" borderId="30" xfId="0" applyNumberFormat="1" applyBorder="1" applyAlignment="1">
      <alignment wrapText="1"/>
    </xf>
    <xf numFmtId="0" fontId="0" fillId="0" borderId="1" xfId="0" applyBorder="1"/>
    <xf numFmtId="0" fontId="0" fillId="0" borderId="0" xfId="0" applyBorder="1"/>
    <xf numFmtId="2" fontId="0" fillId="25" borderId="0" xfId="0" applyNumberFormat="1" applyFill="1" applyBorder="1"/>
    <xf numFmtId="2" fontId="0" fillId="25" borderId="1" xfId="0" applyNumberFormat="1" applyFill="1" applyBorder="1"/>
    <xf numFmtId="2" fontId="0" fillId="30" borderId="0" xfId="0" applyNumberFormat="1" applyFill="1" applyBorder="1"/>
    <xf numFmtId="2" fontId="0" fillId="33" borderId="0" xfId="0" applyNumberFormat="1" applyFill="1" applyBorder="1"/>
    <xf numFmtId="0" fontId="63" fillId="0" borderId="0" xfId="0" applyFont="1" applyFill="1" applyBorder="1" applyAlignment="1">
      <alignment horizontal="left" vertical="center"/>
    </xf>
    <xf numFmtId="0" fontId="67" fillId="0" borderId="0" xfId="129" applyFont="1" applyFill="1" applyAlignment="1" applyProtection="1">
      <alignment horizontal="left" vertical="center"/>
    </xf>
    <xf numFmtId="0" fontId="41" fillId="0" borderId="0" xfId="129" applyFill="1" applyAlignment="1" applyProtection="1">
      <alignment horizontal="left" vertical="center"/>
    </xf>
    <xf numFmtId="0" fontId="67" fillId="0" borderId="0" xfId="129" applyFont="1" applyFill="1" applyBorder="1" applyAlignment="1" applyProtection="1">
      <alignment horizontal="left" vertical="center"/>
    </xf>
    <xf numFmtId="0" fontId="41" fillId="0" borderId="0" xfId="129" applyFill="1" applyBorder="1" applyAlignment="1" applyProtection="1">
      <alignment horizontal="left" vertical="center"/>
    </xf>
    <xf numFmtId="0" fontId="38" fillId="0" borderId="38" xfId="0" applyFont="1" applyFill="1" applyBorder="1" applyAlignment="1">
      <alignment horizontal="center" vertical="center"/>
    </xf>
    <xf numFmtId="49" fontId="38" fillId="0" borderId="37" xfId="0" applyNumberFormat="1" applyFont="1" applyFill="1" applyBorder="1" applyAlignment="1">
      <alignment horizontal="center" vertical="center"/>
    </xf>
    <xf numFmtId="0" fontId="38" fillId="0" borderId="39" xfId="0" applyFont="1" applyFill="1" applyBorder="1" applyAlignment="1">
      <alignment horizontal="center" vertical="center"/>
    </xf>
    <xf numFmtId="49" fontId="0" fillId="0" borderId="30" xfId="0" applyNumberFormat="1" applyFill="1" applyBorder="1" applyAlignment="1">
      <alignment wrapText="1"/>
    </xf>
    <xf numFmtId="49" fontId="38" fillId="0" borderId="27" xfId="0" applyNumberFormat="1" applyFont="1" applyBorder="1" applyAlignment="1">
      <alignment horizontal="center"/>
    </xf>
    <xf numFmtId="0" fontId="68" fillId="0" borderId="27" xfId="128" applyFont="1" applyFill="1" applyBorder="1"/>
    <xf numFmtId="2" fontId="1" fillId="0" borderId="27" xfId="128" applyNumberFormat="1" applyFill="1" applyBorder="1"/>
    <xf numFmtId="0" fontId="0" fillId="0" borderId="27" xfId="0" applyBorder="1"/>
    <xf numFmtId="0" fontId="38" fillId="0" borderId="38" xfId="0" applyFont="1" applyBorder="1" applyAlignment="1">
      <alignment horizontal="center"/>
    </xf>
    <xf numFmtId="0" fontId="0" fillId="0" borderId="41" xfId="0" applyFill="1" applyBorder="1" applyAlignment="1">
      <alignment horizontal="left" vertical="center"/>
    </xf>
    <xf numFmtId="0" fontId="0" fillId="0" borderId="0" xfId="0" applyFill="1" applyBorder="1"/>
    <xf numFmtId="2" fontId="0" fillId="0" borderId="0" xfId="0" applyNumberFormat="1" applyFill="1" applyBorder="1"/>
    <xf numFmtId="0" fontId="0" fillId="0" borderId="30" xfId="0" applyFill="1" applyBorder="1"/>
    <xf numFmtId="2" fontId="0" fillId="0" borderId="30" xfId="0" applyNumberFormat="1" applyFill="1" applyBorder="1"/>
    <xf numFmtId="0" fontId="1" fillId="0" borderId="27" xfId="128" applyFill="1" applyBorder="1"/>
    <xf numFmtId="2" fontId="1" fillId="0" borderId="27" xfId="128" applyNumberFormat="1" applyFont="1" applyFill="1" applyBorder="1" applyAlignment="1">
      <alignment wrapText="1"/>
    </xf>
    <xf numFmtId="0" fontId="0" fillId="0" borderId="27" xfId="0" applyFill="1" applyBorder="1"/>
    <xf numFmtId="0" fontId="0" fillId="0" borderId="1" xfId="0" applyFill="1" applyBorder="1"/>
    <xf numFmtId="2" fontId="0" fillId="0" borderId="1" xfId="0" applyNumberFormat="1" applyFill="1" applyBorder="1"/>
    <xf numFmtId="0" fontId="63" fillId="0" borderId="0" xfId="0" quotePrefix="1" applyFont="1" applyFill="1" applyAlignment="1">
      <alignment horizontal="right" vertical="center"/>
    </xf>
    <xf numFmtId="0" fontId="0" fillId="0" borderId="22" xfId="0" applyBorder="1" applyAlignment="1">
      <alignment horizontal="center"/>
    </xf>
    <xf numFmtId="0" fontId="63" fillId="0" borderId="0" xfId="0" applyFont="1" applyFill="1" applyAlignment="1">
      <alignment horizontal="left" vertical="center" wrapText="1"/>
    </xf>
    <xf numFmtId="0" fontId="41" fillId="0" borderId="0" xfId="129" applyFill="1" applyAlignment="1" applyProtection="1">
      <alignment horizontal="center" vertical="center"/>
    </xf>
    <xf numFmtId="0" fontId="63" fillId="0" borderId="0" xfId="0" quotePrefix="1" applyFont="1" applyFill="1" applyBorder="1" applyAlignment="1">
      <alignment horizontal="left" vertical="center"/>
    </xf>
    <xf numFmtId="0" fontId="38" fillId="0" borderId="0" xfId="0" applyFont="1" applyFill="1" applyBorder="1" applyAlignment="1">
      <alignment horizontal="center"/>
    </xf>
    <xf numFmtId="0" fontId="38" fillId="0" borderId="43" xfId="0" applyFont="1" applyFill="1" applyBorder="1" applyAlignment="1">
      <alignment horizontal="center"/>
    </xf>
    <xf numFmtId="0" fontId="38" fillId="0" borderId="44" xfId="0" applyFont="1" applyFill="1" applyBorder="1" applyAlignment="1">
      <alignment horizontal="center"/>
    </xf>
    <xf numFmtId="0" fontId="38" fillId="0" borderId="22" xfId="0" applyFont="1" applyFill="1" applyBorder="1" applyAlignment="1">
      <alignment horizontal="center"/>
    </xf>
    <xf numFmtId="0" fontId="0" fillId="0" borderId="45" xfId="0" applyBorder="1"/>
    <xf numFmtId="0" fontId="38" fillId="0" borderId="27" xfId="0" applyFont="1" applyBorder="1" applyAlignment="1">
      <alignment horizontal="center"/>
    </xf>
    <xf numFmtId="0" fontId="38" fillId="0" borderId="0" xfId="0" applyFont="1" applyFill="1" applyBorder="1" applyAlignment="1">
      <alignment horizontal="center"/>
    </xf>
    <xf numFmtId="0" fontId="38" fillId="0" borderId="27" xfId="0" applyFont="1" applyFill="1" applyBorder="1" applyAlignment="1">
      <alignment horizontal="center"/>
    </xf>
    <xf numFmtId="0" fontId="0" fillId="0" borderId="30" xfId="0" applyBorder="1"/>
    <xf numFmtId="49" fontId="0" fillId="0" borderId="44" xfId="0" applyNumberFormat="1" applyFill="1" applyBorder="1" applyAlignment="1">
      <alignment wrapText="1"/>
    </xf>
    <xf numFmtId="49" fontId="0" fillId="0" borderId="22" xfId="0" applyNumberFormat="1" applyFill="1" applyBorder="1" applyAlignment="1">
      <alignment wrapText="1"/>
    </xf>
    <xf numFmtId="49" fontId="0" fillId="0" borderId="45" xfId="0" applyNumberFormat="1" applyBorder="1" applyAlignment="1">
      <alignment wrapText="1"/>
    </xf>
    <xf numFmtId="0" fontId="0" fillId="0" borderId="1" xfId="0" applyFill="1" applyBorder="1" applyAlignment="1">
      <alignment wrapText="1"/>
    </xf>
    <xf numFmtId="49" fontId="0" fillId="0" borderId="27" xfId="0" applyNumberFormat="1" applyFill="1" applyBorder="1" applyAlignment="1">
      <alignment wrapText="1"/>
    </xf>
    <xf numFmtId="0" fontId="0" fillId="0" borderId="27" xfId="120" applyFont="1" applyFill="1" applyBorder="1" applyAlignment="1">
      <alignment wrapText="1"/>
    </xf>
    <xf numFmtId="172" fontId="0" fillId="0" borderId="0" xfId="0" applyNumberFormat="1" applyBorder="1"/>
    <xf numFmtId="172" fontId="0" fillId="0" borderId="0" xfId="0" applyNumberFormat="1" applyFill="1" applyBorder="1"/>
    <xf numFmtId="0" fontId="0" fillId="0" borderId="0" xfId="0" quotePrefix="1" applyBorder="1" applyAlignment="1">
      <alignment horizontal="left"/>
    </xf>
    <xf numFmtId="0" fontId="41" fillId="0" borderId="0" xfId="129" applyAlignment="1" applyProtection="1">
      <alignment horizontal="left"/>
    </xf>
    <xf numFmtId="0" fontId="58" fillId="0" borderId="0" xfId="0" applyFont="1" applyBorder="1" applyAlignment="1">
      <alignment horizontal="left"/>
    </xf>
    <xf numFmtId="0" fontId="41" fillId="0" borderId="0" xfId="129" applyBorder="1" applyAlignment="1" applyProtection="1">
      <alignment horizontal="left"/>
    </xf>
    <xf numFmtId="0" fontId="71" fillId="0" borderId="0" xfId="0" applyFont="1" applyAlignment="1">
      <alignment horizontal="left"/>
    </xf>
    <xf numFmtId="49" fontId="0" fillId="0" borderId="41" xfId="0" applyNumberFormat="1" applyFill="1" applyBorder="1" applyAlignment="1">
      <alignment wrapText="1"/>
    </xf>
    <xf numFmtId="0" fontId="0" fillId="0" borderId="41" xfId="0" applyFill="1" applyBorder="1"/>
    <xf numFmtId="173" fontId="0" fillId="0" borderId="1" xfId="0" applyNumberFormat="1" applyFill="1" applyBorder="1"/>
    <xf numFmtId="0" fontId="71" fillId="0" borderId="0" xfId="0" applyFont="1" applyAlignment="1">
      <alignment vertical="center"/>
    </xf>
    <xf numFmtId="0" fontId="63" fillId="0" borderId="0" xfId="0" applyFont="1"/>
    <xf numFmtId="0" fontId="67" fillId="0" borderId="0" xfId="129" applyFont="1" applyAlignment="1" applyProtection="1"/>
    <xf numFmtId="0" fontId="63" fillId="0" borderId="0" xfId="0" applyFont="1" applyAlignment="1">
      <alignment horizontal="left" wrapText="1"/>
    </xf>
    <xf numFmtId="0" fontId="0" fillId="0" borderId="0" xfId="0" applyFill="1" applyBorder="1" applyAlignment="1">
      <alignment wrapText="1"/>
    </xf>
    <xf numFmtId="0" fontId="41" fillId="0" borderId="0" xfId="129" applyAlignment="1" applyProtection="1">
      <alignment horizontal="left" vertical="center" wrapText="1"/>
    </xf>
    <xf numFmtId="0" fontId="69" fillId="0" borderId="0" xfId="0" applyFont="1" applyAlignment="1">
      <alignment horizontal="left" vertical="center"/>
    </xf>
    <xf numFmtId="0" fontId="72" fillId="0" borderId="0" xfId="129" applyFont="1" applyAlignment="1" applyProtection="1">
      <alignment horizontal="left" vertical="center"/>
    </xf>
    <xf numFmtId="0" fontId="38" fillId="0" borderId="47" xfId="0" applyFont="1" applyFill="1" applyBorder="1" applyAlignment="1">
      <alignment horizontal="center"/>
    </xf>
    <xf numFmtId="0" fontId="0" fillId="0" borderId="40" xfId="0" applyFill="1" applyBorder="1" applyAlignment="1">
      <alignment wrapText="1"/>
    </xf>
    <xf numFmtId="2" fontId="0" fillId="0" borderId="27" xfId="0" applyNumberFormat="1" applyFill="1" applyBorder="1"/>
    <xf numFmtId="0" fontId="38" fillId="0" borderId="29" xfId="0" applyFont="1" applyFill="1" applyBorder="1" applyAlignment="1">
      <alignment horizontal="center"/>
    </xf>
    <xf numFmtId="0" fontId="38" fillId="0" borderId="53" xfId="0" applyFont="1" applyFill="1" applyBorder="1" applyAlignment="1">
      <alignment horizontal="center"/>
    </xf>
    <xf numFmtId="0" fontId="38" fillId="0" borderId="39" xfId="0" applyFont="1" applyFill="1" applyBorder="1" applyAlignment="1">
      <alignment horizontal="center"/>
    </xf>
    <xf numFmtId="0" fontId="0" fillId="0" borderId="32" xfId="0" applyFill="1" applyBorder="1"/>
    <xf numFmtId="0" fontId="0" fillId="0" borderId="56" xfId="0" applyFill="1" applyBorder="1"/>
    <xf numFmtId="0" fontId="0" fillId="0" borderId="33" xfId="0" applyFill="1" applyBorder="1"/>
    <xf numFmtId="0" fontId="0" fillId="0" borderId="52" xfId="0" applyBorder="1"/>
    <xf numFmtId="0" fontId="0" fillId="0" borderId="62" xfId="0" applyBorder="1"/>
    <xf numFmtId="0" fontId="0" fillId="0" borderId="54" xfId="0" applyBorder="1"/>
    <xf numFmtId="0" fontId="0" fillId="0" borderId="30" xfId="0" applyBorder="1" applyAlignment="1">
      <alignment wrapText="1"/>
    </xf>
    <xf numFmtId="2" fontId="0" fillId="0" borderId="30" xfId="0" applyNumberFormat="1" applyFont="1" applyFill="1" applyBorder="1"/>
    <xf numFmtId="0" fontId="0" fillId="0" borderId="30" xfId="0" applyFont="1" applyBorder="1"/>
    <xf numFmtId="0" fontId="0" fillId="0" borderId="30" xfId="0" applyFill="1" applyBorder="1" applyAlignment="1">
      <alignment wrapText="1"/>
    </xf>
    <xf numFmtId="173" fontId="0" fillId="0" borderId="27" xfId="0" applyNumberFormat="1" applyFill="1" applyBorder="1"/>
    <xf numFmtId="0" fontId="0" fillId="0" borderId="54" xfId="0" applyFill="1" applyBorder="1"/>
    <xf numFmtId="0" fontId="0" fillId="0" borderId="32" xfId="0" applyBorder="1"/>
    <xf numFmtId="0" fontId="0" fillId="0" borderId="63" xfId="0" applyFill="1" applyBorder="1"/>
    <xf numFmtId="0" fontId="0" fillId="0" borderId="64" xfId="0" applyFill="1" applyBorder="1"/>
    <xf numFmtId="0" fontId="0" fillId="0" borderId="65" xfId="0" applyFill="1" applyBorder="1"/>
    <xf numFmtId="0" fontId="0" fillId="0" borderId="33" xfId="0" applyBorder="1"/>
    <xf numFmtId="0" fontId="0" fillId="0" borderId="27" xfId="0" applyFont="1" applyFill="1" applyBorder="1"/>
    <xf numFmtId="2" fontId="36" fillId="0" borderId="27" xfId="21" applyNumberFormat="1" applyFont="1" applyBorder="1"/>
    <xf numFmtId="2" fontId="76" fillId="0" borderId="27" xfId="21" applyNumberFormat="1" applyFont="1" applyBorder="1"/>
    <xf numFmtId="0" fontId="36" fillId="0" borderId="27" xfId="21" applyFont="1" applyBorder="1"/>
    <xf numFmtId="2" fontId="36" fillId="0" borderId="27" xfId="0" applyNumberFormat="1" applyFont="1" applyFill="1" applyBorder="1"/>
    <xf numFmtId="2" fontId="0" fillId="0" borderId="27" xfId="0" applyNumberFormat="1" applyFont="1" applyFill="1" applyBorder="1"/>
    <xf numFmtId="0" fontId="0" fillId="0" borderId="62" xfId="0" applyFill="1" applyBorder="1"/>
    <xf numFmtId="0" fontId="72" fillId="0" borderId="0" xfId="129" applyFont="1" applyAlignment="1" applyProtection="1">
      <alignment horizontal="left" vertical="center" wrapText="1"/>
    </xf>
    <xf numFmtId="0" fontId="69" fillId="0" borderId="0" xfId="0" applyFont="1" applyAlignment="1">
      <alignment horizontal="left" vertical="center"/>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41" fillId="0" borderId="0" xfId="129" applyAlignment="1" applyProtection="1">
      <alignment horizontal="left" vertical="center" wrapText="1"/>
    </xf>
    <xf numFmtId="0" fontId="38" fillId="0" borderId="0" xfId="0" applyFont="1" applyFill="1" applyBorder="1" applyAlignment="1"/>
    <xf numFmtId="49" fontId="38" fillId="0" borderId="1" xfId="0" applyNumberFormat="1" applyFont="1" applyFill="1" applyBorder="1" applyAlignment="1">
      <alignment horizontal="center"/>
    </xf>
    <xf numFmtId="49" fontId="38" fillId="0" borderId="0" xfId="0" applyNumberFormat="1" applyFont="1" applyFill="1" applyBorder="1" applyAlignment="1">
      <alignment horizontal="center"/>
    </xf>
    <xf numFmtId="49" fontId="38" fillId="0" borderId="30" xfId="0" applyNumberFormat="1" applyFont="1" applyFill="1" applyBorder="1" applyAlignment="1">
      <alignment horizontal="center"/>
    </xf>
    <xf numFmtId="49" fontId="38" fillId="0" borderId="27" xfId="0" applyNumberFormat="1" applyFont="1" applyFill="1" applyBorder="1" applyAlignment="1">
      <alignment horizontal="center"/>
    </xf>
    <xf numFmtId="49" fontId="0" fillId="0" borderId="0" xfId="0" applyNumberFormat="1" applyFill="1"/>
    <xf numFmtId="49" fontId="0" fillId="0" borderId="41" xfId="0" applyNumberFormat="1" applyFill="1" applyBorder="1"/>
    <xf numFmtId="173" fontId="38" fillId="0" borderId="0" xfId="0" applyNumberFormat="1" applyFont="1" applyFill="1" applyBorder="1" applyAlignment="1">
      <alignment horizontal="center"/>
    </xf>
    <xf numFmtId="173" fontId="0" fillId="0" borderId="0" xfId="0" applyNumberFormat="1" applyFill="1" applyBorder="1" applyAlignment="1">
      <alignment wrapText="1"/>
    </xf>
    <xf numFmtId="173" fontId="0" fillId="0" borderId="0" xfId="0" applyNumberFormat="1" applyFill="1" applyBorder="1"/>
    <xf numFmtId="173" fontId="0" fillId="0" borderId="32" xfId="0" applyNumberFormat="1" applyFill="1" applyBorder="1"/>
    <xf numFmtId="173" fontId="63" fillId="0" borderId="0" xfId="0" applyNumberFormat="1" applyFont="1" applyFill="1" applyBorder="1" applyAlignment="1">
      <alignment horizontal="left" vertical="center"/>
    </xf>
    <xf numFmtId="173" fontId="67" fillId="0" borderId="0" xfId="129" applyNumberFormat="1" applyFont="1" applyFill="1" applyAlignment="1" applyProtection="1">
      <alignment horizontal="left" vertical="center"/>
    </xf>
    <xf numFmtId="173" fontId="0" fillId="0" borderId="30" xfId="0" applyNumberFormat="1" applyFill="1" applyBorder="1"/>
    <xf numFmtId="2" fontId="38" fillId="0" borderId="27" xfId="0" applyNumberFormat="1" applyFont="1" applyFill="1" applyBorder="1" applyAlignment="1">
      <alignment horizontal="center" vertical="center"/>
    </xf>
    <xf numFmtId="2" fontId="38" fillId="0" borderId="38" xfId="0" applyNumberFormat="1" applyFont="1" applyFill="1" applyBorder="1" applyAlignment="1">
      <alignment horizontal="center" vertical="center"/>
    </xf>
    <xf numFmtId="2" fontId="38" fillId="0" borderId="37" xfId="0" applyNumberFormat="1" applyFont="1" applyFill="1" applyBorder="1" applyAlignment="1">
      <alignment horizontal="center" vertical="center"/>
    </xf>
    <xf numFmtId="2" fontId="0" fillId="0" borderId="27" xfId="0" applyNumberFormat="1" applyFill="1" applyBorder="1" applyAlignment="1">
      <alignment horizontal="center" vertical="center" wrapText="1"/>
    </xf>
    <xf numFmtId="2" fontId="0" fillId="0" borderId="0" xfId="0" applyNumberFormat="1" applyFill="1" applyBorder="1" applyAlignment="1">
      <alignment horizontal="center" vertical="center"/>
    </xf>
    <xf numFmtId="2" fontId="0" fillId="0" borderId="31" xfId="0" applyNumberFormat="1" applyFill="1" applyBorder="1" applyAlignment="1">
      <alignment horizontal="center" vertical="center"/>
    </xf>
    <xf numFmtId="2" fontId="0" fillId="0" borderId="33" xfId="0" applyNumberFormat="1" applyFill="1" applyBorder="1" applyAlignment="1">
      <alignment horizontal="center" vertical="center"/>
    </xf>
    <xf numFmtId="2" fontId="63" fillId="0" borderId="0" xfId="0" applyNumberFormat="1" applyFont="1" applyFill="1" applyBorder="1" applyAlignment="1">
      <alignment horizontal="center" vertical="center"/>
    </xf>
    <xf numFmtId="2" fontId="63" fillId="0" borderId="0" xfId="0" applyNumberFormat="1" applyFont="1" applyFill="1" applyAlignment="1">
      <alignment horizontal="left" vertical="center"/>
    </xf>
    <xf numFmtId="2" fontId="0" fillId="0" borderId="67" xfId="0" applyNumberFormat="1" applyFill="1" applyBorder="1" applyAlignment="1">
      <alignment horizontal="center" vertical="center"/>
    </xf>
    <xf numFmtId="0" fontId="0" fillId="0" borderId="48" xfId="0" applyBorder="1" applyAlignment="1">
      <alignment wrapText="1"/>
    </xf>
    <xf numFmtId="0" fontId="0" fillId="0" borderId="27" xfId="0" applyBorder="1" applyAlignment="1">
      <alignment wrapText="1"/>
    </xf>
    <xf numFmtId="0" fontId="0" fillId="0" borderId="27" xfId="0" applyFill="1" applyBorder="1" applyAlignment="1">
      <alignment wrapText="1"/>
    </xf>
    <xf numFmtId="173" fontId="0" fillId="33" borderId="0" xfId="0" applyNumberFormat="1" applyFill="1" applyBorder="1"/>
    <xf numFmtId="173" fontId="0" fillId="30" borderId="30" xfId="0" applyNumberFormat="1" applyFill="1" applyBorder="1"/>
    <xf numFmtId="0" fontId="0" fillId="0" borderId="47" xfId="0" applyBorder="1" applyAlignment="1">
      <alignment horizontal="center" wrapText="1"/>
    </xf>
    <xf numFmtId="49" fontId="0" fillId="0" borderId="46" xfId="0" applyNumberFormat="1" applyFill="1" applyBorder="1" applyAlignment="1">
      <alignment horizontal="center" wrapText="1"/>
    </xf>
    <xf numFmtId="49" fontId="0" fillId="0" borderId="40" xfId="0" applyNumberFormat="1" applyFill="1" applyBorder="1" applyAlignment="1">
      <alignment horizontal="center" wrapText="1"/>
    </xf>
    <xf numFmtId="49" fontId="0" fillId="0" borderId="23" xfId="0" applyNumberFormat="1" applyFill="1" applyBorder="1" applyAlignment="1">
      <alignment horizontal="center" wrapText="1"/>
    </xf>
    <xf numFmtId="49" fontId="0" fillId="0" borderId="44" xfId="0" applyNumberFormat="1" applyBorder="1" applyAlignment="1">
      <alignment horizontal="center" wrapText="1"/>
    </xf>
    <xf numFmtId="49" fontId="0" fillId="0" borderId="22" xfId="0" applyNumberFormat="1" applyBorder="1" applyAlignment="1">
      <alignment horizontal="center" wrapText="1"/>
    </xf>
    <xf numFmtId="49" fontId="0" fillId="0" borderId="45" xfId="0" applyNumberFormat="1" applyBorder="1" applyAlignment="1">
      <alignment horizontal="center" wrapText="1"/>
    </xf>
    <xf numFmtId="0" fontId="0" fillId="0" borderId="1" xfId="0" applyBorder="1" applyAlignment="1">
      <alignment horizontal="center" wrapText="1"/>
    </xf>
    <xf numFmtId="0" fontId="0" fillId="0" borderId="30" xfId="0" applyBorder="1" applyAlignment="1">
      <alignment horizontal="center" wrapText="1"/>
    </xf>
    <xf numFmtId="0" fontId="0" fillId="0" borderId="40" xfId="0" applyBorder="1" applyAlignment="1">
      <alignment horizontal="center" wrapText="1"/>
    </xf>
    <xf numFmtId="0" fontId="0" fillId="0" borderId="40" xfId="0" applyBorder="1" applyAlignment="1">
      <alignment horizontal="center"/>
    </xf>
    <xf numFmtId="0" fontId="0" fillId="0" borderId="46" xfId="0" applyFill="1" applyBorder="1" applyAlignment="1">
      <alignment horizontal="center"/>
    </xf>
    <xf numFmtId="0" fontId="0" fillId="0" borderId="40" xfId="0" applyFill="1" applyBorder="1" applyAlignment="1">
      <alignment horizontal="center"/>
    </xf>
    <xf numFmtId="0" fontId="0" fillId="0" borderId="23" xfId="0" applyFill="1"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1" xfId="0" applyBorder="1" applyAlignment="1">
      <alignment horizontal="center"/>
    </xf>
    <xf numFmtId="0" fontId="0" fillId="0" borderId="30" xfId="0" applyBorder="1" applyAlignment="1">
      <alignment horizontal="center"/>
    </xf>
    <xf numFmtId="0" fontId="0" fillId="0" borderId="48" xfId="0" applyFill="1" applyBorder="1" applyAlignment="1">
      <alignment horizontal="center"/>
    </xf>
    <xf numFmtId="0" fontId="0" fillId="0" borderId="27" xfId="0" applyFill="1" applyBorder="1" applyAlignment="1">
      <alignment horizontal="center"/>
    </xf>
    <xf numFmtId="2" fontId="0" fillId="0" borderId="27" xfId="0" applyNumberFormat="1" applyFill="1" applyBorder="1" applyAlignment="1">
      <alignment horizontal="center"/>
    </xf>
    <xf numFmtId="0" fontId="0" fillId="0" borderId="44" xfId="0" applyFill="1" applyBorder="1" applyAlignment="1">
      <alignment horizontal="center"/>
    </xf>
    <xf numFmtId="0" fontId="0" fillId="0" borderId="22" xfId="0" applyFill="1" applyBorder="1" applyAlignment="1">
      <alignment horizontal="center"/>
    </xf>
    <xf numFmtId="172" fontId="0" fillId="0" borderId="23" xfId="0" applyNumberFormat="1" applyFill="1" applyBorder="1" applyAlignment="1">
      <alignment horizontal="center"/>
    </xf>
    <xf numFmtId="172" fontId="0" fillId="0" borderId="40" xfId="0" applyNumberFormat="1" applyFill="1" applyBorder="1" applyAlignment="1">
      <alignment horizontal="center"/>
    </xf>
    <xf numFmtId="172" fontId="0" fillId="0" borderId="44" xfId="0" applyNumberFormat="1" applyFill="1" applyBorder="1" applyAlignment="1">
      <alignment horizontal="center"/>
    </xf>
    <xf numFmtId="172" fontId="0" fillId="0" borderId="22" xfId="0" applyNumberFormat="1" applyFill="1" applyBorder="1" applyAlignment="1">
      <alignment horizontal="center"/>
    </xf>
    <xf numFmtId="2" fontId="0" fillId="0" borderId="23" xfId="0" applyNumberFormat="1" applyFill="1" applyBorder="1" applyAlignment="1">
      <alignment horizontal="center"/>
    </xf>
    <xf numFmtId="172" fontId="0" fillId="0" borderId="49" xfId="0" applyNumberFormat="1" applyBorder="1" applyAlignment="1">
      <alignment horizontal="center"/>
    </xf>
    <xf numFmtId="2" fontId="0" fillId="0" borderId="51" xfId="0" applyNumberFormat="1" applyFill="1" applyBorder="1" applyAlignment="1">
      <alignment horizontal="center"/>
    </xf>
    <xf numFmtId="2" fontId="0" fillId="0" borderId="50" xfId="0" applyNumberFormat="1" applyFill="1" applyBorder="1" applyAlignment="1">
      <alignment horizontal="center"/>
    </xf>
    <xf numFmtId="0" fontId="0" fillId="0" borderId="1" xfId="0" applyFill="1" applyBorder="1" applyAlignment="1">
      <alignment horizontal="center"/>
    </xf>
    <xf numFmtId="0" fontId="0" fillId="0" borderId="55" xfId="0" applyBorder="1" applyAlignment="1">
      <alignment horizontal="center"/>
    </xf>
    <xf numFmtId="0" fontId="0" fillId="0" borderId="33" xfId="0" applyFill="1" applyBorder="1" applyAlignment="1">
      <alignment horizontal="center"/>
    </xf>
    <xf numFmtId="0" fontId="0" fillId="0" borderId="57" xfId="0" applyFill="1" applyBorder="1" applyAlignment="1">
      <alignment horizontal="center"/>
    </xf>
    <xf numFmtId="0" fontId="0" fillId="0" borderId="55" xfId="0" applyFill="1" applyBorder="1" applyAlignment="1">
      <alignment horizontal="center"/>
    </xf>
    <xf numFmtId="0" fontId="0" fillId="0" borderId="62" xfId="0" applyBorder="1" applyAlignment="1">
      <alignment horizontal="center"/>
    </xf>
    <xf numFmtId="0" fontId="0" fillId="0" borderId="54" xfId="0" applyBorder="1" applyAlignment="1">
      <alignment horizontal="center"/>
    </xf>
    <xf numFmtId="0" fontId="67" fillId="0" borderId="0" xfId="129" applyFont="1" applyAlignment="1" applyProtection="1">
      <alignment horizontal="left" wrapText="1"/>
    </xf>
    <xf numFmtId="0" fontId="0" fillId="0" borderId="0" xfId="0" quotePrefix="1" applyFill="1" applyAlignment="1">
      <alignment horizontal="right" vertical="center"/>
    </xf>
    <xf numFmtId="2" fontId="0" fillId="30" borderId="30" xfId="0" applyNumberFormat="1" applyFill="1" applyBorder="1"/>
    <xf numFmtId="49" fontId="0" fillId="0" borderId="40" xfId="0" applyNumberFormat="1" applyFont="1" applyFill="1" applyBorder="1" applyAlignment="1">
      <alignment wrapText="1"/>
    </xf>
    <xf numFmtId="49" fontId="0" fillId="0" borderId="27" xfId="0" applyNumberFormat="1" applyFill="1" applyBorder="1" applyAlignment="1">
      <alignment horizontal="left" wrapText="1"/>
    </xf>
    <xf numFmtId="0" fontId="0" fillId="0" borderId="68" xfId="0" applyFill="1" applyBorder="1"/>
    <xf numFmtId="49" fontId="0" fillId="0" borderId="0" xfId="0" applyNumberFormat="1" applyBorder="1"/>
    <xf numFmtId="0" fontId="0" fillId="0" borderId="68" xfId="0" applyBorder="1"/>
    <xf numFmtId="49" fontId="0" fillId="0" borderId="68" xfId="0" applyNumberFormat="1" applyBorder="1"/>
    <xf numFmtId="49" fontId="0" fillId="0" borderId="68" xfId="0" applyNumberFormat="1" applyBorder="1" applyAlignment="1">
      <alignment wrapText="1"/>
    </xf>
    <xf numFmtId="49" fontId="0" fillId="0" borderId="68" xfId="0" applyNumberFormat="1" applyFill="1" applyBorder="1" applyAlignment="1">
      <alignment wrapText="1"/>
    </xf>
    <xf numFmtId="49" fontId="38" fillId="0" borderId="68" xfId="0" applyNumberFormat="1" applyFont="1" applyBorder="1" applyAlignment="1">
      <alignment horizontal="center"/>
    </xf>
    <xf numFmtId="0" fontId="0" fillId="0" borderId="68" xfId="0" applyFill="1" applyBorder="1" applyAlignment="1">
      <alignment wrapText="1"/>
    </xf>
    <xf numFmtId="2" fontId="0" fillId="0" borderId="62" xfId="0" applyNumberFormat="1" applyFill="1" applyBorder="1"/>
    <xf numFmtId="172" fontId="0" fillId="0" borderId="57" xfId="0" applyNumberFormat="1" applyFill="1" applyBorder="1" applyAlignment="1">
      <alignment horizontal="center"/>
    </xf>
    <xf numFmtId="0" fontId="67" fillId="0" borderId="0" xfId="129" applyFont="1" applyAlignment="1" applyProtection="1">
      <alignment horizontal="left"/>
    </xf>
    <xf numFmtId="0" fontId="38" fillId="0" borderId="68" xfId="0" applyFont="1" applyBorder="1" applyAlignment="1"/>
    <xf numFmtId="0" fontId="38" fillId="0" borderId="68" xfId="0" applyFont="1" applyFill="1" applyBorder="1" applyAlignment="1">
      <alignment horizontal="center"/>
    </xf>
    <xf numFmtId="2" fontId="0" fillId="0" borderId="68" xfId="0" applyNumberFormat="1" applyFill="1" applyBorder="1"/>
    <xf numFmtId="0" fontId="38" fillId="0" borderId="69" xfId="0" applyFont="1" applyFill="1" applyBorder="1" applyAlignment="1">
      <alignment horizontal="center"/>
    </xf>
    <xf numFmtId="0" fontId="38" fillId="0" borderId="70" xfId="0" applyFont="1" applyFill="1" applyBorder="1" applyAlignment="1">
      <alignment horizontal="center" wrapText="1"/>
    </xf>
    <xf numFmtId="0" fontId="0" fillId="0" borderId="70" xfId="0" applyBorder="1" applyAlignment="1">
      <alignment horizontal="center" wrapText="1"/>
    </xf>
    <xf numFmtId="0" fontId="0" fillId="0" borderId="71" xfId="0" applyBorder="1" applyAlignment="1">
      <alignment horizontal="center" wrapText="1"/>
    </xf>
    <xf numFmtId="0" fontId="0" fillId="0" borderId="71" xfId="0" applyBorder="1" applyAlignment="1">
      <alignment horizontal="center"/>
    </xf>
    <xf numFmtId="172" fontId="0" fillId="0" borderId="71" xfId="0" applyNumberFormat="1" applyBorder="1" applyAlignment="1">
      <alignment horizontal="center"/>
    </xf>
    <xf numFmtId="0" fontId="0" fillId="0" borderId="72" xfId="0" applyBorder="1" applyAlignment="1">
      <alignment horizontal="center"/>
    </xf>
    <xf numFmtId="0" fontId="0" fillId="0" borderId="0" xfId="0" applyBorder="1" applyAlignment="1">
      <alignment horizontal="center" wrapText="1"/>
    </xf>
    <xf numFmtId="0" fontId="0" fillId="0" borderId="32" xfId="0" applyBorder="1" applyAlignment="1">
      <alignment horizontal="center"/>
    </xf>
    <xf numFmtId="0" fontId="38" fillId="0" borderId="66" xfId="0" applyFont="1" applyFill="1" applyBorder="1" applyAlignment="1">
      <alignment horizontal="center" wrapText="1"/>
    </xf>
    <xf numFmtId="0" fontId="38" fillId="0" borderId="59" xfId="0" applyFont="1" applyFill="1" applyBorder="1" applyAlignment="1">
      <alignment horizontal="center" wrapText="1"/>
    </xf>
    <xf numFmtId="172" fontId="0" fillId="0" borderId="30" xfId="0" applyNumberFormat="1" applyBorder="1" applyAlignment="1">
      <alignment horizontal="center" wrapText="1"/>
    </xf>
    <xf numFmtId="0" fontId="0" fillId="0" borderId="27" xfId="0" applyFill="1" applyBorder="1" applyAlignment="1">
      <alignment horizontal="center" vertical="center" wrapText="1"/>
    </xf>
    <xf numFmtId="0" fontId="0" fillId="0" borderId="71" xfId="0" applyFill="1" applyBorder="1" applyAlignment="1">
      <alignment horizontal="center" vertical="center" wrapText="1"/>
    </xf>
    <xf numFmtId="0" fontId="0" fillId="0" borderId="0" xfId="0" applyFill="1" applyBorder="1" applyAlignment="1">
      <alignment horizontal="center" vertical="center" wrapText="1"/>
    </xf>
    <xf numFmtId="0" fontId="0" fillId="0" borderId="30" xfId="0" applyFill="1" applyBorder="1" applyAlignment="1">
      <alignment horizontal="center" vertical="center" wrapText="1"/>
    </xf>
    <xf numFmtId="0" fontId="0" fillId="0" borderId="40"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40" xfId="120" applyFont="1" applyFill="1" applyBorder="1" applyAlignment="1">
      <alignment horizontal="center" vertical="center" wrapText="1"/>
    </xf>
    <xf numFmtId="49" fontId="0" fillId="0" borderId="44" xfId="0" applyNumberFormat="1" applyFill="1" applyBorder="1" applyAlignment="1">
      <alignment horizontal="center" vertical="center" wrapText="1"/>
    </xf>
    <xf numFmtId="49" fontId="0" fillId="0" borderId="22" xfId="0" applyNumberFormat="1" applyFill="1" applyBorder="1" applyAlignment="1">
      <alignment horizontal="center" vertical="center" wrapText="1"/>
    </xf>
    <xf numFmtId="49" fontId="0" fillId="0" borderId="45" xfId="0" applyNumberFormat="1" applyBorder="1" applyAlignment="1">
      <alignment horizontal="center" vertical="center" wrapText="1"/>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172" fontId="0" fillId="0" borderId="1" xfId="0" applyNumberFormat="1" applyFill="1" applyBorder="1"/>
    <xf numFmtId="0" fontId="67" fillId="0" borderId="0" xfId="129" applyFont="1" applyAlignment="1" applyProtection="1">
      <alignment vertical="center"/>
    </xf>
    <xf numFmtId="2" fontId="0" fillId="0" borderId="31" xfId="0" applyNumberFormat="1" applyFill="1" applyBorder="1" applyAlignment="1">
      <alignment horizontal="center"/>
    </xf>
    <xf numFmtId="0" fontId="80" fillId="0" borderId="0" xfId="129" applyFont="1" applyAlignment="1" applyProtection="1">
      <alignment horizontal="left" vertical="center" wrapText="1"/>
    </xf>
    <xf numFmtId="0" fontId="0" fillId="0" borderId="0" xfId="0" applyFill="1" applyBorder="1" applyAlignment="1">
      <alignment horizontal="center"/>
    </xf>
    <xf numFmtId="172" fontId="0" fillId="0" borderId="0" xfId="0" applyNumberFormat="1" applyFill="1" applyBorder="1" applyAlignment="1">
      <alignment horizontal="center"/>
    </xf>
    <xf numFmtId="0" fontId="78" fillId="0" borderId="0" xfId="129" applyFont="1" applyAlignment="1" applyProtection="1">
      <alignment vertical="center" wrapText="1"/>
    </xf>
    <xf numFmtId="0" fontId="41" fillId="0" borderId="0" xfId="129" applyAlignment="1" applyProtection="1">
      <alignment vertical="center" wrapText="1"/>
    </xf>
    <xf numFmtId="49" fontId="0" fillId="0" borderId="0" xfId="0" applyNumberFormat="1" applyBorder="1" applyAlignment="1">
      <alignment horizontal="center" wrapText="1"/>
    </xf>
    <xf numFmtId="0" fontId="0" fillId="0" borderId="0" xfId="0" applyBorder="1" applyAlignment="1">
      <alignment horizontal="center"/>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41" fillId="0" borderId="0" xfId="129" applyAlignment="1" applyProtection="1">
      <alignment horizontal="left" vertical="center" wrapText="1"/>
    </xf>
    <xf numFmtId="0" fontId="79" fillId="0" borderId="0" xfId="0" applyFont="1" applyAlignment="1">
      <alignment horizontal="left" vertical="center"/>
    </xf>
    <xf numFmtId="0" fontId="41" fillId="0" borderId="0" xfId="129" applyAlignment="1" applyProtection="1">
      <alignment horizontal="left"/>
    </xf>
    <xf numFmtId="2" fontId="0" fillId="0" borderId="40" xfId="0" applyNumberFormat="1" applyFill="1" applyBorder="1" applyAlignment="1">
      <alignment horizontal="center" wrapText="1"/>
    </xf>
    <xf numFmtId="2" fontId="0" fillId="0" borderId="55" xfId="0" applyNumberFormat="1" applyFill="1" applyBorder="1" applyAlignment="1">
      <alignment horizontal="center"/>
    </xf>
    <xf numFmtId="0" fontId="38" fillId="0" borderId="76" xfId="0" applyFont="1" applyFill="1" applyBorder="1" applyAlignment="1">
      <alignment horizontal="center" wrapText="1"/>
    </xf>
    <xf numFmtId="0" fontId="38" fillId="0" borderId="77" xfId="0" applyFont="1" applyFill="1" applyBorder="1" applyAlignment="1">
      <alignment horizontal="center" wrapText="1"/>
    </xf>
    <xf numFmtId="0" fontId="0" fillId="0" borderId="71" xfId="0" applyFill="1" applyBorder="1" applyAlignment="1">
      <alignment horizontal="center"/>
    </xf>
    <xf numFmtId="2" fontId="0" fillId="0" borderId="71" xfId="0" applyNumberFormat="1" applyFill="1" applyBorder="1" applyAlignment="1">
      <alignment horizontal="center"/>
    </xf>
    <xf numFmtId="172" fontId="0" fillId="0" borderId="70" xfId="0" applyNumberFormat="1" applyBorder="1" applyAlignment="1">
      <alignment horizontal="center"/>
    </xf>
    <xf numFmtId="0" fontId="0" fillId="0" borderId="76" xfId="0" applyBorder="1" applyAlignment="1">
      <alignment horizontal="center" wrapText="1"/>
    </xf>
    <xf numFmtId="0" fontId="0" fillId="0" borderId="81" xfId="0" applyBorder="1" applyAlignment="1">
      <alignment horizontal="center" wrapText="1"/>
    </xf>
    <xf numFmtId="0" fontId="0" fillId="0" borderId="81" xfId="0" applyBorder="1" applyAlignment="1">
      <alignment horizontal="center"/>
    </xf>
    <xf numFmtId="0" fontId="0" fillId="0" borderId="81" xfId="0" applyFill="1" applyBorder="1" applyAlignment="1">
      <alignment horizontal="center"/>
    </xf>
    <xf numFmtId="2" fontId="0" fillId="0" borderId="81" xfId="0" applyNumberFormat="1" applyFill="1" applyBorder="1" applyAlignment="1">
      <alignment horizontal="center"/>
    </xf>
    <xf numFmtId="172" fontId="0" fillId="0" borderId="81" xfId="0" applyNumberFormat="1" applyBorder="1" applyAlignment="1">
      <alignment horizontal="center"/>
    </xf>
    <xf numFmtId="0" fontId="0" fillId="0" borderId="79" xfId="0" applyBorder="1" applyAlignment="1">
      <alignment horizontal="center"/>
    </xf>
    <xf numFmtId="0" fontId="0" fillId="0" borderId="78" xfId="0" applyFill="1" applyBorder="1" applyAlignment="1">
      <alignment horizontal="center" vertical="center" wrapText="1"/>
    </xf>
    <xf numFmtId="0" fontId="0" fillId="0" borderId="80" xfId="0" applyFill="1" applyBorder="1" applyAlignment="1">
      <alignment horizontal="center" vertical="center" wrapText="1"/>
    </xf>
    <xf numFmtId="172" fontId="0" fillId="0" borderId="27" xfId="0" applyNumberFormat="1" applyFill="1" applyBorder="1" applyAlignment="1">
      <alignment horizontal="center"/>
    </xf>
    <xf numFmtId="172" fontId="0" fillId="0" borderId="31" xfId="0" applyNumberFormat="1" applyFill="1" applyBorder="1" applyAlignment="1">
      <alignment horizontal="center"/>
    </xf>
    <xf numFmtId="172" fontId="0" fillId="0" borderId="33" xfId="0" applyNumberFormat="1" applyFill="1" applyBorder="1" applyAlignment="1">
      <alignment horizontal="center"/>
    </xf>
    <xf numFmtId="0" fontId="69" fillId="0" borderId="0" xfId="0" applyFont="1" applyAlignment="1">
      <alignment vertical="center"/>
    </xf>
    <xf numFmtId="49" fontId="0" fillId="0" borderId="30" xfId="0" applyNumberFormat="1" applyFill="1" applyBorder="1" applyAlignment="1">
      <alignment horizontal="left" wrapText="1"/>
    </xf>
    <xf numFmtId="49" fontId="0" fillId="0" borderId="1" xfId="0" applyNumberFormat="1" applyFill="1" applyBorder="1" applyAlignment="1">
      <alignment horizontal="left" wrapText="1"/>
    </xf>
    <xf numFmtId="0" fontId="68" fillId="0" borderId="1" xfId="128" applyFont="1" applyFill="1" applyBorder="1"/>
    <xf numFmtId="0" fontId="1" fillId="0" borderId="1" xfId="128" applyFill="1" applyBorder="1"/>
    <xf numFmtId="2" fontId="1" fillId="0" borderId="1" xfId="128" applyNumberFormat="1" applyFill="1" applyBorder="1"/>
    <xf numFmtId="0" fontId="68" fillId="0" borderId="30" xfId="128" applyFont="1" applyFill="1" applyBorder="1"/>
    <xf numFmtId="0" fontId="1" fillId="0" borderId="30" xfId="128" applyFill="1" applyBorder="1"/>
    <xf numFmtId="2" fontId="1" fillId="0" borderId="30" xfId="128" applyNumberFormat="1" applyFill="1" applyBorder="1"/>
    <xf numFmtId="172" fontId="0" fillId="0" borderId="62" xfId="0" applyNumberFormat="1" applyFill="1" applyBorder="1"/>
    <xf numFmtId="172" fontId="0" fillId="0" borderId="30" xfId="0" applyNumberFormat="1" applyFill="1" applyBorder="1"/>
    <xf numFmtId="0" fontId="38" fillId="0" borderId="38" xfId="0" applyFont="1" applyFill="1" applyBorder="1" applyAlignment="1">
      <alignment horizontal="center"/>
    </xf>
    <xf numFmtId="172" fontId="0" fillId="0" borderId="27" xfId="0" applyNumberFormat="1" applyBorder="1" applyAlignment="1">
      <alignment horizontal="center"/>
    </xf>
    <xf numFmtId="0" fontId="1" fillId="0" borderId="0" xfId="38" applyNumberFormat="1" applyFont="1" applyBorder="1" applyAlignment="1"/>
    <xf numFmtId="0" fontId="1" fillId="0" borderId="0" xfId="38" applyNumberFormat="1" applyFont="1" applyFill="1" applyBorder="1" applyAlignment="1"/>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vertical="center" wrapText="1"/>
    </xf>
    <xf numFmtId="0" fontId="67" fillId="0" borderId="0" xfId="129" applyFont="1" applyAlignment="1" applyProtection="1">
      <alignment horizontal="left"/>
    </xf>
    <xf numFmtId="0" fontId="41" fillId="0" borderId="0" xfId="129" applyAlignment="1" applyProtection="1">
      <alignment horizontal="left" vertical="center" wrapText="1"/>
    </xf>
    <xf numFmtId="0" fontId="38" fillId="0" borderId="75" xfId="0" applyFont="1" applyFill="1" applyBorder="1" applyAlignment="1">
      <alignment horizontal="center"/>
    </xf>
    <xf numFmtId="0" fontId="79" fillId="0" borderId="0" xfId="0" applyFont="1" applyAlignment="1">
      <alignment horizontal="left" vertical="center"/>
    </xf>
    <xf numFmtId="0" fontId="80" fillId="0" borderId="0" xfId="129" applyFont="1" applyAlignment="1" applyProtection="1">
      <alignment horizontal="left" vertical="center" wrapText="1"/>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1" fillId="0" borderId="0" xfId="38" applyFont="1" applyBorder="1"/>
    <xf numFmtId="172" fontId="0" fillId="0" borderId="32" xfId="0" applyNumberFormat="1" applyFill="1" applyBorder="1"/>
    <xf numFmtId="173" fontId="1" fillId="0" borderId="30" xfId="128" applyNumberFormat="1" applyFill="1" applyBorder="1"/>
    <xf numFmtId="173" fontId="34" fillId="0" borderId="30" xfId="120" applyNumberFormat="1" applyBorder="1" applyAlignment="1">
      <alignment wrapText="1"/>
    </xf>
    <xf numFmtId="173" fontId="34" fillId="0" borderId="30" xfId="120" applyNumberFormat="1" applyBorder="1"/>
    <xf numFmtId="0" fontId="1" fillId="0" borderId="0" xfId="177" applyFill="1"/>
    <xf numFmtId="173" fontId="1" fillId="0" borderId="0" xfId="177" applyNumberFormat="1" applyFill="1"/>
    <xf numFmtId="2" fontId="0" fillId="0" borderId="78" xfId="0" applyNumberFormat="1" applyFill="1" applyBorder="1" applyAlignment="1">
      <alignment horizontal="center"/>
    </xf>
    <xf numFmtId="172" fontId="0" fillId="0" borderId="83" xfId="0" applyNumberFormat="1" applyBorder="1" applyAlignment="1">
      <alignment horizontal="center"/>
    </xf>
    <xf numFmtId="172" fontId="0" fillId="0" borderId="50" xfId="0" applyNumberFormat="1" applyFill="1" applyBorder="1" applyAlignment="1">
      <alignment horizontal="center"/>
    </xf>
    <xf numFmtId="0" fontId="1" fillId="33" borderId="0" xfId="177" applyFill="1"/>
    <xf numFmtId="173" fontId="1" fillId="33" borderId="30" xfId="128" applyNumberFormat="1" applyFill="1" applyBorder="1"/>
    <xf numFmtId="2" fontId="0" fillId="33" borderId="30" xfId="0" applyNumberFormat="1" applyFill="1" applyBorder="1"/>
    <xf numFmtId="0" fontId="67" fillId="0" borderId="0" xfId="129" applyFont="1" applyAlignment="1" applyProtection="1">
      <alignment vertical="center" wrapText="1"/>
    </xf>
    <xf numFmtId="172" fontId="0" fillId="0" borderId="72" xfId="0" applyNumberFormat="1" applyBorder="1" applyAlignment="1">
      <alignment horizontal="center"/>
    </xf>
    <xf numFmtId="0" fontId="0" fillId="0" borderId="81" xfId="0" applyFill="1" applyBorder="1" applyAlignment="1">
      <alignment horizontal="center" vertical="center" wrapText="1"/>
    </xf>
    <xf numFmtId="0" fontId="38" fillId="0" borderId="85" xfId="0" applyFont="1" applyFill="1" applyBorder="1" applyAlignment="1">
      <alignment horizontal="center"/>
    </xf>
    <xf numFmtId="49" fontId="0" fillId="0" borderId="86" xfId="0" applyNumberFormat="1" applyFill="1" applyBorder="1" applyAlignment="1">
      <alignment horizontal="center" wrapText="1"/>
    </xf>
    <xf numFmtId="0" fontId="0" fillId="0" borderId="86" xfId="0" applyFill="1" applyBorder="1" applyAlignment="1">
      <alignment horizontal="center"/>
    </xf>
    <xf numFmtId="172" fontId="0" fillId="0" borderId="1" xfId="0" applyNumberFormat="1" applyFill="1" applyBorder="1" applyAlignment="1">
      <alignment horizontal="center"/>
    </xf>
    <xf numFmtId="172" fontId="0" fillId="0" borderId="62" xfId="0" applyNumberFormat="1" applyFill="1" applyBorder="1" applyAlignment="1">
      <alignment horizontal="center"/>
    </xf>
    <xf numFmtId="0" fontId="38" fillId="0" borderId="76" xfId="0" applyFont="1" applyFill="1" applyBorder="1" applyAlignment="1">
      <alignment horizontal="center"/>
    </xf>
    <xf numFmtId="49" fontId="0" fillId="0" borderId="81" xfId="0" applyNumberFormat="1" applyFill="1" applyBorder="1" applyAlignment="1">
      <alignment horizontal="center" wrapText="1"/>
    </xf>
    <xf numFmtId="0" fontId="0" fillId="0" borderId="30" xfId="0" applyFill="1" applyBorder="1" applyAlignment="1">
      <alignment horizontal="center"/>
    </xf>
    <xf numFmtId="172" fontId="0" fillId="0" borderId="30" xfId="0" applyNumberFormat="1" applyFill="1" applyBorder="1" applyAlignment="1">
      <alignment horizontal="center"/>
    </xf>
    <xf numFmtId="172" fontId="0" fillId="0" borderId="54" xfId="0" applyNumberFormat="1" applyFill="1" applyBorder="1" applyAlignment="1">
      <alignment horizontal="center"/>
    </xf>
    <xf numFmtId="0" fontId="66" fillId="0" borderId="0" xfId="0" quotePrefix="1" applyFont="1" applyFill="1" applyAlignment="1">
      <alignment horizontal="left" vertical="center"/>
    </xf>
    <xf numFmtId="0" fontId="80" fillId="0" borderId="0" xfId="129" applyFont="1" applyAlignment="1" applyProtection="1">
      <alignment horizontal="left"/>
    </xf>
    <xf numFmtId="173" fontId="1" fillId="0" borderId="27" xfId="128" applyNumberFormat="1" applyFill="1" applyBorder="1"/>
    <xf numFmtId="173" fontId="34" fillId="0" borderId="27" xfId="120" applyNumberFormat="1" applyFill="1" applyBorder="1" applyAlignment="1">
      <alignment wrapText="1"/>
    </xf>
    <xf numFmtId="172" fontId="34" fillId="0" borderId="27" xfId="120" applyNumberFormat="1" applyFill="1" applyBorder="1" applyAlignment="1">
      <alignment wrapText="1"/>
    </xf>
    <xf numFmtId="172" fontId="34" fillId="0" borderId="33" xfId="120" applyNumberFormat="1" applyFill="1" applyBorder="1" applyAlignment="1">
      <alignment wrapText="1"/>
    </xf>
    <xf numFmtId="173" fontId="68" fillId="0" borderId="27" xfId="128" applyNumberFormat="1" applyFont="1" applyFill="1" applyBorder="1"/>
    <xf numFmtId="49" fontId="38" fillId="0" borderId="1" xfId="0" quotePrefix="1" applyNumberFormat="1" applyFont="1" applyBorder="1" applyAlignment="1">
      <alignment horizontal="center"/>
    </xf>
    <xf numFmtId="172" fontId="34" fillId="0" borderId="1" xfId="120" applyNumberFormat="1" applyFill="1" applyBorder="1"/>
    <xf numFmtId="0" fontId="0" fillId="0" borderId="1" xfId="0" applyFill="1" applyBorder="1" applyAlignment="1">
      <alignment horizontal="center" vertical="center" wrapText="1"/>
    </xf>
    <xf numFmtId="49" fontId="0" fillId="0" borderId="70" xfId="0" applyNumberFormat="1" applyFill="1" applyBorder="1" applyAlignment="1">
      <alignment horizontal="center" wrapText="1"/>
    </xf>
    <xf numFmtId="49" fontId="0" fillId="0" borderId="71" xfId="0" applyNumberFormat="1" applyFill="1" applyBorder="1" applyAlignment="1">
      <alignment horizontal="center" wrapText="1"/>
    </xf>
    <xf numFmtId="172" fontId="0" fillId="0" borderId="71" xfId="0" applyNumberFormat="1" applyFill="1" applyBorder="1" applyAlignment="1">
      <alignment horizontal="center"/>
    </xf>
    <xf numFmtId="2" fontId="0" fillId="0" borderId="86" xfId="0" applyNumberFormat="1" applyFill="1" applyBorder="1" applyAlignment="1">
      <alignment horizontal="center"/>
    </xf>
    <xf numFmtId="2" fontId="0" fillId="0" borderId="88" xfId="0" applyNumberFormat="1" applyFill="1" applyBorder="1" applyAlignment="1">
      <alignment horizontal="center"/>
    </xf>
    <xf numFmtId="172" fontId="0" fillId="0" borderId="87" xfId="0" applyNumberFormat="1" applyFill="1" applyBorder="1" applyAlignment="1">
      <alignment horizontal="center"/>
    </xf>
    <xf numFmtId="172" fontId="0" fillId="0" borderId="86" xfId="0" applyNumberFormat="1" applyFill="1" applyBorder="1" applyAlignment="1">
      <alignment horizontal="center"/>
    </xf>
    <xf numFmtId="2" fontId="0" fillId="0" borderId="89" xfId="0" applyNumberFormat="1" applyFill="1" applyBorder="1" applyAlignment="1">
      <alignment horizontal="center"/>
    </xf>
    <xf numFmtId="172" fontId="0" fillId="0" borderId="81" xfId="0" applyNumberFormat="1" applyFill="1" applyBorder="1" applyAlignment="1">
      <alignment horizontal="center"/>
    </xf>
    <xf numFmtId="0" fontId="0" fillId="0" borderId="79" xfId="0" applyFill="1" applyBorder="1" applyAlignment="1">
      <alignment horizontal="center"/>
    </xf>
    <xf numFmtId="172" fontId="34" fillId="0" borderId="30" xfId="120" applyNumberFormat="1" applyFill="1" applyBorder="1" applyAlignment="1">
      <alignment horizontal="center"/>
    </xf>
    <xf numFmtId="0" fontId="63" fillId="0" borderId="0" xfId="0" quotePrefix="1" applyFont="1" applyFill="1" applyBorder="1" applyAlignment="1">
      <alignment horizontal="left" vertical="center"/>
    </xf>
    <xf numFmtId="0" fontId="38" fillId="0" borderId="0" xfId="0" applyFont="1" applyFill="1" applyBorder="1" applyAlignment="1">
      <alignment horizont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79" fillId="0" borderId="0" xfId="0" applyFont="1" applyAlignment="1">
      <alignment horizontal="left" vertical="center"/>
    </xf>
    <xf numFmtId="49" fontId="38" fillId="0" borderId="0" xfId="0" applyNumberFormat="1" applyFont="1" applyBorder="1" applyAlignment="1">
      <alignment horizontal="center"/>
    </xf>
    <xf numFmtId="172" fontId="0" fillId="0" borderId="43" xfId="0" applyNumberFormat="1" applyFill="1" applyBorder="1" applyAlignment="1">
      <alignment horizontal="center"/>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84" fillId="0" borderId="0" xfId="129" applyFont="1" applyAlignment="1" applyProtection="1">
      <alignment horizontal="left"/>
    </xf>
    <xf numFmtId="172" fontId="0" fillId="0" borderId="32" xfId="0" applyNumberFormat="1" applyFill="1" applyBorder="1" applyAlignment="1">
      <alignment horizontal="center"/>
    </xf>
    <xf numFmtId="0" fontId="38" fillId="0" borderId="93" xfId="0" applyFont="1" applyFill="1" applyBorder="1" applyAlignment="1">
      <alignment horizontal="center" wrapText="1"/>
    </xf>
    <xf numFmtId="2" fontId="0" fillId="0" borderId="80" xfId="0" applyNumberFormat="1" applyFill="1" applyBorder="1" applyAlignment="1">
      <alignment horizontal="center"/>
    </xf>
    <xf numFmtId="0" fontId="38" fillId="0" borderId="92" xfId="0" applyFont="1" applyFill="1" applyBorder="1" applyAlignment="1">
      <alignment horizontal="center"/>
    </xf>
    <xf numFmtId="49" fontId="0" fillId="0" borderId="42" xfId="0" applyNumberFormat="1" applyFill="1" applyBorder="1" applyAlignment="1">
      <alignment horizontal="center" wrapText="1"/>
    </xf>
    <xf numFmtId="0" fontId="0" fillId="0" borderId="86" xfId="0" applyFont="1" applyBorder="1" applyAlignment="1">
      <alignment horizontal="center" vertical="center" wrapText="1"/>
    </xf>
    <xf numFmtId="49" fontId="0" fillId="0" borderId="91" xfId="0" applyNumberFormat="1" applyFill="1" applyBorder="1" applyAlignment="1">
      <alignment horizontal="center" wrapText="1"/>
    </xf>
    <xf numFmtId="49" fontId="0" fillId="0" borderId="0" xfId="0" applyNumberFormat="1" applyFill="1" applyBorder="1" applyAlignment="1">
      <alignment horizontal="center" wrapText="1"/>
    </xf>
    <xf numFmtId="172" fontId="34" fillId="0" borderId="1" xfId="120" applyNumberFormat="1" applyFill="1" applyBorder="1" applyAlignment="1">
      <alignment wrapText="1"/>
    </xf>
    <xf numFmtId="173" fontId="34" fillId="0" borderId="30" xfId="120" applyNumberFormat="1" applyFill="1" applyBorder="1" applyAlignment="1">
      <alignment wrapText="1"/>
    </xf>
    <xf numFmtId="172" fontId="34" fillId="0" borderId="30" xfId="120" applyNumberFormat="1" applyFill="1" applyBorder="1" applyAlignment="1">
      <alignment wrapText="1"/>
    </xf>
    <xf numFmtId="49" fontId="38" fillId="0" borderId="97" xfId="0" quotePrefix="1" applyNumberFormat="1" applyFont="1" applyBorder="1" applyAlignment="1">
      <alignment horizontal="center"/>
    </xf>
    <xf numFmtId="0" fontId="0" fillId="0" borderId="97" xfId="0" applyFill="1" applyBorder="1" applyAlignment="1">
      <alignment wrapText="1"/>
    </xf>
    <xf numFmtId="49" fontId="38" fillId="0" borderId="100" xfId="0" applyNumberFormat="1" applyFont="1" applyBorder="1" applyAlignment="1">
      <alignment horizontal="center"/>
    </xf>
    <xf numFmtId="0" fontId="0" fillId="0" borderId="100" xfId="0" applyFill="1" applyBorder="1" applyAlignment="1">
      <alignment wrapText="1"/>
    </xf>
    <xf numFmtId="0" fontId="38" fillId="0" borderId="102" xfId="0" applyFont="1" applyFill="1" applyBorder="1" applyAlignment="1">
      <alignment horizontal="center"/>
    </xf>
    <xf numFmtId="49" fontId="38" fillId="0" borderId="103" xfId="0" applyNumberFormat="1" applyFont="1" applyBorder="1" applyAlignment="1">
      <alignment horizontal="center"/>
    </xf>
    <xf numFmtId="0" fontId="0" fillId="0" borderId="103" xfId="0" applyFill="1" applyBorder="1" applyAlignment="1">
      <alignment wrapText="1"/>
    </xf>
    <xf numFmtId="0" fontId="72" fillId="0" borderId="0" xfId="129" applyFont="1" applyAlignment="1" applyProtection="1">
      <alignment vertical="center"/>
    </xf>
    <xf numFmtId="0" fontId="72" fillId="0" borderId="0" xfId="129" applyFont="1" applyAlignment="1" applyProtection="1">
      <alignment vertical="center" wrapText="1"/>
    </xf>
    <xf numFmtId="0" fontId="0" fillId="0" borderId="1" xfId="0" applyFont="1" applyFill="1" applyBorder="1" applyAlignment="1">
      <alignment horizontal="right" wrapText="1"/>
    </xf>
    <xf numFmtId="0" fontId="0" fillId="0" borderId="30" xfId="0" applyFont="1" applyFill="1" applyBorder="1" applyAlignment="1">
      <alignment horizontal="right" wrapText="1"/>
    </xf>
    <xf numFmtId="49" fontId="0" fillId="0" borderId="0" xfId="0" applyNumberFormat="1" applyFont="1" applyFill="1" applyAlignment="1">
      <alignment horizontal="right" wrapText="1"/>
    </xf>
    <xf numFmtId="173" fontId="0" fillId="0" borderId="27" xfId="128" applyNumberFormat="1" applyFont="1" applyFill="1" applyBorder="1" applyAlignment="1">
      <alignment horizontal="right"/>
    </xf>
    <xf numFmtId="49" fontId="0" fillId="0" borderId="97" xfId="0" applyNumberFormat="1" applyFont="1" applyFill="1" applyBorder="1" applyAlignment="1">
      <alignment horizontal="right" wrapText="1"/>
    </xf>
    <xf numFmtId="49" fontId="0" fillId="0" borderId="0" xfId="0" applyNumberFormat="1" applyFont="1" applyFill="1" applyBorder="1" applyAlignment="1">
      <alignment horizontal="right" wrapText="1"/>
    </xf>
    <xf numFmtId="49" fontId="0" fillId="0" borderId="100" xfId="0" applyNumberFormat="1" applyFont="1" applyFill="1" applyBorder="1" applyAlignment="1">
      <alignment horizontal="right" wrapText="1"/>
    </xf>
    <xf numFmtId="0" fontId="0" fillId="0" borderId="103" xfId="0" applyFont="1" applyBorder="1" applyAlignment="1">
      <alignment horizontal="right" wrapText="1"/>
    </xf>
    <xf numFmtId="0" fontId="0" fillId="0" borderId="1" xfId="0" applyFont="1" applyFill="1" applyBorder="1" applyAlignment="1">
      <alignment horizontal="right"/>
    </xf>
    <xf numFmtId="0" fontId="0" fillId="0" borderId="30" xfId="0" applyFont="1" applyFill="1" applyBorder="1" applyAlignment="1">
      <alignment horizontal="right"/>
    </xf>
    <xf numFmtId="0" fontId="0" fillId="0" borderId="0" xfId="0" applyFont="1" applyFill="1" applyAlignment="1">
      <alignment horizontal="right"/>
    </xf>
    <xf numFmtId="0" fontId="0" fillId="0" borderId="97" xfId="0" applyFont="1" applyFill="1" applyBorder="1" applyAlignment="1">
      <alignment horizontal="right"/>
    </xf>
    <xf numFmtId="0" fontId="0" fillId="0" borderId="0" xfId="0" applyFont="1" applyFill="1" applyBorder="1" applyAlignment="1">
      <alignment horizontal="right"/>
    </xf>
    <xf numFmtId="0" fontId="0" fillId="0" borderId="100" xfId="0" applyFont="1" applyFill="1" applyBorder="1" applyAlignment="1">
      <alignment horizontal="right"/>
    </xf>
    <xf numFmtId="0" fontId="0" fillId="0" borderId="103" xfId="0" applyFont="1" applyBorder="1" applyAlignment="1">
      <alignment horizontal="right"/>
    </xf>
    <xf numFmtId="2" fontId="0" fillId="0" borderId="0" xfId="0" applyNumberFormat="1" applyFont="1" applyFill="1" applyBorder="1" applyAlignment="1">
      <alignment horizontal="right"/>
    </xf>
    <xf numFmtId="2" fontId="0" fillId="0" borderId="100" xfId="0" applyNumberFormat="1" applyFont="1" applyFill="1" applyBorder="1" applyAlignment="1">
      <alignment horizontal="right"/>
    </xf>
    <xf numFmtId="0" fontId="0" fillId="0" borderId="97" xfId="0" applyFont="1" applyBorder="1" applyAlignment="1">
      <alignment horizontal="right"/>
    </xf>
    <xf numFmtId="172" fontId="0" fillId="0" borderId="0" xfId="0" applyNumberFormat="1" applyFont="1" applyFill="1" applyBorder="1" applyAlignment="1">
      <alignment horizontal="right"/>
    </xf>
    <xf numFmtId="172" fontId="0" fillId="0" borderId="100" xfId="0" applyNumberFormat="1" applyFont="1" applyFill="1" applyBorder="1" applyAlignment="1">
      <alignment horizontal="right"/>
    </xf>
    <xf numFmtId="173" fontId="73" fillId="0" borderId="30" xfId="128" applyNumberFormat="1" applyFont="1" applyFill="1" applyBorder="1" applyAlignment="1">
      <alignment horizontal="right"/>
    </xf>
    <xf numFmtId="173" fontId="73" fillId="0" borderId="1" xfId="120" applyNumberFormat="1" applyFont="1" applyFill="1" applyBorder="1" applyAlignment="1">
      <alignment horizontal="right" wrapText="1"/>
    </xf>
    <xf numFmtId="173" fontId="73" fillId="0" borderId="30" xfId="120" applyNumberFormat="1" applyFont="1" applyFill="1" applyBorder="1" applyAlignment="1">
      <alignment horizontal="right" wrapText="1"/>
    </xf>
    <xf numFmtId="172" fontId="73" fillId="0" borderId="1" xfId="120" applyNumberFormat="1" applyFont="1" applyFill="1" applyBorder="1" applyAlignment="1">
      <alignment horizontal="right" wrapText="1"/>
    </xf>
    <xf numFmtId="172" fontId="73" fillId="0" borderId="30" xfId="120" applyNumberFormat="1" applyFont="1" applyFill="1" applyBorder="1" applyAlignment="1">
      <alignment horizontal="right" wrapText="1"/>
    </xf>
    <xf numFmtId="0" fontId="0" fillId="0" borderId="0" xfId="0" applyFont="1" applyBorder="1" applyAlignment="1">
      <alignment horizontal="right"/>
    </xf>
    <xf numFmtId="2" fontId="0" fillId="0" borderId="103" xfId="0" applyNumberFormat="1" applyFont="1" applyFill="1" applyBorder="1" applyAlignment="1">
      <alignment horizontal="right"/>
    </xf>
    <xf numFmtId="0" fontId="0" fillId="0" borderId="100" xfId="0" applyFont="1" applyBorder="1" applyAlignment="1">
      <alignment horizontal="right"/>
    </xf>
    <xf numFmtId="172" fontId="0" fillId="0" borderId="81" xfId="0" applyNumberFormat="1" applyFont="1" applyBorder="1" applyAlignment="1">
      <alignment horizontal="right"/>
    </xf>
    <xf numFmtId="172" fontId="34" fillId="0" borderId="62" xfId="120" applyNumberFormat="1" applyFill="1" applyBorder="1" applyAlignment="1">
      <alignment horizontal="right" wrapText="1"/>
    </xf>
    <xf numFmtId="172" fontId="34" fillId="0" borderId="54" xfId="120" applyNumberFormat="1" applyFill="1" applyBorder="1" applyAlignment="1">
      <alignment horizontal="right" wrapText="1"/>
    </xf>
    <xf numFmtId="0" fontId="0" fillId="0" borderId="32" xfId="0" applyFill="1" applyBorder="1" applyAlignment="1">
      <alignment horizontal="right"/>
    </xf>
    <xf numFmtId="0" fontId="0" fillId="0" borderId="33" xfId="0" applyFill="1" applyBorder="1" applyAlignment="1">
      <alignment horizontal="right"/>
    </xf>
    <xf numFmtId="0" fontId="0" fillId="0" borderId="98" xfId="0" applyFill="1" applyBorder="1" applyAlignment="1">
      <alignment horizontal="right"/>
    </xf>
    <xf numFmtId="172" fontId="0" fillId="0" borderId="32" xfId="0" applyNumberFormat="1" applyFill="1" applyBorder="1" applyAlignment="1">
      <alignment horizontal="right"/>
    </xf>
    <xf numFmtId="172" fontId="0" fillId="0" borderId="101" xfId="0" applyNumberFormat="1" applyFill="1" applyBorder="1" applyAlignment="1">
      <alignment horizontal="right"/>
    </xf>
    <xf numFmtId="0" fontId="0" fillId="0" borderId="56" xfId="0" applyFill="1" applyBorder="1" applyAlignment="1">
      <alignment horizontal="right"/>
    </xf>
    <xf numFmtId="2" fontId="0" fillId="0" borderId="104" xfId="0" applyNumberFormat="1" applyFill="1" applyBorder="1" applyAlignment="1">
      <alignment horizontal="right"/>
    </xf>
    <xf numFmtId="2" fontId="34" fillId="0" borderId="1" xfId="120" applyNumberFormat="1" applyFill="1" applyBorder="1" applyAlignment="1">
      <alignment wrapText="1"/>
    </xf>
    <xf numFmtId="2" fontId="0" fillId="0" borderId="30" xfId="0" applyNumberFormat="1" applyFill="1" applyBorder="1" applyAlignment="1">
      <alignment horizontal="center"/>
    </xf>
    <xf numFmtId="0" fontId="0" fillId="0" borderId="91" xfId="0" applyFill="1" applyBorder="1"/>
    <xf numFmtId="0" fontId="38" fillId="0" borderId="105" xfId="0" applyFont="1" applyFill="1" applyBorder="1" applyAlignment="1">
      <alignment horizontal="center"/>
    </xf>
    <xf numFmtId="0" fontId="38" fillId="0" borderId="106" xfId="0" applyFont="1" applyFill="1" applyBorder="1" applyAlignment="1">
      <alignment horizontal="center"/>
    </xf>
    <xf numFmtId="0" fontId="0" fillId="0" borderId="107" xfId="0" applyFill="1" applyBorder="1" applyAlignment="1">
      <alignment horizontal="center" vertical="center" wrapText="1"/>
    </xf>
    <xf numFmtId="2" fontId="0" fillId="0" borderId="57" xfId="0" applyNumberFormat="1" applyFill="1" applyBorder="1" applyAlignment="1">
      <alignment horizontal="center"/>
    </xf>
    <xf numFmtId="0" fontId="38" fillId="0" borderId="108" xfId="0" applyFont="1" applyFill="1" applyBorder="1" applyAlignment="1">
      <alignment horizontal="center"/>
    </xf>
    <xf numFmtId="0" fontId="38" fillId="0" borderId="109" xfId="0" applyFont="1" applyFill="1" applyBorder="1" applyAlignment="1">
      <alignment horizontal="center" wrapText="1"/>
    </xf>
    <xf numFmtId="0" fontId="0" fillId="0" borderId="43" xfId="0" applyBorder="1" applyAlignment="1">
      <alignment horizontal="center" wrapText="1"/>
    </xf>
    <xf numFmtId="0" fontId="0" fillId="0" borderId="23" xfId="0" applyBorder="1" applyAlignment="1">
      <alignment horizontal="center" wrapText="1"/>
    </xf>
    <xf numFmtId="0" fontId="0" fillId="0" borderId="23" xfId="0" applyBorder="1" applyAlignment="1">
      <alignment horizontal="center"/>
    </xf>
    <xf numFmtId="172" fontId="0" fillId="0" borderId="23" xfId="0" applyNumberFormat="1" applyBorder="1" applyAlignment="1">
      <alignment horizontal="center"/>
    </xf>
    <xf numFmtId="1" fontId="0" fillId="0" borderId="23" xfId="0" applyNumberFormat="1" applyBorder="1" applyAlignment="1">
      <alignment horizontal="center"/>
    </xf>
    <xf numFmtId="172" fontId="0" fillId="0" borderId="110" xfId="0" applyNumberFormat="1" applyBorder="1" applyAlignment="1">
      <alignment horizontal="center"/>
    </xf>
    <xf numFmtId="49" fontId="0" fillId="0" borderId="70" xfId="0" applyNumberFormat="1" applyBorder="1" applyAlignment="1">
      <alignment horizontal="center" wrapText="1"/>
    </xf>
    <xf numFmtId="2" fontId="0" fillId="0" borderId="70" xfId="0" applyNumberFormat="1" applyBorder="1" applyAlignment="1">
      <alignment horizontal="center" wrapText="1"/>
    </xf>
    <xf numFmtId="2" fontId="0" fillId="0" borderId="76" xfId="0" applyNumberFormat="1" applyBorder="1" applyAlignment="1">
      <alignment horizontal="center" wrapText="1"/>
    </xf>
    <xf numFmtId="2" fontId="0" fillId="0" borderId="81" xfId="0" applyNumberFormat="1" applyFill="1" applyBorder="1" applyAlignment="1">
      <alignment horizontal="center" wrapText="1"/>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79" fillId="0" borderId="0" xfId="0" applyFont="1" applyAlignment="1">
      <alignment horizontal="left" vertical="center"/>
    </xf>
    <xf numFmtId="0" fontId="63" fillId="0" borderId="0" xfId="0" applyFont="1" applyFill="1" applyAlignment="1">
      <alignment horizontal="left" vertical="center"/>
    </xf>
    <xf numFmtId="0" fontId="63" fillId="0" borderId="0" xfId="0" applyFont="1" applyAlignment="1"/>
    <xf numFmtId="0" fontId="69" fillId="0" borderId="0" xfId="0" applyFont="1" applyAlignment="1">
      <alignment vertical="center" wrapText="1"/>
    </xf>
    <xf numFmtId="172" fontId="73" fillId="0" borderId="27" xfId="120" applyNumberFormat="1" applyFont="1" applyFill="1" applyBorder="1" applyAlignment="1">
      <alignment horizontal="right" wrapText="1"/>
    </xf>
    <xf numFmtId="49" fontId="38" fillId="0" borderId="27" xfId="0" quotePrefix="1" applyNumberFormat="1" applyFont="1" applyBorder="1" applyAlignment="1">
      <alignment horizontal="center"/>
    </xf>
    <xf numFmtId="49" fontId="0" fillId="0" borderId="27" xfId="0" applyNumberFormat="1" applyFont="1" applyFill="1" applyBorder="1" applyAlignment="1">
      <alignment horizontal="right" wrapText="1"/>
    </xf>
    <xf numFmtId="0" fontId="0" fillId="0" borderId="27" xfId="0" applyFont="1" applyFill="1" applyBorder="1" applyAlignment="1">
      <alignment horizontal="right"/>
    </xf>
    <xf numFmtId="0" fontId="73" fillId="0" borderId="48" xfId="120" applyFont="1" applyFill="1" applyBorder="1" applyAlignment="1">
      <alignment horizontal="center" vertical="center" wrapText="1"/>
    </xf>
    <xf numFmtId="0" fontId="38" fillId="0" borderId="114" xfId="0" applyFont="1" applyFill="1" applyBorder="1" applyAlignment="1">
      <alignment horizontal="center"/>
    </xf>
    <xf numFmtId="0" fontId="73" fillId="0" borderId="27" xfId="120" applyFont="1" applyFill="1" applyBorder="1" applyAlignment="1">
      <alignment horizontal="center" vertical="center" wrapText="1"/>
    </xf>
    <xf numFmtId="0" fontId="73" fillId="0" borderId="47" xfId="120" applyFont="1" applyFill="1" applyBorder="1" applyAlignment="1">
      <alignment horizontal="center" vertical="center" wrapText="1"/>
    </xf>
    <xf numFmtId="0" fontId="73" fillId="0" borderId="40" xfId="120" applyFont="1" applyFill="1" applyBorder="1" applyAlignment="1">
      <alignment horizontal="center" vertical="center" wrapText="1"/>
    </xf>
    <xf numFmtId="0" fontId="0" fillId="0" borderId="103" xfId="0" applyFill="1" applyBorder="1" applyAlignment="1">
      <alignment horizontal="center" vertical="center" wrapText="1"/>
    </xf>
    <xf numFmtId="49" fontId="0" fillId="0" borderId="0" xfId="0" applyNumberFormat="1" applyFont="1" applyFill="1" applyBorder="1" applyAlignment="1">
      <alignment wrapText="1"/>
    </xf>
    <xf numFmtId="0" fontId="0" fillId="0" borderId="0" xfId="0" applyFont="1" applyFill="1" applyBorder="1"/>
    <xf numFmtId="2" fontId="0" fillId="0" borderId="0" xfId="0" applyNumberFormat="1" applyFont="1" applyFill="1" applyBorder="1"/>
    <xf numFmtId="0" fontId="0" fillId="0" borderId="32" xfId="0" applyFont="1" applyFill="1" applyBorder="1" applyAlignment="1">
      <alignment horizontal="right"/>
    </xf>
    <xf numFmtId="0" fontId="0" fillId="0" borderId="33" xfId="0" applyFont="1" applyFill="1" applyBorder="1" applyAlignment="1">
      <alignment horizontal="right"/>
    </xf>
    <xf numFmtId="0" fontId="0" fillId="0" borderId="56" xfId="0" applyFont="1" applyFill="1" applyBorder="1" applyAlignment="1">
      <alignment horizontal="right"/>
    </xf>
    <xf numFmtId="2" fontId="0" fillId="0" borderId="33" xfId="0" applyNumberFormat="1" applyFont="1" applyFill="1" applyBorder="1" applyAlignment="1">
      <alignment horizontal="right"/>
    </xf>
    <xf numFmtId="0" fontId="0" fillId="0" borderId="62" xfId="0" applyFont="1" applyFill="1" applyBorder="1"/>
    <xf numFmtId="0" fontId="0" fillId="0" borderId="33" xfId="0" applyFont="1" applyFill="1" applyBorder="1"/>
    <xf numFmtId="0" fontId="63" fillId="0" borderId="0" xfId="0" quotePrefix="1" applyFont="1" applyFill="1" applyBorder="1" applyAlignment="1">
      <alignment horizontal="left" vertical="center"/>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0" fontId="80" fillId="0" borderId="0" xfId="129" applyFont="1" applyAlignment="1" applyProtection="1">
      <alignment wrapText="1"/>
    </xf>
    <xf numFmtId="0" fontId="38" fillId="0" borderId="85" xfId="0" applyFont="1" applyFill="1" applyBorder="1" applyAlignment="1">
      <alignment horizontal="center" wrapText="1"/>
    </xf>
    <xf numFmtId="0" fontId="0" fillId="0" borderId="87" xfId="0" applyBorder="1" applyAlignment="1">
      <alignment horizontal="center" wrapText="1"/>
    </xf>
    <xf numFmtId="172" fontId="0" fillId="0" borderId="117" xfId="0" applyNumberFormat="1" applyBorder="1" applyAlignment="1">
      <alignment horizontal="center"/>
    </xf>
    <xf numFmtId="172" fontId="0" fillId="0" borderId="79" xfId="0" applyNumberFormat="1" applyBorder="1" applyAlignment="1">
      <alignment horizontal="center"/>
    </xf>
    <xf numFmtId="0" fontId="83" fillId="0" borderId="0" xfId="0" applyFont="1" applyAlignment="1">
      <alignment horizontal="justify" vertical="center"/>
    </xf>
    <xf numFmtId="2" fontId="0" fillId="0" borderId="62" xfId="0" applyNumberFormat="1" applyFont="1" applyFill="1" applyBorder="1" applyAlignment="1">
      <alignment horizontal="right"/>
    </xf>
    <xf numFmtId="172" fontId="0" fillId="0" borderId="118" xfId="0" applyNumberFormat="1" applyFill="1" applyBorder="1" applyAlignment="1">
      <alignment horizontal="center"/>
    </xf>
    <xf numFmtId="172" fontId="0" fillId="0" borderId="51" xfId="0" applyNumberFormat="1" applyFill="1" applyBorder="1" applyAlignment="1">
      <alignment horizontal="center"/>
    </xf>
    <xf numFmtId="49" fontId="0" fillId="0" borderId="27" xfId="0" applyNumberFormat="1" applyFont="1" applyFill="1" applyBorder="1" applyAlignment="1">
      <alignment wrapText="1"/>
    </xf>
    <xf numFmtId="0" fontId="73" fillId="0" borderId="1" xfId="120" applyFont="1" applyFill="1" applyBorder="1" applyAlignment="1">
      <alignment wrapText="1"/>
    </xf>
    <xf numFmtId="172" fontId="0" fillId="0" borderId="1" xfId="0" applyNumberFormat="1" applyFont="1" applyFill="1" applyBorder="1" applyAlignment="1">
      <alignment horizontal="right" wrapText="1"/>
    </xf>
    <xf numFmtId="172" fontId="0" fillId="0" borderId="1" xfId="0" applyNumberFormat="1" applyFont="1" applyFill="1" applyBorder="1" applyAlignment="1">
      <alignment horizontal="right"/>
    </xf>
    <xf numFmtId="172" fontId="85" fillId="0" borderId="62" xfId="120" applyNumberFormat="1" applyFont="1" applyFill="1" applyBorder="1" applyAlignment="1">
      <alignment horizontal="right" wrapText="1"/>
    </xf>
    <xf numFmtId="0" fontId="73" fillId="0" borderId="30" xfId="120" applyFont="1" applyFill="1" applyBorder="1" applyAlignment="1">
      <alignment wrapText="1"/>
    </xf>
    <xf numFmtId="172" fontId="0" fillId="0" borderId="30" xfId="0" applyNumberFormat="1" applyFont="1" applyFill="1" applyBorder="1" applyAlignment="1">
      <alignment horizontal="right" wrapText="1"/>
    </xf>
    <xf numFmtId="172" fontId="0" fillId="0" borderId="30" xfId="0" applyNumberFormat="1" applyFont="1" applyFill="1" applyBorder="1" applyAlignment="1">
      <alignment horizontal="right"/>
    </xf>
    <xf numFmtId="172" fontId="85" fillId="0" borderId="54" xfId="120" applyNumberFormat="1" applyFont="1" applyFill="1" applyBorder="1" applyAlignment="1">
      <alignment horizontal="right" wrapText="1"/>
    </xf>
    <xf numFmtId="2" fontId="73" fillId="0" borderId="54" xfId="120" applyNumberFormat="1" applyFont="1" applyFill="1" applyBorder="1"/>
    <xf numFmtId="172" fontId="73" fillId="0" borderId="1" xfId="120" applyNumberFormat="1" applyFont="1" applyFill="1" applyBorder="1"/>
    <xf numFmtId="0" fontId="0" fillId="0" borderId="32" xfId="0" applyFont="1" applyFill="1" applyBorder="1"/>
    <xf numFmtId="0" fontId="63" fillId="0" borderId="0" xfId="0" quotePrefix="1" applyFont="1" applyFill="1" applyBorder="1" applyAlignment="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49" fontId="38" fillId="0" borderId="0" xfId="0" applyNumberFormat="1" applyFont="1" applyBorder="1" applyAlignment="1">
      <alignment horizontal="center"/>
    </xf>
    <xf numFmtId="0" fontId="63" fillId="0" borderId="0" xfId="0" applyFont="1" applyFill="1" applyAlignment="1">
      <alignment horizontal="left" vertical="center"/>
    </xf>
    <xf numFmtId="172" fontId="1" fillId="0" borderId="30" xfId="122" applyNumberFormat="1" applyFont="1" applyFill="1" applyBorder="1" applyAlignment="1">
      <alignment horizontal="center"/>
    </xf>
    <xf numFmtId="0" fontId="0" fillId="0" borderId="1" xfId="0" applyFont="1" applyFill="1" applyBorder="1"/>
    <xf numFmtId="172" fontId="0" fillId="0" borderId="43" xfId="0" applyNumberFormat="1" applyBorder="1" applyAlignment="1">
      <alignment horizontal="center" wrapText="1"/>
    </xf>
    <xf numFmtId="0" fontId="79" fillId="0" borderId="0" xfId="0" applyFont="1" applyAlignment="1">
      <alignment vertical="center"/>
    </xf>
    <xf numFmtId="49" fontId="0" fillId="0" borderId="1" xfId="0" applyNumberFormat="1" applyFont="1" applyFill="1" applyBorder="1" applyAlignment="1">
      <alignment horizontal="right" wrapText="1"/>
    </xf>
    <xf numFmtId="2" fontId="73" fillId="0" borderId="1" xfId="120" applyNumberFormat="1" applyFont="1" applyFill="1" applyBorder="1"/>
    <xf numFmtId="172" fontId="73" fillId="0" borderId="1" xfId="127" applyNumberFormat="1" applyFont="1" applyFill="1" applyBorder="1"/>
    <xf numFmtId="0" fontId="0" fillId="0" borderId="62" xfId="0" applyFont="1" applyFill="1" applyBorder="1" applyAlignment="1">
      <alignment horizontal="right"/>
    </xf>
    <xf numFmtId="49" fontId="0" fillId="0" borderId="30" xfId="0" applyNumberFormat="1" applyFont="1" applyFill="1" applyBorder="1" applyAlignment="1">
      <alignment horizontal="right" wrapText="1"/>
    </xf>
    <xf numFmtId="0" fontId="0" fillId="0" borderId="54" xfId="0" applyFont="1" applyFill="1" applyBorder="1" applyAlignment="1">
      <alignment horizontal="right"/>
    </xf>
    <xf numFmtId="0" fontId="0" fillId="0" borderId="91" xfId="0" applyFont="1" applyFill="1" applyBorder="1" applyAlignment="1">
      <alignment horizontal="right"/>
    </xf>
    <xf numFmtId="172" fontId="0" fillId="0" borderId="103" xfId="0" applyNumberFormat="1" applyBorder="1" applyAlignment="1">
      <alignment horizontal="center" wrapText="1"/>
    </xf>
    <xf numFmtId="172" fontId="34" fillId="0" borderId="30" xfId="120" applyNumberFormat="1" applyFill="1" applyBorder="1"/>
    <xf numFmtId="0" fontId="0" fillId="0" borderId="48" xfId="0" applyFill="1" applyBorder="1" applyAlignment="1">
      <alignment horizontal="center" vertical="center" wrapText="1"/>
    </xf>
    <xf numFmtId="2" fontId="34" fillId="0" borderId="27" xfId="120" applyNumberFormat="1" applyFill="1" applyBorder="1" applyAlignment="1">
      <alignment wrapText="1"/>
    </xf>
    <xf numFmtId="0" fontId="34" fillId="0" borderId="27" xfId="120" applyFill="1" applyBorder="1"/>
    <xf numFmtId="2" fontId="0" fillId="31" borderId="0" xfId="0" applyNumberFormat="1" applyFill="1" applyBorder="1"/>
    <xf numFmtId="0" fontId="0" fillId="31" borderId="1" xfId="0" applyFill="1" applyBorder="1"/>
    <xf numFmtId="49" fontId="0" fillId="0" borderId="1" xfId="0" applyNumberFormat="1" applyFont="1" applyFill="1" applyBorder="1" applyAlignment="1">
      <alignment wrapText="1"/>
    </xf>
    <xf numFmtId="0" fontId="0" fillId="0" borderId="0" xfId="0" applyFont="1" applyBorder="1" applyAlignment="1">
      <alignment wrapText="1"/>
    </xf>
    <xf numFmtId="0" fontId="0" fillId="0" borderId="30" xfId="0" applyFont="1" applyBorder="1" applyAlignment="1">
      <alignment wrapText="1"/>
    </xf>
    <xf numFmtId="49" fontId="0" fillId="0" borderId="0" xfId="0" applyNumberFormat="1" applyFont="1" applyFill="1" applyAlignment="1">
      <alignment wrapText="1"/>
    </xf>
    <xf numFmtId="49" fontId="0" fillId="0" borderId="30" xfId="0" applyNumberFormat="1" applyFont="1" applyFill="1" applyBorder="1" applyAlignment="1">
      <alignment wrapText="1"/>
    </xf>
    <xf numFmtId="0" fontId="0" fillId="0" borderId="0" xfId="0" applyFont="1" applyBorder="1"/>
    <xf numFmtId="0" fontId="0" fillId="0" borderId="0" xfId="0" applyFont="1" applyFill="1"/>
    <xf numFmtId="0" fontId="0" fillId="0" borderId="30" xfId="0" applyFont="1" applyFill="1" applyBorder="1"/>
    <xf numFmtId="2" fontId="0" fillId="25" borderId="0" xfId="0" applyNumberFormat="1" applyFont="1" applyFill="1" applyBorder="1"/>
    <xf numFmtId="2" fontId="0" fillId="25" borderId="30" xfId="0" applyNumberFormat="1" applyFont="1" applyFill="1" applyBorder="1"/>
    <xf numFmtId="0" fontId="0" fillId="33" borderId="0" xfId="0" applyFont="1" applyFill="1" applyBorder="1"/>
    <xf numFmtId="2" fontId="0" fillId="33" borderId="0" xfId="0" applyNumberFormat="1" applyFont="1" applyFill="1" applyBorder="1"/>
    <xf numFmtId="2" fontId="0" fillId="0" borderId="1" xfId="0" applyNumberFormat="1" applyFont="1" applyFill="1" applyBorder="1"/>
    <xf numFmtId="173" fontId="0" fillId="0" borderId="1" xfId="0" applyNumberFormat="1" applyFont="1" applyFill="1" applyBorder="1"/>
    <xf numFmtId="172" fontId="0" fillId="0" borderId="27" xfId="0" applyNumberFormat="1" applyFont="1" applyFill="1" applyBorder="1"/>
    <xf numFmtId="0" fontId="0" fillId="0" borderId="32" xfId="0" applyFont="1" applyBorder="1"/>
    <xf numFmtId="0" fontId="0" fillId="0" borderId="54" xfId="0" applyFont="1" applyBorder="1"/>
    <xf numFmtId="0" fontId="0" fillId="0" borderId="56" xfId="0" applyFont="1" applyFill="1" applyBorder="1"/>
    <xf numFmtId="2" fontId="0" fillId="0" borderId="62" xfId="0" applyNumberFormat="1" applyFont="1" applyFill="1" applyBorder="1"/>
    <xf numFmtId="0" fontId="0" fillId="0" borderId="54" xfId="0" applyFont="1" applyFill="1" applyBorder="1"/>
    <xf numFmtId="0" fontId="45" fillId="0" borderId="27" xfId="128" applyFont="1" applyFill="1" applyBorder="1"/>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xf>
    <xf numFmtId="0" fontId="79" fillId="0" borderId="0" xfId="0" applyFont="1" applyAlignment="1">
      <alignment horizontal="left" vertical="center"/>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wrapText="1"/>
    </xf>
    <xf numFmtId="0" fontId="67" fillId="0" borderId="0" xfId="129" applyFont="1" applyAlignment="1" applyProtection="1">
      <alignment horizontal="left"/>
    </xf>
    <xf numFmtId="0" fontId="79" fillId="0" borderId="0" xfId="0" applyFont="1" applyAlignment="1">
      <alignment horizontal="left" vertical="center"/>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172" fontId="0" fillId="0" borderId="1" xfId="0" applyNumberFormat="1" applyFont="1" applyFill="1" applyBorder="1"/>
    <xf numFmtId="0" fontId="45" fillId="0" borderId="27" xfId="120" applyFont="1" applyFill="1" applyBorder="1" applyAlignment="1">
      <alignment horizontal="center" vertical="center" wrapText="1"/>
    </xf>
    <xf numFmtId="0" fontId="73" fillId="0" borderId="0" xfId="120" applyFont="1" applyFill="1" applyBorder="1" applyAlignment="1">
      <alignment wrapText="1"/>
    </xf>
    <xf numFmtId="0" fontId="0" fillId="0" borderId="0" xfId="0" applyFont="1" applyFill="1" applyBorder="1" applyAlignment="1">
      <alignment horizontal="right" wrapText="1"/>
    </xf>
    <xf numFmtId="172" fontId="0" fillId="0" borderId="0" xfId="0" applyNumberFormat="1" applyFont="1" applyFill="1" applyBorder="1" applyAlignment="1">
      <alignment horizontal="right" wrapText="1"/>
    </xf>
    <xf numFmtId="172" fontId="73" fillId="0" borderId="0" xfId="120" applyNumberFormat="1" applyFont="1" applyFill="1" applyBorder="1" applyAlignment="1">
      <alignment horizontal="right" wrapText="1"/>
    </xf>
    <xf numFmtId="172" fontId="85" fillId="0" borderId="32" xfId="120" applyNumberFormat="1" applyFont="1" applyFill="1" applyBorder="1" applyAlignment="1">
      <alignment horizontal="right" wrapText="1"/>
    </xf>
    <xf numFmtId="2" fontId="34" fillId="0" borderId="33" xfId="120" applyNumberFormat="1" applyFill="1" applyBorder="1" applyAlignment="1">
      <alignment wrapText="1"/>
    </xf>
    <xf numFmtId="0" fontId="38" fillId="0" borderId="77" xfId="0" applyFont="1" applyFill="1" applyBorder="1" applyAlignment="1">
      <alignment horizontal="center"/>
    </xf>
    <xf numFmtId="0" fontId="73" fillId="0" borderId="70" xfId="120" applyFont="1" applyFill="1" applyBorder="1" applyAlignment="1">
      <alignment horizontal="center" vertical="center" wrapText="1"/>
    </xf>
    <xf numFmtId="172" fontId="0" fillId="0" borderId="88" xfId="0" applyNumberFormat="1" applyFill="1" applyBorder="1" applyAlignment="1">
      <alignment horizontal="center"/>
    </xf>
    <xf numFmtId="172" fontId="0" fillId="0" borderId="80" xfId="0" applyNumberFormat="1" applyFill="1" applyBorder="1" applyAlignment="1">
      <alignment horizontal="center"/>
    </xf>
    <xf numFmtId="172" fontId="0" fillId="0" borderId="76" xfId="0" applyNumberFormat="1" applyFill="1" applyBorder="1" applyAlignment="1">
      <alignment horizontal="center"/>
    </xf>
    <xf numFmtId="0" fontId="75" fillId="0" borderId="119" xfId="0" applyFont="1" applyBorder="1" applyAlignment="1">
      <alignment horizontal="center"/>
    </xf>
    <xf numFmtId="0" fontId="75" fillId="0" borderId="120" xfId="0" applyFont="1" applyBorder="1" applyAlignment="1">
      <alignment horizontal="center"/>
    </xf>
    <xf numFmtId="0" fontId="75" fillId="0" borderId="77" xfId="0" applyFont="1" applyBorder="1" applyAlignment="1">
      <alignment horizontal="center"/>
    </xf>
    <xf numFmtId="0" fontId="73" fillId="0" borderId="81" xfId="120" applyFont="1" applyFill="1" applyBorder="1" applyAlignment="1">
      <alignment horizontal="center" vertical="center" wrapText="1"/>
    </xf>
    <xf numFmtId="0" fontId="38" fillId="0" borderId="93" xfId="0" applyFont="1" applyFill="1" applyBorder="1" applyAlignment="1">
      <alignment horizontal="center"/>
    </xf>
    <xf numFmtId="2" fontId="0" fillId="0" borderId="48" xfId="0" applyNumberFormat="1" applyFill="1" applyBorder="1" applyAlignment="1">
      <alignment horizontal="center" wrapText="1"/>
    </xf>
    <xf numFmtId="0" fontId="71" fillId="0" borderId="0" xfId="0" applyFont="1" applyAlignment="1">
      <alignment horizontal="left"/>
    </xf>
    <xf numFmtId="0" fontId="0" fillId="0" borderId="1" xfId="0" applyBorder="1" applyAlignment="1">
      <alignment wrapText="1"/>
    </xf>
    <xf numFmtId="2" fontId="0" fillId="0" borderId="1" xfId="0" applyNumberFormat="1" applyBorder="1"/>
    <xf numFmtId="0" fontId="38" fillId="0" borderId="121" xfId="0" applyFont="1" applyFill="1" applyBorder="1" applyAlignment="1">
      <alignment horizontal="center"/>
    </xf>
    <xf numFmtId="0" fontId="38" fillId="0" borderId="122" xfId="0" applyFont="1" applyFill="1" applyBorder="1" applyAlignment="1">
      <alignment horizontal="center"/>
    </xf>
    <xf numFmtId="0" fontId="38" fillId="0" borderId="123" xfId="0" applyFont="1" applyFill="1" applyBorder="1" applyAlignment="1">
      <alignment horizontal="center" wrapText="1"/>
    </xf>
    <xf numFmtId="0" fontId="0" fillId="0" borderId="113" xfId="0" applyBorder="1" applyAlignment="1">
      <alignment horizontal="center" wrapText="1"/>
    </xf>
    <xf numFmtId="172" fontId="0" fillId="0" borderId="113" xfId="0" applyNumberFormat="1" applyBorder="1" applyAlignment="1">
      <alignment horizontal="center" wrapText="1"/>
    </xf>
    <xf numFmtId="172" fontId="0" fillId="0" borderId="112" xfId="0" applyNumberFormat="1" applyBorder="1" applyAlignment="1">
      <alignment horizontal="center" wrapText="1"/>
    </xf>
    <xf numFmtId="0" fontId="0" fillId="0" borderId="124" xfId="0" applyBorder="1" applyAlignment="1">
      <alignment horizontal="center" wrapText="1"/>
    </xf>
    <xf numFmtId="172" fontId="0" fillId="0" borderId="125" xfId="0" applyNumberFormat="1" applyBorder="1" applyAlignment="1">
      <alignment horizontal="center"/>
    </xf>
    <xf numFmtId="173" fontId="0" fillId="33" borderId="1" xfId="0" applyNumberFormat="1" applyFill="1" applyBorder="1"/>
    <xf numFmtId="0" fontId="37" fillId="0" borderId="0" xfId="0" applyFont="1" applyAlignment="1">
      <alignment horizontal="left"/>
    </xf>
    <xf numFmtId="1" fontId="0" fillId="0" borderId="27" xfId="0" applyNumberFormat="1" applyFill="1" applyBorder="1" applyAlignment="1">
      <alignment horizontal="center"/>
    </xf>
    <xf numFmtId="1" fontId="0" fillId="0" borderId="33" xfId="0" applyNumberFormat="1" applyFill="1" applyBorder="1" applyAlignment="1">
      <alignment horizontal="center"/>
    </xf>
    <xf numFmtId="2" fontId="0" fillId="0" borderId="126" xfId="0" applyNumberFormat="1" applyFill="1" applyBorder="1" applyAlignment="1">
      <alignment horizontal="center" wrapText="1"/>
    </xf>
    <xf numFmtId="172" fontId="73" fillId="0" borderId="62" xfId="120" applyNumberFormat="1" applyFont="1" applyFill="1" applyBorder="1" applyAlignment="1">
      <alignment horizontal="right" wrapText="1"/>
    </xf>
    <xf numFmtId="172" fontId="73" fillId="0" borderId="30" xfId="120" applyNumberFormat="1" applyFont="1" applyFill="1" applyBorder="1" applyAlignment="1">
      <alignment horizontal="right"/>
    </xf>
    <xf numFmtId="2" fontId="73" fillId="0" borderId="30" xfId="120" applyNumberFormat="1" applyFont="1" applyFill="1" applyBorder="1" applyAlignment="1">
      <alignment horizontal="right"/>
    </xf>
    <xf numFmtId="2" fontId="73" fillId="0" borderId="27" xfId="120" applyNumberFormat="1" applyFont="1" applyFill="1" applyBorder="1" applyAlignment="1">
      <alignment horizontal="right"/>
    </xf>
    <xf numFmtId="1" fontId="73" fillId="0" borderId="27" xfId="120" applyNumberFormat="1" applyFont="1" applyFill="1" applyBorder="1" applyAlignment="1">
      <alignment horizontal="right" wrapText="1"/>
    </xf>
    <xf numFmtId="172" fontId="73" fillId="0" borderId="1" xfId="120" applyNumberFormat="1" applyFont="1" applyFill="1" applyBorder="1" applyAlignment="1">
      <alignment horizontal="right"/>
    </xf>
    <xf numFmtId="1" fontId="73" fillId="0" borderId="33" xfId="120" applyNumberFormat="1" applyFont="1" applyFill="1" applyBorder="1" applyAlignment="1">
      <alignment horizontal="right" wrapText="1"/>
    </xf>
    <xf numFmtId="172" fontId="0" fillId="0" borderId="70" xfId="0" applyNumberFormat="1" applyBorder="1" applyAlignment="1">
      <alignment horizontal="center" wrapText="1"/>
    </xf>
    <xf numFmtId="172" fontId="0" fillId="0" borderId="1" xfId="0" applyNumberFormat="1" applyBorder="1" applyAlignment="1">
      <alignment horizontal="center" wrapText="1"/>
    </xf>
    <xf numFmtId="172" fontId="0" fillId="0" borderId="62" xfId="0" applyNumberFormat="1" applyBorder="1" applyAlignment="1">
      <alignment horizontal="center" wrapText="1"/>
    </xf>
    <xf numFmtId="0" fontId="38" fillId="0" borderId="127" xfId="0" applyFont="1" applyFill="1" applyBorder="1" applyAlignment="1">
      <alignment horizontal="center"/>
    </xf>
    <xf numFmtId="49" fontId="0" fillId="0" borderId="95" xfId="0" applyNumberFormat="1" applyFill="1" applyBorder="1" applyAlignment="1">
      <alignment horizontal="center" wrapText="1"/>
    </xf>
    <xf numFmtId="0" fontId="0" fillId="0" borderId="95" xfId="0" applyFill="1" applyBorder="1" applyAlignment="1">
      <alignment horizontal="center"/>
    </xf>
    <xf numFmtId="2" fontId="0" fillId="0" borderId="95" xfId="0" applyNumberFormat="1" applyFill="1" applyBorder="1" applyAlignment="1">
      <alignment horizontal="center"/>
    </xf>
    <xf numFmtId="2" fontId="0" fillId="0" borderId="111" xfId="0" applyNumberFormat="1" applyFill="1" applyBorder="1" applyAlignment="1">
      <alignment horizontal="center"/>
    </xf>
    <xf numFmtId="172" fontId="0" fillId="0" borderId="111" xfId="0" applyNumberFormat="1" applyFill="1" applyBorder="1" applyAlignment="1">
      <alignment horizontal="center"/>
    </xf>
    <xf numFmtId="172" fontId="0" fillId="0" borderId="113" xfId="0" applyNumberFormat="1" applyFill="1" applyBorder="1" applyAlignment="1">
      <alignment horizontal="center"/>
    </xf>
    <xf numFmtId="172" fontId="0" fillId="0" borderId="95" xfId="0" applyNumberFormat="1" applyFill="1" applyBorder="1" applyAlignment="1">
      <alignment horizontal="center"/>
    </xf>
    <xf numFmtId="2" fontId="0" fillId="0" borderId="128" xfId="0" applyNumberFormat="1" applyFill="1" applyBorder="1" applyAlignment="1">
      <alignment horizontal="center"/>
    </xf>
    <xf numFmtId="172" fontId="73" fillId="0" borderId="30" xfId="122" applyNumberFormat="1" applyFont="1" applyFill="1" applyBorder="1" applyAlignment="1">
      <alignment horizontal="right"/>
    </xf>
    <xf numFmtId="173" fontId="73" fillId="0" borderId="54" xfId="122" applyNumberFormat="1" applyFont="1" applyFill="1" applyBorder="1" applyAlignment="1">
      <alignment horizontal="right"/>
    </xf>
    <xf numFmtId="172" fontId="0" fillId="0" borderId="54" xfId="0" applyNumberFormat="1" applyBorder="1" applyAlignment="1">
      <alignment horizontal="center" wrapText="1"/>
    </xf>
    <xf numFmtId="1" fontId="73" fillId="0" borderId="32" xfId="120" applyNumberFormat="1" applyFont="1" applyFill="1" applyBorder="1" applyAlignment="1">
      <alignment horizontal="right" wrapText="1"/>
    </xf>
    <xf numFmtId="172" fontId="0" fillId="0" borderId="128" xfId="0" applyNumberFormat="1" applyFill="1" applyBorder="1" applyAlignment="1">
      <alignment horizontal="center"/>
    </xf>
    <xf numFmtId="172" fontId="0" fillId="0" borderId="129" xfId="0" applyNumberFormat="1" applyFill="1" applyBorder="1" applyAlignment="1">
      <alignment horizontal="center"/>
    </xf>
    <xf numFmtId="0" fontId="89" fillId="0" borderId="0" xfId="0" applyFont="1" applyAlignment="1">
      <alignment horizontal="left" vertical="center"/>
    </xf>
    <xf numFmtId="0" fontId="41" fillId="0" borderId="0" xfId="129" applyFill="1" applyAlignment="1" applyProtection="1">
      <alignment horizontal="center" vertical="center"/>
    </xf>
    <xf numFmtId="0" fontId="63" fillId="0" borderId="0" xfId="0" quotePrefix="1" applyFont="1" applyFill="1" applyBorder="1" applyAlignment="1">
      <alignment horizontal="left" vertical="center"/>
    </xf>
    <xf numFmtId="0" fontId="38" fillId="0" borderId="60" xfId="0" applyFont="1" applyFill="1" applyBorder="1" applyAlignment="1">
      <alignment horizontal="center"/>
    </xf>
    <xf numFmtId="0" fontId="72" fillId="0" borderId="0" xfId="129" applyFont="1" applyAlignment="1" applyProtection="1">
      <alignment horizontal="left" vertical="center" wrapText="1"/>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wrapText="1"/>
    </xf>
    <xf numFmtId="0" fontId="67" fillId="0" borderId="0" xfId="129" applyFont="1" applyAlignment="1" applyProtection="1">
      <alignment horizontal="left"/>
    </xf>
    <xf numFmtId="0" fontId="79" fillId="0" borderId="0" xfId="0" applyFont="1" applyAlignment="1">
      <alignment horizontal="left" vertical="center"/>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0" fontId="71" fillId="0" borderId="0" xfId="0" applyFont="1" applyAlignment="1">
      <alignment horizontal="left"/>
    </xf>
    <xf numFmtId="0" fontId="37" fillId="0" borderId="0" xfId="0" applyFont="1" applyAlignment="1">
      <alignment horizontal="left"/>
    </xf>
    <xf numFmtId="173" fontId="73" fillId="0" borderId="54" xfId="120" applyNumberFormat="1" applyFont="1" applyFill="1" applyBorder="1" applyAlignment="1">
      <alignment horizontal="right"/>
    </xf>
    <xf numFmtId="0" fontId="1" fillId="0" borderId="27" xfId="120" applyFont="1" applyFill="1" applyBorder="1" applyAlignment="1">
      <alignment wrapText="1"/>
    </xf>
    <xf numFmtId="0" fontId="34" fillId="0" borderId="27" xfId="120" applyFill="1" applyBorder="1" applyAlignment="1">
      <alignment wrapText="1"/>
    </xf>
    <xf numFmtId="0" fontId="34" fillId="0" borderId="33" xfId="120" applyFill="1" applyBorder="1"/>
    <xf numFmtId="2" fontId="73" fillId="0" borderId="1" xfId="120" applyNumberFormat="1" applyFont="1" applyFill="1" applyBorder="1" applyAlignment="1">
      <alignment horizontal="right"/>
    </xf>
    <xf numFmtId="1" fontId="73" fillId="0" borderId="62" xfId="120" applyNumberFormat="1" applyFont="1" applyFill="1" applyBorder="1" applyAlignment="1">
      <alignment horizontal="right" wrapText="1"/>
    </xf>
    <xf numFmtId="1" fontId="73" fillId="0" borderId="54" xfId="120" applyNumberFormat="1" applyFont="1" applyFill="1" applyBorder="1" applyAlignment="1">
      <alignment horizontal="right" wrapText="1"/>
    </xf>
    <xf numFmtId="172" fontId="73" fillId="0" borderId="32" xfId="120" applyNumberFormat="1" applyFont="1" applyFill="1" applyBorder="1" applyAlignment="1">
      <alignment horizontal="right" wrapText="1"/>
    </xf>
    <xf numFmtId="0" fontId="0" fillId="0" borderId="42" xfId="0" applyBorder="1" applyAlignment="1">
      <alignment horizontal="center" wrapText="1"/>
    </xf>
    <xf numFmtId="172" fontId="0" fillId="0" borderId="0" xfId="0" applyNumberFormat="1" applyBorder="1" applyAlignment="1">
      <alignment horizontal="center" wrapText="1"/>
    </xf>
    <xf numFmtId="172" fontId="0" fillId="0" borderId="32" xfId="0" applyNumberFormat="1" applyBorder="1" applyAlignment="1">
      <alignment horizontal="center" wrapText="1"/>
    </xf>
    <xf numFmtId="0" fontId="0" fillId="0" borderId="78" xfId="0" applyFont="1" applyFill="1" applyBorder="1" applyAlignment="1">
      <alignment horizontal="center" vertical="center" wrapText="1"/>
    </xf>
    <xf numFmtId="2" fontId="0" fillId="0" borderId="71" xfId="0" applyNumberFormat="1" applyFill="1" applyBorder="1" applyAlignment="1">
      <alignment horizontal="center" wrapText="1"/>
    </xf>
    <xf numFmtId="0" fontId="0" fillId="0" borderId="62" xfId="0" applyFill="1" applyBorder="1" applyAlignment="1">
      <alignment horizontal="center"/>
    </xf>
    <xf numFmtId="0" fontId="0" fillId="0" borderId="54" xfId="0" applyFill="1" applyBorder="1" applyAlignment="1">
      <alignment horizontal="center"/>
    </xf>
    <xf numFmtId="172" fontId="0" fillId="0" borderId="130" xfId="0" applyNumberFormat="1" applyFill="1" applyBorder="1" applyAlignment="1">
      <alignment horizontal="center"/>
    </xf>
    <xf numFmtId="0" fontId="67" fillId="0" borderId="0" xfId="129" applyFont="1" applyAlignment="1" applyProtection="1">
      <alignment wrapText="1"/>
    </xf>
    <xf numFmtId="173" fontId="0" fillId="0" borderId="1" xfId="128" applyNumberFormat="1" applyFont="1" applyFill="1" applyBorder="1" applyAlignment="1">
      <alignment horizontal="right"/>
    </xf>
    <xf numFmtId="173" fontId="0" fillId="0" borderId="30" xfId="128" applyNumberFormat="1" applyFont="1" applyFill="1" applyBorder="1" applyAlignment="1">
      <alignment horizontal="right"/>
    </xf>
    <xf numFmtId="173" fontId="73" fillId="0" borderId="32" xfId="122" applyNumberFormat="1" applyFont="1" applyFill="1" applyBorder="1" applyAlignment="1">
      <alignment horizontal="right"/>
    </xf>
    <xf numFmtId="0" fontId="0" fillId="0" borderId="1" xfId="120" applyFont="1" applyFill="1" applyBorder="1" applyAlignment="1">
      <alignment wrapText="1"/>
    </xf>
    <xf numFmtId="0" fontId="79" fillId="0" borderId="0" xfId="0" applyFont="1" applyAlignment="1"/>
    <xf numFmtId="0" fontId="38" fillId="0" borderId="92" xfId="0" applyFont="1" applyFill="1" applyBorder="1" applyAlignment="1">
      <alignment horizontal="center" wrapText="1"/>
    </xf>
    <xf numFmtId="0" fontId="0" fillId="0" borderId="80" xfId="0" applyFont="1" applyFill="1" applyBorder="1" applyAlignment="1">
      <alignment horizontal="center" vertical="center" wrapText="1"/>
    </xf>
    <xf numFmtId="0" fontId="0" fillId="0" borderId="91" xfId="0" applyFont="1" applyFill="1" applyBorder="1" applyAlignment="1">
      <alignment horizontal="center" vertical="center" wrapText="1"/>
    </xf>
    <xf numFmtId="172" fontId="0" fillId="0" borderId="78" xfId="0" applyNumberFormat="1" applyFill="1" applyBorder="1" applyAlignment="1">
      <alignment horizontal="center"/>
    </xf>
    <xf numFmtId="172" fontId="0" fillId="0" borderId="72" xfId="0" applyNumberFormat="1" applyFill="1" applyBorder="1" applyAlignment="1">
      <alignment horizontal="center"/>
    </xf>
    <xf numFmtId="172" fontId="0" fillId="0" borderId="79" xfId="0" applyNumberFormat="1" applyFill="1" applyBorder="1" applyAlignment="1">
      <alignment horizontal="center"/>
    </xf>
    <xf numFmtId="0" fontId="38" fillId="0" borderId="28" xfId="0" applyFont="1" applyFill="1" applyBorder="1" applyAlignment="1">
      <alignment horizontal="center"/>
    </xf>
    <xf numFmtId="0" fontId="73" fillId="0" borderId="91" xfId="0" applyFont="1" applyFill="1" applyBorder="1" applyAlignment="1">
      <alignment horizontal="center" vertical="center" wrapText="1"/>
    </xf>
    <xf numFmtId="0" fontId="73" fillId="0" borderId="80" xfId="121" applyFont="1" applyFill="1" applyBorder="1" applyAlignment="1">
      <alignment horizontal="center" vertical="center" wrapText="1"/>
    </xf>
    <xf numFmtId="0" fontId="73" fillId="0" borderId="78" xfId="0" applyFont="1" applyFill="1" applyBorder="1" applyAlignment="1">
      <alignment horizontal="center" vertical="center" wrapText="1"/>
    </xf>
    <xf numFmtId="173" fontId="0" fillId="0" borderId="70" xfId="0" applyNumberFormat="1" applyBorder="1" applyAlignment="1">
      <alignment horizontal="center" wrapText="1"/>
    </xf>
    <xf numFmtId="1" fontId="0" fillId="0" borderId="70" xfId="0" applyNumberFormat="1" applyBorder="1" applyAlignment="1">
      <alignment horizontal="center" wrapText="1"/>
    </xf>
    <xf numFmtId="0" fontId="37" fillId="0" borderId="0" xfId="0" applyFont="1" applyAlignment="1">
      <alignment vertical="center" wrapText="1"/>
    </xf>
    <xf numFmtId="2" fontId="0" fillId="0" borderId="47" xfId="0" applyNumberFormat="1" applyFill="1" applyBorder="1" applyAlignment="1">
      <alignment horizontal="center" wrapText="1"/>
    </xf>
    <xf numFmtId="2" fontId="0" fillId="0" borderId="55" xfId="0" applyNumberFormat="1" applyFill="1" applyBorder="1" applyAlignment="1">
      <alignment horizontal="center" wrapText="1"/>
    </xf>
    <xf numFmtId="2" fontId="0" fillId="0" borderId="0" xfId="0" applyNumberFormat="1" applyFill="1" applyBorder="1" applyAlignment="1">
      <alignment horizont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79" fillId="0" borderId="0" xfId="0" applyFont="1" applyAlignment="1">
      <alignment horizontal="left" vertical="center"/>
    </xf>
    <xf numFmtId="49" fontId="38" fillId="0" borderId="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0" fontId="71" fillId="0" borderId="0" xfId="0" applyFont="1" applyAlignment="1">
      <alignment horizontal="left"/>
    </xf>
    <xf numFmtId="0" fontId="37" fillId="0" borderId="0" xfId="0" applyFont="1" applyAlignment="1">
      <alignment horizontal="left"/>
    </xf>
    <xf numFmtId="0" fontId="89" fillId="0" borderId="0" xfId="0" applyFont="1" applyAlignment="1">
      <alignment horizontal="left" vertical="center"/>
    </xf>
    <xf numFmtId="0" fontId="41" fillId="0" borderId="0" xfId="129" applyFill="1" applyAlignment="1" applyProtection="1">
      <alignment horizontal="center" vertical="center"/>
    </xf>
    <xf numFmtId="0" fontId="69" fillId="0" borderId="0" xfId="0" applyFont="1" applyAlignment="1">
      <alignment horizontal="left" vertical="center"/>
    </xf>
    <xf numFmtId="0" fontId="37" fillId="0" borderId="0" xfId="0" applyFont="1" applyAlignment="1">
      <alignment horizontal="left" vertical="center" wrapText="1"/>
    </xf>
    <xf numFmtId="0" fontId="63" fillId="0" borderId="0" xfId="0" applyFont="1" applyFill="1" applyAlignment="1">
      <alignment horizontal="left" vertical="center"/>
    </xf>
    <xf numFmtId="0" fontId="37" fillId="0" borderId="0" xfId="0" applyFont="1" applyAlignment="1">
      <alignment horizontal="left"/>
    </xf>
    <xf numFmtId="173" fontId="34" fillId="0" borderId="0" xfId="120" applyNumberFormat="1" applyFill="1" applyBorder="1"/>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79" fillId="0" borderId="0" xfId="0" applyFont="1" applyAlignment="1">
      <alignment horizontal="left" vertical="center"/>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172" fontId="0" fillId="0" borderId="83" xfId="0" applyNumberFormat="1" applyBorder="1" applyAlignment="1">
      <alignment horizontal="center" wrapText="1"/>
    </xf>
    <xf numFmtId="172" fontId="0" fillId="0" borderId="132" xfId="0" applyNumberFormat="1" applyBorder="1" applyAlignment="1">
      <alignment horizontal="center" wrapText="1"/>
    </xf>
    <xf numFmtId="0" fontId="58" fillId="0" borderId="0" xfId="0" applyFont="1"/>
    <xf numFmtId="174" fontId="58" fillId="0" borderId="0" xfId="0" applyNumberFormat="1" applyFont="1"/>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63" fillId="0" borderId="0" xfId="0" applyFont="1" applyFill="1" applyAlignment="1">
      <alignment horizontal="left" vertical="center"/>
    </xf>
    <xf numFmtId="172" fontId="34" fillId="33" borderId="1" xfId="120" applyNumberFormat="1" applyFill="1" applyBorder="1"/>
    <xf numFmtId="0" fontId="34" fillId="0" borderId="30" xfId="120" applyFill="1" applyBorder="1"/>
    <xf numFmtId="173" fontId="34" fillId="0" borderId="30" xfId="120" applyNumberFormat="1" applyFill="1" applyBorder="1"/>
    <xf numFmtId="0" fontId="1" fillId="0" borderId="1" xfId="120" applyFont="1" applyFill="1" applyBorder="1" applyAlignment="1">
      <alignment wrapText="1"/>
    </xf>
    <xf numFmtId="0" fontId="1" fillId="0" borderId="30" xfId="120" applyFont="1" applyFill="1" applyBorder="1" applyAlignment="1">
      <alignment wrapText="1"/>
    </xf>
    <xf numFmtId="0" fontId="34" fillId="0" borderId="30" xfId="120" applyFill="1" applyBorder="1" applyAlignment="1">
      <alignment wrapText="1"/>
    </xf>
    <xf numFmtId="172" fontId="34" fillId="0" borderId="30" xfId="120" applyNumberFormat="1" applyFill="1" applyBorder="1" applyAlignment="1">
      <alignment horizontal="right" wrapText="1"/>
    </xf>
    <xf numFmtId="172" fontId="0" fillId="0" borderId="30" xfId="0" applyNumberFormat="1" applyFill="1" applyBorder="1" applyAlignment="1">
      <alignment horizontal="right"/>
    </xf>
    <xf numFmtId="0" fontId="34" fillId="0" borderId="62" xfId="120" applyFill="1" applyBorder="1"/>
    <xf numFmtId="0" fontId="34" fillId="0" borderId="54" xfId="120" applyFill="1" applyBorder="1"/>
    <xf numFmtId="0" fontId="38" fillId="0" borderId="38" xfId="0" applyFont="1" applyFill="1" applyBorder="1" applyAlignment="1"/>
    <xf numFmtId="0" fontId="84" fillId="0" borderId="0" xfId="129" applyFont="1" applyAlignment="1" applyProtection="1">
      <alignment vertical="center" wrapText="1"/>
    </xf>
    <xf numFmtId="0" fontId="34" fillId="0" borderId="30" xfId="120" applyFont="1" applyFill="1" applyBorder="1" applyAlignment="1">
      <alignment wrapText="1"/>
    </xf>
    <xf numFmtId="0" fontId="38" fillId="0" borderId="70" xfId="0" applyFont="1" applyFill="1" applyBorder="1" applyAlignment="1">
      <alignment horizontal="center"/>
    </xf>
    <xf numFmtId="0" fontId="73" fillId="0" borderId="71" xfId="120" applyFont="1" applyFill="1" applyBorder="1" applyAlignment="1">
      <alignment horizontal="center" vertical="center" wrapText="1"/>
    </xf>
    <xf numFmtId="2" fontId="0" fillId="0" borderId="72" xfId="0" applyNumberFormat="1" applyFill="1" applyBorder="1" applyAlignment="1">
      <alignment horizontal="center"/>
    </xf>
    <xf numFmtId="2" fontId="0" fillId="0" borderId="134" xfId="0" applyNumberFormat="1" applyFill="1" applyBorder="1" applyAlignment="1">
      <alignment horizontal="center" wrapText="1"/>
    </xf>
    <xf numFmtId="2" fontId="0" fillId="0" borderId="133" xfId="0" applyNumberFormat="1" applyFill="1" applyBorder="1" applyAlignment="1">
      <alignment horizontal="center"/>
    </xf>
    <xf numFmtId="173" fontId="34" fillId="0" borderId="1" xfId="120" applyNumberFormat="1" applyFill="1" applyBorder="1"/>
    <xf numFmtId="173" fontId="34" fillId="33" borderId="1" xfId="120" applyNumberFormat="1" applyFill="1" applyBorder="1"/>
    <xf numFmtId="173" fontId="34" fillId="33" borderId="0" xfId="120" applyNumberFormat="1" applyFill="1" applyBorder="1"/>
    <xf numFmtId="172" fontId="0" fillId="0" borderId="135" xfId="0" applyNumberFormat="1" applyBorder="1" applyAlignment="1">
      <alignment horizontal="center" wrapText="1"/>
    </xf>
    <xf numFmtId="0" fontId="34" fillId="0" borderId="30" xfId="120" applyFill="1" applyBorder="1" applyAlignment="1">
      <alignment horizontal="center"/>
    </xf>
    <xf numFmtId="0" fontId="41" fillId="0" borderId="0" xfId="129" applyAlignment="1" applyProtection="1">
      <alignment vertical="center"/>
    </xf>
    <xf numFmtId="0" fontId="58" fillId="0" borderId="0" xfId="0" applyFont="1" applyFill="1" applyBorder="1"/>
    <xf numFmtId="0" fontId="63" fillId="0" borderId="0" xfId="0" applyFont="1" applyAlignment="1">
      <alignment horizontal="left" wrapText="1"/>
    </xf>
    <xf numFmtId="0" fontId="67" fillId="0" borderId="0" xfId="129" applyFont="1" applyAlignment="1" applyProtection="1">
      <alignment horizontal="left" vertical="center" wrapText="1"/>
    </xf>
    <xf numFmtId="0" fontId="67" fillId="0" borderId="0" xfId="129" applyFont="1" applyAlignment="1" applyProtection="1">
      <alignment horizontal="left"/>
    </xf>
    <xf numFmtId="0" fontId="80" fillId="0" borderId="0" xfId="129" applyFont="1" applyAlignment="1" applyProtection="1">
      <alignment horizontal="left" vertical="center" wrapText="1"/>
    </xf>
    <xf numFmtId="2" fontId="34" fillId="0" borderId="30" xfId="120" applyNumberFormat="1" applyFill="1" applyBorder="1"/>
    <xf numFmtId="173" fontId="0" fillId="0" borderId="30" xfId="0" applyNumberFormat="1" applyFont="1" applyFill="1" applyBorder="1" applyAlignment="1">
      <alignment horizontal="right"/>
    </xf>
    <xf numFmtId="0" fontId="45" fillId="0" borderId="1" xfId="120" applyFont="1" applyFill="1" applyBorder="1" applyAlignment="1">
      <alignment horizontal="center" vertical="center" wrapText="1"/>
    </xf>
    <xf numFmtId="175" fontId="0" fillId="0" borderId="30" xfId="0" applyNumberFormat="1" applyFill="1" applyBorder="1" applyAlignment="1">
      <alignment horizontal="center"/>
    </xf>
    <xf numFmtId="2" fontId="0" fillId="0" borderId="1" xfId="0" applyNumberFormat="1" applyFill="1" applyBorder="1" applyAlignment="1">
      <alignment horizontal="center"/>
    </xf>
    <xf numFmtId="175" fontId="0" fillId="0" borderId="1" xfId="0" applyNumberFormat="1" applyFill="1" applyBorder="1" applyAlignment="1">
      <alignment horizontal="center"/>
    </xf>
    <xf numFmtId="1" fontId="0" fillId="0" borderId="62" xfId="0" applyNumberFormat="1" applyFill="1" applyBorder="1" applyAlignment="1">
      <alignment horizontal="center"/>
    </xf>
    <xf numFmtId="1" fontId="0" fillId="0" borderId="54" xfId="0" applyNumberFormat="1" applyFill="1" applyBorder="1" applyAlignment="1">
      <alignment horizontal="center"/>
    </xf>
    <xf numFmtId="0" fontId="38" fillId="0" borderId="136" xfId="0" applyFont="1" applyFill="1" applyBorder="1" applyAlignment="1">
      <alignment horizontal="center"/>
    </xf>
    <xf numFmtId="0" fontId="38" fillId="0" borderId="137" xfId="0" applyFont="1" applyFill="1" applyBorder="1" applyAlignment="1">
      <alignment horizontal="center"/>
    </xf>
    <xf numFmtId="49" fontId="0" fillId="0" borderId="137" xfId="0" applyNumberFormat="1" applyFill="1" applyBorder="1" applyAlignment="1">
      <alignment wrapText="1"/>
    </xf>
    <xf numFmtId="0" fontId="0" fillId="0" borderId="137" xfId="0" applyFill="1" applyBorder="1" applyAlignment="1">
      <alignment horizontal="center"/>
    </xf>
    <xf numFmtId="172" fontId="0" fillId="0" borderId="137" xfId="0" applyNumberFormat="1" applyFill="1" applyBorder="1" applyAlignment="1">
      <alignment horizontal="center"/>
    </xf>
    <xf numFmtId="0" fontId="34" fillId="0" borderId="30" xfId="121" applyFont="1" applyFill="1" applyBorder="1" applyAlignment="1">
      <alignment wrapText="1"/>
    </xf>
    <xf numFmtId="2" fontId="1" fillId="0" borderId="30" xfId="122" applyNumberFormat="1" applyFont="1" applyFill="1" applyBorder="1" applyAlignment="1">
      <alignment horizontal="center"/>
    </xf>
    <xf numFmtId="2" fontId="34" fillId="0" borderId="30" xfId="120" applyNumberFormat="1" applyFill="1" applyBorder="1" applyAlignment="1">
      <alignment wrapText="1"/>
    </xf>
    <xf numFmtId="173" fontId="73" fillId="0" borderId="1" xfId="120" applyNumberFormat="1" applyFont="1" applyFill="1" applyBorder="1" applyAlignment="1">
      <alignment horizontal="right"/>
    </xf>
    <xf numFmtId="173" fontId="73" fillId="0" borderId="62" xfId="120" applyNumberFormat="1" applyFont="1" applyFill="1" applyBorder="1" applyAlignment="1">
      <alignment horizontal="right"/>
    </xf>
    <xf numFmtId="172" fontId="58" fillId="0" borderId="1" xfId="0" applyNumberFormat="1" applyFont="1" applyFill="1" applyBorder="1"/>
    <xf numFmtId="0" fontId="1" fillId="33" borderId="0" xfId="38" applyNumberFormat="1" applyFont="1" applyFill="1" applyBorder="1" applyAlignment="1"/>
    <xf numFmtId="0" fontId="1" fillId="30" borderId="0" xfId="38" applyNumberFormat="1" applyFont="1" applyFill="1" applyBorder="1" applyAlignment="1"/>
    <xf numFmtId="172" fontId="0" fillId="0" borderId="0" xfId="0" applyNumberFormat="1" applyFont="1" applyFill="1" applyBorder="1"/>
    <xf numFmtId="173" fontId="0" fillId="0" borderId="0" xfId="0" applyNumberFormat="1" applyFont="1" applyFill="1" applyBorder="1"/>
    <xf numFmtId="173" fontId="0" fillId="25" borderId="0" xfId="0" applyNumberFormat="1" applyFont="1" applyFill="1" applyBorder="1"/>
    <xf numFmtId="173" fontId="0" fillId="28" borderId="0" xfId="0" applyNumberFormat="1" applyFont="1" applyFill="1" applyBorder="1"/>
    <xf numFmtId="173" fontId="0" fillId="29" borderId="0" xfId="0" applyNumberFormat="1" applyFont="1" applyFill="1" applyBorder="1"/>
    <xf numFmtId="0" fontId="0" fillId="29" borderId="0" xfId="0" applyFont="1" applyFill="1" applyBorder="1"/>
    <xf numFmtId="0" fontId="1" fillId="0" borderId="0" xfId="38" applyFont="1" applyFill="1" applyBorder="1"/>
    <xf numFmtId="0" fontId="0" fillId="65" borderId="0" xfId="0" applyFont="1" applyFill="1" applyBorder="1"/>
    <xf numFmtId="173" fontId="0" fillId="30" borderId="0" xfId="0" applyNumberFormat="1" applyFill="1" applyBorder="1"/>
    <xf numFmtId="173" fontId="1" fillId="25" borderId="0" xfId="38" applyNumberFormat="1" applyFont="1" applyFill="1" applyBorder="1" applyAlignment="1"/>
    <xf numFmtId="0" fontId="63" fillId="0" borderId="0" xfId="0" applyFont="1" applyAlignment="1">
      <alignment horizontal="left" wrapText="1"/>
    </xf>
    <xf numFmtId="0" fontId="41" fillId="0" borderId="0" xfId="129" applyAlignment="1" applyProtection="1">
      <alignment horizontal="left" vertical="center" wrapText="1"/>
    </xf>
    <xf numFmtId="49" fontId="38" fillId="0" borderId="0" xfId="0" applyNumberFormat="1" applyFont="1" applyBorder="1" applyAlignment="1">
      <alignment horizontal="center"/>
    </xf>
    <xf numFmtId="2" fontId="0" fillId="0" borderId="27" xfId="0" applyNumberFormat="1" applyFill="1" applyBorder="1" applyAlignment="1">
      <alignment horizontal="center" wrapText="1"/>
    </xf>
    <xf numFmtId="2" fontId="0" fillId="0" borderId="47" xfId="0" applyNumberFormat="1" applyFill="1" applyBorder="1" applyAlignment="1">
      <alignment horizontal="center" wrapText="1"/>
    </xf>
    <xf numFmtId="172" fontId="0" fillId="24" borderId="0" xfId="0" applyNumberFormat="1" applyFill="1" applyBorder="1"/>
    <xf numFmtId="172" fontId="0" fillId="29" borderId="1" xfId="0" applyNumberFormat="1" applyFill="1" applyBorder="1"/>
    <xf numFmtId="172" fontId="0" fillId="29" borderId="0" xfId="0" applyNumberFormat="1" applyFill="1" applyBorder="1"/>
    <xf numFmtId="0" fontId="45" fillId="0" borderId="1" xfId="128" applyFont="1" applyFill="1" applyBorder="1"/>
    <xf numFmtId="0" fontId="45" fillId="0" borderId="30" xfId="128" applyFont="1" applyFill="1" applyBorder="1"/>
    <xf numFmtId="2" fontId="45" fillId="0" borderId="27" xfId="128" applyNumberFormat="1" applyFont="1" applyFill="1" applyBorder="1"/>
    <xf numFmtId="2" fontId="93" fillId="0" borderId="1" xfId="128" applyNumberFormat="1" applyFont="1" applyFill="1" applyBorder="1"/>
    <xf numFmtId="2" fontId="93" fillId="0" borderId="30" xfId="128" applyNumberFormat="1" applyFont="1" applyFill="1" applyBorder="1"/>
    <xf numFmtId="0" fontId="0" fillId="0" borderId="27" xfId="0" applyBorder="1" applyAlignment="1">
      <alignment horizontal="right" wrapText="1"/>
    </xf>
    <xf numFmtId="172" fontId="0" fillId="0" borderId="27" xfId="0" applyNumberFormat="1" applyBorder="1" applyAlignment="1">
      <alignment horizontal="right"/>
    </xf>
    <xf numFmtId="0" fontId="0" fillId="0" borderId="27" xfId="0" applyBorder="1" applyAlignment="1">
      <alignment horizontal="right"/>
    </xf>
    <xf numFmtId="2" fontId="85" fillId="0" borderId="1" xfId="128" applyNumberFormat="1" applyFont="1" applyFill="1" applyBorder="1"/>
    <xf numFmtId="2" fontId="85" fillId="0" borderId="30" xfId="128" applyNumberFormat="1" applyFont="1" applyFill="1" applyBorder="1"/>
    <xf numFmtId="2" fontId="73" fillId="0" borderId="1" xfId="128" applyNumberFormat="1" applyFont="1" applyFill="1" applyBorder="1"/>
    <xf numFmtId="2" fontId="73" fillId="0" borderId="30" xfId="128" applyNumberFormat="1" applyFont="1" applyFill="1" applyBorder="1"/>
    <xf numFmtId="2" fontId="73" fillId="0" borderId="30" xfId="120" applyNumberFormat="1" applyFont="1" applyBorder="1"/>
    <xf numFmtId="0" fontId="0" fillId="29" borderId="30" xfId="0" applyFill="1" applyBorder="1"/>
    <xf numFmtId="0" fontId="1" fillId="0" borderId="1" xfId="38" applyNumberFormat="1" applyFont="1" applyFill="1" applyBorder="1" applyAlignment="1"/>
    <xf numFmtId="0" fontId="1" fillId="33" borderId="1" xfId="38" applyNumberFormat="1" applyFont="1" applyFill="1" applyBorder="1" applyAlignment="1"/>
    <xf numFmtId="0" fontId="1" fillId="0" borderId="1" xfId="38" applyNumberFormat="1" applyFont="1" applyBorder="1" applyAlignment="1"/>
    <xf numFmtId="0" fontId="1" fillId="0" borderId="1" xfId="38" applyFont="1" applyBorder="1"/>
    <xf numFmtId="0" fontId="83" fillId="0" borderId="30" xfId="0" applyFont="1" applyBorder="1" applyAlignment="1">
      <alignment wrapText="1"/>
    </xf>
    <xf numFmtId="172" fontId="0" fillId="0" borderId="30" xfId="0" applyNumberFormat="1" applyFont="1" applyFill="1" applyBorder="1"/>
    <xf numFmtId="0" fontId="0" fillId="65" borderId="30" xfId="0" applyFont="1" applyFill="1" applyBorder="1"/>
    <xf numFmtId="2" fontId="0" fillId="0" borderId="33" xfId="0" applyNumberFormat="1" applyFill="1" applyBorder="1"/>
    <xf numFmtId="0" fontId="0" fillId="0" borderId="33" xfId="0" applyBorder="1" applyAlignment="1">
      <alignment wrapText="1"/>
    </xf>
    <xf numFmtId="0" fontId="38" fillId="0" borderId="114" xfId="0" applyFont="1" applyFill="1" applyBorder="1" applyAlignment="1">
      <alignment horizontal="center" wrapText="1"/>
    </xf>
    <xf numFmtId="172" fontId="0" fillId="0" borderId="48" xfId="0" applyNumberFormat="1" applyFill="1" applyBorder="1" applyAlignment="1">
      <alignment horizontal="center"/>
    </xf>
    <xf numFmtId="172" fontId="0" fillId="0" borderId="49" xfId="0" applyNumberFormat="1" applyFill="1" applyBorder="1" applyAlignment="1">
      <alignment horizontal="center"/>
    </xf>
    <xf numFmtId="172" fontId="0" fillId="0" borderId="48" xfId="0" applyNumberFormat="1" applyBorder="1" applyAlignment="1">
      <alignment horizontal="center"/>
    </xf>
    <xf numFmtId="0" fontId="1" fillId="0" borderId="30" xfId="179" applyBorder="1"/>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xf>
    <xf numFmtId="0" fontId="38" fillId="0" borderId="36" xfId="0" applyFont="1" applyFill="1" applyBorder="1" applyAlignment="1">
      <alignment horizontal="center"/>
    </xf>
    <xf numFmtId="0" fontId="79" fillId="0" borderId="0" xfId="0" applyFont="1" applyAlignment="1">
      <alignment horizontal="left" vertical="center"/>
    </xf>
    <xf numFmtId="0" fontId="37" fillId="0" borderId="0" xfId="0" applyFont="1" applyAlignment="1">
      <alignment horizontal="left" vertical="center" wrapText="1"/>
    </xf>
    <xf numFmtId="0" fontId="63" fillId="0" borderId="0" xfId="0" applyFont="1" applyAlignment="1">
      <alignment horizontal="left"/>
    </xf>
    <xf numFmtId="0" fontId="63" fillId="0" borderId="0" xfId="0" applyFont="1" applyFill="1" applyAlignment="1">
      <alignment horizontal="left" vertical="center"/>
    </xf>
    <xf numFmtId="49" fontId="0" fillId="0" borderId="111" xfId="0" applyNumberFormat="1" applyFill="1" applyBorder="1" applyAlignment="1">
      <alignment horizontal="center" wrapText="1"/>
    </xf>
    <xf numFmtId="49" fontId="0" fillId="0" borderId="112" xfId="0" applyNumberFormat="1" applyFill="1" applyBorder="1" applyAlignment="1">
      <alignment horizontal="center" wrapText="1"/>
    </xf>
    <xf numFmtId="2" fontId="0" fillId="0" borderId="48" xfId="0" applyNumberFormat="1" applyFill="1" applyBorder="1" applyAlignment="1">
      <alignment horizontal="center" wrapText="1"/>
    </xf>
    <xf numFmtId="2" fontId="0" fillId="0" borderId="27" xfId="0" applyNumberFormat="1" applyFill="1" applyBorder="1" applyAlignment="1">
      <alignment horizontal="center" wrapText="1"/>
    </xf>
    <xf numFmtId="49" fontId="0" fillId="0" borderId="48" xfId="0" applyNumberFormat="1" applyFill="1" applyBorder="1" applyAlignment="1">
      <alignment horizontal="center" wrapText="1"/>
    </xf>
    <xf numFmtId="49" fontId="0" fillId="0" borderId="27" xfId="0" applyNumberFormat="1" applyFill="1" applyBorder="1" applyAlignment="1">
      <alignment horizontal="center" wrapText="1"/>
    </xf>
    <xf numFmtId="0" fontId="89" fillId="0" borderId="0" xfId="0" applyFont="1" applyAlignment="1">
      <alignment horizontal="left" vertical="center"/>
    </xf>
    <xf numFmtId="0" fontId="84" fillId="0" borderId="0" xfId="129" applyFont="1" applyAlignment="1" applyProtection="1">
      <alignment horizontal="left" vertical="center" wrapText="1"/>
    </xf>
    <xf numFmtId="172" fontId="73" fillId="0" borderId="1" xfId="128" applyNumberFormat="1" applyFont="1" applyFill="1" applyBorder="1" applyAlignment="1">
      <alignment horizontal="right"/>
    </xf>
    <xf numFmtId="172" fontId="58" fillId="0" borderId="0" xfId="0" applyNumberFormat="1" applyFont="1" applyFill="1" applyBorder="1"/>
    <xf numFmtId="0" fontId="63" fillId="0" borderId="0" xfId="0" applyFont="1" applyAlignment="1">
      <alignment wrapText="1"/>
    </xf>
    <xf numFmtId="0" fontId="0" fillId="0" borderId="112" xfId="0" applyFill="1" applyBorder="1" applyAlignment="1">
      <alignment horizontal="center"/>
    </xf>
    <xf numFmtId="2" fontId="0" fillId="0" borderId="112" xfId="0" applyNumberFormat="1" applyFill="1" applyBorder="1" applyAlignment="1">
      <alignment horizontal="center"/>
    </xf>
    <xf numFmtId="172" fontId="0" fillId="0" borderId="112" xfId="0" applyNumberFormat="1" applyFill="1" applyBorder="1" applyAlignment="1">
      <alignment horizontal="center"/>
    </xf>
    <xf numFmtId="0" fontId="0" fillId="0" borderId="32" xfId="0" applyFill="1" applyBorder="1" applyAlignment="1">
      <alignment horizontal="center"/>
    </xf>
    <xf numFmtId="172" fontId="0" fillId="0" borderId="139" xfId="0" applyNumberFormat="1" applyFill="1" applyBorder="1" applyAlignment="1">
      <alignment horizontal="center"/>
    </xf>
    <xf numFmtId="2" fontId="0" fillId="0" borderId="33" xfId="0" applyNumberFormat="1" applyFill="1" applyBorder="1" applyAlignment="1">
      <alignment horizontal="center"/>
    </xf>
    <xf numFmtId="0" fontId="37" fillId="0" borderId="0" xfId="0" quotePrefix="1" applyFont="1" applyAlignment="1">
      <alignment horizontal="right" vertical="center"/>
    </xf>
    <xf numFmtId="0" fontId="71" fillId="0" borderId="0" xfId="0" applyFont="1"/>
    <xf numFmtId="0" fontId="0" fillId="0" borderId="0" xfId="0" applyFont="1" applyFill="1" applyBorder="1" applyAlignment="1">
      <alignment horizontal="center" vertical="center" wrapText="1"/>
    </xf>
    <xf numFmtId="172" fontId="1" fillId="0" borderId="30" xfId="122" applyNumberFormat="1" applyFont="1" applyFill="1" applyBorder="1" applyAlignment="1">
      <alignment horizontal="right"/>
    </xf>
    <xf numFmtId="2" fontId="0" fillId="0" borderId="27" xfId="128" applyNumberFormat="1" applyFont="1" applyFill="1" applyBorder="1" applyAlignment="1">
      <alignment horizontal="right"/>
    </xf>
    <xf numFmtId="174" fontId="73" fillId="0" borderId="30" xfId="120" applyNumberFormat="1" applyFont="1" applyFill="1" applyBorder="1" applyAlignment="1">
      <alignment horizontal="right"/>
    </xf>
    <xf numFmtId="172" fontId="34" fillId="0" borderId="27" xfId="120" applyNumberFormat="1" applyFill="1" applyBorder="1" applyAlignment="1">
      <alignment horizontal="right" wrapText="1"/>
    </xf>
    <xf numFmtId="172" fontId="0" fillId="0" borderId="27" xfId="0" applyNumberFormat="1" applyFill="1" applyBorder="1" applyAlignment="1">
      <alignment horizontal="right"/>
    </xf>
    <xf numFmtId="2" fontId="0" fillId="0" borderId="78" xfId="0" applyNumberFormat="1" applyFill="1" applyBorder="1" applyAlignment="1">
      <alignment horizontal="center" wrapText="1"/>
    </xf>
    <xf numFmtId="0" fontId="0" fillId="0" borderId="40" xfId="0" applyFont="1" applyFill="1" applyBorder="1" applyAlignment="1">
      <alignment horizontal="center" vertical="center" wrapText="1"/>
    </xf>
    <xf numFmtId="172" fontId="45" fillId="0" borderId="27" xfId="120" applyNumberFormat="1" applyFont="1" applyFill="1" applyBorder="1" applyAlignment="1">
      <alignment horizontal="right" wrapText="1"/>
    </xf>
    <xf numFmtId="49" fontId="0" fillId="0" borderId="27" xfId="0" applyNumberFormat="1" applyFont="1" applyFill="1" applyBorder="1" applyAlignment="1">
      <alignment horizontal="left" wrapText="1"/>
    </xf>
    <xf numFmtId="175" fontId="0" fillId="0" borderId="27" xfId="0" applyNumberFormat="1" applyFill="1" applyBorder="1" applyAlignment="1">
      <alignment horizontal="center"/>
    </xf>
    <xf numFmtId="172" fontId="0" fillId="0" borderId="1" xfId="0" applyNumberFormat="1" applyFill="1" applyBorder="1" applyAlignment="1">
      <alignment horizontal="center" wrapText="1"/>
    </xf>
    <xf numFmtId="49" fontId="0" fillId="0" borderId="44" xfId="0" applyNumberFormat="1" applyFill="1" applyBorder="1" applyAlignment="1">
      <alignment horizontal="center" wrapText="1"/>
    </xf>
    <xf numFmtId="49" fontId="0" fillId="0" borderId="137" xfId="0" applyNumberFormat="1" applyFill="1" applyBorder="1" applyAlignment="1">
      <alignment horizontal="center" wrapText="1"/>
    </xf>
    <xf numFmtId="172" fontId="0" fillId="0" borderId="62" xfId="0" applyNumberFormat="1" applyFill="1" applyBorder="1" applyAlignment="1">
      <alignment horizontal="center" wrapText="1"/>
    </xf>
    <xf numFmtId="0" fontId="0" fillId="0" borderId="0" xfId="0" quotePrefix="1" applyFill="1" applyBorder="1" applyAlignment="1">
      <alignment horizontal="left"/>
    </xf>
    <xf numFmtId="0" fontId="41" fillId="0" borderId="0" xfId="129" applyFill="1" applyAlignment="1" applyProtection="1">
      <alignment horizontal="left"/>
    </xf>
    <xf numFmtId="0" fontId="58" fillId="0" borderId="0" xfId="0" applyFont="1" applyFill="1" applyBorder="1" applyAlignment="1">
      <alignment horizontal="left"/>
    </xf>
    <xf numFmtId="0" fontId="41" fillId="0" borderId="0" xfId="129" applyFill="1" applyBorder="1" applyAlignment="1" applyProtection="1">
      <alignment horizontal="left"/>
    </xf>
    <xf numFmtId="0" fontId="71" fillId="0" borderId="0" xfId="0" applyFont="1" applyFill="1" applyAlignment="1">
      <alignment horizontal="left"/>
    </xf>
    <xf numFmtId="0" fontId="71" fillId="0" borderId="0" xfId="0" applyFont="1" applyFill="1"/>
    <xf numFmtId="0" fontId="71" fillId="0" borderId="0" xfId="0" applyFont="1" applyFill="1" applyAlignment="1">
      <alignment vertical="center"/>
    </xf>
    <xf numFmtId="174" fontId="73" fillId="0" borderId="0" xfId="120" applyNumberFormat="1" applyFont="1" applyFill="1" applyBorder="1" applyAlignment="1">
      <alignment horizontal="right"/>
    </xf>
    <xf numFmtId="0" fontId="38" fillId="0" borderId="58" xfId="0" applyFont="1" applyFill="1" applyBorder="1" applyAlignment="1">
      <alignment horizontal="center" wrapText="1"/>
    </xf>
    <xf numFmtId="0" fontId="0" fillId="0" borderId="1" xfId="0" applyFont="1" applyFill="1" applyBorder="1" applyAlignment="1">
      <alignment horizontal="center" vertical="center" wrapText="1"/>
    </xf>
    <xf numFmtId="0" fontId="0" fillId="0" borderId="30" xfId="0" applyFont="1" applyFill="1" applyBorder="1" applyAlignment="1">
      <alignment horizontal="center" vertical="center" wrapText="1"/>
    </xf>
    <xf numFmtId="172" fontId="0" fillId="0" borderId="30" xfId="0" applyNumberFormat="1" applyFill="1" applyBorder="1" applyAlignment="1">
      <alignment horizontal="center" wrapText="1"/>
    </xf>
    <xf numFmtId="2" fontId="0" fillId="0" borderId="33" xfId="0" applyNumberFormat="1" applyFill="1" applyBorder="1" applyAlignment="1">
      <alignment horizontal="center" wrapText="1"/>
    </xf>
    <xf numFmtId="2" fontId="0" fillId="0" borderId="1" xfId="0" applyNumberFormat="1" applyFill="1" applyBorder="1" applyAlignment="1">
      <alignment horizontal="center" wrapText="1"/>
    </xf>
    <xf numFmtId="2" fontId="0" fillId="0" borderId="30" xfId="0" applyNumberFormat="1" applyFill="1" applyBorder="1" applyAlignment="1">
      <alignment horizontal="center" wrapText="1"/>
    </xf>
    <xf numFmtId="2" fontId="0" fillId="0" borderId="139" xfId="0" applyNumberFormat="1" applyFill="1" applyBorder="1" applyAlignment="1">
      <alignment horizontal="center"/>
    </xf>
    <xf numFmtId="2" fontId="0" fillId="0" borderId="140" xfId="0" applyNumberFormat="1" applyFill="1" applyBorder="1" applyAlignment="1">
      <alignment horizontal="center"/>
    </xf>
    <xf numFmtId="0" fontId="92" fillId="0" borderId="0" xfId="0" applyFont="1" applyAlignment="1">
      <alignment wrapText="1"/>
    </xf>
    <xf numFmtId="0" fontId="38" fillId="0" borderId="141" xfId="0" applyFont="1" applyFill="1" applyBorder="1" applyAlignment="1">
      <alignment horizontal="center"/>
    </xf>
    <xf numFmtId="0" fontId="38" fillId="0" borderId="143" xfId="0" applyFont="1" applyFill="1" applyBorder="1" applyAlignment="1">
      <alignment horizontal="center"/>
    </xf>
    <xf numFmtId="0" fontId="38" fillId="0" borderId="75" xfId="0" applyFont="1" applyFill="1" applyBorder="1" applyAlignment="1">
      <alignment horizontal="center"/>
    </xf>
    <xf numFmtId="2" fontId="0" fillId="0" borderId="111" xfId="0" applyNumberFormat="1" applyFill="1" applyBorder="1" applyAlignment="1">
      <alignment horizontal="center" wrapText="1"/>
    </xf>
    <xf numFmtId="0" fontId="63" fillId="0" borderId="0" xfId="0" applyFont="1" applyFill="1" applyAlignment="1">
      <alignment horizontal="left" vertical="center"/>
    </xf>
    <xf numFmtId="2" fontId="0" fillId="0" borderId="27" xfId="0" applyNumberFormat="1" applyFill="1" applyBorder="1" applyAlignment="1">
      <alignment horizontal="center" wrapText="1"/>
    </xf>
    <xf numFmtId="0" fontId="41" fillId="0" borderId="0" xfId="129" applyFill="1" applyAlignment="1" applyProtection="1">
      <alignment horizontal="center" vertical="center"/>
    </xf>
    <xf numFmtId="0" fontId="63" fillId="0" borderId="0" xfId="0" quotePrefix="1" applyFont="1" applyFill="1" applyBorder="1" applyAlignment="1">
      <alignment horizontal="left" vertical="center"/>
    </xf>
    <xf numFmtId="0" fontId="63" fillId="0" borderId="0" xfId="0" applyFont="1" applyFill="1" applyAlignment="1">
      <alignment horizontal="left" vertical="center"/>
    </xf>
    <xf numFmtId="172" fontId="0" fillId="0" borderId="144" xfId="0" applyNumberFormat="1" applyFill="1" applyBorder="1" applyAlignment="1">
      <alignment horizontal="center" wrapText="1"/>
    </xf>
    <xf numFmtId="0" fontId="0" fillId="0" borderId="27" xfId="120" applyFont="1" applyFill="1" applyBorder="1" applyAlignment="1">
      <alignment horizontal="center" vertical="center" wrapText="1"/>
    </xf>
    <xf numFmtId="0" fontId="67" fillId="0" borderId="0" xfId="129" applyFont="1" applyAlignment="1" applyProtection="1">
      <alignment horizontal="left" vertical="center"/>
    </xf>
    <xf numFmtId="0" fontId="67" fillId="0" borderId="0" xfId="129" applyFont="1" applyAlignment="1" applyProtection="1">
      <alignment horizontal="left" vertical="center"/>
    </xf>
    <xf numFmtId="0" fontId="0" fillId="0" borderId="1" xfId="0" applyFont="1" applyBorder="1" applyAlignment="1">
      <alignment horizontal="center" vertical="center" wrapText="1"/>
    </xf>
    <xf numFmtId="173" fontId="73" fillId="0" borderId="0" xfId="125" applyNumberFormat="1" applyFont="1" applyBorder="1" applyAlignment="1">
      <alignment horizontal="right"/>
    </xf>
    <xf numFmtId="173" fontId="73" fillId="33" borderId="0" xfId="125" applyNumberFormat="1" applyFont="1" applyFill="1" applyBorder="1" applyAlignment="1">
      <alignment horizontal="right"/>
    </xf>
    <xf numFmtId="173" fontId="0" fillId="0" borderId="0" xfId="0" applyNumberFormat="1" applyFont="1" applyBorder="1"/>
    <xf numFmtId="173" fontId="74" fillId="0" borderId="0" xfId="0" applyNumberFormat="1" applyFont="1" applyBorder="1"/>
    <xf numFmtId="173" fontId="74" fillId="0" borderId="0" xfId="0" applyNumberFormat="1" applyFont="1" applyFill="1" applyBorder="1"/>
    <xf numFmtId="0" fontId="38" fillId="0" borderId="0" xfId="0" applyFont="1" applyBorder="1"/>
    <xf numFmtId="172" fontId="0" fillId="0" borderId="31" xfId="0" applyNumberFormat="1" applyBorder="1" applyAlignment="1">
      <alignment horizontal="center"/>
    </xf>
    <xf numFmtId="0" fontId="0" fillId="0" borderId="0" xfId="0" applyFont="1" applyBorder="1" applyAlignment="1">
      <alignment horizontal="center" vertical="center" wrapText="1"/>
    </xf>
    <xf numFmtId="0" fontId="0" fillId="0" borderId="80" xfId="0" applyBorder="1" applyAlignment="1">
      <alignment horizontal="center"/>
    </xf>
    <xf numFmtId="172" fontId="0" fillId="0" borderId="145" xfId="0" applyNumberFormat="1" applyBorder="1" applyAlignment="1">
      <alignment horizontal="center"/>
    </xf>
    <xf numFmtId="49" fontId="75" fillId="0" borderId="0" xfId="0" applyNumberFormat="1" applyFont="1" applyBorder="1" applyAlignment="1">
      <alignment horizontal="center"/>
    </xf>
    <xf numFmtId="0" fontId="63" fillId="0" borderId="0" xfId="0" quotePrefix="1" applyFont="1" applyFill="1" applyBorder="1" applyAlignment="1">
      <alignment horizontal="left" vertical="center"/>
    </xf>
    <xf numFmtId="0" fontId="63" fillId="0" borderId="0" xfId="0" applyFont="1" applyFill="1" applyAlignment="1">
      <alignment horizontal="left" vertical="center"/>
    </xf>
    <xf numFmtId="0" fontId="0" fillId="0" borderId="71" xfId="0" applyFont="1" applyFill="1" applyBorder="1" applyAlignment="1">
      <alignment horizontal="center" vertical="center" wrapText="1"/>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80" fillId="0" borderId="0" xfId="129" applyFont="1" applyAlignment="1" applyProtection="1">
      <alignment horizontal="left" vertical="center" wrapText="1"/>
    </xf>
    <xf numFmtId="0" fontId="69" fillId="0" borderId="0" xfId="0" applyFont="1" applyAlignment="1">
      <alignment horizontal="left" vertical="center" wrapText="1"/>
    </xf>
    <xf numFmtId="2" fontId="0" fillId="0" borderId="48" xfId="0" applyNumberFormat="1" applyFill="1" applyBorder="1" applyAlignment="1">
      <alignment horizontal="center" wrapText="1"/>
    </xf>
    <xf numFmtId="0" fontId="0" fillId="0" borderId="1" xfId="0" applyFont="1" applyFill="1" applyBorder="1" applyAlignment="1">
      <alignment wrapText="1"/>
    </xf>
    <xf numFmtId="0" fontId="0" fillId="0" borderId="0" xfId="0" applyFont="1" applyFill="1" applyBorder="1" applyAlignment="1">
      <alignment wrapText="1"/>
    </xf>
    <xf numFmtId="173" fontId="45" fillId="0" borderId="27" xfId="128" applyNumberFormat="1" applyFont="1" applyFill="1" applyBorder="1"/>
    <xf numFmtId="172" fontId="0" fillId="0" borderId="0" xfId="0" applyNumberFormat="1" applyBorder="1" applyAlignment="1">
      <alignment horizontal="center"/>
    </xf>
    <xf numFmtId="2" fontId="0" fillId="0" borderId="27" xfId="0" applyNumberFormat="1" applyFont="1" applyFill="1" applyBorder="1" applyAlignment="1">
      <alignment horizontal="center" wrapText="1"/>
    </xf>
    <xf numFmtId="0" fontId="0" fillId="0" borderId="30" xfId="0" applyFont="1" applyFill="1" applyBorder="1" applyAlignment="1">
      <alignment wrapText="1"/>
    </xf>
    <xf numFmtId="172" fontId="0" fillId="0" borderId="1" xfId="0" applyNumberFormat="1" applyBorder="1" applyAlignment="1">
      <alignment horizontal="center"/>
    </xf>
    <xf numFmtId="172" fontId="0" fillId="0" borderId="30" xfId="0" applyNumberFormat="1" applyBorder="1" applyAlignment="1">
      <alignment horizontal="center"/>
    </xf>
    <xf numFmtId="173" fontId="0" fillId="0" borderId="1" xfId="0" applyNumberFormat="1" applyBorder="1"/>
    <xf numFmtId="2" fontId="0" fillId="0" borderId="0" xfId="0" applyNumberFormat="1" applyBorder="1"/>
    <xf numFmtId="2" fontId="0" fillId="0" borderId="30" xfId="0" applyNumberFormat="1" applyBorder="1"/>
    <xf numFmtId="173" fontId="0" fillId="0" borderId="30" xfId="0" applyNumberFormat="1" applyBorder="1"/>
    <xf numFmtId="2" fontId="0" fillId="0" borderId="49" xfId="0" applyNumberFormat="1" applyFill="1" applyBorder="1" applyAlignment="1">
      <alignment horizontal="center" wrapText="1"/>
    </xf>
    <xf numFmtId="173" fontId="0" fillId="25" borderId="0" xfId="0" applyNumberFormat="1" applyFill="1" applyBorder="1"/>
    <xf numFmtId="173" fontId="0" fillId="25" borderId="1" xfId="0" applyNumberFormat="1" applyFill="1" applyBorder="1"/>
    <xf numFmtId="0" fontId="77" fillId="0" borderId="0" xfId="0" applyFont="1" applyAlignment="1">
      <alignment horizontal="left" vertical="center"/>
    </xf>
    <xf numFmtId="2" fontId="34" fillId="0" borderId="27" xfId="120" applyNumberFormat="1" applyFill="1" applyBorder="1"/>
    <xf numFmtId="2" fontId="34" fillId="0" borderId="33" xfId="120" applyNumberFormat="1" applyFill="1" applyBorder="1"/>
    <xf numFmtId="1" fontId="0" fillId="0" borderId="0" xfId="0" applyNumberFormat="1" applyFill="1" applyBorder="1" applyAlignment="1">
      <alignment horizontal="center" wrapText="1"/>
    </xf>
    <xf numFmtId="0" fontId="94" fillId="0" borderId="0" xfId="129" applyFont="1" applyAlignment="1" applyProtection="1"/>
    <xf numFmtId="2" fontId="0" fillId="0" borderId="43" xfId="0" applyNumberFormat="1" applyBorder="1" applyAlignment="1">
      <alignment horizontal="center" wrapText="1"/>
    </xf>
    <xf numFmtId="2" fontId="0" fillId="33" borderId="1" xfId="0" applyNumberFormat="1" applyFill="1" applyBorder="1"/>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xf>
    <xf numFmtId="49" fontId="0" fillId="0" borderId="27" xfId="0" applyNumberFormat="1" applyFill="1" applyBorder="1" applyAlignment="1">
      <alignment horizontal="center" vertical="center" wrapText="1"/>
    </xf>
    <xf numFmtId="0" fontId="41" fillId="0" borderId="0" xfId="129" applyAlignment="1" applyProtection="1">
      <alignment horizontal="left"/>
    </xf>
    <xf numFmtId="0" fontId="63" fillId="0" borderId="0" xfId="0" applyFont="1" applyFill="1" applyAlignment="1">
      <alignment horizontal="left" vertical="center"/>
    </xf>
    <xf numFmtId="0" fontId="0" fillId="0" borderId="27" xfId="0" applyFont="1" applyFill="1" applyBorder="1" applyAlignment="1">
      <alignment horizontal="center" vertical="center"/>
    </xf>
    <xf numFmtId="49" fontId="0" fillId="0" borderId="27" xfId="0" applyNumberFormat="1" applyFont="1" applyFill="1" applyBorder="1" applyAlignment="1">
      <alignment horizontal="center" vertical="center" wrapText="1"/>
    </xf>
    <xf numFmtId="0" fontId="75" fillId="0" borderId="94" xfId="0" applyFont="1" applyBorder="1" applyAlignment="1">
      <alignment horizontal="center" wrapText="1"/>
    </xf>
    <xf numFmtId="0" fontId="0" fillId="0" borderId="47" xfId="0" applyFont="1" applyFill="1" applyBorder="1" applyAlignment="1">
      <alignment horizontal="center"/>
    </xf>
    <xf numFmtId="0" fontId="38" fillId="0" borderId="30" xfId="0" applyFont="1" applyFill="1" applyBorder="1" applyAlignment="1">
      <alignment horizontal="center" vertical="center"/>
    </xf>
    <xf numFmtId="0" fontId="38" fillId="0" borderId="61" xfId="0" applyFont="1" applyFill="1" applyBorder="1" applyAlignment="1">
      <alignment horizontal="center" vertical="center"/>
    </xf>
    <xf numFmtId="49" fontId="38" fillId="0" borderId="30" xfId="0" applyNumberFormat="1" applyFont="1" applyFill="1" applyBorder="1" applyAlignment="1">
      <alignment horizontal="center" vertical="center"/>
    </xf>
    <xf numFmtId="49" fontId="0" fillId="0" borderId="30" xfId="0" applyNumberFormat="1" applyFill="1" applyBorder="1" applyAlignment="1">
      <alignment horizontal="center" vertical="center" wrapText="1"/>
    </xf>
    <xf numFmtId="172" fontId="0" fillId="0" borderId="30" xfId="0" applyNumberFormat="1" applyFill="1" applyBorder="1" applyAlignment="1">
      <alignment horizontal="center" vertical="center"/>
    </xf>
    <xf numFmtId="172" fontId="0" fillId="0" borderId="146" xfId="0" applyNumberFormat="1" applyFill="1" applyBorder="1" applyAlignment="1">
      <alignment horizontal="center" vertical="center"/>
    </xf>
    <xf numFmtId="0" fontId="0" fillId="0" borderId="54" xfId="0" applyFill="1" applyBorder="1" applyAlignment="1">
      <alignment horizontal="center" vertical="center"/>
    </xf>
    <xf numFmtId="0" fontId="67" fillId="0" borderId="0" xfId="129" applyFont="1" applyFill="1" applyBorder="1" applyAlignment="1" applyProtection="1">
      <alignment horizontal="center" vertical="center"/>
    </xf>
    <xf numFmtId="0" fontId="63" fillId="0" borderId="0" xfId="0" quotePrefix="1" applyFont="1" applyFill="1" applyBorder="1" applyAlignment="1">
      <alignment vertical="center"/>
    </xf>
    <xf numFmtId="2" fontId="0" fillId="0" borderId="30" xfId="0" applyNumberFormat="1" applyFill="1" applyBorder="1" applyAlignment="1">
      <alignment horizontal="center" vertical="center"/>
    </xf>
    <xf numFmtId="2" fontId="0" fillId="0" borderId="146" xfId="0" applyNumberFormat="1" applyFill="1" applyBorder="1" applyAlignment="1">
      <alignment horizontal="center" vertical="center"/>
    </xf>
    <xf numFmtId="2" fontId="0" fillId="0" borderId="147" xfId="0" applyNumberFormat="1" applyFill="1" applyBorder="1" applyAlignment="1">
      <alignment horizontal="center" vertical="center"/>
    </xf>
    <xf numFmtId="0" fontId="45" fillId="0" borderId="40" xfId="120" applyFont="1" applyFill="1" applyBorder="1" applyAlignment="1">
      <alignment horizontal="center" vertical="center" wrapText="1"/>
    </xf>
    <xf numFmtId="2" fontId="45" fillId="0" borderId="30" xfId="128" applyNumberFormat="1" applyFont="1" applyFill="1" applyBorder="1"/>
    <xf numFmtId="2" fontId="45" fillId="0" borderId="1" xfId="128" applyNumberFormat="1" applyFont="1" applyFill="1" applyBorder="1"/>
    <xf numFmtId="0" fontId="97" fillId="0" borderId="0" xfId="0" applyFont="1" applyAlignment="1">
      <alignment horizontal="left" vertical="center"/>
    </xf>
    <xf numFmtId="1" fontId="0" fillId="0" borderId="23" xfId="0" applyNumberFormat="1" applyFill="1" applyBorder="1" applyAlignment="1">
      <alignment horizontal="center"/>
    </xf>
    <xf numFmtId="173" fontId="0" fillId="0" borderId="27" xfId="0" applyNumberFormat="1" applyBorder="1" applyAlignment="1">
      <alignment wrapText="1"/>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41" fillId="0" borderId="0" xfId="129" applyFill="1" applyAlignment="1" applyProtection="1">
      <alignment vertical="center"/>
    </xf>
    <xf numFmtId="0" fontId="63" fillId="0" borderId="0" xfId="0" applyFont="1" applyFill="1" applyAlignment="1">
      <alignment horizontal="left" vertical="center"/>
    </xf>
    <xf numFmtId="0" fontId="0" fillId="0" borderId="40" xfId="0" applyFill="1" applyBorder="1" applyAlignment="1">
      <alignment horizontal="left" vertical="center" wrapText="1"/>
    </xf>
    <xf numFmtId="0" fontId="63" fillId="0" borderId="0" xfId="0" applyFont="1" applyAlignment="1">
      <alignment horizontal="left" wrapText="1"/>
    </xf>
    <xf numFmtId="172" fontId="0" fillId="0" borderId="87" xfId="0" applyNumberFormat="1" applyBorder="1" applyAlignment="1">
      <alignment horizontal="center" wrapText="1"/>
    </xf>
    <xf numFmtId="172" fontId="0" fillId="0" borderId="97" xfId="0" applyNumberFormat="1" applyBorder="1" applyAlignment="1">
      <alignment horizontal="center" wrapText="1"/>
    </xf>
    <xf numFmtId="172" fontId="0" fillId="0" borderId="116" xfId="0" applyNumberFormat="1" applyBorder="1" applyAlignment="1">
      <alignment horizontal="center" wrapText="1"/>
    </xf>
    <xf numFmtId="173" fontId="34" fillId="0" borderId="0" xfId="120" applyNumberFormat="1" applyFill="1" applyBorder="1" applyAlignment="1">
      <alignment horizontal="right"/>
    </xf>
    <xf numFmtId="173" fontId="34" fillId="0" borderId="30" xfId="120" applyNumberFormat="1" applyFill="1" applyBorder="1" applyAlignment="1">
      <alignment horizontal="right"/>
    </xf>
    <xf numFmtId="172" fontId="1" fillId="0" borderId="1" xfId="122" applyNumberFormat="1" applyFont="1" applyFill="1" applyBorder="1" applyAlignment="1">
      <alignment horizontal="right"/>
    </xf>
    <xf numFmtId="173" fontId="1" fillId="0" borderId="1" xfId="122" applyNumberFormat="1" applyFont="1" applyFill="1" applyBorder="1" applyAlignment="1">
      <alignment horizontal="right"/>
    </xf>
    <xf numFmtId="172" fontId="34" fillId="0" borderId="0" xfId="120" applyNumberFormat="1" applyFill="1" applyBorder="1" applyAlignment="1">
      <alignment horizontal="right"/>
    </xf>
    <xf numFmtId="173" fontId="34" fillId="30" borderId="30" xfId="120" applyNumberFormat="1" applyFill="1" applyBorder="1" applyAlignment="1">
      <alignment horizontal="right"/>
    </xf>
    <xf numFmtId="172" fontId="1" fillId="0" borderId="0" xfId="122" applyNumberFormat="1" applyFont="1" applyFill="1" applyBorder="1" applyAlignment="1">
      <alignment horizontal="right"/>
    </xf>
    <xf numFmtId="0" fontId="63" fillId="0" borderId="0" xfId="0" quotePrefix="1" applyFont="1" applyFill="1" applyBorder="1" applyAlignment="1">
      <alignment horizontal="left" vertical="center"/>
    </xf>
    <xf numFmtId="172" fontId="0" fillId="0" borderId="50" xfId="0" applyNumberFormat="1" applyBorder="1" applyAlignment="1">
      <alignment horizontal="center" wrapText="1"/>
    </xf>
    <xf numFmtId="2" fontId="83" fillId="0" borderId="148" xfId="0" applyNumberFormat="1" applyFont="1" applyBorder="1" applyAlignment="1">
      <alignment horizontal="center" wrapText="1"/>
    </xf>
    <xf numFmtId="172" fontId="0" fillId="0" borderId="140" xfId="0" applyNumberFormat="1" applyBorder="1" applyAlignment="1">
      <alignment horizontal="center" wrapText="1"/>
    </xf>
    <xf numFmtId="0" fontId="0" fillId="0" borderId="81" xfId="0" applyFont="1" applyFill="1" applyBorder="1" applyAlignment="1">
      <alignment horizontal="center" vertical="center" wrapText="1"/>
    </xf>
    <xf numFmtId="2" fontId="0" fillId="0" borderId="1" xfId="128" applyNumberFormat="1" applyFont="1" applyFill="1" applyBorder="1" applyAlignment="1">
      <alignment horizontal="right"/>
    </xf>
    <xf numFmtId="2" fontId="0" fillId="0" borderId="30" xfId="128" applyNumberFormat="1" applyFont="1" applyFill="1" applyBorder="1" applyAlignment="1">
      <alignment horizontal="right"/>
    </xf>
    <xf numFmtId="0" fontId="63" fillId="0" borderId="0" xfId="0" quotePrefix="1" applyFont="1" applyFill="1" applyBorder="1" applyAlignment="1">
      <alignment horizontal="left" vertical="center"/>
    </xf>
    <xf numFmtId="0" fontId="63" fillId="0" borderId="0" xfId="0" quotePrefix="1" applyFont="1" applyFill="1" applyBorder="1" applyAlignment="1">
      <alignment horizontal="left" vertical="center"/>
    </xf>
    <xf numFmtId="0" fontId="72" fillId="0" borderId="0" xfId="129" applyFont="1" applyAlignment="1" applyProtection="1">
      <alignment horizontal="left" vertical="center"/>
    </xf>
    <xf numFmtId="172" fontId="0" fillId="0" borderId="76" xfId="0" applyNumberFormat="1" applyBorder="1" applyAlignment="1">
      <alignment horizontal="center" wrapText="1"/>
    </xf>
    <xf numFmtId="0" fontId="41" fillId="0" borderId="0" xfId="129" applyFill="1" applyAlignment="1" applyProtection="1">
      <alignment horizontal="center" vertical="center"/>
    </xf>
    <xf numFmtId="0" fontId="38" fillId="0" borderId="142" xfId="0" applyFont="1" applyFill="1" applyBorder="1" applyAlignment="1">
      <alignment horizontal="center"/>
    </xf>
    <xf numFmtId="0" fontId="37" fillId="0" borderId="0" xfId="0" applyFont="1" applyAlignment="1">
      <alignment horizontal="left" vertical="center" wrapText="1"/>
    </xf>
    <xf numFmtId="2" fontId="0" fillId="0" borderId="27" xfId="0" applyNumberFormat="1" applyFill="1" applyBorder="1" applyAlignment="1">
      <alignment horizontal="center" wrapText="1"/>
    </xf>
    <xf numFmtId="173" fontId="1" fillId="30" borderId="1" xfId="122" applyNumberFormat="1" applyFont="1" applyFill="1" applyBorder="1" applyAlignment="1">
      <alignment horizontal="right"/>
    </xf>
    <xf numFmtId="0" fontId="38" fillId="0" borderId="28" xfId="0" applyFont="1" applyFill="1" applyBorder="1" applyAlignment="1"/>
    <xf numFmtId="0" fontId="0" fillId="0" borderId="30" xfId="0" applyFill="1" applyBorder="1" applyAlignment="1">
      <alignment horizontal="left" vertical="center"/>
    </xf>
    <xf numFmtId="0" fontId="0" fillId="0" borderId="48" xfId="0" applyFill="1" applyBorder="1" applyAlignment="1">
      <alignment horizontal="center" wrapText="1"/>
    </xf>
    <xf numFmtId="2" fontId="0" fillId="0" borderId="0" xfId="0" applyNumberFormat="1" applyFill="1" applyBorder="1" applyAlignment="1">
      <alignment horizontal="center" wrapText="1"/>
    </xf>
    <xf numFmtId="0" fontId="38" fillId="0" borderId="47" xfId="0" applyFont="1" applyFill="1" applyBorder="1" applyAlignment="1">
      <alignment horizontal="center" vertical="center"/>
    </xf>
    <xf numFmtId="0" fontId="38" fillId="0" borderId="114" xfId="0" applyFont="1" applyFill="1" applyBorder="1" applyAlignment="1">
      <alignment horizontal="center" vertical="center"/>
    </xf>
    <xf numFmtId="173" fontId="34" fillId="30" borderId="0" xfId="120" applyNumberFormat="1" applyFill="1" applyBorder="1" applyAlignment="1">
      <alignment horizontal="right"/>
    </xf>
    <xf numFmtId="173" fontId="0" fillId="0" borderId="0" xfId="0" applyNumberFormat="1" applyFont="1" applyFill="1" applyBorder="1" applyAlignment="1">
      <alignment horizontal="right"/>
    </xf>
    <xf numFmtId="173" fontId="1" fillId="0" borderId="0" xfId="122" applyNumberFormat="1" applyFont="1" applyFill="1" applyBorder="1" applyAlignment="1">
      <alignment horizontal="right"/>
    </xf>
    <xf numFmtId="0" fontId="63" fillId="0" borderId="0" xfId="0" quotePrefix="1" applyFont="1" applyFill="1" applyBorder="1" applyAlignment="1">
      <alignment horizontal="left" vertical="center"/>
    </xf>
    <xf numFmtId="0" fontId="72" fillId="0" borderId="0" xfId="129" applyFont="1" applyAlignment="1" applyProtection="1">
      <alignment horizontal="left" vertical="center"/>
    </xf>
    <xf numFmtId="2" fontId="0" fillId="0" borderId="79" xfId="0" applyNumberFormat="1" applyFill="1" applyBorder="1" applyAlignment="1">
      <alignment horizontal="center" wrapText="1"/>
    </xf>
    <xf numFmtId="49" fontId="38" fillId="0" borderId="30" xfId="0" quotePrefix="1" applyNumberFormat="1" applyFont="1" applyBorder="1" applyAlignment="1">
      <alignment horizontal="center"/>
    </xf>
    <xf numFmtId="172" fontId="0" fillId="0" borderId="40" xfId="0" applyNumberFormat="1" applyFill="1" applyBorder="1" applyAlignment="1">
      <alignment horizontal="center" wrapText="1"/>
    </xf>
    <xf numFmtId="0" fontId="73" fillId="0" borderId="1" xfId="120" applyFont="1" applyFill="1" applyBorder="1" applyAlignment="1">
      <alignment horizontal="center" vertical="center" wrapText="1"/>
    </xf>
    <xf numFmtId="2" fontId="83" fillId="0" borderId="30" xfId="0" applyNumberFormat="1" applyFont="1" applyBorder="1" applyAlignment="1">
      <alignment horizontal="center" wrapText="1"/>
    </xf>
    <xf numFmtId="0" fontId="73" fillId="0" borderId="0" xfId="120" applyFont="1" applyFill="1" applyBorder="1" applyAlignment="1">
      <alignment horizontal="center" vertical="center" wrapText="1"/>
    </xf>
    <xf numFmtId="0" fontId="73" fillId="0" borderId="30" xfId="120" applyFont="1" applyFill="1" applyBorder="1" applyAlignment="1">
      <alignment horizontal="center" vertical="center" wrapText="1"/>
    </xf>
    <xf numFmtId="0" fontId="63" fillId="0" borderId="0" xfId="0" quotePrefix="1" applyFont="1" applyFill="1" applyBorder="1" applyAlignment="1">
      <alignment horizontal="left" vertical="center"/>
    </xf>
    <xf numFmtId="0" fontId="72" fillId="0" borderId="0" xfId="129" applyFont="1" applyAlignment="1" applyProtection="1">
      <alignment horizontal="left" vertical="center"/>
    </xf>
    <xf numFmtId="0" fontId="38" fillId="0" borderId="69" xfId="0" applyFont="1" applyFill="1" applyBorder="1" applyAlignment="1">
      <alignment horizontal="center"/>
    </xf>
    <xf numFmtId="0" fontId="38" fillId="0" borderId="84" xfId="0" applyFont="1" applyFill="1" applyBorder="1" applyAlignment="1">
      <alignment horizontal="center"/>
    </xf>
    <xf numFmtId="2" fontId="0" fillId="0" borderId="48" xfId="0" applyNumberFormat="1" applyFill="1" applyBorder="1" applyAlignment="1">
      <alignment horizontal="center" wrapText="1"/>
    </xf>
    <xf numFmtId="2" fontId="1" fillId="0" borderId="1" xfId="120" applyNumberFormat="1" applyFont="1" applyFill="1" applyBorder="1" applyAlignment="1">
      <alignment wrapText="1"/>
    </xf>
    <xf numFmtId="2" fontId="0" fillId="0" borderId="30" xfId="0" applyNumberFormat="1" applyFill="1" applyBorder="1" applyAlignment="1">
      <alignment horizontal="right"/>
    </xf>
    <xf numFmtId="1" fontId="0" fillId="0" borderId="111" xfId="0" applyNumberFormat="1" applyFill="1" applyBorder="1" applyAlignment="1">
      <alignment horizontal="center"/>
    </xf>
    <xf numFmtId="172" fontId="0" fillId="0" borderId="55" xfId="0" applyNumberFormat="1" applyFill="1" applyBorder="1" applyAlignment="1">
      <alignment horizontal="center"/>
    </xf>
    <xf numFmtId="2" fontId="0" fillId="0" borderId="40" xfId="0" applyNumberFormat="1" applyFont="1" applyFill="1" applyBorder="1" applyAlignment="1">
      <alignment horizontal="center" wrapText="1"/>
    </xf>
    <xf numFmtId="2" fontId="0" fillId="0" borderId="114" xfId="0" applyNumberFormat="1" applyFont="1" applyFill="1" applyBorder="1" applyAlignment="1">
      <alignment horizontal="center" wrapText="1"/>
    </xf>
    <xf numFmtId="2" fontId="0" fillId="0" borderId="48" xfId="0" applyNumberFormat="1" applyFont="1" applyFill="1" applyBorder="1" applyAlignment="1">
      <alignment horizontal="center" wrapText="1"/>
    </xf>
    <xf numFmtId="0" fontId="45" fillId="0" borderId="71" xfId="120" applyFont="1" applyFill="1" applyBorder="1" applyAlignment="1">
      <alignment horizontal="center" vertical="center" wrapText="1"/>
    </xf>
    <xf numFmtId="0" fontId="45" fillId="0" borderId="81" xfId="120" applyFont="1" applyFill="1" applyBorder="1" applyAlignment="1">
      <alignment horizontal="center" vertical="center" wrapText="1"/>
    </xf>
    <xf numFmtId="0" fontId="63" fillId="0" borderId="0" xfId="0" quotePrefix="1" applyFont="1" applyFill="1" applyBorder="1" applyAlignment="1">
      <alignment horizontal="left" vertical="center"/>
    </xf>
    <xf numFmtId="0" fontId="72" fillId="0" borderId="0" xfId="129" applyFont="1" applyAlignment="1" applyProtection="1">
      <alignment horizontal="left" vertical="center"/>
    </xf>
    <xf numFmtId="0" fontId="63" fillId="0" borderId="0" xfId="0" applyFont="1" applyAlignment="1">
      <alignment horizontal="left" wrapText="1"/>
    </xf>
    <xf numFmtId="0" fontId="67" fillId="0" borderId="0" xfId="129" applyFont="1" applyAlignment="1" applyProtection="1">
      <alignment horizontal="left" vertical="center" wrapText="1"/>
    </xf>
    <xf numFmtId="0" fontId="67" fillId="0" borderId="0" xfId="129" applyFont="1" applyAlignment="1" applyProtection="1">
      <alignment horizontal="left"/>
    </xf>
    <xf numFmtId="0" fontId="63" fillId="0" borderId="0" xfId="0" quotePrefix="1" applyFont="1" applyFill="1" applyBorder="1" applyAlignment="1">
      <alignment horizontal="left" vertical="center"/>
    </xf>
    <xf numFmtId="2" fontId="0" fillId="0" borderId="47" xfId="0" applyNumberFormat="1" applyFill="1" applyBorder="1" applyAlignment="1">
      <alignment horizontal="center" wrapText="1"/>
    </xf>
    <xf numFmtId="0" fontId="79" fillId="0" borderId="0" xfId="0" applyFont="1" applyAlignment="1">
      <alignment horizontal="left"/>
    </xf>
    <xf numFmtId="0" fontId="0" fillId="0" borderId="1" xfId="0" applyFill="1" applyBorder="1" applyAlignment="1">
      <alignment horizontal="center" vertical="center"/>
    </xf>
    <xf numFmtId="0" fontId="0" fillId="0" borderId="62" xfId="0" applyFill="1" applyBorder="1" applyAlignment="1">
      <alignment horizontal="center" vertical="center"/>
    </xf>
    <xf numFmtId="49" fontId="38" fillId="0" borderId="1" xfId="0" applyNumberFormat="1" applyFont="1" applyFill="1" applyBorder="1" applyAlignment="1">
      <alignment horizontal="center" vertical="center"/>
    </xf>
    <xf numFmtId="172" fontId="34" fillId="0" borderId="1" xfId="120" applyNumberFormat="1" applyFill="1" applyBorder="1" applyAlignment="1">
      <alignment horizontal="center"/>
    </xf>
    <xf numFmtId="0" fontId="34" fillId="0" borderId="0" xfId="120" applyFill="1" applyBorder="1" applyAlignment="1">
      <alignment horizontal="center"/>
    </xf>
    <xf numFmtId="0" fontId="34" fillId="0" borderId="1" xfId="120" applyFill="1" applyBorder="1" applyAlignment="1">
      <alignment horizontal="center"/>
    </xf>
    <xf numFmtId="1" fontId="34" fillId="0" borderId="1" xfId="120" applyNumberFormat="1" applyFill="1" applyBorder="1" applyAlignment="1">
      <alignment horizontal="center"/>
    </xf>
    <xf numFmtId="172" fontId="34" fillId="0" borderId="0" xfId="120" applyNumberFormat="1" applyFill="1" applyBorder="1" applyAlignment="1">
      <alignment horizontal="center"/>
    </xf>
    <xf numFmtId="0" fontId="34" fillId="0" borderId="1" xfId="120" applyBorder="1" applyAlignment="1">
      <alignment horizontal="center"/>
    </xf>
    <xf numFmtId="0" fontId="0" fillId="0" borderId="1" xfId="120" applyFont="1" applyFill="1" applyBorder="1" applyAlignment="1">
      <alignment horizontal="center" vertical="center" wrapText="1"/>
    </xf>
    <xf numFmtId="0" fontId="83" fillId="0" borderId="30" xfId="0" applyFont="1" applyBorder="1" applyAlignment="1">
      <alignment horizontal="center" vertical="center" wrapText="1"/>
    </xf>
    <xf numFmtId="2" fontId="0" fillId="0" borderId="40" xfId="0" applyNumberFormat="1" applyFill="1" applyBorder="1" applyAlignment="1">
      <alignment horizontal="center"/>
    </xf>
    <xf numFmtId="2" fontId="0" fillId="0" borderId="48" xfId="0" applyNumberFormat="1" applyFill="1" applyBorder="1" applyAlignment="1">
      <alignment horizontal="center"/>
    </xf>
    <xf numFmtId="1" fontId="0" fillId="0" borderId="48" xfId="0" applyNumberFormat="1" applyFill="1" applyBorder="1" applyAlignment="1">
      <alignment horizontal="center"/>
    </xf>
    <xf numFmtId="0" fontId="36" fillId="0" borderId="40" xfId="0" applyFont="1" applyFill="1" applyBorder="1" applyAlignment="1">
      <alignment horizontal="center" vertical="center" wrapText="1"/>
    </xf>
    <xf numFmtId="172" fontId="0" fillId="0" borderId="149" xfId="0" applyNumberFormat="1" applyFill="1" applyBorder="1" applyAlignment="1">
      <alignment horizontal="center"/>
    </xf>
    <xf numFmtId="1" fontId="34" fillId="0" borderId="144" xfId="120" applyNumberFormat="1" applyFill="1" applyBorder="1" applyAlignment="1">
      <alignment horizontal="center"/>
    </xf>
    <xf numFmtId="0" fontId="95" fillId="0" borderId="0" xfId="0" applyFont="1" applyAlignment="1">
      <alignment vertical="center"/>
    </xf>
    <xf numFmtId="173" fontId="0" fillId="0" borderId="33" xfId="128" applyNumberFormat="1" applyFont="1" applyFill="1" applyBorder="1" applyAlignment="1">
      <alignment horizontal="right"/>
    </xf>
    <xf numFmtId="0" fontId="45" fillId="0" borderId="30" xfId="120" applyFont="1" applyFill="1" applyBorder="1" applyAlignment="1">
      <alignment horizontal="center" vertical="center" wrapText="1"/>
    </xf>
    <xf numFmtId="174" fontId="73" fillId="33" borderId="30" xfId="120" applyNumberFormat="1" applyFont="1" applyFill="1" applyBorder="1" applyAlignment="1">
      <alignment horizontal="right"/>
    </xf>
    <xf numFmtId="2" fontId="73" fillId="33" borderId="1" xfId="120" applyNumberFormat="1" applyFont="1" applyFill="1" applyBorder="1" applyAlignment="1">
      <alignment horizontal="right"/>
    </xf>
    <xf numFmtId="172" fontId="0" fillId="0" borderId="150" xfId="0" applyNumberFormat="1" applyFill="1" applyBorder="1" applyAlignment="1">
      <alignment horizontal="center"/>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xf>
    <xf numFmtId="0" fontId="38" fillId="0" borderId="141" xfId="0" applyFont="1" applyFill="1" applyBorder="1" applyAlignment="1">
      <alignment horizontal="center"/>
    </xf>
    <xf numFmtId="0" fontId="38" fillId="0" borderId="142" xfId="0" applyFont="1" applyFill="1" applyBorder="1" applyAlignment="1">
      <alignment horizontal="center"/>
    </xf>
    <xf numFmtId="0" fontId="92" fillId="0" borderId="0" xfId="0" applyFont="1" applyAlignment="1">
      <alignment horizontal="left"/>
    </xf>
    <xf numFmtId="2" fontId="0" fillId="0" borderId="27" xfId="0" applyNumberFormat="1" applyFill="1" applyBorder="1" applyAlignment="1">
      <alignment horizontal="center" wrapText="1"/>
    </xf>
    <xf numFmtId="0" fontId="67" fillId="0" borderId="0" xfId="129" applyFont="1" applyAlignment="1" applyProtection="1">
      <alignment horizontal="left" vertical="center"/>
    </xf>
    <xf numFmtId="0" fontId="63" fillId="0" borderId="0" xfId="0" applyFont="1" applyAlignment="1">
      <alignment horizontal="left" wrapText="1"/>
    </xf>
    <xf numFmtId="49" fontId="0" fillId="0" borderId="27" xfId="0" applyNumberFormat="1" applyFill="1" applyBorder="1" applyAlignment="1">
      <alignment horizontal="center" vertical="center" wrapText="1"/>
    </xf>
    <xf numFmtId="0" fontId="37" fillId="0" borderId="0" xfId="0" applyFont="1" applyAlignment="1">
      <alignment horizontal="left" vertical="center"/>
    </xf>
    <xf numFmtId="0" fontId="0" fillId="0" borderId="30" xfId="0" applyFill="1" applyBorder="1" applyAlignment="1">
      <alignment horizontal="center" wrapText="1"/>
    </xf>
    <xf numFmtId="0" fontId="63" fillId="0" borderId="0" xfId="0" applyFont="1" applyAlignment="1">
      <alignment horizontal="left"/>
    </xf>
    <xf numFmtId="0" fontId="37" fillId="0" borderId="0" xfId="0" applyFont="1" applyAlignment="1">
      <alignment horizontal="left" vertical="center" wrapText="1"/>
    </xf>
    <xf numFmtId="172" fontId="0" fillId="0" borderId="27" xfId="0" applyNumberFormat="1" applyFill="1" applyBorder="1" applyAlignment="1">
      <alignment horizontal="center" wrapText="1"/>
    </xf>
    <xf numFmtId="0" fontId="0" fillId="0" borderId="0" xfId="0" applyFill="1" applyAlignment="1">
      <alignment horizontal="center" wrapText="1"/>
    </xf>
    <xf numFmtId="0" fontId="0" fillId="0" borderId="0" xfId="0" applyFill="1" applyAlignment="1">
      <alignment horizontal="center"/>
    </xf>
    <xf numFmtId="0" fontId="63" fillId="0" borderId="0" xfId="0" quotePrefix="1" applyFont="1" applyFill="1" applyBorder="1" applyAlignment="1">
      <alignment vertical="center" wrapText="1"/>
    </xf>
    <xf numFmtId="2" fontId="0" fillId="0" borderId="62" xfId="0" applyNumberFormat="1" applyFill="1" applyBorder="1" applyAlignment="1">
      <alignment horizontal="center" wrapText="1"/>
    </xf>
    <xf numFmtId="2" fontId="0" fillId="0" borderId="54" xfId="0" applyNumberFormat="1" applyFill="1" applyBorder="1" applyAlignment="1">
      <alignment horizontal="center" wrapText="1"/>
    </xf>
    <xf numFmtId="0" fontId="0" fillId="0" borderId="27" xfId="0" applyFont="1" applyFill="1" applyBorder="1" applyAlignment="1">
      <alignment horizontal="center" vertical="center" wrapText="1"/>
    </xf>
    <xf numFmtId="0" fontId="0" fillId="0" borderId="48" xfId="0" applyFont="1" applyFill="1" applyBorder="1" applyAlignment="1">
      <alignment horizontal="center" vertical="center" wrapText="1"/>
    </xf>
    <xf numFmtId="0" fontId="84" fillId="0" borderId="30" xfId="129" applyFont="1" applyBorder="1" applyAlignment="1" applyProtection="1">
      <alignment vertical="center" wrapText="1"/>
    </xf>
    <xf numFmtId="0" fontId="67" fillId="0" borderId="30" xfId="129" applyFont="1" applyBorder="1" applyAlignment="1" applyProtection="1"/>
    <xf numFmtId="0" fontId="69" fillId="0" borderId="30" xfId="0" applyFont="1" applyBorder="1" applyAlignment="1">
      <alignment vertical="center"/>
    </xf>
    <xf numFmtId="0" fontId="71" fillId="0" borderId="30" xfId="0" applyFont="1" applyBorder="1" applyAlignment="1">
      <alignment vertical="center"/>
    </xf>
    <xf numFmtId="0" fontId="69" fillId="0" borderId="30" xfId="0" applyFont="1" applyBorder="1" applyAlignment="1">
      <alignment horizontal="left" vertical="center"/>
    </xf>
    <xf numFmtId="0" fontId="72" fillId="0" borderId="30" xfId="129" applyFont="1" applyBorder="1" applyAlignment="1" applyProtection="1">
      <alignment horizontal="left" vertical="center"/>
    </xf>
    <xf numFmtId="0" fontId="72" fillId="0" borderId="30" xfId="129" applyFont="1" applyBorder="1" applyAlignment="1" applyProtection="1">
      <alignment horizontal="left" vertical="center" wrapText="1"/>
    </xf>
    <xf numFmtId="172" fontId="0" fillId="0" borderId="151" xfId="0" applyNumberFormat="1" applyFill="1" applyBorder="1" applyAlignment="1">
      <alignment horizontal="center" wrapText="1"/>
    </xf>
    <xf numFmtId="172" fontId="0" fillId="0" borderId="33" xfId="0" applyNumberFormat="1" applyFill="1" applyBorder="1" applyAlignment="1">
      <alignment horizontal="center" wrapText="1"/>
    </xf>
    <xf numFmtId="0" fontId="69" fillId="0" borderId="0" xfId="0" applyFont="1"/>
    <xf numFmtId="0" fontId="63" fillId="0" borderId="0" xfId="0" applyFont="1" applyBorder="1" applyAlignment="1">
      <alignment horizontal="left"/>
    </xf>
    <xf numFmtId="0" fontId="10" fillId="0" borderId="0" xfId="0" applyFont="1" applyAlignment="1">
      <alignment vertical="center"/>
    </xf>
    <xf numFmtId="0" fontId="93" fillId="0" borderId="0" xfId="0" applyFont="1" applyAlignment="1"/>
    <xf numFmtId="0" fontId="106" fillId="0" borderId="0" xfId="129" applyFont="1" applyAlignment="1" applyProtection="1">
      <alignment vertical="center"/>
    </xf>
    <xf numFmtId="49" fontId="0" fillId="0" borderId="30" xfId="0" applyNumberFormat="1" applyFill="1" applyBorder="1" applyAlignment="1">
      <alignment horizontal="center" vertical="center"/>
    </xf>
    <xf numFmtId="0" fontId="64" fillId="0" borderId="30" xfId="0" applyFont="1" applyFill="1" applyBorder="1" applyAlignment="1">
      <alignment horizontal="left" vertical="center"/>
    </xf>
    <xf numFmtId="0" fontId="37" fillId="0" borderId="30" xfId="0" quotePrefix="1" applyFont="1" applyBorder="1" applyAlignment="1">
      <alignment horizontal="right" vertical="center"/>
    </xf>
    <xf numFmtId="0" fontId="63" fillId="0" borderId="30" xfId="0" quotePrefix="1" applyFont="1" applyFill="1" applyBorder="1" applyAlignment="1">
      <alignment horizontal="right" vertical="center"/>
    </xf>
    <xf numFmtId="0" fontId="63" fillId="0" borderId="30" xfId="0" applyFont="1" applyBorder="1" applyAlignment="1">
      <alignment horizontal="left"/>
    </xf>
    <xf numFmtId="0" fontId="0" fillId="0" borderId="154" xfId="0" applyBorder="1"/>
    <xf numFmtId="0" fontId="71" fillId="0" borderId="0" xfId="0" applyFont="1" applyBorder="1" applyAlignment="1">
      <alignment vertical="center"/>
    </xf>
    <xf numFmtId="0" fontId="37" fillId="0" borderId="0" xfId="0" applyFont="1" applyBorder="1" applyAlignment="1">
      <alignment horizontal="left" vertical="center" wrapText="1"/>
    </xf>
    <xf numFmtId="0" fontId="93" fillId="0" borderId="30" xfId="0" applyFont="1" applyBorder="1" applyAlignment="1">
      <alignment horizontal="left"/>
    </xf>
    <xf numFmtId="0" fontId="37" fillId="0" borderId="30" xfId="0" applyFont="1" applyBorder="1" applyAlignment="1">
      <alignment horizontal="left" vertical="center" wrapText="1"/>
    </xf>
    <xf numFmtId="2" fontId="0" fillId="0" borderId="130" xfId="0" applyNumberFormat="1" applyFill="1" applyBorder="1" applyAlignment="1">
      <alignment horizontal="center"/>
    </xf>
    <xf numFmtId="2" fontId="0" fillId="0" borderId="151" xfId="0" applyNumberFormat="1" applyFill="1" applyBorder="1" applyAlignment="1">
      <alignment horizontal="center"/>
    </xf>
    <xf numFmtId="0" fontId="93" fillId="0" borderId="0" xfId="0" applyFont="1" applyBorder="1" applyAlignment="1">
      <alignment horizontal="left"/>
    </xf>
    <xf numFmtId="172" fontId="0" fillId="0" borderId="153" xfId="0" applyNumberFormat="1" applyFill="1" applyBorder="1" applyAlignment="1">
      <alignment horizontal="center" wrapText="1"/>
    </xf>
    <xf numFmtId="172" fontId="0" fillId="0" borderId="155" xfId="0" applyNumberFormat="1" applyFill="1" applyBorder="1" applyAlignment="1">
      <alignment horizontal="center" wrapText="1"/>
    </xf>
    <xf numFmtId="1" fontId="0" fillId="0" borderId="112" xfId="0" applyNumberFormat="1" applyFill="1" applyBorder="1" applyAlignment="1">
      <alignment horizontal="center"/>
    </xf>
    <xf numFmtId="1" fontId="0" fillId="0" borderId="139" xfId="0" applyNumberFormat="1" applyFill="1" applyBorder="1" applyAlignment="1">
      <alignment horizontal="center"/>
    </xf>
    <xf numFmtId="0" fontId="0" fillId="0" borderId="156" xfId="0" applyFill="1" applyBorder="1"/>
    <xf numFmtId="0" fontId="92" fillId="0" borderId="0" xfId="0" applyFont="1" applyAlignment="1">
      <alignment vertical="center"/>
    </xf>
    <xf numFmtId="0" fontId="0" fillId="0" borderId="30" xfId="0" applyFill="1" applyBorder="1" applyAlignment="1">
      <alignment vertical="center" wrapText="1"/>
    </xf>
    <xf numFmtId="0" fontId="0" fillId="0" borderId="1" xfId="0" applyFill="1" applyBorder="1" applyAlignment="1">
      <alignment horizontal="center" wrapText="1"/>
    </xf>
    <xf numFmtId="0" fontId="0" fillId="0" borderId="0" xfId="0" applyFill="1" applyBorder="1" applyAlignment="1">
      <alignment horizontal="center" wrapText="1"/>
    </xf>
    <xf numFmtId="172" fontId="34" fillId="0" borderId="30" xfId="120" applyNumberFormat="1" applyFill="1" applyBorder="1" applyAlignment="1">
      <alignment horizontal="center" wrapText="1"/>
    </xf>
    <xf numFmtId="49" fontId="38" fillId="0" borderId="1" xfId="0" applyNumberFormat="1" applyFont="1" applyBorder="1" applyAlignment="1">
      <alignment horizontal="center" vertical="center"/>
    </xf>
    <xf numFmtId="49" fontId="38" fillId="0" borderId="0" xfId="0" applyNumberFormat="1" applyFont="1" applyBorder="1" applyAlignment="1">
      <alignment horizontal="center" vertical="center"/>
    </xf>
    <xf numFmtId="49" fontId="38" fillId="0" borderId="30" xfId="0" applyNumberFormat="1" applyFont="1" applyBorder="1" applyAlignment="1">
      <alignment horizontal="center" vertical="center"/>
    </xf>
    <xf numFmtId="49" fontId="38" fillId="0" borderId="1" xfId="0" quotePrefix="1" applyNumberFormat="1" applyFont="1" applyBorder="1" applyAlignment="1">
      <alignment horizontal="center" vertical="center"/>
    </xf>
    <xf numFmtId="49" fontId="0" fillId="0" borderId="0" xfId="0" applyNumberFormat="1" applyAlignment="1">
      <alignment horizontal="center" vertical="center" wrapText="1"/>
    </xf>
    <xf numFmtId="49" fontId="0" fillId="0" borderId="1" xfId="0" applyNumberFormat="1" applyFill="1" applyBorder="1" applyAlignment="1">
      <alignment horizontal="center" vertical="center" wrapText="1"/>
    </xf>
    <xf numFmtId="0" fontId="0" fillId="0" borderId="97" xfId="0" applyFill="1" applyBorder="1" applyAlignment="1">
      <alignment horizontal="center" vertical="center" wrapText="1"/>
    </xf>
    <xf numFmtId="0" fontId="0" fillId="0" borderId="100" xfId="0" applyFill="1" applyBorder="1" applyAlignment="1">
      <alignment horizontal="center" vertical="center" wrapText="1"/>
    </xf>
    <xf numFmtId="173" fontId="68" fillId="0" borderId="1" xfId="128" applyNumberFormat="1" applyFont="1" applyFill="1" applyBorder="1" applyAlignment="1">
      <alignment horizontal="center" vertical="center"/>
    </xf>
    <xf numFmtId="173" fontId="68" fillId="0" borderId="30" xfId="128" applyNumberFormat="1" applyFont="1" applyFill="1" applyBorder="1" applyAlignment="1">
      <alignment horizontal="center" vertical="center"/>
    </xf>
    <xf numFmtId="173" fontId="63" fillId="0" borderId="1" xfId="128" applyNumberFormat="1" applyFont="1" applyFill="1" applyBorder="1" applyAlignment="1">
      <alignment horizontal="center" vertical="center"/>
    </xf>
    <xf numFmtId="173" fontId="63" fillId="0" borderId="30" xfId="128" applyNumberFormat="1" applyFont="1" applyFill="1" applyBorder="1" applyAlignment="1">
      <alignment horizontal="center" vertical="center"/>
    </xf>
    <xf numFmtId="2" fontId="63" fillId="0" borderId="1" xfId="128" applyNumberFormat="1" applyFont="1" applyFill="1" applyBorder="1" applyAlignment="1">
      <alignment horizontal="center" vertical="center"/>
    </xf>
    <xf numFmtId="2" fontId="63" fillId="0" borderId="30" xfId="128" applyNumberFormat="1" applyFont="1" applyFill="1" applyBorder="1" applyAlignment="1">
      <alignment horizontal="center" vertical="center"/>
    </xf>
    <xf numFmtId="172" fontId="0" fillId="0" borderId="1" xfId="0" applyNumberFormat="1" applyFill="1" applyBorder="1" applyAlignment="1">
      <alignment horizontal="center" vertical="center"/>
    </xf>
    <xf numFmtId="2" fontId="0" fillId="0" borderId="1" xfId="0" applyNumberFormat="1" applyFill="1" applyBorder="1" applyAlignment="1">
      <alignment horizontal="center" vertical="center"/>
    </xf>
    <xf numFmtId="172" fontId="1" fillId="0" borderId="1" xfId="128" applyNumberFormat="1" applyFill="1" applyBorder="1" applyAlignment="1">
      <alignment horizontal="center" vertical="center"/>
    </xf>
    <xf numFmtId="2" fontId="1" fillId="0" borderId="0" xfId="128" applyNumberFormat="1" applyFill="1" applyBorder="1" applyAlignment="1">
      <alignment horizontal="center" vertical="center"/>
    </xf>
    <xf numFmtId="173" fontId="1" fillId="0" borderId="30" xfId="128" applyNumberFormat="1" applyFill="1" applyBorder="1" applyAlignment="1">
      <alignment horizontal="center" vertical="center"/>
    </xf>
    <xf numFmtId="2" fontId="1" fillId="0" borderId="1" xfId="128" applyNumberFormat="1" applyFill="1" applyBorder="1" applyAlignment="1">
      <alignment horizontal="center" vertical="center"/>
    </xf>
    <xf numFmtId="2" fontId="34" fillId="0" borderId="1" xfId="120" applyNumberFormat="1" applyFill="1" applyBorder="1" applyAlignment="1">
      <alignment horizontal="center" vertical="center" wrapText="1"/>
    </xf>
    <xf numFmtId="2" fontId="34" fillId="0" borderId="0" xfId="120" applyNumberFormat="1" applyFill="1" applyBorder="1" applyAlignment="1">
      <alignment horizontal="center" vertical="center" wrapText="1"/>
    </xf>
    <xf numFmtId="173" fontId="34" fillId="0" borderId="30" xfId="120" applyNumberFormat="1" applyFill="1" applyBorder="1" applyAlignment="1">
      <alignment horizontal="center" vertical="center" wrapText="1"/>
    </xf>
    <xf numFmtId="173" fontId="34" fillId="0" borderId="0" xfId="120" applyNumberFormat="1" applyFill="1" applyBorder="1" applyAlignment="1">
      <alignment horizontal="center" vertical="center" wrapText="1"/>
    </xf>
    <xf numFmtId="172" fontId="34" fillId="0" borderId="30" xfId="120" applyNumberFormat="1" applyFill="1" applyBorder="1" applyAlignment="1">
      <alignment horizontal="center" vertical="center" wrapText="1"/>
    </xf>
    <xf numFmtId="172" fontId="34" fillId="0" borderId="1" xfId="120" applyNumberFormat="1" applyFill="1" applyBorder="1" applyAlignment="1">
      <alignment horizontal="center" vertical="center" wrapText="1"/>
    </xf>
    <xf numFmtId="172" fontId="34" fillId="0" borderId="0" xfId="120" applyNumberFormat="1" applyFill="1" applyBorder="1" applyAlignment="1">
      <alignment horizontal="center" vertical="center" wrapText="1"/>
    </xf>
    <xf numFmtId="172" fontId="34" fillId="0" borderId="62" xfId="120" applyNumberFormat="1" applyFill="1" applyBorder="1" applyAlignment="1">
      <alignment horizontal="center" vertical="center" wrapText="1"/>
    </xf>
    <xf numFmtId="172" fontId="34" fillId="0" borderId="32" xfId="120" applyNumberFormat="1" applyFill="1" applyBorder="1" applyAlignment="1">
      <alignment horizontal="center" vertical="center" wrapText="1"/>
    </xf>
    <xf numFmtId="172" fontId="34" fillId="0" borderId="54" xfId="120" applyNumberFormat="1" applyFill="1" applyBorder="1" applyAlignment="1">
      <alignment horizontal="center" vertical="center" wrapText="1"/>
    </xf>
    <xf numFmtId="172" fontId="0" fillId="0" borderId="54" xfId="0" applyNumberFormat="1" applyFill="1" applyBorder="1" applyAlignment="1">
      <alignment horizontal="center" vertical="center"/>
    </xf>
    <xf numFmtId="49" fontId="0" fillId="0" borderId="0" xfId="0" applyNumberFormat="1" applyFont="1" applyFill="1" applyAlignment="1">
      <alignment horizontal="center" wrapText="1"/>
    </xf>
    <xf numFmtId="173" fontId="0" fillId="0" borderId="27" xfId="128" applyNumberFormat="1" applyFont="1" applyFill="1" applyBorder="1" applyAlignment="1">
      <alignment horizontal="center"/>
    </xf>
    <xf numFmtId="49" fontId="0" fillId="0" borderId="0" xfId="0" applyNumberFormat="1" applyFont="1" applyFill="1" applyBorder="1" applyAlignment="1">
      <alignment horizontal="center" wrapText="1"/>
    </xf>
    <xf numFmtId="0" fontId="0" fillId="0" borderId="0" xfId="0" applyFont="1" applyFill="1" applyAlignment="1">
      <alignment horizontal="center"/>
    </xf>
    <xf numFmtId="0" fontId="0" fillId="0" borderId="0" xfId="0" applyFont="1" applyFill="1" applyBorder="1" applyAlignment="1">
      <alignment horizontal="center"/>
    </xf>
    <xf numFmtId="2" fontId="0" fillId="0" borderId="0" xfId="0" applyNumberFormat="1" applyFont="1" applyFill="1" applyBorder="1" applyAlignment="1">
      <alignment horizontal="center"/>
    </xf>
    <xf numFmtId="0" fontId="0" fillId="0" borderId="32" xfId="0" applyFont="1" applyFill="1" applyBorder="1" applyAlignment="1">
      <alignment horizontal="center"/>
    </xf>
    <xf numFmtId="0" fontId="0" fillId="0" borderId="33" xfId="0" applyFont="1" applyFill="1" applyBorder="1" applyAlignment="1">
      <alignment horizontal="center"/>
    </xf>
    <xf numFmtId="0" fontId="0" fillId="0" borderId="56" xfId="0" applyFont="1" applyFill="1" applyBorder="1" applyAlignment="1">
      <alignment horizontal="center"/>
    </xf>
    <xf numFmtId="49" fontId="0" fillId="0" borderId="0" xfId="0" applyNumberFormat="1" applyBorder="1" applyAlignment="1">
      <alignment horizontal="center" vertical="center" wrapText="1"/>
    </xf>
    <xf numFmtId="0" fontId="1" fillId="0" borderId="27" xfId="0" applyFont="1" applyFill="1" applyBorder="1" applyAlignment="1">
      <alignment horizontal="center" vertical="center" wrapText="1"/>
    </xf>
    <xf numFmtId="49" fontId="0" fillId="0" borderId="0" xfId="0" applyNumberFormat="1" applyFont="1" applyFill="1" applyAlignment="1">
      <alignment horizontal="center" vertical="center" wrapText="1"/>
    </xf>
    <xf numFmtId="173" fontId="0" fillId="0" borderId="27" xfId="128" applyNumberFormat="1" applyFont="1" applyFill="1" applyBorder="1" applyAlignment="1">
      <alignment horizontal="center" vertical="center"/>
    </xf>
    <xf numFmtId="49" fontId="0" fillId="0" borderId="0" xfId="0" applyNumberFormat="1" applyFont="1" applyFill="1" applyBorder="1" applyAlignment="1">
      <alignment horizontal="center" vertical="center" wrapText="1"/>
    </xf>
    <xf numFmtId="0" fontId="0" fillId="0" borderId="27" xfId="0" applyFont="1" applyBorder="1" applyAlignment="1">
      <alignment horizontal="center" vertical="center" wrapText="1"/>
    </xf>
    <xf numFmtId="0" fontId="73" fillId="0" borderId="27" xfId="120" applyFont="1" applyBorder="1" applyAlignment="1">
      <alignment horizontal="center" vertical="center" wrapText="1"/>
    </xf>
    <xf numFmtId="172" fontId="0" fillId="0" borderId="27" xfId="0" applyNumberFormat="1" applyFont="1" applyFill="1" applyBorder="1" applyAlignment="1">
      <alignment horizontal="center" vertical="center" wrapText="1"/>
    </xf>
    <xf numFmtId="172" fontId="0" fillId="0" borderId="27" xfId="0" applyNumberFormat="1" applyFont="1" applyFill="1" applyBorder="1" applyAlignment="1">
      <alignment horizontal="center" vertical="center"/>
    </xf>
    <xf numFmtId="0" fontId="0" fillId="0" borderId="0" xfId="0" applyFont="1" applyFill="1" applyAlignment="1">
      <alignment horizontal="center" vertical="center"/>
    </xf>
    <xf numFmtId="0" fontId="0" fillId="0" borderId="0" xfId="0" applyFont="1" applyFill="1" applyBorder="1" applyAlignment="1">
      <alignment horizontal="center" vertical="center"/>
    </xf>
    <xf numFmtId="0" fontId="0" fillId="0" borderId="27" xfId="0" applyFont="1" applyBorder="1" applyAlignment="1">
      <alignment horizontal="center" vertical="center"/>
    </xf>
    <xf numFmtId="0" fontId="73" fillId="0" borderId="27" xfId="120" applyFont="1" applyFill="1" applyBorder="1" applyAlignment="1">
      <alignment horizontal="center" vertical="center"/>
    </xf>
    <xf numFmtId="2" fontId="73" fillId="0" borderId="27" xfId="120" applyNumberFormat="1" applyFont="1" applyFill="1" applyBorder="1" applyAlignment="1">
      <alignment horizontal="center" vertical="center"/>
    </xf>
    <xf numFmtId="172" fontId="73" fillId="0" borderId="27" xfId="120" applyNumberFormat="1" applyFont="1" applyFill="1" applyBorder="1" applyAlignment="1">
      <alignment horizontal="center" vertical="center"/>
    </xf>
    <xf numFmtId="2" fontId="0" fillId="0" borderId="0" xfId="0" applyNumberFormat="1" applyFont="1" applyFill="1" applyBorder="1" applyAlignment="1">
      <alignment horizontal="center" vertical="center"/>
    </xf>
    <xf numFmtId="2" fontId="0" fillId="0" borderId="27" xfId="128" applyNumberFormat="1" applyFont="1" applyFill="1" applyBorder="1" applyAlignment="1">
      <alignment horizontal="center" vertical="center"/>
    </xf>
    <xf numFmtId="172" fontId="73" fillId="0" borderId="27" xfId="128" applyNumberFormat="1" applyFont="1" applyFill="1" applyBorder="1" applyAlignment="1">
      <alignment horizontal="center" vertical="center"/>
    </xf>
    <xf numFmtId="172" fontId="73" fillId="0" borderId="27" xfId="120" applyNumberFormat="1" applyFont="1" applyFill="1" applyBorder="1" applyAlignment="1">
      <alignment horizontal="center" vertical="center" wrapText="1"/>
    </xf>
    <xf numFmtId="174" fontId="0" fillId="0" borderId="27" xfId="128" applyNumberFormat="1" applyFont="1" applyFill="1" applyBorder="1" applyAlignment="1">
      <alignment horizontal="center" vertical="center"/>
    </xf>
    <xf numFmtId="172" fontId="73" fillId="0" borderId="27" xfId="127" applyNumberFormat="1" applyFont="1" applyFill="1" applyBorder="1" applyAlignment="1">
      <alignment horizontal="center" vertical="center"/>
    </xf>
    <xf numFmtId="172" fontId="0" fillId="0" borderId="27" xfId="0" applyNumberFormat="1" applyFont="1" applyBorder="1" applyAlignment="1">
      <alignment horizontal="center" vertical="center"/>
    </xf>
    <xf numFmtId="2" fontId="0" fillId="0" borderId="27" xfId="0" applyNumberFormat="1" applyFont="1" applyBorder="1" applyAlignment="1">
      <alignment horizontal="center" vertical="center"/>
    </xf>
    <xf numFmtId="172" fontId="85" fillId="0" borderId="33" xfId="120" applyNumberFormat="1" applyFont="1" applyFill="1" applyBorder="1" applyAlignment="1">
      <alignment horizontal="center" vertical="center" wrapText="1"/>
    </xf>
    <xf numFmtId="0" fontId="0" fillId="0" borderId="32" xfId="0" applyFont="1" applyFill="1" applyBorder="1" applyAlignment="1">
      <alignment horizontal="center" vertical="center"/>
    </xf>
    <xf numFmtId="0" fontId="0" fillId="0" borderId="33" xfId="0" applyFont="1" applyFill="1" applyBorder="1" applyAlignment="1">
      <alignment horizontal="center" vertical="center"/>
    </xf>
    <xf numFmtId="0" fontId="0" fillId="0" borderId="56" xfId="0" applyFont="1" applyFill="1" applyBorder="1" applyAlignment="1">
      <alignment horizontal="center" vertical="center"/>
    </xf>
    <xf numFmtId="2" fontId="0" fillId="0" borderId="33" xfId="0" applyNumberFormat="1" applyFont="1" applyFill="1" applyBorder="1" applyAlignment="1">
      <alignment horizontal="center" vertical="center"/>
    </xf>
    <xf numFmtId="0" fontId="0" fillId="0" borderId="62" xfId="0" applyFont="1" applyFill="1" applyBorder="1" applyAlignment="1">
      <alignment horizontal="center" vertical="center"/>
    </xf>
    <xf numFmtId="0" fontId="0" fillId="0" borderId="1" xfId="0" applyFont="1" applyFill="1" applyBorder="1" applyAlignment="1">
      <alignment horizontal="center" wrapText="1"/>
    </xf>
    <xf numFmtId="0" fontId="0" fillId="0" borderId="0" xfId="0" applyFont="1" applyFill="1" applyBorder="1" applyAlignment="1">
      <alignment horizontal="center" wrapText="1"/>
    </xf>
    <xf numFmtId="172" fontId="0" fillId="0" borderId="0" xfId="0" applyNumberFormat="1" applyFont="1" applyFill="1" applyBorder="1" applyAlignment="1">
      <alignment horizontal="center"/>
    </xf>
    <xf numFmtId="172" fontId="73" fillId="0" borderId="1" xfId="120" applyNumberFormat="1" applyFont="1" applyFill="1" applyBorder="1" applyAlignment="1">
      <alignment horizontal="center" wrapText="1"/>
    </xf>
    <xf numFmtId="172" fontId="73" fillId="0" borderId="0" xfId="120" applyNumberFormat="1" applyFont="1" applyFill="1" applyBorder="1" applyAlignment="1">
      <alignment horizontal="center" wrapText="1"/>
    </xf>
    <xf numFmtId="172" fontId="73" fillId="0" borderId="30" xfId="120" applyNumberFormat="1" applyFont="1" applyFill="1" applyBorder="1" applyAlignment="1">
      <alignment horizontal="center" wrapText="1"/>
    </xf>
    <xf numFmtId="2" fontId="0" fillId="0" borderId="62" xfId="0" applyNumberFormat="1" applyFont="1" applyFill="1" applyBorder="1" applyAlignment="1">
      <alignment horizontal="center"/>
    </xf>
    <xf numFmtId="0" fontId="38" fillId="0" borderId="0" xfId="0" applyFont="1" applyBorder="1" applyAlignment="1">
      <alignment horizontal="center" vertical="center"/>
    </xf>
    <xf numFmtId="0" fontId="38" fillId="0" borderId="27" xfId="0" applyFont="1" applyBorder="1" applyAlignment="1">
      <alignment horizontal="center" vertical="center"/>
    </xf>
    <xf numFmtId="49" fontId="38" fillId="0" borderId="27" xfId="0" applyNumberFormat="1" applyFont="1" applyBorder="1" applyAlignment="1">
      <alignment horizontal="center" vertical="center"/>
    </xf>
    <xf numFmtId="0" fontId="45" fillId="0" borderId="0" xfId="120" applyFont="1" applyFill="1" applyBorder="1" applyAlignment="1">
      <alignment horizontal="center" vertical="center" wrapText="1"/>
    </xf>
    <xf numFmtId="0" fontId="0" fillId="0" borderId="30" xfId="12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30" xfId="0" applyFont="1" applyBorder="1" applyAlignment="1">
      <alignment horizontal="center" vertical="center" wrapText="1"/>
    </xf>
    <xf numFmtId="172" fontId="0" fillId="0" borderId="1" xfId="0" applyNumberFormat="1" applyFont="1" applyFill="1" applyBorder="1" applyAlignment="1">
      <alignment horizontal="center" vertical="center" wrapText="1"/>
    </xf>
    <xf numFmtId="172" fontId="0" fillId="0" borderId="0" xfId="0" applyNumberFormat="1" applyFont="1" applyFill="1" applyBorder="1" applyAlignment="1">
      <alignment horizontal="center" vertical="center" wrapText="1"/>
    </xf>
    <xf numFmtId="172" fontId="0" fillId="0" borderId="30" xfId="0" applyNumberFormat="1" applyFont="1" applyFill="1" applyBorder="1" applyAlignment="1">
      <alignment horizontal="center" vertical="center" wrapText="1"/>
    </xf>
    <xf numFmtId="172" fontId="0" fillId="0" borderId="1" xfId="0" applyNumberFormat="1" applyFont="1" applyFill="1" applyBorder="1" applyAlignment="1">
      <alignment horizontal="center" vertical="center"/>
    </xf>
    <xf numFmtId="172" fontId="0" fillId="0" borderId="0" xfId="0" applyNumberFormat="1" applyFont="1" applyFill="1" applyBorder="1" applyAlignment="1">
      <alignment horizontal="center" vertical="center"/>
    </xf>
    <xf numFmtId="172" fontId="0" fillId="0" borderId="30" xfId="0" applyNumberFormat="1" applyFont="1" applyFill="1" applyBorder="1" applyAlignment="1">
      <alignment horizontal="center" vertical="center"/>
    </xf>
    <xf numFmtId="0" fontId="0" fillId="0" borderId="1" xfId="0" applyFont="1" applyBorder="1" applyAlignment="1">
      <alignment horizontal="center" vertical="center"/>
    </xf>
    <xf numFmtId="0" fontId="0" fillId="0" borderId="30" xfId="0" applyFont="1" applyBorder="1" applyAlignment="1">
      <alignment horizontal="center" vertical="center"/>
    </xf>
    <xf numFmtId="0" fontId="34" fillId="0" borderId="27" xfId="120" applyBorder="1" applyAlignment="1">
      <alignment horizontal="center" vertical="center" wrapText="1"/>
    </xf>
    <xf numFmtId="173" fontId="0" fillId="0" borderId="30" xfId="0" applyNumberFormat="1" applyFont="1" applyFill="1" applyBorder="1" applyAlignment="1">
      <alignment horizontal="center" vertical="center"/>
    </xf>
    <xf numFmtId="2" fontId="34" fillId="0" borderId="27" xfId="120" applyNumberFormat="1" applyBorder="1" applyAlignment="1">
      <alignment horizontal="center" vertical="center" wrapText="1"/>
    </xf>
    <xf numFmtId="1" fontId="34" fillId="0" borderId="1" xfId="120" applyNumberFormat="1" applyFill="1" applyBorder="1" applyAlignment="1">
      <alignment horizontal="center" vertical="center" wrapText="1"/>
    </xf>
    <xf numFmtId="172" fontId="1" fillId="0" borderId="1" xfId="122" applyNumberFormat="1" applyFont="1" applyBorder="1" applyAlignment="1">
      <alignment horizontal="center" vertical="center"/>
    </xf>
    <xf numFmtId="172" fontId="73" fillId="0" borderId="30" xfId="120" applyNumberFormat="1" applyFont="1" applyFill="1" applyBorder="1" applyAlignment="1">
      <alignment horizontal="center" vertical="center"/>
    </xf>
    <xf numFmtId="173" fontId="34" fillId="0" borderId="27" xfId="120" applyNumberFormat="1" applyBorder="1" applyAlignment="1">
      <alignment horizontal="center" vertical="center" wrapText="1"/>
    </xf>
    <xf numFmtId="1" fontId="34" fillId="33" borderId="1" xfId="120" applyNumberFormat="1" applyFill="1" applyBorder="1" applyAlignment="1">
      <alignment horizontal="center" vertical="center" wrapText="1"/>
    </xf>
    <xf numFmtId="2" fontId="73" fillId="33" borderId="30" xfId="120" applyNumberFormat="1" applyFont="1" applyFill="1" applyBorder="1" applyAlignment="1">
      <alignment horizontal="center" vertical="center"/>
    </xf>
    <xf numFmtId="2" fontId="73" fillId="0" borderId="30" xfId="120" applyNumberFormat="1" applyFont="1" applyFill="1" applyBorder="1" applyAlignment="1">
      <alignment horizontal="center" vertical="center"/>
    </xf>
    <xf numFmtId="172" fontId="1" fillId="33" borderId="1" xfId="122" applyNumberFormat="1" applyFont="1" applyFill="1" applyBorder="1" applyAlignment="1">
      <alignment horizontal="center" vertical="center"/>
    </xf>
    <xf numFmtId="173" fontId="1" fillId="33" borderId="0" xfId="122" applyNumberFormat="1" applyFont="1" applyFill="1" applyBorder="1" applyAlignment="1">
      <alignment horizontal="center" vertical="center"/>
    </xf>
    <xf numFmtId="173" fontId="1" fillId="0" borderId="30" xfId="122" applyNumberFormat="1" applyFont="1" applyFill="1" applyBorder="1" applyAlignment="1">
      <alignment horizontal="center" vertical="center"/>
    </xf>
    <xf numFmtId="173" fontId="1" fillId="0" borderId="0" xfId="122" applyNumberFormat="1" applyFont="1" applyBorder="1" applyAlignment="1">
      <alignment horizontal="center" vertical="center"/>
    </xf>
    <xf numFmtId="173" fontId="1" fillId="0" borderId="30" xfId="122" applyNumberFormat="1" applyFont="1" applyBorder="1" applyAlignment="1">
      <alignment horizontal="center" vertical="center"/>
    </xf>
    <xf numFmtId="172" fontId="34" fillId="0" borderId="27" xfId="120" applyNumberFormat="1" applyBorder="1" applyAlignment="1">
      <alignment horizontal="center" vertical="center" wrapText="1"/>
    </xf>
    <xf numFmtId="172" fontId="73" fillId="0" borderId="1" xfId="120" applyNumberFormat="1" applyFont="1" applyFill="1" applyBorder="1" applyAlignment="1">
      <alignment horizontal="center" vertical="center" wrapText="1"/>
    </xf>
    <xf numFmtId="172" fontId="73" fillId="0" borderId="0" xfId="120" applyNumberFormat="1" applyFont="1" applyFill="1" applyBorder="1" applyAlignment="1">
      <alignment horizontal="center" vertical="center" wrapText="1"/>
    </xf>
    <xf numFmtId="172" fontId="73" fillId="0" borderId="30" xfId="120" applyNumberFormat="1" applyFont="1" applyFill="1" applyBorder="1" applyAlignment="1">
      <alignment horizontal="center" vertical="center" wrapText="1"/>
    </xf>
    <xf numFmtId="1" fontId="34" fillId="0" borderId="1" xfId="120" applyNumberFormat="1" applyFill="1" applyBorder="1" applyAlignment="1">
      <alignment horizontal="center" vertical="center"/>
    </xf>
    <xf numFmtId="0" fontId="34" fillId="0" borderId="27" xfId="120" applyBorder="1" applyAlignment="1">
      <alignment horizontal="center" vertical="center"/>
    </xf>
    <xf numFmtId="172" fontId="73" fillId="0" borderId="1" xfId="120" applyNumberFormat="1" applyFont="1" applyFill="1" applyBorder="1" applyAlignment="1">
      <alignment horizontal="center" vertical="center"/>
    </xf>
    <xf numFmtId="172" fontId="0" fillId="0" borderId="1" xfId="0" applyNumberFormat="1" applyFont="1" applyBorder="1" applyAlignment="1">
      <alignment horizontal="center" vertical="center"/>
    </xf>
    <xf numFmtId="0" fontId="0" fillId="0" borderId="27" xfId="120" applyFont="1" applyBorder="1" applyAlignment="1">
      <alignment horizontal="center" vertical="center" wrapText="1"/>
    </xf>
    <xf numFmtId="172" fontId="85" fillId="0" borderId="62" xfId="120" applyNumberFormat="1" applyFont="1" applyFill="1" applyBorder="1" applyAlignment="1">
      <alignment horizontal="center" vertical="center" wrapText="1"/>
    </xf>
    <xf numFmtId="172" fontId="85" fillId="0" borderId="32" xfId="120" applyNumberFormat="1" applyFont="1" applyFill="1" applyBorder="1" applyAlignment="1">
      <alignment horizontal="center" vertical="center" wrapText="1"/>
    </xf>
    <xf numFmtId="172" fontId="85" fillId="0" borderId="54" xfId="120" applyNumberFormat="1" applyFont="1" applyFill="1" applyBorder="1" applyAlignment="1">
      <alignment horizontal="center" vertical="center" wrapText="1"/>
    </xf>
    <xf numFmtId="2" fontId="0" fillId="0" borderId="62" xfId="0" applyNumberFormat="1" applyFont="1" applyFill="1" applyBorder="1" applyAlignment="1">
      <alignment horizontal="center" vertical="center"/>
    </xf>
    <xf numFmtId="2" fontId="73" fillId="0" borderId="54" xfId="120" applyNumberFormat="1" applyFont="1" applyFill="1" applyBorder="1" applyAlignment="1">
      <alignment horizontal="center" vertical="center"/>
    </xf>
    <xf numFmtId="0" fontId="38" fillId="0" borderId="38" xfId="0" applyFont="1" applyBorder="1" applyAlignment="1">
      <alignment horizontal="center" vertical="center"/>
    </xf>
    <xf numFmtId="172" fontId="1" fillId="0" borderId="27" xfId="122" applyNumberFormat="1" applyFont="1" applyFill="1" applyBorder="1" applyAlignment="1">
      <alignment horizontal="center" vertical="center"/>
    </xf>
    <xf numFmtId="173" fontId="1" fillId="0" borderId="27" xfId="122" applyNumberFormat="1" applyFont="1" applyFill="1" applyBorder="1" applyAlignment="1">
      <alignment horizontal="center" vertical="center"/>
    </xf>
    <xf numFmtId="0" fontId="83" fillId="0" borderId="27" xfId="0" applyFont="1" applyFill="1" applyBorder="1" applyAlignment="1">
      <alignment horizontal="center" vertical="center" wrapText="1"/>
    </xf>
    <xf numFmtId="173" fontId="0" fillId="0" borderId="1" xfId="128" applyNumberFormat="1" applyFont="1" applyFill="1" applyBorder="1" applyAlignment="1">
      <alignment horizontal="center" vertical="center"/>
    </xf>
    <xf numFmtId="173" fontId="0" fillId="0" borderId="30" xfId="128" applyNumberFormat="1" applyFont="1" applyFill="1" applyBorder="1" applyAlignment="1">
      <alignment horizontal="center" vertical="center"/>
    </xf>
    <xf numFmtId="0" fontId="0" fillId="0" borderId="1" xfId="0" applyBorder="1" applyAlignment="1">
      <alignment horizontal="center" vertical="center"/>
    </xf>
    <xf numFmtId="173" fontId="0" fillId="0" borderId="27" xfId="0" applyNumberFormat="1" applyFont="1" applyFill="1" applyBorder="1" applyAlignment="1">
      <alignment horizontal="center" vertical="center"/>
    </xf>
    <xf numFmtId="2" fontId="0" fillId="0" borderId="1" xfId="0" applyNumberFormat="1" applyBorder="1" applyAlignment="1">
      <alignment horizontal="center" vertical="center"/>
    </xf>
    <xf numFmtId="2" fontId="0" fillId="0" borderId="30" xfId="128" applyNumberFormat="1" applyFont="1" applyFill="1" applyBorder="1" applyAlignment="1">
      <alignment horizontal="center" vertical="center"/>
    </xf>
    <xf numFmtId="2" fontId="0" fillId="0" borderId="1" xfId="128" applyNumberFormat="1" applyFont="1" applyFill="1" applyBorder="1" applyAlignment="1">
      <alignment horizontal="center" vertical="center"/>
    </xf>
    <xf numFmtId="2" fontId="34" fillId="0" borderId="27" xfId="120" applyNumberFormat="1" applyFill="1" applyBorder="1" applyAlignment="1">
      <alignment horizontal="center" vertical="center" wrapText="1"/>
    </xf>
    <xf numFmtId="172" fontId="34" fillId="0" borderId="27" xfId="120" applyNumberFormat="1" applyFill="1" applyBorder="1" applyAlignment="1">
      <alignment horizontal="center" vertical="center"/>
    </xf>
    <xf numFmtId="173" fontId="73" fillId="0" borderId="27" xfId="120" applyNumberFormat="1" applyFont="1" applyFill="1" applyBorder="1" applyAlignment="1">
      <alignment horizontal="center" vertical="center" wrapText="1"/>
    </xf>
    <xf numFmtId="1" fontId="34" fillId="0" borderId="27" xfId="120" applyNumberFormat="1" applyFill="1" applyBorder="1" applyAlignment="1">
      <alignment horizontal="center" vertical="center"/>
    </xf>
    <xf numFmtId="0" fontId="34" fillId="0" borderId="27" xfId="120" applyFill="1" applyBorder="1" applyAlignment="1">
      <alignment horizontal="center" vertical="center"/>
    </xf>
    <xf numFmtId="0" fontId="0" fillId="0" borderId="0" xfId="0" applyAlignment="1">
      <alignment horizontal="center" vertical="center"/>
    </xf>
    <xf numFmtId="0" fontId="1" fillId="0" borderId="27" xfId="120" applyFont="1" applyFill="1" applyBorder="1" applyAlignment="1">
      <alignment horizontal="center" vertical="center"/>
    </xf>
    <xf numFmtId="0" fontId="0" fillId="0" borderId="54" xfId="0" applyFont="1" applyFill="1" applyBorder="1" applyAlignment="1">
      <alignment horizontal="center" vertical="center"/>
    </xf>
    <xf numFmtId="0" fontId="0" fillId="0" borderId="1" xfId="0" applyBorder="1" applyAlignment="1">
      <alignment horizontal="center" vertical="center" wrapText="1"/>
    </xf>
    <xf numFmtId="0" fontId="0" fillId="0" borderId="30" xfId="0" applyFont="1" applyFill="1" applyBorder="1" applyAlignment="1">
      <alignment horizontal="center" vertical="center"/>
    </xf>
    <xf numFmtId="172" fontId="1" fillId="0" borderId="0" xfId="122" applyNumberFormat="1" applyFont="1" applyFill="1" applyBorder="1" applyAlignment="1">
      <alignment horizontal="center" vertical="center"/>
    </xf>
    <xf numFmtId="0" fontId="0" fillId="25" borderId="1" xfId="0" applyFill="1" applyBorder="1" applyAlignment="1">
      <alignment horizontal="center" vertical="center"/>
    </xf>
    <xf numFmtId="172" fontId="1" fillId="25" borderId="0" xfId="122" applyNumberFormat="1" applyFont="1" applyFill="1" applyBorder="1" applyAlignment="1">
      <alignment horizontal="center" vertical="center"/>
    </xf>
    <xf numFmtId="172" fontId="1" fillId="0" borderId="30" xfId="122" applyNumberFormat="1" applyFont="1" applyFill="1" applyBorder="1" applyAlignment="1">
      <alignment horizontal="center" vertical="center"/>
    </xf>
    <xf numFmtId="172" fontId="1" fillId="0" borderId="1" xfId="122" applyNumberFormat="1" applyFont="1" applyFill="1" applyBorder="1" applyAlignment="1">
      <alignment horizontal="center" vertical="center"/>
    </xf>
    <xf numFmtId="172" fontId="34" fillId="0" borderId="27" xfId="120" applyNumberFormat="1" applyFill="1" applyBorder="1" applyAlignment="1">
      <alignment horizontal="center" vertical="center" wrapText="1"/>
    </xf>
    <xf numFmtId="172" fontId="1" fillId="33" borderId="0" xfId="122" applyNumberFormat="1" applyFont="1" applyFill="1" applyBorder="1" applyAlignment="1">
      <alignment horizontal="center" vertical="center"/>
    </xf>
    <xf numFmtId="173" fontId="1" fillId="33" borderId="30" xfId="122" applyNumberFormat="1" applyFont="1" applyFill="1" applyBorder="1" applyAlignment="1">
      <alignment horizontal="center" vertical="center"/>
    </xf>
    <xf numFmtId="0" fontId="0" fillId="0" borderId="1" xfId="0" applyFont="1" applyFill="1" applyBorder="1" applyAlignment="1">
      <alignment horizontal="center" vertical="center"/>
    </xf>
    <xf numFmtId="0" fontId="37" fillId="0" borderId="0" xfId="0" applyFont="1" applyAlignment="1">
      <alignment vertical="center"/>
    </xf>
    <xf numFmtId="0" fontId="96" fillId="0" borderId="0" xfId="0" applyFont="1" applyAlignment="1">
      <alignment vertical="center"/>
    </xf>
    <xf numFmtId="0" fontId="0" fillId="0" borderId="1" xfId="0" applyFont="1" applyFill="1" applyBorder="1" applyAlignment="1">
      <alignment horizontal="center"/>
    </xf>
    <xf numFmtId="0" fontId="0" fillId="0" borderId="30" xfId="0" applyFont="1" applyFill="1" applyBorder="1" applyAlignment="1">
      <alignment horizontal="center"/>
    </xf>
    <xf numFmtId="2" fontId="0" fillId="0" borderId="1" xfId="0" applyNumberFormat="1" applyFont="1" applyFill="1" applyBorder="1" applyAlignment="1">
      <alignment horizontal="center"/>
    </xf>
    <xf numFmtId="172" fontId="73" fillId="0" borderId="54" xfId="120" applyNumberFormat="1" applyFont="1" applyFill="1" applyBorder="1" applyAlignment="1">
      <alignment horizontal="center" wrapText="1"/>
    </xf>
    <xf numFmtId="0" fontId="0" fillId="0" borderId="27" xfId="0" applyBorder="1" applyAlignment="1">
      <alignment horizontal="center" vertical="center" wrapText="1"/>
    </xf>
    <xf numFmtId="0" fontId="0" fillId="0" borderId="27" xfId="0" applyBorder="1" applyAlignment="1">
      <alignment horizontal="center" vertical="center"/>
    </xf>
    <xf numFmtId="1" fontId="0" fillId="0" borderId="1" xfId="0" applyNumberFormat="1" applyFont="1" applyFill="1" applyBorder="1" applyAlignment="1">
      <alignment horizontal="center" vertical="center"/>
    </xf>
    <xf numFmtId="172" fontId="73" fillId="0" borderId="30" xfId="122" applyNumberFormat="1" applyFont="1" applyFill="1" applyBorder="1" applyAlignment="1">
      <alignment horizontal="center" vertical="center"/>
    </xf>
    <xf numFmtId="172" fontId="0" fillId="0" borderId="27" xfId="0" applyNumberFormat="1" applyBorder="1" applyAlignment="1">
      <alignment horizontal="center" vertical="center"/>
    </xf>
    <xf numFmtId="2" fontId="0" fillId="0" borderId="1" xfId="0" applyNumberFormat="1" applyFont="1" applyFill="1" applyBorder="1" applyAlignment="1">
      <alignment horizontal="center" vertical="center"/>
    </xf>
    <xf numFmtId="1" fontId="73" fillId="0" borderId="27" xfId="120" applyNumberFormat="1" applyFont="1" applyFill="1" applyBorder="1" applyAlignment="1">
      <alignment horizontal="center" vertical="center"/>
    </xf>
    <xf numFmtId="173" fontId="73" fillId="0" borderId="30" xfId="120" applyNumberFormat="1" applyFont="1" applyFill="1" applyBorder="1" applyAlignment="1">
      <alignment horizontal="center" vertical="center"/>
    </xf>
    <xf numFmtId="1" fontId="73" fillId="0" borderId="27" xfId="120" applyNumberFormat="1" applyFont="1" applyFill="1" applyBorder="1" applyAlignment="1">
      <alignment horizontal="center" vertical="center" wrapText="1"/>
    </xf>
    <xf numFmtId="172" fontId="73" fillId="0" borderId="1" xfId="122" applyNumberFormat="1" applyFont="1" applyFill="1" applyBorder="1" applyAlignment="1">
      <alignment horizontal="center" vertical="center"/>
    </xf>
    <xf numFmtId="1" fontId="73" fillId="0" borderId="1" xfId="120" applyNumberFormat="1" applyFont="1" applyFill="1" applyBorder="1" applyAlignment="1">
      <alignment horizontal="center" vertical="center" wrapText="1"/>
    </xf>
    <xf numFmtId="1" fontId="73" fillId="0" borderId="1" xfId="120" applyNumberFormat="1" applyFont="1" applyFill="1" applyBorder="1" applyAlignment="1">
      <alignment horizontal="center" vertical="center"/>
    </xf>
    <xf numFmtId="172" fontId="73" fillId="0" borderId="62" xfId="120" applyNumberFormat="1" applyFont="1" applyFill="1" applyBorder="1" applyAlignment="1">
      <alignment horizontal="center" vertical="center" wrapText="1"/>
    </xf>
    <xf numFmtId="172" fontId="73" fillId="0" borderId="54" xfId="120" applyNumberFormat="1" applyFont="1" applyFill="1" applyBorder="1" applyAlignment="1">
      <alignment horizontal="center" vertical="center" wrapText="1"/>
    </xf>
    <xf numFmtId="1" fontId="73" fillId="0" borderId="33" xfId="120" applyNumberFormat="1" applyFont="1" applyFill="1" applyBorder="1" applyAlignment="1">
      <alignment horizontal="center" vertical="center" wrapText="1"/>
    </xf>
    <xf numFmtId="0" fontId="0" fillId="0" borderId="33" xfId="0" applyBorder="1" applyAlignment="1">
      <alignment horizontal="center" vertical="center"/>
    </xf>
    <xf numFmtId="0" fontId="0" fillId="0" borderId="0" xfId="0" applyAlignment="1">
      <alignment horizontal="center" vertical="center" wrapText="1"/>
    </xf>
    <xf numFmtId="0" fontId="0" fillId="0" borderId="0" xfId="120" applyFont="1" applyFill="1" applyBorder="1" applyAlignment="1">
      <alignment horizontal="center" vertical="center" wrapText="1"/>
    </xf>
    <xf numFmtId="0" fontId="1" fillId="0" borderId="27" xfId="120" applyFont="1" applyFill="1" applyBorder="1" applyAlignment="1">
      <alignment horizontal="center" vertical="center" wrapText="1"/>
    </xf>
    <xf numFmtId="173" fontId="0" fillId="0" borderId="0" xfId="0" applyNumberFormat="1" applyAlignment="1">
      <alignment horizontal="center" vertical="center"/>
    </xf>
    <xf numFmtId="49" fontId="0" fillId="0" borderId="30" xfId="0" applyNumberFormat="1" applyFont="1" applyFill="1" applyBorder="1" applyAlignment="1">
      <alignment horizontal="center" vertical="center" wrapText="1"/>
    </xf>
    <xf numFmtId="0" fontId="34" fillId="0" borderId="27" xfId="120" applyFill="1" applyBorder="1" applyAlignment="1">
      <alignment horizontal="center" vertical="center" wrapText="1"/>
    </xf>
    <xf numFmtId="49" fontId="0" fillId="0" borderId="1" xfId="0" applyNumberFormat="1" applyFont="1" applyFill="1" applyBorder="1" applyAlignment="1">
      <alignment horizontal="center" vertical="center" wrapText="1"/>
    </xf>
    <xf numFmtId="2" fontId="73" fillId="0" borderId="1" xfId="120" applyNumberFormat="1" applyFont="1" applyFill="1" applyBorder="1" applyAlignment="1">
      <alignment horizontal="center" vertical="center"/>
    </xf>
    <xf numFmtId="2" fontId="73" fillId="0" borderId="0" xfId="120" applyNumberFormat="1" applyFont="1" applyFill="1" applyBorder="1" applyAlignment="1">
      <alignment horizontal="center" vertical="center"/>
    </xf>
    <xf numFmtId="172" fontId="34" fillId="0" borderId="1" xfId="120" applyNumberFormat="1" applyBorder="1" applyAlignment="1">
      <alignment horizontal="center" vertical="center" wrapText="1"/>
    </xf>
    <xf numFmtId="1" fontId="73" fillId="0" borderId="0" xfId="120" applyNumberFormat="1" applyFont="1" applyFill="1" applyBorder="1" applyAlignment="1">
      <alignment horizontal="center" vertical="center"/>
    </xf>
    <xf numFmtId="1" fontId="73" fillId="0" borderId="30" xfId="120" applyNumberFormat="1" applyFont="1" applyFill="1" applyBorder="1" applyAlignment="1">
      <alignment horizontal="center" vertical="center"/>
    </xf>
    <xf numFmtId="1" fontId="73" fillId="0" borderId="0" xfId="120" applyNumberFormat="1" applyFont="1" applyFill="1" applyBorder="1" applyAlignment="1">
      <alignment horizontal="center" vertical="center" wrapText="1"/>
    </xf>
    <xf numFmtId="1" fontId="73" fillId="0" borderId="30" xfId="120" applyNumberFormat="1" applyFont="1" applyFill="1" applyBorder="1" applyAlignment="1">
      <alignment horizontal="center" vertical="center" wrapText="1"/>
    </xf>
    <xf numFmtId="173" fontId="73" fillId="0" borderId="30" xfId="122" applyNumberFormat="1" applyFont="1" applyFill="1" applyBorder="1" applyAlignment="1">
      <alignment horizontal="center" vertical="center"/>
    </xf>
    <xf numFmtId="0" fontId="34" fillId="0" borderId="0" xfId="121" applyBorder="1" applyAlignment="1">
      <alignment horizontal="center" vertical="center"/>
    </xf>
    <xf numFmtId="0" fontId="34" fillId="0" borderId="0" xfId="121" applyFill="1" applyBorder="1" applyAlignment="1">
      <alignment horizontal="center" vertical="center"/>
    </xf>
    <xf numFmtId="0" fontId="34" fillId="33" borderId="0" xfId="121" applyFill="1" applyBorder="1" applyAlignment="1">
      <alignment horizontal="center" vertical="center"/>
    </xf>
    <xf numFmtId="2" fontId="0" fillId="33" borderId="1" xfId="0" applyNumberFormat="1" applyFont="1" applyFill="1" applyBorder="1" applyAlignment="1">
      <alignment horizontal="center" vertical="center"/>
    </xf>
    <xf numFmtId="173" fontId="73" fillId="33" borderId="30" xfId="120" applyNumberFormat="1" applyFont="1" applyFill="1" applyBorder="1" applyAlignment="1">
      <alignment horizontal="center" vertical="center"/>
    </xf>
    <xf numFmtId="173" fontId="73" fillId="0" borderId="54" xfId="122" applyNumberFormat="1" applyFont="1" applyFill="1" applyBorder="1" applyAlignment="1">
      <alignment horizontal="center" vertical="center"/>
    </xf>
    <xf numFmtId="1" fontId="73" fillId="0" borderId="62" xfId="120" applyNumberFormat="1" applyFont="1" applyFill="1" applyBorder="1" applyAlignment="1">
      <alignment horizontal="center" vertical="center" wrapText="1"/>
    </xf>
    <xf numFmtId="1" fontId="73" fillId="0" borderId="32" xfId="120" applyNumberFormat="1" applyFont="1" applyFill="1" applyBorder="1" applyAlignment="1">
      <alignment horizontal="center" vertical="center" wrapText="1"/>
    </xf>
    <xf numFmtId="1" fontId="73" fillId="0" borderId="54" xfId="120" applyNumberFormat="1" applyFont="1" applyFill="1" applyBorder="1" applyAlignment="1">
      <alignment horizontal="center" vertical="center" wrapText="1"/>
    </xf>
    <xf numFmtId="173" fontId="73" fillId="0" borderId="54" xfId="120" applyNumberFormat="1" applyFont="1" applyFill="1" applyBorder="1" applyAlignment="1">
      <alignment horizontal="center" vertical="center"/>
    </xf>
    <xf numFmtId="0" fontId="34" fillId="0" borderId="33" xfId="120" applyFill="1" applyBorder="1" applyAlignment="1">
      <alignment horizontal="center" vertical="center"/>
    </xf>
    <xf numFmtId="0" fontId="0" fillId="0" borderId="0" xfId="0" applyBorder="1" applyAlignment="1">
      <alignment horizontal="center" vertical="center" wrapText="1"/>
    </xf>
    <xf numFmtId="0" fontId="0" fillId="0" borderId="30" xfId="0" applyBorder="1" applyAlignment="1">
      <alignment horizontal="center" vertical="center" wrapText="1"/>
    </xf>
    <xf numFmtId="0" fontId="0" fillId="0" borderId="0" xfId="0" applyBorder="1" applyAlignment="1">
      <alignment horizontal="center" vertical="center"/>
    </xf>
    <xf numFmtId="0" fontId="0" fillId="0" borderId="30" xfId="0" applyBorder="1" applyAlignment="1">
      <alignment horizontal="center" vertical="center"/>
    </xf>
    <xf numFmtId="172" fontId="0" fillId="33" borderId="1" xfId="0" applyNumberFormat="1" applyFill="1" applyBorder="1" applyAlignment="1">
      <alignment horizontal="center" vertical="center"/>
    </xf>
    <xf numFmtId="0" fontId="0" fillId="33" borderId="0" xfId="0" applyFill="1" applyBorder="1" applyAlignment="1">
      <alignment horizontal="center" vertical="center"/>
    </xf>
    <xf numFmtId="172" fontId="0" fillId="0" borderId="1" xfId="0" applyNumberFormat="1" applyBorder="1" applyAlignment="1">
      <alignment horizontal="center" vertical="center"/>
    </xf>
    <xf numFmtId="0" fontId="34" fillId="0" borderId="0" xfId="120" applyFill="1" applyBorder="1" applyAlignment="1">
      <alignment horizontal="center" vertical="center"/>
    </xf>
    <xf numFmtId="172" fontId="0" fillId="0" borderId="30" xfId="0" applyNumberFormat="1" applyBorder="1" applyAlignment="1">
      <alignment horizontal="center" vertical="center"/>
    </xf>
    <xf numFmtId="172" fontId="73" fillId="0" borderId="32" xfId="120" applyNumberFormat="1" applyFont="1" applyFill="1" applyBorder="1" applyAlignment="1">
      <alignment horizontal="center" vertical="center" wrapText="1"/>
    </xf>
    <xf numFmtId="173" fontId="73" fillId="0" borderId="32" xfId="122" applyNumberFormat="1" applyFont="1" applyFill="1" applyBorder="1" applyAlignment="1">
      <alignment horizontal="center" vertical="center"/>
    </xf>
    <xf numFmtId="172" fontId="0" fillId="0" borderId="54" xfId="0" applyNumberFormat="1" applyBorder="1" applyAlignment="1">
      <alignment horizontal="center" vertical="center"/>
    </xf>
    <xf numFmtId="0" fontId="0" fillId="33" borderId="1" xfId="0" applyFill="1" applyBorder="1" applyAlignment="1">
      <alignment horizontal="center" vertical="center"/>
    </xf>
    <xf numFmtId="173" fontId="0" fillId="0" borderId="0" xfId="0" applyNumberFormat="1" applyFill="1" applyBorder="1" applyAlignment="1">
      <alignment horizontal="center"/>
    </xf>
    <xf numFmtId="172" fontId="73" fillId="0" borderId="32" xfId="120" applyNumberFormat="1" applyFont="1" applyFill="1" applyBorder="1" applyAlignment="1">
      <alignment horizontal="center" wrapText="1"/>
    </xf>
    <xf numFmtId="0" fontId="1" fillId="0" borderId="0" xfId="0" applyFont="1" applyFill="1" applyBorder="1" applyAlignment="1">
      <alignment horizontal="center" vertical="center" wrapText="1"/>
    </xf>
    <xf numFmtId="0" fontId="1" fillId="0" borderId="30" xfId="121" applyFont="1" applyFill="1" applyBorder="1" applyAlignment="1">
      <alignment horizontal="center" vertical="center" wrapText="1"/>
    </xf>
    <xf numFmtId="2" fontId="0" fillId="33" borderId="0" xfId="0" applyNumberFormat="1" applyFill="1" applyBorder="1" applyAlignment="1">
      <alignment horizontal="center" vertical="center"/>
    </xf>
    <xf numFmtId="173" fontId="0" fillId="0" borderId="0" xfId="0" applyNumberFormat="1" applyFill="1" applyBorder="1" applyAlignment="1">
      <alignment horizontal="center" vertical="center"/>
    </xf>
    <xf numFmtId="0" fontId="34" fillId="0" borderId="0" xfId="120" applyBorder="1" applyAlignment="1">
      <alignment horizontal="center" vertical="center"/>
    </xf>
    <xf numFmtId="49" fontId="0" fillId="0" borderId="1" xfId="0" applyNumberFormat="1" applyFont="1" applyFill="1" applyBorder="1" applyAlignment="1">
      <alignment horizontal="center" wrapText="1"/>
    </xf>
    <xf numFmtId="49" fontId="0" fillId="0" borderId="30" xfId="0" applyNumberFormat="1" applyFont="1" applyFill="1" applyBorder="1" applyAlignment="1">
      <alignment horizontal="center" wrapText="1"/>
    </xf>
    <xf numFmtId="2" fontId="73" fillId="0" borderId="0" xfId="120" applyNumberFormat="1" applyFont="1" applyFill="1" applyBorder="1" applyAlignment="1">
      <alignment horizontal="center"/>
    </xf>
    <xf numFmtId="0" fontId="1" fillId="0" borderId="1" xfId="120" applyFont="1" applyFill="1" applyBorder="1" applyAlignment="1">
      <alignment horizontal="center" vertical="center" wrapText="1"/>
    </xf>
    <xf numFmtId="0" fontId="1" fillId="0" borderId="0" xfId="120" applyFont="1" applyFill="1" applyBorder="1" applyAlignment="1">
      <alignment horizontal="center" vertical="center" wrapText="1"/>
    </xf>
    <xf numFmtId="0" fontId="1" fillId="0" borderId="30" xfId="120" applyFont="1" applyFill="1" applyBorder="1" applyAlignment="1">
      <alignment horizontal="center" vertical="center" wrapText="1"/>
    </xf>
    <xf numFmtId="0" fontId="36" fillId="0" borderId="1" xfId="120" applyFont="1" applyFill="1" applyBorder="1" applyAlignment="1">
      <alignment horizontal="center" vertical="center" wrapText="1"/>
    </xf>
    <xf numFmtId="0" fontId="36" fillId="0" borderId="0" xfId="120" applyFont="1" applyFill="1" applyBorder="1" applyAlignment="1">
      <alignment horizontal="center" vertical="center" wrapText="1"/>
    </xf>
    <xf numFmtId="172" fontId="73" fillId="0" borderId="0" xfId="122" applyNumberFormat="1" applyFont="1" applyFill="1" applyBorder="1" applyAlignment="1">
      <alignment horizontal="center" vertical="center"/>
    </xf>
    <xf numFmtId="172" fontId="1" fillId="0" borderId="1" xfId="0" applyNumberFormat="1" applyFont="1" applyBorder="1" applyAlignment="1">
      <alignment horizontal="center" vertical="center"/>
    </xf>
    <xf numFmtId="173" fontId="73" fillId="0" borderId="0" xfId="122" applyNumberFormat="1" applyFont="1" applyFill="1" applyBorder="1" applyAlignment="1">
      <alignment horizontal="center" vertical="center"/>
    </xf>
    <xf numFmtId="2" fontId="0" fillId="0" borderId="33" xfId="128" applyNumberFormat="1" applyFont="1" applyFill="1" applyBorder="1" applyAlignment="1">
      <alignment horizontal="center" vertical="center"/>
    </xf>
    <xf numFmtId="2" fontId="73" fillId="0" borderId="0" xfId="122" applyNumberFormat="1" applyFont="1" applyFill="1" applyBorder="1" applyAlignment="1">
      <alignment horizontal="center" vertical="center"/>
    </xf>
    <xf numFmtId="172" fontId="34" fillId="33" borderId="1" xfId="120" applyNumberFormat="1" applyFill="1" applyBorder="1" applyAlignment="1">
      <alignment horizontal="center" vertical="center" wrapText="1"/>
    </xf>
    <xf numFmtId="2" fontId="73" fillId="0" borderId="1" xfId="120" applyNumberFormat="1" applyFont="1" applyFill="1" applyBorder="1" applyAlignment="1">
      <alignment horizontal="center" vertical="center" wrapText="1"/>
    </xf>
    <xf numFmtId="0" fontId="34" fillId="0" borderId="30" xfId="120" applyFill="1" applyBorder="1" applyAlignment="1">
      <alignment horizontal="center" vertical="center"/>
    </xf>
    <xf numFmtId="0" fontId="34" fillId="0" borderId="1" xfId="120" applyFill="1" applyBorder="1" applyAlignment="1">
      <alignment horizontal="center" vertical="center" wrapText="1"/>
    </xf>
    <xf numFmtId="0" fontId="34" fillId="0" borderId="30" xfId="120" applyFill="1" applyBorder="1" applyAlignment="1">
      <alignment horizontal="center" vertical="center" wrapText="1"/>
    </xf>
    <xf numFmtId="0" fontId="34" fillId="0" borderId="1" xfId="120" applyBorder="1" applyAlignment="1">
      <alignment horizontal="center" vertical="center"/>
    </xf>
    <xf numFmtId="173" fontId="34" fillId="0" borderId="30" xfId="120" applyNumberFormat="1" applyFill="1" applyBorder="1" applyAlignment="1">
      <alignment horizontal="center" vertical="center"/>
    </xf>
    <xf numFmtId="173" fontId="73" fillId="0" borderId="27" xfId="120" applyNumberFormat="1" applyFont="1" applyFill="1" applyBorder="1" applyAlignment="1">
      <alignment horizontal="center" vertical="center"/>
    </xf>
    <xf numFmtId="0" fontId="34" fillId="0" borderId="1" xfId="120" applyFill="1" applyBorder="1" applyAlignment="1">
      <alignment horizontal="center" vertical="center"/>
    </xf>
    <xf numFmtId="173" fontId="34" fillId="0" borderId="30" xfId="120" applyNumberFormat="1" applyBorder="1" applyAlignment="1">
      <alignment horizontal="center" vertical="center"/>
    </xf>
    <xf numFmtId="172" fontId="34" fillId="0" borderId="0" xfId="120" applyNumberFormat="1" applyFill="1" applyBorder="1" applyAlignment="1">
      <alignment horizontal="center" vertical="center"/>
    </xf>
    <xf numFmtId="172" fontId="34" fillId="25" borderId="0" xfId="120" applyNumberFormat="1" applyFill="1" applyBorder="1" applyAlignment="1">
      <alignment horizontal="center" vertical="center"/>
    </xf>
    <xf numFmtId="173" fontId="34" fillId="25" borderId="30" xfId="120" applyNumberFormat="1" applyFill="1" applyBorder="1" applyAlignment="1">
      <alignment horizontal="center" vertical="center"/>
    </xf>
    <xf numFmtId="172" fontId="73" fillId="25" borderId="0" xfId="120" applyNumberFormat="1" applyFont="1" applyFill="1" applyBorder="1" applyAlignment="1">
      <alignment horizontal="center" vertical="center" wrapText="1"/>
    </xf>
    <xf numFmtId="172" fontId="73" fillId="25" borderId="30" xfId="120" applyNumberFormat="1" applyFont="1" applyFill="1" applyBorder="1" applyAlignment="1">
      <alignment horizontal="center" vertical="center" wrapText="1"/>
    </xf>
    <xf numFmtId="172" fontId="34" fillId="0" borderId="1" xfId="120" applyNumberFormat="1" applyFill="1" applyBorder="1" applyAlignment="1">
      <alignment horizontal="center" vertical="center"/>
    </xf>
    <xf numFmtId="172" fontId="34" fillId="30" borderId="0" xfId="120" applyNumberFormat="1" applyFill="1" applyBorder="1" applyAlignment="1">
      <alignment horizontal="center" vertical="center"/>
    </xf>
    <xf numFmtId="173" fontId="34" fillId="0" borderId="30" xfId="120" applyNumberFormat="1" applyBorder="1" applyAlignment="1">
      <alignment horizontal="center" vertical="center" wrapText="1"/>
    </xf>
    <xf numFmtId="172" fontId="73" fillId="30" borderId="0" xfId="120" applyNumberFormat="1" applyFont="1" applyFill="1" applyBorder="1" applyAlignment="1">
      <alignment horizontal="center" vertical="center" wrapText="1"/>
    </xf>
    <xf numFmtId="172" fontId="34" fillId="33" borderId="0" xfId="120" applyNumberFormat="1" applyFill="1" applyBorder="1" applyAlignment="1">
      <alignment horizontal="center" vertical="center"/>
    </xf>
    <xf numFmtId="172" fontId="73" fillId="33" borderId="0" xfId="120" applyNumberFormat="1" applyFont="1" applyFill="1" applyBorder="1" applyAlignment="1">
      <alignment horizontal="center" vertical="center" wrapText="1"/>
    </xf>
    <xf numFmtId="172" fontId="34" fillId="33" borderId="1" xfId="120" applyNumberFormat="1" applyFill="1" applyBorder="1" applyAlignment="1">
      <alignment horizontal="center" vertical="center"/>
    </xf>
    <xf numFmtId="172" fontId="73" fillId="33" borderId="1" xfId="120" applyNumberFormat="1" applyFont="1" applyFill="1" applyBorder="1" applyAlignment="1">
      <alignment horizontal="center" vertical="center" wrapText="1"/>
    </xf>
    <xf numFmtId="172" fontId="34" fillId="0" borderId="1" xfId="120" applyNumberFormat="1" applyBorder="1" applyAlignment="1">
      <alignment horizontal="center" vertical="center"/>
    </xf>
    <xf numFmtId="172" fontId="34" fillId="0" borderId="0" xfId="120" applyNumberFormat="1" applyBorder="1" applyAlignment="1">
      <alignment horizontal="center" vertical="center"/>
    </xf>
    <xf numFmtId="172" fontId="34" fillId="0" borderId="30" xfId="120" applyNumberFormat="1" applyBorder="1" applyAlignment="1">
      <alignment horizontal="center" vertical="center"/>
    </xf>
    <xf numFmtId="173" fontId="73" fillId="0" borderId="33" xfId="120" applyNumberFormat="1" applyFont="1" applyFill="1" applyBorder="1" applyAlignment="1">
      <alignment horizontal="center" vertical="center"/>
    </xf>
    <xf numFmtId="0" fontId="34" fillId="0" borderId="62" xfId="120" applyFill="1" applyBorder="1" applyAlignment="1">
      <alignment horizontal="center" vertical="center"/>
    </xf>
    <xf numFmtId="0" fontId="34" fillId="0" borderId="54" xfId="120" applyFill="1" applyBorder="1" applyAlignment="1">
      <alignment horizontal="center" vertical="center"/>
    </xf>
    <xf numFmtId="172" fontId="73" fillId="0" borderId="0" xfId="120" applyNumberFormat="1" applyFont="1" applyFill="1" applyBorder="1" applyAlignment="1">
      <alignment horizontal="center"/>
    </xf>
    <xf numFmtId="173" fontId="73" fillId="0" borderId="0" xfId="120" applyNumberFormat="1" applyFont="1" applyFill="1" applyBorder="1" applyAlignment="1">
      <alignment horizontal="center"/>
    </xf>
    <xf numFmtId="173" fontId="73" fillId="0" borderId="32" xfId="120" applyNumberFormat="1" applyFont="1" applyFill="1" applyBorder="1" applyAlignment="1">
      <alignment horizontal="center"/>
    </xf>
    <xf numFmtId="173" fontId="0" fillId="0" borderId="0" xfId="128" applyNumberFormat="1" applyFont="1" applyFill="1" applyBorder="1" applyAlignment="1">
      <alignment horizontal="center" vertical="center"/>
    </xf>
    <xf numFmtId="173" fontId="0" fillId="0" borderId="30" xfId="0" applyNumberFormat="1" applyFill="1" applyBorder="1" applyAlignment="1">
      <alignment horizontal="center" vertical="center"/>
    </xf>
    <xf numFmtId="2" fontId="0" fillId="29" borderId="1" xfId="0" applyNumberFormat="1" applyFont="1" applyFill="1" applyBorder="1" applyAlignment="1">
      <alignment horizontal="center" vertical="center"/>
    </xf>
    <xf numFmtId="0" fontId="0" fillId="29" borderId="0" xfId="0" applyFont="1" applyFill="1" applyBorder="1" applyAlignment="1">
      <alignment horizontal="center" vertical="center"/>
    </xf>
    <xf numFmtId="172" fontId="73" fillId="0" borderId="0" xfId="120" applyNumberFormat="1" applyFont="1" applyFill="1" applyBorder="1" applyAlignment="1">
      <alignment horizontal="center" vertical="center"/>
    </xf>
    <xf numFmtId="174" fontId="73" fillId="0" borderId="0" xfId="120" applyNumberFormat="1" applyFont="1" applyFill="1" applyBorder="1" applyAlignment="1">
      <alignment horizontal="center" vertical="center"/>
    </xf>
    <xf numFmtId="174" fontId="73" fillId="0" borderId="30" xfId="120" applyNumberFormat="1" applyFont="1" applyFill="1" applyBorder="1" applyAlignment="1">
      <alignment horizontal="center" vertical="center"/>
    </xf>
    <xf numFmtId="172" fontId="0" fillId="26" borderId="0" xfId="0" applyNumberFormat="1" applyFont="1" applyFill="1" applyBorder="1" applyAlignment="1">
      <alignment horizontal="center" vertical="center"/>
    </xf>
    <xf numFmtId="173" fontId="73" fillId="26" borderId="0" xfId="120" applyNumberFormat="1" applyFont="1" applyFill="1" applyBorder="1" applyAlignment="1">
      <alignment horizontal="center" vertical="center"/>
    </xf>
    <xf numFmtId="173" fontId="73" fillId="0" borderId="0" xfId="120" applyNumberFormat="1" applyFont="1" applyFill="1" applyBorder="1" applyAlignment="1">
      <alignment horizontal="center" vertical="center"/>
    </xf>
    <xf numFmtId="173" fontId="73" fillId="25" borderId="0" xfId="120" applyNumberFormat="1" applyFont="1" applyFill="1" applyBorder="1" applyAlignment="1">
      <alignment horizontal="center" vertical="center"/>
    </xf>
    <xf numFmtId="173" fontId="73" fillId="30" borderId="0" xfId="120" applyNumberFormat="1" applyFont="1" applyFill="1" applyBorder="1" applyAlignment="1">
      <alignment horizontal="center" vertical="center"/>
    </xf>
    <xf numFmtId="173" fontId="73" fillId="33" borderId="0" xfId="120" applyNumberFormat="1" applyFont="1" applyFill="1" applyBorder="1" applyAlignment="1">
      <alignment horizontal="center" vertical="center"/>
    </xf>
    <xf numFmtId="173" fontId="73" fillId="0" borderId="1" xfId="120" applyNumberFormat="1" applyFont="1" applyFill="1" applyBorder="1" applyAlignment="1">
      <alignment horizontal="center" vertical="center"/>
    </xf>
    <xf numFmtId="173" fontId="34" fillId="0" borderId="1" xfId="120" applyNumberFormat="1" applyFill="1" applyBorder="1" applyAlignment="1">
      <alignment horizontal="center" vertical="center"/>
    </xf>
    <xf numFmtId="173" fontId="73" fillId="0" borderId="62" xfId="120" applyNumberFormat="1" applyFont="1" applyFill="1" applyBorder="1" applyAlignment="1">
      <alignment horizontal="center" vertical="center"/>
    </xf>
    <xf numFmtId="173" fontId="73" fillId="0" borderId="32" xfId="120" applyNumberFormat="1" applyFont="1" applyFill="1" applyBorder="1" applyAlignment="1">
      <alignment horizontal="center" vertical="center"/>
    </xf>
    <xf numFmtId="174" fontId="34" fillId="0" borderId="27" xfId="120" applyNumberFormat="1" applyFill="1" applyBorder="1" applyAlignment="1">
      <alignment horizontal="center" vertical="center" wrapText="1"/>
    </xf>
    <xf numFmtId="174" fontId="1" fillId="0" borderId="27" xfId="120" applyNumberFormat="1" applyFont="1" applyFill="1" applyBorder="1" applyAlignment="1">
      <alignment horizontal="center" vertical="center" wrapText="1"/>
    </xf>
    <xf numFmtId="49" fontId="0" fillId="0" borderId="27" xfId="0" applyNumberFormat="1" applyBorder="1" applyAlignment="1">
      <alignment horizontal="center" vertical="center" wrapText="1"/>
    </xf>
    <xf numFmtId="0" fontId="34" fillId="0" borderId="1" xfId="120" applyFill="1" applyBorder="1" applyAlignment="1">
      <alignment horizontal="center" wrapText="1"/>
    </xf>
    <xf numFmtId="0" fontId="34" fillId="0" borderId="30" xfId="120" applyFill="1" applyBorder="1" applyAlignment="1">
      <alignment horizontal="center" wrapText="1"/>
    </xf>
    <xf numFmtId="2" fontId="34" fillId="0" borderId="30" xfId="120" applyNumberFormat="1" applyFill="1" applyBorder="1" applyAlignment="1">
      <alignment horizontal="center" wrapText="1"/>
    </xf>
    <xf numFmtId="0" fontId="0" fillId="25" borderId="0" xfId="0" applyFill="1" applyBorder="1" applyAlignment="1">
      <alignment horizontal="center"/>
    </xf>
    <xf numFmtId="0" fontId="73" fillId="0" borderId="0" xfId="0" applyFont="1" applyFill="1" applyAlignment="1">
      <alignment horizontal="center"/>
    </xf>
    <xf numFmtId="0" fontId="0" fillId="27" borderId="0" xfId="0" applyFont="1" applyFill="1" applyBorder="1" applyAlignment="1">
      <alignment horizontal="center"/>
    </xf>
    <xf numFmtId="0" fontId="73" fillId="27" borderId="0" xfId="0" applyFont="1" applyFill="1" applyAlignment="1">
      <alignment horizontal="center"/>
    </xf>
    <xf numFmtId="0" fontId="73" fillId="0" borderId="0" xfId="0" applyFont="1" applyFill="1" applyBorder="1" applyAlignment="1">
      <alignment horizontal="center"/>
    </xf>
    <xf numFmtId="173" fontId="73" fillId="0" borderId="0" xfId="120" applyNumberFormat="1" applyFont="1" applyFill="1" applyBorder="1" applyAlignment="1">
      <alignment horizontal="center" wrapText="1"/>
    </xf>
    <xf numFmtId="173" fontId="73" fillId="0" borderId="30" xfId="120" applyNumberFormat="1" applyFont="1" applyFill="1" applyBorder="1" applyAlignment="1">
      <alignment horizontal="center" wrapText="1"/>
    </xf>
    <xf numFmtId="173" fontId="73" fillId="0" borderId="1" xfId="120" applyNumberFormat="1" applyFont="1" applyFill="1" applyBorder="1" applyAlignment="1">
      <alignment horizontal="center" wrapText="1"/>
    </xf>
    <xf numFmtId="0" fontId="0" fillId="27" borderId="0" xfId="0" applyFill="1" applyAlignment="1">
      <alignment horizontal="center"/>
    </xf>
    <xf numFmtId="173" fontId="0" fillId="25" borderId="0" xfId="0" applyNumberFormat="1" applyFill="1" applyBorder="1" applyAlignment="1">
      <alignment horizontal="center"/>
    </xf>
    <xf numFmtId="2" fontId="0" fillId="27" borderId="1" xfId="0" applyNumberFormat="1" applyFont="1" applyFill="1" applyBorder="1" applyAlignment="1">
      <alignment horizontal="center"/>
    </xf>
    <xf numFmtId="173" fontId="1" fillId="0" borderId="0" xfId="0" applyNumberFormat="1" applyFont="1" applyAlignment="1">
      <alignment horizontal="center"/>
    </xf>
    <xf numFmtId="173" fontId="34" fillId="0" borderId="0" xfId="120" applyNumberFormat="1" applyFill="1" applyBorder="1" applyAlignment="1">
      <alignment horizontal="center"/>
    </xf>
    <xf numFmtId="0" fontId="0" fillId="32" borderId="0" xfId="0" applyFill="1" applyBorder="1" applyAlignment="1">
      <alignment horizontal="center"/>
    </xf>
    <xf numFmtId="0" fontId="0" fillId="32" borderId="30" xfId="0" applyFill="1" applyBorder="1" applyAlignment="1">
      <alignment horizontal="center"/>
    </xf>
    <xf numFmtId="173" fontId="34" fillId="25" borderId="0" xfId="120" applyNumberFormat="1" applyFill="1" applyBorder="1" applyAlignment="1">
      <alignment horizontal="center"/>
    </xf>
    <xf numFmtId="173" fontId="34" fillId="25" borderId="30" xfId="120" applyNumberFormat="1" applyFill="1" applyBorder="1" applyAlignment="1">
      <alignment horizontal="center"/>
    </xf>
    <xf numFmtId="172" fontId="73" fillId="66" borderId="0" xfId="120" applyNumberFormat="1" applyFont="1" applyFill="1" applyBorder="1" applyAlignment="1">
      <alignment horizontal="center" wrapText="1"/>
    </xf>
    <xf numFmtId="172" fontId="73" fillId="66" borderId="30" xfId="120" applyNumberFormat="1" applyFont="1" applyFill="1" applyBorder="1" applyAlignment="1">
      <alignment horizontal="center" wrapText="1"/>
    </xf>
    <xf numFmtId="173" fontId="34" fillId="0" borderId="30" xfId="120" applyNumberFormat="1" applyFill="1" applyBorder="1" applyAlignment="1">
      <alignment horizontal="center"/>
    </xf>
    <xf numFmtId="173" fontId="73" fillId="0" borderId="54" xfId="120" applyNumberFormat="1" applyFont="1" applyFill="1" applyBorder="1" applyAlignment="1">
      <alignment horizontal="center" wrapText="1"/>
    </xf>
    <xf numFmtId="1" fontId="73" fillId="0" borderId="62" xfId="120" applyNumberFormat="1" applyFont="1" applyFill="1" applyBorder="1" applyAlignment="1">
      <alignment horizontal="center" wrapText="1"/>
    </xf>
    <xf numFmtId="1" fontId="73" fillId="0" borderId="32" xfId="120" applyNumberFormat="1" applyFont="1" applyFill="1" applyBorder="1" applyAlignment="1">
      <alignment horizontal="center" wrapText="1"/>
    </xf>
    <xf numFmtId="0" fontId="34" fillId="0" borderId="54" xfId="120" applyFill="1" applyBorder="1" applyAlignment="1">
      <alignment horizontal="center"/>
    </xf>
    <xf numFmtId="0" fontId="34" fillId="0" borderId="62" xfId="120" applyFill="1" applyBorder="1" applyAlignment="1">
      <alignment horizontal="center" wrapText="1"/>
    </xf>
    <xf numFmtId="0" fontId="69" fillId="0" borderId="0" xfId="0" applyFont="1" applyAlignment="1">
      <alignment horizontal="left" vertical="center"/>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104" fillId="0" borderId="24" xfId="0" applyFont="1" applyBorder="1" applyAlignment="1"/>
    <xf numFmtId="0" fontId="104" fillId="0" borderId="25" xfId="0" applyFont="1" applyBorder="1" applyAlignment="1"/>
    <xf numFmtId="0" fontId="104" fillId="0" borderId="26" xfId="0" applyFont="1" applyBorder="1" applyAlignment="1"/>
    <xf numFmtId="0" fontId="38" fillId="0" borderId="38" xfId="0" applyFont="1" applyBorder="1" applyAlignment="1"/>
    <xf numFmtId="174" fontId="0" fillId="0" borderId="27" xfId="0" applyNumberFormat="1" applyFont="1" applyFill="1" applyBorder="1" applyAlignment="1">
      <alignment horizontal="center" vertical="center" wrapText="1"/>
    </xf>
    <xf numFmtId="0" fontId="63" fillId="0" borderId="30" xfId="0" applyFont="1" applyBorder="1" applyAlignment="1"/>
    <xf numFmtId="0" fontId="79" fillId="0" borderId="30" xfId="0" applyFont="1" applyBorder="1" applyAlignment="1">
      <alignment horizontal="left"/>
    </xf>
    <xf numFmtId="0" fontId="67" fillId="0" borderId="30" xfId="129" applyFont="1" applyBorder="1" applyAlignment="1" applyProtection="1">
      <alignment vertical="center" wrapText="1"/>
    </xf>
    <xf numFmtId="172" fontId="0" fillId="0" borderId="159" xfId="0" applyNumberFormat="1" applyFill="1" applyBorder="1" applyAlignment="1">
      <alignment horizontal="center"/>
    </xf>
    <xf numFmtId="172" fontId="34" fillId="0" borderId="33" xfId="120" applyNumberFormat="1" applyFill="1" applyBorder="1" applyAlignment="1">
      <alignment horizontal="center" vertical="center" wrapText="1"/>
    </xf>
    <xf numFmtId="0" fontId="95" fillId="0" borderId="0" xfId="0" applyFont="1" applyAlignment="1">
      <alignment horizontal="left" vertical="center"/>
    </xf>
    <xf numFmtId="0" fontId="71" fillId="0" borderId="0" xfId="0" applyFont="1" applyAlignment="1">
      <alignment horizontal="left" vertical="center"/>
    </xf>
    <xf numFmtId="1" fontId="0" fillId="0" borderId="159" xfId="0" applyNumberFormat="1" applyFill="1" applyBorder="1" applyAlignment="1">
      <alignment horizontal="center"/>
    </xf>
    <xf numFmtId="49" fontId="110" fillId="0" borderId="0" xfId="129" applyNumberFormat="1" applyFont="1" applyAlignment="1" applyProtection="1"/>
    <xf numFmtId="0" fontId="111" fillId="0" borderId="0" xfId="129" applyFont="1" applyAlignment="1" applyProtection="1"/>
    <xf numFmtId="0" fontId="42" fillId="0" borderId="12" xfId="0" applyFont="1" applyBorder="1" applyAlignment="1">
      <alignment horizontal="right"/>
    </xf>
    <xf numFmtId="0" fontId="109" fillId="0" borderId="0" xfId="129" applyFont="1" applyAlignment="1" applyProtection="1">
      <alignment horizontal="right"/>
    </xf>
    <xf numFmtId="0" fontId="109" fillId="0" borderId="0" xfId="129" applyFont="1" applyFill="1" applyAlignment="1" applyProtection="1">
      <alignment horizontal="right"/>
    </xf>
    <xf numFmtId="0" fontId="109" fillId="0" borderId="12" xfId="129" applyFont="1" applyBorder="1" applyAlignment="1" applyProtection="1">
      <alignment horizontal="right"/>
    </xf>
    <xf numFmtId="0" fontId="112" fillId="0" borderId="0" xfId="0" applyFont="1"/>
    <xf numFmtId="0" fontId="41" fillId="0" borderId="0" xfId="129" applyFill="1" applyAlignment="1" applyProtection="1">
      <alignment horizontal="center" vertical="center"/>
    </xf>
    <xf numFmtId="0" fontId="103" fillId="0" borderId="24" xfId="0" applyFont="1" applyFill="1" applyBorder="1" applyAlignment="1">
      <alignment horizontal="center" vertical="center"/>
    </xf>
    <xf numFmtId="0" fontId="103" fillId="0" borderId="25" xfId="0" applyFont="1" applyFill="1" applyBorder="1" applyAlignment="1">
      <alignment horizontal="center" vertical="center"/>
    </xf>
    <xf numFmtId="0" fontId="103" fillId="0" borderId="26" xfId="0" applyFont="1" applyFill="1" applyBorder="1" applyAlignment="1">
      <alignment horizontal="center" vertical="center"/>
    </xf>
    <xf numFmtId="0" fontId="0" fillId="0" borderId="0" xfId="0" applyFill="1" applyAlignment="1">
      <alignment horizontal="center" vertical="center" wrapText="1"/>
    </xf>
    <xf numFmtId="0" fontId="63" fillId="0" borderId="0" xfId="0" applyFont="1" applyFill="1" applyAlignment="1">
      <alignment horizontal="left" vertical="center" wrapText="1"/>
    </xf>
    <xf numFmtId="0" fontId="63" fillId="0" borderId="0" xfId="0" quotePrefix="1" applyFont="1" applyFill="1" applyBorder="1" applyAlignment="1">
      <alignment horizontal="left" vertical="center"/>
    </xf>
    <xf numFmtId="0" fontId="63" fillId="0" borderId="0" xfId="0" quotePrefix="1" applyFont="1" applyFill="1" applyBorder="1" applyAlignment="1">
      <alignment horizontal="left" vertical="center" wrapText="1"/>
    </xf>
    <xf numFmtId="0" fontId="103" fillId="0" borderId="24" xfId="0" applyFont="1" applyBorder="1" applyAlignment="1">
      <alignment horizontal="center"/>
    </xf>
    <xf numFmtId="0" fontId="103" fillId="0" borderId="25" xfId="0" applyFont="1" applyBorder="1" applyAlignment="1">
      <alignment horizontal="center"/>
    </xf>
    <xf numFmtId="0" fontId="103" fillId="0" borderId="26" xfId="0" applyFont="1" applyBorder="1" applyAlignment="1">
      <alignment horizontal="center"/>
    </xf>
    <xf numFmtId="0" fontId="72" fillId="0" borderId="0" xfId="129" applyFont="1" applyAlignment="1" applyProtection="1">
      <alignment horizontal="left" vertical="center"/>
    </xf>
    <xf numFmtId="0" fontId="67" fillId="0" borderId="0" xfId="129" applyFont="1" applyFill="1" applyAlignment="1" applyProtection="1">
      <alignment horizontal="left" vertical="center"/>
    </xf>
    <xf numFmtId="0" fontId="72" fillId="0" borderId="0" xfId="129" applyFont="1" applyAlignment="1" applyProtection="1">
      <alignment horizontal="left"/>
    </xf>
    <xf numFmtId="0" fontId="38" fillId="0" borderId="34" xfId="0" applyFont="1" applyBorder="1" applyAlignment="1">
      <alignment horizontal="center"/>
    </xf>
    <xf numFmtId="0" fontId="38" fillId="0" borderId="35" xfId="0" applyFont="1" applyBorder="1" applyAlignment="1">
      <alignment horizontal="center"/>
    </xf>
    <xf numFmtId="0" fontId="38" fillId="0" borderId="36" xfId="0" applyFont="1" applyBorder="1" applyAlignment="1">
      <alignment horizontal="center"/>
    </xf>
    <xf numFmtId="0" fontId="69" fillId="0" borderId="0" xfId="0" applyFont="1" applyAlignment="1">
      <alignment horizontal="left" vertical="center"/>
    </xf>
    <xf numFmtId="0" fontId="103" fillId="0" borderId="24" xfId="0" applyFont="1" applyFill="1" applyBorder="1" applyAlignment="1">
      <alignment horizontal="center"/>
    </xf>
    <xf numFmtId="0" fontId="103" fillId="0" borderId="25" xfId="0" applyFont="1" applyFill="1" applyBorder="1" applyAlignment="1">
      <alignment horizontal="center"/>
    </xf>
    <xf numFmtId="0" fontId="103" fillId="0" borderId="26" xfId="0" applyFont="1" applyFill="1" applyBorder="1" applyAlignment="1">
      <alignment horizontal="center"/>
    </xf>
    <xf numFmtId="0" fontId="38" fillId="0" borderId="141" xfId="0" applyFont="1" applyFill="1" applyBorder="1" applyAlignment="1">
      <alignment horizontal="center"/>
    </xf>
    <xf numFmtId="0" fontId="38" fillId="0" borderId="138" xfId="0" applyFont="1" applyFill="1" applyBorder="1" applyAlignment="1">
      <alignment horizontal="center"/>
    </xf>
    <xf numFmtId="0" fontId="38" fillId="0" borderId="142" xfId="0" applyFont="1" applyFill="1" applyBorder="1" applyAlignment="1">
      <alignment horizontal="center"/>
    </xf>
    <xf numFmtId="0" fontId="38" fillId="0" borderId="60" xfId="0" applyFont="1" applyFill="1" applyBorder="1" applyAlignment="1">
      <alignment horizontal="center"/>
    </xf>
    <xf numFmtId="0" fontId="38" fillId="0" borderId="74" xfId="0" applyFont="1" applyFill="1" applyBorder="1" applyAlignment="1">
      <alignment horizontal="center"/>
    </xf>
    <xf numFmtId="0" fontId="38" fillId="0" borderId="61" xfId="0" applyFont="1" applyFill="1" applyBorder="1" applyAlignment="1">
      <alignment horizontal="center"/>
    </xf>
    <xf numFmtId="0" fontId="72" fillId="0" borderId="0" xfId="129" applyFont="1" applyAlignment="1" applyProtection="1">
      <alignment horizontal="left" vertical="center" wrapText="1"/>
    </xf>
    <xf numFmtId="0" fontId="38" fillId="0" borderId="1" xfId="0" applyFont="1" applyFill="1" applyBorder="1" applyAlignment="1">
      <alignment horizontal="center"/>
    </xf>
    <xf numFmtId="0" fontId="38" fillId="0" borderId="0" xfId="0" applyFont="1" applyFill="1" applyBorder="1" applyAlignment="1">
      <alignment horizontal="center"/>
    </xf>
    <xf numFmtId="0" fontId="38" fillId="0" borderId="30" xfId="0" applyFont="1" applyFill="1" applyBorder="1" applyAlignment="1">
      <alignment horizontal="center"/>
    </xf>
    <xf numFmtId="0" fontId="67" fillId="0" borderId="0" xfId="129" applyFont="1" applyAlignment="1" applyProtection="1">
      <alignment horizontal="left" vertical="center"/>
    </xf>
    <xf numFmtId="0" fontId="63" fillId="0" borderId="0" xfId="0" applyFont="1" applyAlignment="1">
      <alignment horizontal="left" wrapText="1"/>
    </xf>
    <xf numFmtId="0" fontId="67" fillId="0" borderId="0" xfId="129" applyFont="1" applyAlignment="1" applyProtection="1">
      <alignment horizontal="left" vertical="center" wrapText="1"/>
    </xf>
    <xf numFmtId="0" fontId="72" fillId="0" borderId="0" xfId="129" applyFont="1" applyAlignment="1" applyProtection="1">
      <alignment horizontal="left" wrapText="1"/>
    </xf>
    <xf numFmtId="0" fontId="67" fillId="0" borderId="0" xfId="129" applyFont="1" applyAlignment="1" applyProtection="1">
      <alignment horizontal="left" wrapText="1"/>
    </xf>
    <xf numFmtId="0" fontId="37" fillId="0" borderId="0" xfId="0" applyFont="1" applyAlignment="1">
      <alignment horizontal="left" vertical="center"/>
    </xf>
    <xf numFmtId="0" fontId="38" fillId="0" borderId="69" xfId="0" applyFont="1" applyFill="1" applyBorder="1" applyAlignment="1">
      <alignment horizontal="center"/>
    </xf>
    <xf numFmtId="0" fontId="38" fillId="0" borderId="25" xfId="0" applyFont="1" applyFill="1" applyBorder="1" applyAlignment="1">
      <alignment horizontal="center"/>
    </xf>
    <xf numFmtId="0" fontId="38" fillId="0" borderId="73" xfId="0" applyFont="1" applyFill="1" applyBorder="1" applyAlignment="1">
      <alignment horizontal="center"/>
    </xf>
    <xf numFmtId="0" fontId="67" fillId="0" borderId="0" xfId="129" applyFont="1" applyAlignment="1" applyProtection="1">
      <alignment horizontal="left"/>
    </xf>
    <xf numFmtId="0" fontId="38" fillId="0" borderId="34" xfId="0" applyFont="1" applyFill="1" applyBorder="1" applyAlignment="1">
      <alignment horizontal="center"/>
    </xf>
    <xf numFmtId="0" fontId="38" fillId="0" borderId="35" xfId="0" applyFont="1" applyFill="1" applyBorder="1" applyAlignment="1">
      <alignment horizontal="center"/>
    </xf>
    <xf numFmtId="0" fontId="38" fillId="0" borderId="36" xfId="0" applyFont="1" applyFill="1" applyBorder="1" applyAlignment="1">
      <alignment horizontal="center"/>
    </xf>
    <xf numFmtId="0" fontId="94" fillId="0" borderId="0" xfId="129" applyFont="1" applyFill="1" applyBorder="1" applyAlignment="1" applyProtection="1">
      <alignment horizontal="left" vertical="center"/>
    </xf>
    <xf numFmtId="0" fontId="38" fillId="0" borderId="75" xfId="0" applyFont="1" applyFill="1" applyBorder="1" applyAlignment="1">
      <alignment horizontal="center"/>
    </xf>
    <xf numFmtId="0" fontId="38" fillId="0" borderId="82" xfId="0" applyFont="1" applyFill="1" applyBorder="1" applyAlignment="1">
      <alignment horizontal="center"/>
    </xf>
    <xf numFmtId="0" fontId="80" fillId="0" borderId="0" xfId="129" applyFont="1" applyAlignment="1" applyProtection="1">
      <alignment horizontal="left" vertical="center" wrapText="1"/>
    </xf>
    <xf numFmtId="0" fontId="69" fillId="0" borderId="0" xfId="0" applyFont="1" applyAlignment="1">
      <alignment horizontal="left" vertical="center" wrapText="1"/>
    </xf>
    <xf numFmtId="0" fontId="92" fillId="0" borderId="0" xfId="0" applyFont="1" applyAlignment="1">
      <alignment horizontal="left"/>
    </xf>
    <xf numFmtId="0" fontId="64" fillId="0" borderId="0" xfId="0" applyFont="1" applyFill="1" applyAlignment="1">
      <alignment horizontal="left" vertical="center" wrapText="1"/>
    </xf>
    <xf numFmtId="0" fontId="63" fillId="0" borderId="0" xfId="0" applyFont="1" applyAlignment="1">
      <alignment horizontal="left"/>
    </xf>
    <xf numFmtId="0" fontId="103" fillId="0" borderId="157" xfId="0" applyFont="1" applyBorder="1" applyAlignment="1">
      <alignment horizontal="center"/>
    </xf>
    <xf numFmtId="0" fontId="103" fillId="0" borderId="138" xfId="0" applyFont="1" applyBorder="1" applyAlignment="1">
      <alignment horizontal="center"/>
    </xf>
    <xf numFmtId="0" fontId="103" fillId="0" borderId="158" xfId="0" applyFont="1" applyBorder="1" applyAlignment="1">
      <alignment horizontal="center"/>
    </xf>
    <xf numFmtId="0" fontId="41" fillId="0" borderId="0" xfId="129" applyAlignment="1" applyProtection="1">
      <alignment horizontal="left"/>
    </xf>
    <xf numFmtId="0" fontId="37" fillId="0" borderId="0" xfId="0" applyFont="1" applyAlignment="1">
      <alignment horizontal="left" vertical="center" wrapText="1"/>
    </xf>
    <xf numFmtId="0" fontId="38" fillId="0" borderId="1" xfId="0" applyFont="1" applyBorder="1" applyAlignment="1">
      <alignment horizontal="center"/>
    </xf>
    <xf numFmtId="0" fontId="38" fillId="0" borderId="30" xfId="0" applyFont="1" applyBorder="1" applyAlignment="1">
      <alignment horizontal="center"/>
    </xf>
    <xf numFmtId="0" fontId="94" fillId="0" borderId="0" xfId="129" applyFont="1" applyAlignment="1" applyProtection="1">
      <alignment horizontal="left"/>
    </xf>
    <xf numFmtId="0" fontId="38" fillId="0" borderId="84" xfId="0" applyFont="1" applyFill="1" applyBorder="1" applyAlignment="1">
      <alignment horizontal="center"/>
    </xf>
    <xf numFmtId="0" fontId="38" fillId="0" borderId="90" xfId="0" applyFont="1" applyFill="1" applyBorder="1" applyAlignment="1">
      <alignment horizontal="center"/>
    </xf>
    <xf numFmtId="0" fontId="80" fillId="0" borderId="0" xfId="129" applyFont="1" applyAlignment="1" applyProtection="1">
      <alignment horizontal="left"/>
    </xf>
    <xf numFmtId="0" fontId="84" fillId="0" borderId="0" xfId="129" applyFont="1" applyAlignment="1" applyProtection="1">
      <alignment horizontal="left"/>
    </xf>
    <xf numFmtId="0" fontId="104" fillId="0" borderId="24" xfId="0" applyFont="1" applyBorder="1" applyAlignment="1">
      <alignment horizontal="center"/>
    </xf>
    <xf numFmtId="0" fontId="104" fillId="0" borderId="25" xfId="0" applyFont="1" applyBorder="1" applyAlignment="1">
      <alignment horizontal="center"/>
    </xf>
    <xf numFmtId="0" fontId="104" fillId="0" borderId="26" xfId="0" applyFont="1" applyBorder="1" applyAlignment="1">
      <alignment horizontal="center"/>
    </xf>
    <xf numFmtId="0" fontId="38" fillId="0" borderId="96" xfId="0" applyFont="1" applyBorder="1" applyAlignment="1">
      <alignment horizontal="center"/>
    </xf>
    <xf numFmtId="0" fontId="38" fillId="0" borderId="99" xfId="0" applyFont="1" applyBorder="1" applyAlignment="1">
      <alignment horizontal="center"/>
    </xf>
    <xf numFmtId="0" fontId="38" fillId="0" borderId="12" xfId="0" applyFont="1" applyFill="1" applyBorder="1" applyAlignment="1">
      <alignment horizontal="center"/>
    </xf>
    <xf numFmtId="0" fontId="107" fillId="0" borderId="24" xfId="0" applyFont="1" applyBorder="1" applyAlignment="1">
      <alignment horizontal="center"/>
    </xf>
    <xf numFmtId="0" fontId="107" fillId="0" borderId="25" xfId="0" applyFont="1" applyBorder="1" applyAlignment="1">
      <alignment horizontal="center"/>
    </xf>
    <xf numFmtId="0" fontId="107" fillId="0" borderId="26" xfId="0" applyFont="1" applyBorder="1" applyAlignment="1">
      <alignment horizontal="center"/>
    </xf>
    <xf numFmtId="0" fontId="80" fillId="0" borderId="0" xfId="129" applyFont="1" applyAlignment="1" applyProtection="1">
      <alignment horizontal="left" wrapText="1"/>
    </xf>
    <xf numFmtId="0" fontId="38" fillId="0" borderId="115" xfId="0" applyFont="1" applyFill="1" applyBorder="1" applyAlignment="1">
      <alignment horizontal="center"/>
    </xf>
    <xf numFmtId="0" fontId="104" fillId="0" borderId="24" xfId="0" applyFont="1" applyBorder="1" applyAlignment="1">
      <alignment horizontal="center" vertical="center"/>
    </xf>
    <xf numFmtId="0" fontId="104" fillId="0" borderId="25" xfId="0" applyFont="1" applyBorder="1" applyAlignment="1">
      <alignment horizontal="center" vertical="center"/>
    </xf>
    <xf numFmtId="0" fontId="104" fillId="0" borderId="26" xfId="0" applyFont="1" applyBorder="1" applyAlignment="1">
      <alignment horizontal="center" vertical="center"/>
    </xf>
    <xf numFmtId="0" fontId="38" fillId="0" borderId="34" xfId="0" applyFont="1" applyFill="1" applyBorder="1" applyAlignment="1">
      <alignment horizontal="center" vertical="center"/>
    </xf>
    <xf numFmtId="0" fontId="38" fillId="0" borderId="36" xfId="0" applyFont="1" applyFill="1" applyBorder="1" applyAlignment="1">
      <alignment horizontal="center" vertical="center"/>
    </xf>
    <xf numFmtId="0" fontId="38" fillId="0" borderId="34" xfId="0" applyFont="1" applyBorder="1" applyAlignment="1">
      <alignment horizontal="center" vertical="center"/>
    </xf>
    <xf numFmtId="0" fontId="38" fillId="0" borderId="35" xfId="0" applyFont="1" applyBorder="1" applyAlignment="1">
      <alignment horizontal="center" vertical="center"/>
    </xf>
    <xf numFmtId="0" fontId="38" fillId="0" borderId="36" xfId="0" applyFont="1" applyBorder="1" applyAlignment="1">
      <alignment horizontal="center" vertical="center"/>
    </xf>
    <xf numFmtId="0" fontId="80" fillId="0" borderId="0" xfId="0" applyFont="1" applyAlignment="1">
      <alignment horizontal="left"/>
    </xf>
    <xf numFmtId="0" fontId="98" fillId="0" borderId="0" xfId="0" applyFont="1" applyAlignment="1">
      <alignment horizontal="left" vertical="center"/>
    </xf>
    <xf numFmtId="0" fontId="63" fillId="0" borderId="0" xfId="0" applyFont="1" applyAlignment="1">
      <alignment horizontal="left" vertical="center"/>
    </xf>
    <xf numFmtId="0" fontId="37" fillId="0" borderId="0" xfId="0" applyFont="1" applyAlignment="1">
      <alignment horizontal="left"/>
    </xf>
    <xf numFmtId="0" fontId="38" fillId="0" borderId="1" xfId="0" applyFont="1" applyFill="1" applyBorder="1" applyAlignment="1">
      <alignment horizontal="center" vertical="center"/>
    </xf>
    <xf numFmtId="0" fontId="38" fillId="0" borderId="30" xfId="0" applyFont="1" applyFill="1" applyBorder="1" applyAlignment="1">
      <alignment horizontal="center" vertical="center"/>
    </xf>
    <xf numFmtId="0" fontId="58" fillId="0" borderId="131" xfId="0" applyFont="1" applyBorder="1" applyAlignment="1">
      <alignment horizontal="center" wrapText="1"/>
    </xf>
    <xf numFmtId="0" fontId="100" fillId="0" borderId="0" xfId="0" applyFont="1" applyFill="1" applyAlignment="1">
      <alignment horizontal="left" vertical="center" wrapText="1"/>
    </xf>
    <xf numFmtId="0" fontId="81" fillId="0" borderId="0" xfId="0" applyFont="1" applyFill="1" applyAlignment="1">
      <alignment horizontal="left" vertical="center" wrapText="1"/>
    </xf>
    <xf numFmtId="0" fontId="79" fillId="0" borderId="0" xfId="0" applyFont="1" applyFill="1" applyAlignment="1">
      <alignment horizontal="left" vertical="center" wrapText="1"/>
    </xf>
    <xf numFmtId="0" fontId="108" fillId="0" borderId="0" xfId="129" applyFont="1" applyAlignment="1" applyProtection="1">
      <alignment horizontal="left" vertical="center" wrapText="1"/>
    </xf>
    <xf numFmtId="0" fontId="67" fillId="0" borderId="0" xfId="129" applyFont="1" applyAlignment="1" applyProtection="1">
      <alignment horizontal="center" vertical="center"/>
    </xf>
    <xf numFmtId="0" fontId="94" fillId="0" borderId="0" xfId="129" applyFont="1" applyAlignment="1" applyProtection="1">
      <alignment horizontal="left" vertical="center" wrapText="1"/>
    </xf>
    <xf numFmtId="0" fontId="93" fillId="0" borderId="0" xfId="0" applyFont="1" applyFill="1" applyAlignment="1">
      <alignment horizontal="left" vertical="center" wrapText="1"/>
    </xf>
    <xf numFmtId="0" fontId="92" fillId="0" borderId="0" xfId="0" applyFont="1" applyAlignment="1">
      <alignment horizontal="left" wrapText="1"/>
    </xf>
    <xf numFmtId="0" fontId="102" fillId="0" borderId="0" xfId="129" applyFont="1" applyAlignment="1" applyProtection="1">
      <alignment horizontal="left" vertical="center" wrapText="1"/>
    </xf>
    <xf numFmtId="0" fontId="103" fillId="0" borderId="73" xfId="0" applyFont="1" applyFill="1" applyBorder="1" applyAlignment="1">
      <alignment horizontal="center"/>
    </xf>
    <xf numFmtId="0" fontId="38" fillId="0" borderId="24" xfId="0" applyFont="1" applyFill="1" applyBorder="1" applyAlignment="1">
      <alignment horizontal="center"/>
    </xf>
    <xf numFmtId="0" fontId="38" fillId="0" borderId="26" xfId="0" applyFont="1" applyFill="1" applyBorder="1" applyAlignment="1">
      <alignment horizontal="center"/>
    </xf>
    <xf numFmtId="0" fontId="104" fillId="0" borderId="73" xfId="0" applyFont="1" applyBorder="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93" fillId="0" borderId="0" xfId="0" applyFont="1" applyAlignment="1">
      <alignment horizontal="left"/>
    </xf>
    <xf numFmtId="0" fontId="38" fillId="0" borderId="152" xfId="0" applyFont="1" applyFill="1" applyBorder="1" applyAlignment="1">
      <alignment horizontal="center"/>
    </xf>
    <xf numFmtId="0" fontId="105" fillId="0" borderId="0" xfId="129" applyFont="1" applyAlignment="1" applyProtection="1">
      <alignment horizontal="left" vertical="center" wrapText="1"/>
    </xf>
    <xf numFmtId="0" fontId="105" fillId="0" borderId="0" xfId="129" applyFont="1" applyAlignment="1" applyProtection="1">
      <alignment horizontal="left"/>
    </xf>
    <xf numFmtId="0" fontId="104" fillId="0" borderId="69" xfId="0" applyFont="1" applyBorder="1" applyAlignment="1">
      <alignment horizontal="center"/>
    </xf>
    <xf numFmtId="0" fontId="67" fillId="0" borderId="1" xfId="129" applyFont="1" applyBorder="1" applyAlignment="1" applyProtection="1">
      <alignment horizontal="left" vertical="center"/>
    </xf>
    <xf numFmtId="0" fontId="67" fillId="0" borderId="0" xfId="129" applyFont="1" applyBorder="1" applyAlignment="1" applyProtection="1">
      <alignment horizontal="left" vertical="center"/>
    </xf>
    <xf numFmtId="0" fontId="93" fillId="0" borderId="1" xfId="0" applyFont="1" applyBorder="1" applyAlignment="1">
      <alignment horizontal="left"/>
    </xf>
    <xf numFmtId="0" fontId="93" fillId="0" borderId="0" xfId="0" applyFont="1" applyBorder="1" applyAlignment="1">
      <alignment horizontal="left"/>
    </xf>
  </cellXfs>
  <cellStyles count="204">
    <cellStyle name="20% - Accent1" xfId="149" builtinId="30" customBuiltin="1"/>
    <cellStyle name="20% - Accent1 2" xfId="39" xr:uid="{00000000-0005-0000-0000-000001000000}"/>
    <cellStyle name="20% - Accent2" xfId="153" builtinId="34" customBuiltin="1"/>
    <cellStyle name="20% - Accent2 2" xfId="40" xr:uid="{00000000-0005-0000-0000-000003000000}"/>
    <cellStyle name="20% - Accent3" xfId="157" builtinId="38" customBuiltin="1"/>
    <cellStyle name="20% - Accent3 2" xfId="41" xr:uid="{00000000-0005-0000-0000-000005000000}"/>
    <cellStyle name="20% - Accent4" xfId="161" builtinId="42" customBuiltin="1"/>
    <cellStyle name="20% - Accent4 2" xfId="42" xr:uid="{00000000-0005-0000-0000-000007000000}"/>
    <cellStyle name="20% - Accent5" xfId="165" builtinId="46" customBuiltin="1"/>
    <cellStyle name="20% - Accent5 2" xfId="43" xr:uid="{00000000-0005-0000-0000-000009000000}"/>
    <cellStyle name="20% - Accent6" xfId="169" builtinId="50" customBuiltin="1"/>
    <cellStyle name="20% - Accent6 2" xfId="44" xr:uid="{00000000-0005-0000-0000-00000B000000}"/>
    <cellStyle name="20% - Énfasis1" xfId="45" xr:uid="{00000000-0005-0000-0000-00000C000000}"/>
    <cellStyle name="20% - Énfasis2" xfId="46" xr:uid="{00000000-0005-0000-0000-00000D000000}"/>
    <cellStyle name="20% - Énfasis3" xfId="47" xr:uid="{00000000-0005-0000-0000-00000E000000}"/>
    <cellStyle name="20% - Énfasis4" xfId="48" xr:uid="{00000000-0005-0000-0000-00000F000000}"/>
    <cellStyle name="20% - Énfasis5" xfId="49" xr:uid="{00000000-0005-0000-0000-000010000000}"/>
    <cellStyle name="20% - Énfasis6" xfId="50" xr:uid="{00000000-0005-0000-0000-000011000000}"/>
    <cellStyle name="40% - Accent1" xfId="150" builtinId="31" customBuiltin="1"/>
    <cellStyle name="40% - Accent1 2" xfId="51" xr:uid="{00000000-0005-0000-0000-000013000000}"/>
    <cellStyle name="40% - Accent2" xfId="154" builtinId="35" customBuiltin="1"/>
    <cellStyle name="40% - Accent2 2" xfId="52" xr:uid="{00000000-0005-0000-0000-000015000000}"/>
    <cellStyle name="40% - Accent3" xfId="158" builtinId="39" customBuiltin="1"/>
    <cellStyle name="40% - Accent3 2" xfId="53" xr:uid="{00000000-0005-0000-0000-000017000000}"/>
    <cellStyle name="40% - Accent4" xfId="162" builtinId="43" customBuiltin="1"/>
    <cellStyle name="40% - Accent4 2" xfId="54" xr:uid="{00000000-0005-0000-0000-000019000000}"/>
    <cellStyle name="40% - Accent5" xfId="166" builtinId="47" customBuiltin="1"/>
    <cellStyle name="40% - Accent5 2" xfId="55" xr:uid="{00000000-0005-0000-0000-00001B000000}"/>
    <cellStyle name="40% - Accent6" xfId="170" builtinId="51" customBuiltin="1"/>
    <cellStyle name="40% - Accent6 2" xfId="56" xr:uid="{00000000-0005-0000-0000-00001D000000}"/>
    <cellStyle name="40% - Énfasis1" xfId="57" xr:uid="{00000000-0005-0000-0000-00001E000000}"/>
    <cellStyle name="40% - Énfasis2" xfId="58" xr:uid="{00000000-0005-0000-0000-00001F000000}"/>
    <cellStyle name="40% - Énfasis3" xfId="59" xr:uid="{00000000-0005-0000-0000-000020000000}"/>
    <cellStyle name="40% - Énfasis4" xfId="60" xr:uid="{00000000-0005-0000-0000-000021000000}"/>
    <cellStyle name="40% - Énfasis5" xfId="61" xr:uid="{00000000-0005-0000-0000-000022000000}"/>
    <cellStyle name="40% - Énfasis6" xfId="62" xr:uid="{00000000-0005-0000-0000-000023000000}"/>
    <cellStyle name="60% - Accent1" xfId="151" builtinId="32" customBuiltin="1"/>
    <cellStyle name="60% - Accent1 2" xfId="63" xr:uid="{00000000-0005-0000-0000-000025000000}"/>
    <cellStyle name="60% - Accent2" xfId="155" builtinId="36" customBuiltin="1"/>
    <cellStyle name="60% - Accent2 2" xfId="64" xr:uid="{00000000-0005-0000-0000-000027000000}"/>
    <cellStyle name="60% - Accent3" xfId="159" builtinId="40" customBuiltin="1"/>
    <cellStyle name="60% - Accent3 2" xfId="65" xr:uid="{00000000-0005-0000-0000-000029000000}"/>
    <cellStyle name="60% - Accent4" xfId="163" builtinId="44" customBuiltin="1"/>
    <cellStyle name="60% - Accent4 2" xfId="66" xr:uid="{00000000-0005-0000-0000-00002B000000}"/>
    <cellStyle name="60% - Accent5" xfId="167" builtinId="48" customBuiltin="1"/>
    <cellStyle name="60% - Accent5 2" xfId="67" xr:uid="{00000000-0005-0000-0000-00002D000000}"/>
    <cellStyle name="60% - Accent6" xfId="171" builtinId="52" customBuiltin="1"/>
    <cellStyle name="60% - Accent6 2" xfId="68" xr:uid="{00000000-0005-0000-0000-00002F000000}"/>
    <cellStyle name="60% - Énfasis1" xfId="69" xr:uid="{00000000-0005-0000-0000-000030000000}"/>
    <cellStyle name="60% - Énfasis2" xfId="70" xr:uid="{00000000-0005-0000-0000-000031000000}"/>
    <cellStyle name="60% - Énfasis3" xfId="71" xr:uid="{00000000-0005-0000-0000-000032000000}"/>
    <cellStyle name="60% - Énfasis4" xfId="72" xr:uid="{00000000-0005-0000-0000-000033000000}"/>
    <cellStyle name="60% - Énfasis5" xfId="73" xr:uid="{00000000-0005-0000-0000-000034000000}"/>
    <cellStyle name="60% - Énfasis6" xfId="74" xr:uid="{00000000-0005-0000-0000-000035000000}"/>
    <cellStyle name="Accent1" xfId="148" builtinId="29" customBuiltin="1"/>
    <cellStyle name="Accent1 2" xfId="75" xr:uid="{00000000-0005-0000-0000-000037000000}"/>
    <cellStyle name="Accent2" xfId="152" builtinId="33" customBuiltin="1"/>
    <cellStyle name="Accent2 2" xfId="76" xr:uid="{00000000-0005-0000-0000-000039000000}"/>
    <cellStyle name="Accent3" xfId="156" builtinId="37" customBuiltin="1"/>
    <cellStyle name="Accent3 2" xfId="77" xr:uid="{00000000-0005-0000-0000-00003B000000}"/>
    <cellStyle name="Accent4" xfId="160" builtinId="41" customBuiltin="1"/>
    <cellStyle name="Accent4 2" xfId="78" xr:uid="{00000000-0005-0000-0000-00003D000000}"/>
    <cellStyle name="Accent5" xfId="164" builtinId="45" customBuiltin="1"/>
    <cellStyle name="Accent5 2" xfId="79" xr:uid="{00000000-0005-0000-0000-00003F000000}"/>
    <cellStyle name="Accent6" xfId="168" builtinId="49" customBuiltin="1"/>
    <cellStyle name="Accent6 2" xfId="80" xr:uid="{00000000-0005-0000-0000-000041000000}"/>
    <cellStyle name="Bad" xfId="137" builtinId="27" customBuiltin="1"/>
    <cellStyle name="Bad 2" xfId="81" xr:uid="{00000000-0005-0000-0000-000043000000}"/>
    <cellStyle name="Buena" xfId="82" xr:uid="{00000000-0005-0000-0000-000044000000}"/>
    <cellStyle name="caché" xfId="1" xr:uid="{00000000-0005-0000-0000-000045000000}"/>
    <cellStyle name="Calculation" xfId="141" builtinId="22" customBuiltin="1"/>
    <cellStyle name="Calculation 2" xfId="83" xr:uid="{00000000-0005-0000-0000-000047000000}"/>
    <cellStyle name="Cálculo" xfId="84" xr:uid="{00000000-0005-0000-0000-000048000000}"/>
    <cellStyle name="Celda de comprobación" xfId="85" xr:uid="{00000000-0005-0000-0000-000049000000}"/>
    <cellStyle name="Celda vinculada" xfId="86" xr:uid="{00000000-0005-0000-0000-00004A000000}"/>
    <cellStyle name="Check Cell" xfId="143" builtinId="23" customBuiltin="1"/>
    <cellStyle name="Check Cell 2" xfId="87" xr:uid="{00000000-0005-0000-0000-00004C000000}"/>
    <cellStyle name="Comma(0)" xfId="2" xr:uid="{00000000-0005-0000-0000-00004D000000}"/>
    <cellStyle name="Comma(3)" xfId="3" xr:uid="{00000000-0005-0000-0000-00004E000000}"/>
    <cellStyle name="Comma[0]" xfId="4" xr:uid="{00000000-0005-0000-0000-00004F000000}"/>
    <cellStyle name="Comma[1]" xfId="5" xr:uid="{00000000-0005-0000-0000-000050000000}"/>
    <cellStyle name="Comma[2]__" xfId="6" xr:uid="{00000000-0005-0000-0000-000051000000}"/>
    <cellStyle name="Comma[3]" xfId="7" xr:uid="{00000000-0005-0000-0000-000052000000}"/>
    <cellStyle name="Comma0" xfId="8" xr:uid="{00000000-0005-0000-0000-000053000000}"/>
    <cellStyle name="Currency0" xfId="9" xr:uid="{00000000-0005-0000-0000-000054000000}"/>
    <cellStyle name="Date" xfId="10" xr:uid="{00000000-0005-0000-0000-000055000000}"/>
    <cellStyle name="Date 2" xfId="88" xr:uid="{00000000-0005-0000-0000-000056000000}"/>
    <cellStyle name="Dezimal_03-09-03" xfId="11" xr:uid="{00000000-0005-0000-0000-000057000000}"/>
    <cellStyle name="Encabezado 4" xfId="89" xr:uid="{00000000-0005-0000-0000-000058000000}"/>
    <cellStyle name="Énfasis1" xfId="90" xr:uid="{00000000-0005-0000-0000-000059000000}"/>
    <cellStyle name="Énfasis2" xfId="91" xr:uid="{00000000-0005-0000-0000-00005A000000}"/>
    <cellStyle name="Énfasis3" xfId="92" xr:uid="{00000000-0005-0000-0000-00005B000000}"/>
    <cellStyle name="Énfasis4" xfId="93" xr:uid="{00000000-0005-0000-0000-00005C000000}"/>
    <cellStyle name="Énfasis5" xfId="94" xr:uid="{00000000-0005-0000-0000-00005D000000}"/>
    <cellStyle name="Énfasis6" xfId="95" xr:uid="{00000000-0005-0000-0000-00005E000000}"/>
    <cellStyle name="En-tête 1" xfId="12" xr:uid="{00000000-0005-0000-0000-00005F000000}"/>
    <cellStyle name="En-tête 2" xfId="13" xr:uid="{00000000-0005-0000-0000-000060000000}"/>
    <cellStyle name="Entrada" xfId="96" xr:uid="{00000000-0005-0000-0000-000061000000}"/>
    <cellStyle name="Explanatory Text" xfId="146" builtinId="53" customBuiltin="1"/>
    <cellStyle name="Explanatory Text 2" xfId="97" xr:uid="{00000000-0005-0000-0000-000063000000}"/>
    <cellStyle name="Financier0" xfId="14" xr:uid="{00000000-0005-0000-0000-000064000000}"/>
    <cellStyle name="Fixed" xfId="15" xr:uid="{00000000-0005-0000-0000-000065000000}"/>
    <cellStyle name="Followed Hyperlink" xfId="130" builtinId="9" hidden="1"/>
    <cellStyle name="Followed Hyperlink" xfId="175"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Good" xfId="136" builtinId="26" customBuiltin="1"/>
    <cellStyle name="Good 2" xfId="98" xr:uid="{00000000-0005-0000-0000-000083000000}"/>
    <cellStyle name="Heading 1" xfId="132" builtinId="16" customBuiltin="1"/>
    <cellStyle name="Heading 1 2" xfId="99" xr:uid="{00000000-0005-0000-0000-000085000000}"/>
    <cellStyle name="Heading 2" xfId="133" builtinId="17" customBuiltin="1"/>
    <cellStyle name="Heading 2 2" xfId="100" xr:uid="{00000000-0005-0000-0000-000087000000}"/>
    <cellStyle name="Heading 3" xfId="134" builtinId="18" customBuiltin="1"/>
    <cellStyle name="Heading 3 2" xfId="101" xr:uid="{00000000-0005-0000-0000-000089000000}"/>
    <cellStyle name="Heading 4" xfId="135" builtinId="19" customBuiltin="1"/>
    <cellStyle name="Heading 4 2" xfId="102" xr:uid="{00000000-0005-0000-0000-00008B000000}"/>
    <cellStyle name="Hyperlink" xfId="129" builtinId="8"/>
    <cellStyle name="Incorrecto" xfId="103" xr:uid="{00000000-0005-0000-0000-00008D000000}"/>
    <cellStyle name="Input" xfId="139" builtinId="20" customBuiltin="1"/>
    <cellStyle name="Input 2" xfId="104" xr:uid="{00000000-0005-0000-0000-00008F000000}"/>
    <cellStyle name="Linked Cell" xfId="142" builtinId="24" customBuiltin="1"/>
    <cellStyle name="Linked Cell 2" xfId="105" xr:uid="{00000000-0005-0000-0000-000091000000}"/>
    <cellStyle name="Migliaia_Italyresults" xfId="16" xr:uid="{00000000-0005-0000-0000-000092000000}"/>
    <cellStyle name="Monétaire0" xfId="17" xr:uid="{00000000-0005-0000-0000-000093000000}"/>
    <cellStyle name="Neutral" xfId="138" builtinId="28" customBuiltin="1"/>
    <cellStyle name="Neutral 2" xfId="106" xr:uid="{00000000-0005-0000-0000-000095000000}"/>
    <cellStyle name="Normaali_Eduskuntavaalit" xfId="18" xr:uid="{00000000-0005-0000-0000-000096000000}"/>
    <cellStyle name="Normal" xfId="0" builtinId="0"/>
    <cellStyle name="Normal 2" xfId="19" xr:uid="{00000000-0005-0000-0000-000098000000}"/>
    <cellStyle name="Normal 2 2" xfId="125" xr:uid="{00000000-0005-0000-0000-000099000000}"/>
    <cellStyle name="Normal 3" xfId="20" xr:uid="{00000000-0005-0000-0000-00009A000000}"/>
    <cellStyle name="Normal 3 2" xfId="124" xr:uid="{00000000-0005-0000-0000-00009B000000}"/>
    <cellStyle name="Normal 4" xfId="21" xr:uid="{00000000-0005-0000-0000-00009C000000}"/>
    <cellStyle name="Normal 5" xfId="38" xr:uid="{00000000-0005-0000-0000-00009D000000}"/>
    <cellStyle name="Normal 6" xfId="123" xr:uid="{00000000-0005-0000-0000-00009E000000}"/>
    <cellStyle name="Normal 7" xfId="172" xr:uid="{00000000-0005-0000-0000-00009F000000}"/>
    <cellStyle name="Normal 8" xfId="173" xr:uid="{00000000-0005-0000-0000-0000A0000000}"/>
    <cellStyle name="Normal 9" xfId="174" xr:uid="{00000000-0005-0000-0000-0000A1000000}"/>
    <cellStyle name="Normal GHG whole table" xfId="22" xr:uid="{00000000-0005-0000-0000-0000A2000000}"/>
    <cellStyle name="Normal_INCOMEand PovertyANGLO 2010" xfId="120" xr:uid="{00000000-0005-0000-0000-0000A3000000}"/>
    <cellStyle name="Normal_INCOMEand PovertyMAINLANDEurope" xfId="179" xr:uid="{00000000-0005-0000-0000-0000A4000000}"/>
    <cellStyle name="Normal_INCOMEand PovertyNORDIC 2010" xfId="121" xr:uid="{00000000-0005-0000-0000-0000A5000000}"/>
    <cellStyle name="Normal_Stanford" xfId="177" xr:uid="{00000000-0005-0000-0000-0000A6000000}"/>
    <cellStyle name="Normal_TabAnnexeB" xfId="122" xr:uid="{00000000-0005-0000-0000-0000A7000000}"/>
    <cellStyle name="Normal_Top incomes SEPT 2010" xfId="128" xr:uid="{00000000-0005-0000-0000-0000A8000000}"/>
    <cellStyle name="Normal-blank" xfId="23" xr:uid="{00000000-0005-0000-0000-0000A9000000}"/>
    <cellStyle name="Normal-bottom" xfId="24" xr:uid="{00000000-0005-0000-0000-0000AA000000}"/>
    <cellStyle name="Normal-center" xfId="25" xr:uid="{00000000-0005-0000-0000-0000AB000000}"/>
    <cellStyle name="Normal-droit" xfId="26" xr:uid="{00000000-0005-0000-0000-0000AC000000}"/>
    <cellStyle name="Normale_Cartel1" xfId="127" xr:uid="{00000000-0005-0000-0000-0000AD000000}"/>
    <cellStyle name="normální_Nove vystupy_DOPOCTENE" xfId="27" xr:uid="{00000000-0005-0000-0000-0000AE000000}"/>
    <cellStyle name="Normal-top" xfId="28" xr:uid="{00000000-0005-0000-0000-0000AF000000}"/>
    <cellStyle name="Notas" xfId="107" xr:uid="{00000000-0005-0000-0000-0000B0000000}"/>
    <cellStyle name="Note" xfId="145" builtinId="10" customBuiltin="1"/>
    <cellStyle name="Note 2" xfId="108" xr:uid="{00000000-0005-0000-0000-0000B2000000}"/>
    <cellStyle name="Note 3" xfId="126" xr:uid="{00000000-0005-0000-0000-0000B3000000}"/>
    <cellStyle name="Nuovo" xfId="29" xr:uid="{00000000-0005-0000-0000-0000B4000000}"/>
    <cellStyle name="Output" xfId="140" builtinId="21" customBuiltin="1"/>
    <cellStyle name="Output 2" xfId="109" xr:uid="{00000000-0005-0000-0000-0000B6000000}"/>
    <cellStyle name="Pilkku_Esimerkkejä kaavioista.xls Kaavio 1" xfId="30" xr:uid="{00000000-0005-0000-0000-0000B7000000}"/>
    <cellStyle name="Salida" xfId="110" xr:uid="{00000000-0005-0000-0000-0000B8000000}"/>
    <cellStyle name="Standard_Arbeitsdok. jpw - Vorabdruck98" xfId="31" xr:uid="{00000000-0005-0000-0000-0000B9000000}"/>
    <cellStyle name="Style 24" xfId="32" xr:uid="{00000000-0005-0000-0000-0000BA000000}"/>
    <cellStyle name="Style 25" xfId="33" xr:uid="{00000000-0005-0000-0000-0000BB000000}"/>
    <cellStyle name="style_col_headings" xfId="34" xr:uid="{00000000-0005-0000-0000-0000BC000000}"/>
    <cellStyle name="TEXT" xfId="35" xr:uid="{00000000-0005-0000-0000-0000BD000000}"/>
    <cellStyle name="Texto de advertencia" xfId="111" xr:uid="{00000000-0005-0000-0000-0000BE000000}"/>
    <cellStyle name="Texto explicativo" xfId="112" xr:uid="{00000000-0005-0000-0000-0000BF000000}"/>
    <cellStyle name="Title" xfId="131" builtinId="15" customBuiltin="1"/>
    <cellStyle name="Title 2" xfId="113" xr:uid="{00000000-0005-0000-0000-0000C1000000}"/>
    <cellStyle name="Título" xfId="114" xr:uid="{00000000-0005-0000-0000-0000C2000000}"/>
    <cellStyle name="Título 1" xfId="115" xr:uid="{00000000-0005-0000-0000-0000C3000000}"/>
    <cellStyle name="Título 2" xfId="116" xr:uid="{00000000-0005-0000-0000-0000C4000000}"/>
    <cellStyle name="Título 3" xfId="117" xr:uid="{00000000-0005-0000-0000-0000C5000000}"/>
    <cellStyle name="Total" xfId="147" builtinId="25" customBuiltin="1"/>
    <cellStyle name="Total 2" xfId="118" xr:uid="{00000000-0005-0000-0000-0000C7000000}"/>
    <cellStyle name="Virgule fixe" xfId="36" xr:uid="{00000000-0005-0000-0000-0000C8000000}"/>
    <cellStyle name="Warning Text" xfId="144" builtinId="11" customBuiltin="1"/>
    <cellStyle name="Warning Text 2" xfId="119" xr:uid="{00000000-0005-0000-0000-0000CA000000}"/>
    <cellStyle name="Wrapped" xfId="37" xr:uid="{00000000-0005-0000-0000-0000CB000000}"/>
  </cellStyles>
  <dxfs count="0"/>
  <tableStyles count="0" defaultTableStyle="TableStyleMedium2" defaultPivotStyle="PivotStyleMedium9"/>
  <colors>
    <mruColors>
      <color rgb="FFBFFDB5"/>
      <color rgb="FF0000FF"/>
      <color rgb="FF66CCFF"/>
      <color rgb="FFFF6699"/>
      <color rgb="FF66FF99"/>
      <color rgb="FFFFFF66"/>
      <color rgb="FF00CCFF"/>
      <color rgb="FFFFCC99"/>
      <color rgb="FF33CC33"/>
      <color rgb="FFD7E5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alcChain" Target="calcChain.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2.xml"/><Relationship Id="rId68" Type="http://schemas.openxmlformats.org/officeDocument/2006/relationships/externalLink" Target="externalLinks/externalLink17.xml"/><Relationship Id="rId84" Type="http://schemas.openxmlformats.org/officeDocument/2006/relationships/externalLink" Target="externalLinks/externalLink33.xml"/><Relationship Id="rId89" Type="http://schemas.openxmlformats.org/officeDocument/2006/relationships/externalLink" Target="externalLinks/externalLink38.xml"/><Relationship Id="rId112" Type="http://schemas.openxmlformats.org/officeDocument/2006/relationships/externalLink" Target="externalLinks/externalLink61.xml"/><Relationship Id="rId16" Type="http://schemas.openxmlformats.org/officeDocument/2006/relationships/worksheet" Target="worksheets/sheet16.xml"/><Relationship Id="rId107" Type="http://schemas.openxmlformats.org/officeDocument/2006/relationships/externalLink" Target="externalLinks/externalLink5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2.xml"/><Relationship Id="rId58" Type="http://schemas.openxmlformats.org/officeDocument/2006/relationships/externalLink" Target="externalLinks/externalLink7.xml"/><Relationship Id="rId74" Type="http://schemas.openxmlformats.org/officeDocument/2006/relationships/externalLink" Target="externalLinks/externalLink23.xml"/><Relationship Id="rId79" Type="http://schemas.openxmlformats.org/officeDocument/2006/relationships/externalLink" Target="externalLinks/externalLink28.xml"/><Relationship Id="rId102" Type="http://schemas.openxmlformats.org/officeDocument/2006/relationships/externalLink" Target="externalLinks/externalLink51.xml"/><Relationship Id="rId5" Type="http://schemas.openxmlformats.org/officeDocument/2006/relationships/worksheet" Target="worksheets/sheet5.xml"/><Relationship Id="rId90" Type="http://schemas.openxmlformats.org/officeDocument/2006/relationships/externalLink" Target="externalLinks/externalLink39.xml"/><Relationship Id="rId95" Type="http://schemas.openxmlformats.org/officeDocument/2006/relationships/externalLink" Target="externalLinks/externalLink44.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externalLink" Target="externalLinks/externalLink13.xml"/><Relationship Id="rId69" Type="http://schemas.openxmlformats.org/officeDocument/2006/relationships/externalLink" Target="externalLinks/externalLink18.xml"/><Relationship Id="rId113" Type="http://schemas.openxmlformats.org/officeDocument/2006/relationships/externalLink" Target="externalLinks/externalLink62.xml"/><Relationship Id="rId80" Type="http://schemas.openxmlformats.org/officeDocument/2006/relationships/externalLink" Target="externalLinks/externalLink29.xml"/><Relationship Id="rId85" Type="http://schemas.openxmlformats.org/officeDocument/2006/relationships/externalLink" Target="externalLinks/externalLink34.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externalLink" Target="externalLinks/externalLink8.xml"/><Relationship Id="rId103" Type="http://schemas.openxmlformats.org/officeDocument/2006/relationships/externalLink" Target="externalLinks/externalLink52.xml"/><Relationship Id="rId108" Type="http://schemas.openxmlformats.org/officeDocument/2006/relationships/externalLink" Target="externalLinks/externalLink57.xml"/><Relationship Id="rId54" Type="http://schemas.openxmlformats.org/officeDocument/2006/relationships/externalLink" Target="externalLinks/externalLink3.xml"/><Relationship Id="rId70" Type="http://schemas.openxmlformats.org/officeDocument/2006/relationships/externalLink" Target="externalLinks/externalLink19.xml"/><Relationship Id="rId75" Type="http://schemas.openxmlformats.org/officeDocument/2006/relationships/externalLink" Target="externalLinks/externalLink24.xml"/><Relationship Id="rId91" Type="http://schemas.openxmlformats.org/officeDocument/2006/relationships/externalLink" Target="externalLinks/externalLink40.xml"/><Relationship Id="rId96" Type="http://schemas.openxmlformats.org/officeDocument/2006/relationships/externalLink" Target="externalLinks/externalLink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externalLink" Target="externalLinks/externalLink9.xml"/><Relationship Id="rId65" Type="http://schemas.openxmlformats.org/officeDocument/2006/relationships/externalLink" Target="externalLinks/externalLink14.xml"/><Relationship Id="rId73" Type="http://schemas.openxmlformats.org/officeDocument/2006/relationships/externalLink" Target="externalLinks/externalLink22.xml"/><Relationship Id="rId78" Type="http://schemas.openxmlformats.org/officeDocument/2006/relationships/externalLink" Target="externalLinks/externalLink27.xml"/><Relationship Id="rId81" Type="http://schemas.openxmlformats.org/officeDocument/2006/relationships/externalLink" Target="externalLinks/externalLink30.xml"/><Relationship Id="rId86" Type="http://schemas.openxmlformats.org/officeDocument/2006/relationships/externalLink" Target="externalLinks/externalLink35.xml"/><Relationship Id="rId94" Type="http://schemas.openxmlformats.org/officeDocument/2006/relationships/externalLink" Target="externalLinks/externalLink43.xml"/><Relationship Id="rId99" Type="http://schemas.openxmlformats.org/officeDocument/2006/relationships/externalLink" Target="externalLinks/externalLink48.xml"/><Relationship Id="rId101" Type="http://schemas.openxmlformats.org/officeDocument/2006/relationships/externalLink" Target="externalLinks/externalLink5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58.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externalLink" Target="externalLinks/externalLink4.xml"/><Relationship Id="rId76" Type="http://schemas.openxmlformats.org/officeDocument/2006/relationships/externalLink" Target="externalLinks/externalLink25.xml"/><Relationship Id="rId97" Type="http://schemas.openxmlformats.org/officeDocument/2006/relationships/externalLink" Target="externalLinks/externalLink46.xml"/><Relationship Id="rId104" Type="http://schemas.openxmlformats.org/officeDocument/2006/relationships/externalLink" Target="externalLinks/externalLink53.xml"/><Relationship Id="rId7" Type="http://schemas.openxmlformats.org/officeDocument/2006/relationships/worksheet" Target="worksheets/sheet7.xml"/><Relationship Id="rId71" Type="http://schemas.openxmlformats.org/officeDocument/2006/relationships/externalLink" Target="externalLinks/externalLink20.xml"/><Relationship Id="rId92" Type="http://schemas.openxmlformats.org/officeDocument/2006/relationships/externalLink" Target="externalLinks/externalLink4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15.xml"/><Relationship Id="rId87" Type="http://schemas.openxmlformats.org/officeDocument/2006/relationships/externalLink" Target="externalLinks/externalLink36.xml"/><Relationship Id="rId110" Type="http://schemas.openxmlformats.org/officeDocument/2006/relationships/externalLink" Target="externalLinks/externalLink59.xml"/><Relationship Id="rId115" Type="http://schemas.openxmlformats.org/officeDocument/2006/relationships/styles" Target="styles.xml"/><Relationship Id="rId61" Type="http://schemas.openxmlformats.org/officeDocument/2006/relationships/externalLink" Target="externalLinks/externalLink10.xml"/><Relationship Id="rId82" Type="http://schemas.openxmlformats.org/officeDocument/2006/relationships/externalLink" Target="externalLinks/externalLink3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5.xml"/><Relationship Id="rId77" Type="http://schemas.openxmlformats.org/officeDocument/2006/relationships/externalLink" Target="externalLinks/externalLink26.xml"/><Relationship Id="rId100" Type="http://schemas.openxmlformats.org/officeDocument/2006/relationships/externalLink" Target="externalLinks/externalLink49.xml"/><Relationship Id="rId105" Type="http://schemas.openxmlformats.org/officeDocument/2006/relationships/externalLink" Target="externalLinks/externalLink54.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21.xml"/><Relationship Id="rId93" Type="http://schemas.openxmlformats.org/officeDocument/2006/relationships/externalLink" Target="externalLinks/externalLink42.xml"/><Relationship Id="rId98" Type="http://schemas.openxmlformats.org/officeDocument/2006/relationships/externalLink" Target="externalLinks/externalLink47.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externalLink" Target="externalLinks/externalLink16.xml"/><Relationship Id="rId11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externalLink" Target="externalLinks/externalLink11.xml"/><Relationship Id="rId83" Type="http://schemas.openxmlformats.org/officeDocument/2006/relationships/externalLink" Target="externalLinks/externalLink32.xml"/><Relationship Id="rId88" Type="http://schemas.openxmlformats.org/officeDocument/2006/relationships/externalLink" Target="externalLinks/externalLink37.xml"/><Relationship Id="rId111" Type="http://schemas.openxmlformats.org/officeDocument/2006/relationships/externalLink" Target="externalLinks/externalLink6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externalLink" Target="externalLinks/externalLink6.xml"/><Relationship Id="rId106" Type="http://schemas.openxmlformats.org/officeDocument/2006/relationships/externalLink" Target="externalLinks/externalLink55.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US%20for%20ILO.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LIS_Key_Figur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carolina.rivera/Downloads/Underlying%20data/Australia/ABS_6523.0_Transpose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carolina.rivera/Downloads/Underlying%20data/Australia/ABS_6306.0_(2012)_All_employees_distibution.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carolina.rivera/Downloads/Underlying%20data/Australia/ABS_6306.0_(2014)_All_employees_distibuti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C%20Canada%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carolina.rivera/Downloads/Underlying%20data/Canada/StatCan_Table_206-0033.csv"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carolina.rivera/Downloads/Underlying%20data/Canada/StatCan_Table_206-0041.csv"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OECD_Gross_earnings_decile_ratios_TRANPOSE.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carolina.rivera/Downloads/Underlying%20data/Finland/StatFin_4b_TRANSPOSE.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F%20Finland%2020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tkinson/Dropbox/UK%20Wealth%20shares/Paper%201895%20to%20present/minimum%20wag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carolina.rivera/Downloads/Underlying%20data/Finland/StatFin_5a_TRANSPOSE.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WID_Data_Top_1_percent_Wealth.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carolina.rivera/Downloads/Underlying%20data/France/INSEE_interdecile.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WIID3.4_19JAN2017New.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carolina.rivera/Downloads/Underlying%20data/France/INSEE_2012_pauvret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carolina.rivera/Downloads/Underlying%20data/France/INSEE_2014_Niveaux_de_vie.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H%20Germany%202007%20NEW.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carolina.rivera/Downloads/Underlying%20data/Iceland/Top%20income%20series%20for%20Iceland.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EU-SILC_gini_equiv_disp_income.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EU-SILC_poverty.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All%20couples%201970%20to%202004%20MFTTAWE%20compariso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WID_Data_Top_1_percent_Income.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carolina.rivera/Downloads/Underlying%20data/Indonesia/BPS_Poverty.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carolina.rivera/Downloads/Underlying%20data/Indonesia/Gini_EXP_eng_05_2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carolina.rivera/Downloads/Underlying%20data/Italy/Gini_Vecchi_Amendola.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K%20Italy%202007.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carolina.rivera/Downloads/Underlying%20data/Italy/Statistical-Tables_Italy%20Shiw_2016.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carolina.rivera/Downloads/Underlying%20data/Italy/Wealth_figures_2012_Atkinson.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carolina.rivera/Downloads/Underlying%20data/Japan/mmc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carolina.rivera/Downloads/Underlying%20data/Japan/OECD-poverty.xlsm"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L%20Netherlands%2020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WID_WTID_Top%20income%20shares.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carolina.rivera/Downloads/Underlying%20data/Netherlands/CBS_gini.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M%20New%20Zealand%20200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carolina.rivera/Downloads/Underlying%20data/Norway/Wealth%20Norway.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carolina.rivera/Downloads/Underlying%20data/Norway/SSB_measures%20of%20income%20dispersion.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carolina.rivera/Downloads/Underlying%20data/Norway/Statistics%20Norway%20(2016)%20Fig%203.1_%20Poverty%20rate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N%20Norway%202007.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P%20Portugal%202007.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carolina.rivera/Downloads/DATA%20Joe%20Edit/Excel/SI.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carolina.rivera/Downloads/Underlying%20data/Singapore/SingStat_Table_15.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carolina.rivera/Downloads/Underlying%20data/Spain/Spain_wealth.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carolina.rivera/Downloads/Underlying%20data/Argentina/Argentina%20-%20data%20sources.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carolina.rivera/Downloads/Underlying%20data/Sweden/Wealth%20Sweden.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carolina.rivera/Downloads/DATA%20Joe%20Edit/Excel/SWE.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carolina.rivera/Downloads/Underlying%20data/Sweden/Poverty_reference.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carolina.rivera/Downloads/Underlying%20data/Sweden/Sweden_Wealth_Inequality_2000-2012.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carolina.rivera/Downloads/Underlying%20data/Switzerland/Wealth%20Switzerland.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R%20Switzerland%202008.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S%20United%20Kingdom%202008.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carolina.rivera/Downloads/Underlying%20data/UK/IFS.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carolina.rivera/Downloads/Underlying%20data/UK/ASHE.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T%20United%20States%2020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SEDLAC-inequality_LAC_2016-04-3.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sers/carolina.rivera/Downloads/Underlying%20data/US/income_wealth_shares_Khun_Shularick_Steins_2017.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Users/carolina.rivera/Downloads/Underlying%20data/US/hstpov_Table2.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carolina.rivera/Downloads/Underlying%20data/US/EPI%20Data%20Library%20-%20Wages%20by%20percentile.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SEDLAC-poverty_LAC_2016-04-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WTID_WID_Database_DEC%202016%20(original%20WID.world%20dat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carolina.rivera/Downloads/Underlying%20data/General%20sources/Tony%20Earnings%20data/Appendix%20A%20Australia%2020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US1"/>
      <sheetName val="Data for US Fig 1"/>
      <sheetName val="Income data from Saez"/>
      <sheetName val="Population from HS"/>
      <sheetName val="NIPA Income from HS"/>
      <sheetName val="King and Kuznets data"/>
      <sheetName val="CPS income from HS"/>
      <sheetName val="Wealth from Saez"/>
      <sheetName val="Wealth income ratio chart"/>
      <sheetName val="Wealth income ratio"/>
      <sheetName val="Unemp from BLS"/>
      <sheetName val="BLS recent figures"/>
      <sheetName val="Stock market from HS"/>
      <sheetName val="More recent SM data from Stat A"/>
      <sheetName val="Notes"/>
      <sheetName val="Figure US2"/>
      <sheetName val="Data for Figure US2"/>
      <sheetName val="1918 data"/>
      <sheetName val="1918 analysis"/>
      <sheetName val="1929 analysis"/>
      <sheetName val="1929 analysis indiv (inc CG)"/>
      <sheetName val="1929 analysis indiv (exc CG)"/>
      <sheetName val="1929 analysis (Goldsm)"/>
      <sheetName val="1935 Cumul freq"/>
      <sheetName val="1935-6 analysis"/>
      <sheetName val="Figure US3"/>
      <sheetName val="Data for Figure US3"/>
      <sheetName val="Saez top shares"/>
      <sheetName val="Table A1"/>
      <sheetName val="Figure US4"/>
      <sheetName val="Data for Figure US 4"/>
      <sheetName val="Figure US5 new"/>
      <sheetName val="NIPA composition data"/>
      <sheetName val="Figure US6"/>
      <sheetName val="Data for US Fig 6"/>
      <sheetName val="Data for US Figure 6 first"/>
      <sheetName val="Table T.9 (G and M)"/>
      <sheetName val="Table T.10 Current Popn Reports"/>
      <sheetName val="Table T.7 (Karoly)"/>
      <sheetName val="Table T.4"/>
      <sheetName val="Saez + Kop top wealth shares"/>
      <sheetName val="Figure US7"/>
      <sheetName val="Data for Figure US7"/>
      <sheetName val="Chart comparison"/>
      <sheetName val="Comparison of ASEC results"/>
      <sheetName val="1929 analysis (family units)"/>
      <sheetName val="1935 analysis (Goldsm)"/>
      <sheetName val="1935-6 analysis (augmented)"/>
      <sheetName val="1941 analysis (Goldsm)"/>
      <sheetName val="1944 analysis (Goldsm)"/>
      <sheetName val="1950 analysis (Goldsm)"/>
      <sheetName val="1954 analysis (Goldsm)"/>
      <sheetName val="Saez top shares inc CGs"/>
      <sheetName val="Figure US5"/>
      <sheetName val="Chart1"/>
      <sheetName val="Fig US8"/>
      <sheetName val="Middle "/>
      <sheetName val="Figure US5A"/>
      <sheetName val="Saez composition data"/>
      <sheetName val="Window diagram 1929"/>
      <sheetName val="Data for Window 1929"/>
      <sheetName val="Window diagram 1984 to 88"/>
      <sheetName val="Data for Window 1984"/>
      <sheetName val="Window diagram 2007"/>
      <sheetName val="Data for Window 2007"/>
      <sheetName val="Figure US window 2007"/>
      <sheetName val="Data for Window US 2007"/>
      <sheetName val="Figure US window 1984 to 88"/>
      <sheetName val="Data for Window US 1984"/>
      <sheetName val="Figure US window 1929"/>
      <sheetName val="Data for Window US 1929"/>
      <sheetName val="Figure US window 1929 (2)"/>
      <sheetName val="Data for Window US 1929A"/>
      <sheetName val="Chart3"/>
      <sheetName val="Chart4"/>
      <sheetName val="Chart4 (2)"/>
      <sheetName val="Comparison of ASEC results (2)"/>
      <sheetName val="Fig US8X"/>
      <sheetName val="Figure US3 (MIT)"/>
      <sheetName val="Figure US3 (MIT) (2)"/>
      <sheetName val="Chart2"/>
      <sheetName val="Figure US5X"/>
      <sheetName val="Data for Window 2007X"/>
      <sheetName val="Figure US8"/>
      <sheetName val="Data for Figure US8"/>
    </sheetNames>
    <sheetDataSet>
      <sheetData sheetId="0" refreshError="1"/>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refreshError="1"/>
      <sheetData sheetId="16"/>
      <sheetData sheetId="17"/>
      <sheetData sheetId="18">
        <row r="5">
          <cell r="C5">
            <v>177000</v>
          </cell>
        </row>
      </sheetData>
      <sheetData sheetId="19" refreshError="1"/>
      <sheetData sheetId="20"/>
      <sheetData sheetId="21"/>
      <sheetData sheetId="22"/>
      <sheetData sheetId="23"/>
      <sheetData sheetId="24">
        <row r="11">
          <cell r="B11">
            <v>39.903727512022577</v>
          </cell>
        </row>
      </sheetData>
      <sheetData sheetId="25" refreshError="1"/>
      <sheetData sheetId="26"/>
      <sheetData sheetId="27"/>
      <sheetData sheetId="28"/>
      <sheetData sheetId="29"/>
      <sheetData sheetId="30"/>
      <sheetData sheetId="3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3">
          <cell r="A3" t="str">
            <v>under 0</v>
          </cell>
        </row>
      </sheetData>
      <sheetData sheetId="44"/>
      <sheetData sheetId="45" refreshError="1"/>
      <sheetData sheetId="46" refreshError="1"/>
      <sheetData sheetId="47"/>
      <sheetData sheetId="48" refreshError="1"/>
      <sheetData sheetId="49"/>
      <sheetData sheetId="50" refreshError="1"/>
      <sheetData sheetId="51"/>
      <sheetData sheetId="52"/>
      <sheetData sheetId="53"/>
      <sheetData sheetId="54" refreshError="1"/>
      <sheetData sheetId="55" refreshError="1"/>
      <sheetData sheetId="56" refreshError="1"/>
      <sheetData sheetId="57" refreshError="1"/>
      <sheetData sheetId="58"/>
      <sheetData sheetId="59" refreshError="1"/>
      <sheetData sheetId="60"/>
      <sheetData sheetId="61" refreshError="1"/>
      <sheetData sheetId="62"/>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Figures as of 27-Dec-2016"/>
    </sheetNames>
    <sheetDataSet>
      <sheetData sheetId="0">
        <row r="2">
          <cell r="C2">
            <v>0.33</v>
          </cell>
          <cell r="K2">
            <v>21.173999999999999</v>
          </cell>
        </row>
        <row r="3">
          <cell r="C3">
            <v>0.33300000000000002</v>
          </cell>
          <cell r="K3">
            <v>21.079000000000001</v>
          </cell>
        </row>
        <row r="4">
          <cell r="C4">
            <v>0.312</v>
          </cell>
          <cell r="K4">
            <v>20.37</v>
          </cell>
        </row>
        <row r="5">
          <cell r="C5">
            <v>0.317</v>
          </cell>
          <cell r="K5">
            <v>21.576000000000001</v>
          </cell>
        </row>
        <row r="6">
          <cell r="C6">
            <v>0.308</v>
          </cell>
          <cell r="K6">
            <v>20.635999999999999</v>
          </cell>
        </row>
        <row r="7">
          <cell r="C7">
            <v>0.30199999999999999</v>
          </cell>
          <cell r="K7">
            <v>18.992999999999999</v>
          </cell>
        </row>
        <row r="8">
          <cell r="C8">
            <v>0.29199999999999998</v>
          </cell>
          <cell r="K8">
            <v>19.635000000000002</v>
          </cell>
        </row>
        <row r="9">
          <cell r="C9">
            <v>0.28100000000000003</v>
          </cell>
          <cell r="K9">
            <v>18.271000000000001</v>
          </cell>
        </row>
        <row r="111">
          <cell r="C111">
            <v>0.47899999999999998</v>
          </cell>
        </row>
        <row r="112">
          <cell r="C112">
            <v>0.47199999999999998</v>
          </cell>
        </row>
        <row r="227">
          <cell r="C227">
            <v>0.34300000000000003</v>
          </cell>
          <cell r="K227">
            <v>22.693000000000001</v>
          </cell>
        </row>
        <row r="228">
          <cell r="C228">
            <v>0.33300000000000002</v>
          </cell>
          <cell r="K228">
            <v>22.33</v>
          </cell>
        </row>
        <row r="229">
          <cell r="C229">
            <v>0.307</v>
          </cell>
          <cell r="K229">
            <v>20.393999999999998</v>
          </cell>
        </row>
        <row r="230">
          <cell r="C230">
            <v>0.316</v>
          </cell>
          <cell r="K230">
            <v>20.588000000000001</v>
          </cell>
        </row>
        <row r="231">
          <cell r="C231">
            <v>0.33600000000000002</v>
          </cell>
          <cell r="K231">
            <v>20.821000000000002</v>
          </cell>
        </row>
        <row r="232">
          <cell r="C232">
            <v>0.35299999999999998</v>
          </cell>
          <cell r="K232">
            <v>20.518999999999998</v>
          </cell>
        </row>
        <row r="233">
          <cell r="C233">
            <v>0.30199999999999999</v>
          </cell>
          <cell r="K233">
            <v>17.148</v>
          </cell>
        </row>
        <row r="234">
          <cell r="C234">
            <v>0.314</v>
          </cell>
          <cell r="K234">
            <v>17.213999999999999</v>
          </cell>
        </row>
        <row r="235">
          <cell r="C235">
            <v>0.318</v>
          </cell>
          <cell r="K235">
            <v>19.445</v>
          </cell>
        </row>
        <row r="244">
          <cell r="C244">
            <v>0.26800000000000002</v>
          </cell>
        </row>
        <row r="245">
          <cell r="C245">
            <v>0.27300000000000002</v>
          </cell>
        </row>
        <row r="246">
          <cell r="C246">
            <v>0.28000000000000003</v>
          </cell>
        </row>
        <row r="247">
          <cell r="C247">
            <v>0.307</v>
          </cell>
        </row>
        <row r="248">
          <cell r="C248">
            <v>0.309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M3">
            <v>0.30199999999999999</v>
          </cell>
        </row>
        <row r="4">
          <cell r="AM4">
            <v>0.29599999999999999</v>
          </cell>
        </row>
        <row r="5">
          <cell r="AM5">
            <v>0.29199999999999998</v>
          </cell>
        </row>
        <row r="6">
          <cell r="AM6">
            <v>0.30299999999999999</v>
          </cell>
        </row>
        <row r="7">
          <cell r="AM7">
            <v>0.31</v>
          </cell>
        </row>
        <row r="8">
          <cell r="AM8">
            <v>0.311</v>
          </cell>
        </row>
        <row r="9">
          <cell r="AM9">
            <v>0.309</v>
          </cell>
        </row>
        <row r="10">
          <cell r="AM10">
            <v>0.30599999999999999</v>
          </cell>
        </row>
        <row r="11">
          <cell r="AM11">
            <v>0.314</v>
          </cell>
        </row>
        <row r="12">
          <cell r="AM12">
            <v>0.33600000000000002</v>
          </cell>
        </row>
        <row r="13">
          <cell r="AM13">
            <v>0.32900000000000001</v>
          </cell>
        </row>
        <row r="14">
          <cell r="AM14">
            <v>0.32</v>
          </cell>
        </row>
        <row r="15">
          <cell r="AM15">
            <v>0.33300000000000002</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_1"/>
      <sheetName val="Table_2"/>
      <sheetName val="Table_3"/>
      <sheetName val="Table_4"/>
      <sheetName val="Table_5"/>
    </sheetNames>
    <sheetDataSet>
      <sheetData sheetId="0"/>
      <sheetData sheetId="1">
        <row r="41">
          <cell r="F41">
            <v>963</v>
          </cell>
        </row>
        <row r="46">
          <cell r="F46">
            <v>2073</v>
          </cell>
        </row>
      </sheetData>
      <sheetData sheetId="2"/>
      <sheetData sheetId="3"/>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 val="Table_12"/>
      <sheetName val="Table_13"/>
      <sheetName val="Table_14"/>
    </sheetNames>
    <sheetDataSet>
      <sheetData sheetId="0"/>
      <sheetData sheetId="1"/>
      <sheetData sheetId="2">
        <row r="12">
          <cell r="J12">
            <v>1008</v>
          </cell>
        </row>
        <row r="17">
          <cell r="J17">
            <v>2202</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C.1"/>
      <sheetName val="Data for Figure 1"/>
      <sheetName val="Figure C.2"/>
      <sheetName val="Data for Figure 2"/>
      <sheetName val="Table C.1 (OECD 1993)"/>
      <sheetName val="Table C.2 (OECD 1996)"/>
      <sheetName val="Table C.3 (OECD LMS)"/>
      <sheetName val="Table C.4"/>
      <sheetName val="Table C.4 (Census)"/>
      <sheetName val="Table C.5"/>
      <sheetName val="Table C.5 (Manf)"/>
      <sheetName val="Table C.6 (SLID)"/>
      <sheetName val="Table C.7 (RichJ)"/>
      <sheetName val="Table C.8 (Picot)"/>
      <sheetName val="Table C.9 (Finnie)"/>
      <sheetName val="Table C.10"/>
      <sheetName val="Table C.10 (Income tax)"/>
      <sheetName val="Table (D and L)"/>
      <sheetName val="Table C (SCF)"/>
      <sheetName val="Canada Census results"/>
      <sheetName val="Canada Census raw data"/>
      <sheetName val="Table(OECD 2005)"/>
      <sheetName val="TS results"/>
      <sheetName val="TS 1972"/>
      <sheetName val="TS 1973"/>
      <sheetName val="TS 1974"/>
      <sheetName val="TS 1975"/>
      <sheetName val="TS 1976"/>
      <sheetName val="TS 1977"/>
      <sheetName val="TS 1978"/>
      <sheetName val="MANF"/>
      <sheetName val="MANF (men)"/>
      <sheetName val="MANF (women)"/>
    </sheetNames>
    <sheetDataSet>
      <sheetData sheetId="0"/>
      <sheetData sheetId="1"/>
      <sheetData sheetId="2" refreshError="1"/>
      <sheetData sheetId="3"/>
      <sheetData sheetId="4" refreshError="1"/>
      <sheetData sheetId="5"/>
      <sheetData sheetId="6"/>
      <sheetData sheetId="7"/>
      <sheetData sheetId="8">
        <row r="4">
          <cell r="G4">
            <v>177.92</v>
          </cell>
        </row>
        <row r="10">
          <cell r="G10">
            <v>178.61395570373898</v>
          </cell>
        </row>
        <row r="18">
          <cell r="G18">
            <v>179.26750216076059</v>
          </cell>
        </row>
        <row r="23">
          <cell r="G23">
            <v>182.86094256504032</v>
          </cell>
        </row>
        <row r="25">
          <cell r="G25">
            <v>186.33825819438641</v>
          </cell>
        </row>
        <row r="27">
          <cell r="G27">
            <v>184.67692517192074</v>
          </cell>
        </row>
        <row r="28">
          <cell r="G28">
            <v>188.06515957446808</v>
          </cell>
        </row>
        <row r="29">
          <cell r="G29">
            <v>182</v>
          </cell>
        </row>
        <row r="30">
          <cell r="G30">
            <v>182.1875</v>
          </cell>
        </row>
        <row r="31">
          <cell r="G31">
            <v>183.54236769654329</v>
          </cell>
        </row>
      </sheetData>
      <sheetData sheetId="9"/>
      <sheetData sheetId="10">
        <row r="5">
          <cell r="Y5">
            <v>243.15603890465769</v>
          </cell>
        </row>
        <row r="6">
          <cell r="Y6">
            <v>227.04562473733773</v>
          </cell>
        </row>
        <row r="7">
          <cell r="Y7">
            <v>173.77000929417966</v>
          </cell>
        </row>
        <row r="8">
          <cell r="Y8">
            <v>187.69500075920186</v>
          </cell>
        </row>
        <row r="9">
          <cell r="Y9">
            <v>203.7127592236514</v>
          </cell>
        </row>
      </sheetData>
      <sheetData sheetId="11"/>
      <sheetData sheetId="12">
        <row r="10">
          <cell r="I10">
            <v>153.84604651303445</v>
          </cell>
        </row>
        <row r="13">
          <cell r="I13">
            <v>151.6465951712764</v>
          </cell>
        </row>
        <row r="16">
          <cell r="I16">
            <v>158.19155745348132</v>
          </cell>
        </row>
        <row r="19">
          <cell r="I19">
            <v>159.08733743740163</v>
          </cell>
        </row>
        <row r="24">
          <cell r="I24">
            <v>165.36978222343802</v>
          </cell>
        </row>
        <row r="27">
          <cell r="I27">
            <v>163.07688791766029</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Can_Table_206-0033.csv"/>
    </sheetNames>
    <sheetDataSet>
      <sheetData sheetId="0" refreshError="1">
        <row r="80">
          <cell r="F80">
            <v>0.3</v>
          </cell>
        </row>
        <row r="81">
          <cell r="F81">
            <v>0.28599999999999998</v>
          </cell>
        </row>
        <row r="82">
          <cell r="F82">
            <v>0.29099999999999998</v>
          </cell>
        </row>
        <row r="83">
          <cell r="F83">
            <v>0.28599999999999998</v>
          </cell>
        </row>
        <row r="84">
          <cell r="F84">
            <v>0.28599999999999998</v>
          </cell>
        </row>
        <row r="85">
          <cell r="F85">
            <v>0.28499999999999998</v>
          </cell>
        </row>
        <row r="86">
          <cell r="F86">
            <v>0.28799999999999998</v>
          </cell>
        </row>
        <row r="87">
          <cell r="F87">
            <v>0.29599999999999999</v>
          </cell>
        </row>
        <row r="88">
          <cell r="F88">
            <v>0.29299999999999998</v>
          </cell>
        </row>
        <row r="89">
          <cell r="F89">
            <v>0.28999999999999998</v>
          </cell>
        </row>
        <row r="90">
          <cell r="F90">
            <v>0.28999999999999998</v>
          </cell>
        </row>
        <row r="91">
          <cell r="F91">
            <v>0.28699999999999998</v>
          </cell>
        </row>
        <row r="92">
          <cell r="F92">
            <v>0.28199999999999997</v>
          </cell>
        </row>
        <row r="93">
          <cell r="F93">
            <v>0.28100000000000003</v>
          </cell>
        </row>
        <row r="94">
          <cell r="F94">
            <v>0.28599999999999998</v>
          </cell>
        </row>
        <row r="95">
          <cell r="F95">
            <v>0.29199999999999998</v>
          </cell>
        </row>
        <row r="96">
          <cell r="F96">
            <v>0.29099999999999998</v>
          </cell>
        </row>
        <row r="97">
          <cell r="F97">
            <v>0.28899999999999998</v>
          </cell>
        </row>
        <row r="98">
          <cell r="F98">
            <v>0.28999999999999998</v>
          </cell>
        </row>
        <row r="99">
          <cell r="F99">
            <v>0.29299999999999998</v>
          </cell>
        </row>
        <row r="100">
          <cell r="F100">
            <v>0.30099999999999999</v>
          </cell>
        </row>
        <row r="101">
          <cell r="F101">
            <v>0.30399999999999999</v>
          </cell>
        </row>
        <row r="102">
          <cell r="F102">
            <v>0.311</v>
          </cell>
        </row>
        <row r="103">
          <cell r="F103">
            <v>0.31</v>
          </cell>
        </row>
        <row r="104">
          <cell r="F104">
            <v>0.317</v>
          </cell>
        </row>
        <row r="105">
          <cell r="F105">
            <v>0.318</v>
          </cell>
        </row>
        <row r="106">
          <cell r="F106">
            <v>0.318</v>
          </cell>
        </row>
        <row r="107">
          <cell r="F107">
            <v>0.316</v>
          </cell>
        </row>
        <row r="108">
          <cell r="F108">
            <v>0.32200000000000001</v>
          </cell>
        </row>
        <row r="109">
          <cell r="F109">
            <v>0.317</v>
          </cell>
        </row>
        <row r="110">
          <cell r="F110">
            <v>0.316</v>
          </cell>
        </row>
        <row r="111">
          <cell r="F111">
            <v>0.316</v>
          </cell>
        </row>
        <row r="112">
          <cell r="F112">
            <v>0.314</v>
          </cell>
        </row>
        <row r="113">
          <cell r="F113">
            <v>0.315</v>
          </cell>
        </row>
        <row r="114">
          <cell r="F114">
            <v>0.315</v>
          </cell>
        </row>
        <row r="115">
          <cell r="F115">
            <v>0.311</v>
          </cell>
        </row>
        <row r="116">
          <cell r="F116">
            <v>0.316</v>
          </cell>
        </row>
        <row r="117">
          <cell r="F117">
            <v>0.318</v>
          </cell>
        </row>
        <row r="118">
          <cell r="F118">
            <v>0.311</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Can_Table_206-0041"/>
    </sheetNames>
    <sheetDataSet>
      <sheetData sheetId="0">
        <row r="41">
          <cell r="I41">
            <v>13</v>
          </cell>
        </row>
        <row r="42">
          <cell r="I42">
            <v>13.6</v>
          </cell>
        </row>
        <row r="43">
          <cell r="I43">
            <v>12.9</v>
          </cell>
        </row>
        <row r="44">
          <cell r="I44">
            <v>13.1</v>
          </cell>
        </row>
        <row r="45">
          <cell r="I45">
            <v>12.7</v>
          </cell>
        </row>
        <row r="46">
          <cell r="I46">
            <v>12</v>
          </cell>
        </row>
        <row r="47">
          <cell r="I47">
            <v>12.2</v>
          </cell>
        </row>
        <row r="48">
          <cell r="I48">
            <v>12.9</v>
          </cell>
        </row>
        <row r="49">
          <cell r="I49">
            <v>13</v>
          </cell>
        </row>
        <row r="50">
          <cell r="I50">
            <v>12.1</v>
          </cell>
        </row>
        <row r="51">
          <cell r="I51">
            <v>11.6</v>
          </cell>
        </row>
        <row r="52">
          <cell r="I52">
            <v>11.5</v>
          </cell>
        </row>
        <row r="53">
          <cell r="I53">
            <v>11.1</v>
          </cell>
        </row>
        <row r="54">
          <cell r="I54">
            <v>10.5</v>
          </cell>
        </row>
        <row r="55">
          <cell r="I55">
            <v>11.7</v>
          </cell>
        </row>
        <row r="56">
          <cell r="I56">
            <v>11.5</v>
          </cell>
        </row>
        <row r="57">
          <cell r="I57">
            <v>11.8</v>
          </cell>
        </row>
        <row r="58">
          <cell r="I58">
            <v>11.9</v>
          </cell>
        </row>
        <row r="59">
          <cell r="I59">
            <v>11.8</v>
          </cell>
        </row>
        <row r="60">
          <cell r="I60">
            <v>12.1</v>
          </cell>
        </row>
        <row r="61">
          <cell r="I61">
            <v>12.7</v>
          </cell>
        </row>
        <row r="62">
          <cell r="I62">
            <v>12.7</v>
          </cell>
        </row>
        <row r="63">
          <cell r="I63">
            <v>12.9</v>
          </cell>
        </row>
        <row r="64">
          <cell r="I64">
            <v>12.4</v>
          </cell>
        </row>
        <row r="65">
          <cell r="I65">
            <v>12.8</v>
          </cell>
        </row>
        <row r="66">
          <cell r="I66">
            <v>12.5</v>
          </cell>
        </row>
        <row r="67">
          <cell r="I67">
            <v>12.9</v>
          </cell>
        </row>
        <row r="68">
          <cell r="I68">
            <v>13.2</v>
          </cell>
        </row>
        <row r="69">
          <cell r="I69">
            <v>13.4</v>
          </cell>
        </row>
        <row r="70">
          <cell r="I70">
            <v>13</v>
          </cell>
        </row>
        <row r="71">
          <cell r="I71">
            <v>13.4</v>
          </cell>
        </row>
        <row r="72">
          <cell r="I72">
            <v>13.3</v>
          </cell>
        </row>
        <row r="73">
          <cell r="I73">
            <v>13.4</v>
          </cell>
        </row>
        <row r="74">
          <cell r="I74">
            <v>13.7</v>
          </cell>
        </row>
        <row r="75">
          <cell r="I75">
            <v>13.5</v>
          </cell>
        </row>
        <row r="76">
          <cell r="I76">
            <v>13.3</v>
          </cell>
        </row>
        <row r="77">
          <cell r="I77">
            <v>13.7</v>
          </cell>
        </row>
        <row r="78">
          <cell r="I78">
            <v>13.4</v>
          </cell>
        </row>
        <row r="79">
          <cell r="I79">
            <v>13</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BE10">
            <v>1.7569999999999999</v>
          </cell>
          <cell r="CR10">
            <v>1.5599999</v>
          </cell>
        </row>
        <row r="11">
          <cell r="BE11">
            <v>1.7629999999999999</v>
          </cell>
          <cell r="CR11" t="str">
            <v>..</v>
          </cell>
        </row>
        <row r="12">
          <cell r="AD12">
            <v>1.6839999999999999</v>
          </cell>
          <cell r="BE12">
            <v>1.7549999999999999</v>
          </cell>
          <cell r="CR12" t="str">
            <v>..</v>
          </cell>
        </row>
        <row r="13">
          <cell r="BE13">
            <v>1.7609999999999999</v>
          </cell>
          <cell r="CR13">
            <v>1.4859998999999999</v>
          </cell>
        </row>
        <row r="14">
          <cell r="BE14">
            <v>1.7569999999999999</v>
          </cell>
          <cell r="CR14" t="str">
            <v>..</v>
          </cell>
        </row>
        <row r="15">
          <cell r="AD15">
            <v>1.655</v>
          </cell>
          <cell r="BE15">
            <v>1.756</v>
          </cell>
          <cell r="CR15">
            <v>1.5229999999999999</v>
          </cell>
        </row>
        <row r="16">
          <cell r="BE16">
            <v>1.768</v>
          </cell>
          <cell r="CR16">
            <v>1.5069999999999999</v>
          </cell>
        </row>
        <row r="17">
          <cell r="BE17">
            <v>1.7909999999999999</v>
          </cell>
          <cell r="CR17">
            <v>1.4890000000000001</v>
          </cell>
        </row>
        <row r="18">
          <cell r="AD18">
            <v>1.694</v>
          </cell>
          <cell r="BE18">
            <v>1.8180000000000001</v>
          </cell>
          <cell r="CR18">
            <v>1.4610000000000001</v>
          </cell>
        </row>
        <row r="19">
          <cell r="BE19">
            <v>1.8320000000000001</v>
          </cell>
          <cell r="BW19">
            <v>1.518</v>
          </cell>
          <cell r="CR19">
            <v>1.48</v>
          </cell>
        </row>
        <row r="20">
          <cell r="BE20">
            <v>1.8099999</v>
          </cell>
          <cell r="CR20">
            <v>1.54</v>
          </cell>
        </row>
        <row r="21">
          <cell r="AD21">
            <v>1.6950000999999999</v>
          </cell>
          <cell r="BE21">
            <v>1.8279999</v>
          </cell>
          <cell r="BW21">
            <v>1.4859998999999999</v>
          </cell>
          <cell r="CR21">
            <v>1.522</v>
          </cell>
        </row>
        <row r="22">
          <cell r="AD22">
            <v>1.698</v>
          </cell>
          <cell r="BE22">
            <v>1.839</v>
          </cell>
          <cell r="CR22">
            <v>1.528</v>
          </cell>
        </row>
        <row r="23">
          <cell r="AD23">
            <v>1.6839999999999999</v>
          </cell>
          <cell r="BE23">
            <v>1.851</v>
          </cell>
          <cell r="BW23">
            <v>1.4960001000000001</v>
          </cell>
          <cell r="CR23">
            <v>1.518</v>
          </cell>
        </row>
        <row r="24">
          <cell r="AD24">
            <v>1.714</v>
          </cell>
          <cell r="BE24">
            <v>1.865</v>
          </cell>
          <cell r="CR24">
            <v>1.5249999999999999</v>
          </cell>
        </row>
        <row r="25">
          <cell r="AD25">
            <v>1.7</v>
          </cell>
          <cell r="BE25">
            <v>1.8720000000000001</v>
          </cell>
          <cell r="BW25">
            <v>1.5529999999999999</v>
          </cell>
          <cell r="CR25">
            <v>1.516</v>
          </cell>
        </row>
        <row r="26">
          <cell r="AD26">
            <v>1.6830000000000001</v>
          </cell>
          <cell r="BE26">
            <v>1.859</v>
          </cell>
          <cell r="CR26">
            <v>1.554</v>
          </cell>
        </row>
        <row r="27">
          <cell r="AD27">
            <v>1.6579999999999999</v>
          </cell>
          <cell r="AJ27">
            <v>1.744</v>
          </cell>
          <cell r="BE27">
            <v>1.85</v>
          </cell>
          <cell r="BW27">
            <v>1.5549999000000001</v>
          </cell>
          <cell r="CR27">
            <v>1.571</v>
          </cell>
        </row>
        <row r="28">
          <cell r="AD28">
            <v>1.6479999999999999</v>
          </cell>
          <cell r="AJ28">
            <v>1.78</v>
          </cell>
          <cell r="BE28">
            <v>1.8440000000000001</v>
          </cell>
          <cell r="CR28">
            <v>1.591</v>
          </cell>
        </row>
        <row r="29">
          <cell r="AD29">
            <v>1.6819999999999999</v>
          </cell>
          <cell r="AJ29">
            <v>1.7170000000000001</v>
          </cell>
          <cell r="BE29">
            <v>1.8480000000000001</v>
          </cell>
          <cell r="BW29">
            <v>1.5669999999999999</v>
          </cell>
          <cell r="CR29">
            <v>1.609</v>
          </cell>
        </row>
        <row r="30">
          <cell r="AD30">
            <v>1.6569999</v>
          </cell>
          <cell r="AJ30">
            <v>1.7509999999999999</v>
          </cell>
          <cell r="BE30">
            <v>1.849</v>
          </cell>
          <cell r="BW30">
            <v>1.548</v>
          </cell>
          <cell r="CR30">
            <v>1.5920000000000001</v>
          </cell>
        </row>
        <row r="31">
          <cell r="AD31">
            <v>1.64</v>
          </cell>
          <cell r="AJ31">
            <v>1.7709999999999999</v>
          </cell>
          <cell r="BE31">
            <v>1.847</v>
          </cell>
          <cell r="BW31">
            <v>1.627</v>
          </cell>
          <cell r="CR31">
            <v>1.6240000000000001</v>
          </cell>
          <cell r="CU31">
            <v>1.6440001</v>
          </cell>
        </row>
        <row r="32">
          <cell r="O32">
            <v>1.7629999999999999</v>
          </cell>
          <cell r="AD32">
            <v>1.6900001</v>
          </cell>
          <cell r="AJ32">
            <v>1.7539998999999999</v>
          </cell>
          <cell r="BE32">
            <v>1.849</v>
          </cell>
          <cell r="BW32">
            <v>1.704</v>
          </cell>
          <cell r="BZ32">
            <v>1.403</v>
          </cell>
          <cell r="CR32">
            <v>1.607</v>
          </cell>
        </row>
        <row r="33">
          <cell r="O33">
            <v>1.7949999999999999</v>
          </cell>
          <cell r="AD33">
            <v>1.7290000000000001</v>
          </cell>
          <cell r="AJ33">
            <v>1.7640001000000001</v>
          </cell>
          <cell r="BE33">
            <v>1.84</v>
          </cell>
          <cell r="BW33">
            <v>1.659</v>
          </cell>
          <cell r="BZ33">
            <v>1.397</v>
          </cell>
          <cell r="CR33">
            <v>1.6289998999999999</v>
          </cell>
          <cell r="CU33">
            <v>1.696</v>
          </cell>
        </row>
        <row r="34">
          <cell r="O34">
            <v>1.8120000000000001</v>
          </cell>
          <cell r="AD34">
            <v>1.6910000000000001</v>
          </cell>
          <cell r="AJ34">
            <v>1.7929999999999999</v>
          </cell>
          <cell r="BE34">
            <v>1.835</v>
          </cell>
          <cell r="BW34">
            <v>1.698</v>
          </cell>
          <cell r="BZ34">
            <v>1.4119999000000001</v>
          </cell>
          <cell r="CR34">
            <v>1.6440001</v>
          </cell>
        </row>
        <row r="35">
          <cell r="O35">
            <v>1.8029999999999999</v>
          </cell>
          <cell r="AD35">
            <v>1.7150000000000001</v>
          </cell>
          <cell r="AJ35">
            <v>1.7869999000000001</v>
          </cell>
          <cell r="BE35">
            <v>1.8360000000000001</v>
          </cell>
          <cell r="BW35">
            <v>1.6890000000000001</v>
          </cell>
          <cell r="BZ35">
            <v>1.4159999999999999</v>
          </cell>
          <cell r="CR35">
            <v>1.6919999999999999</v>
          </cell>
          <cell r="CU35">
            <v>1.7250000000000001</v>
          </cell>
        </row>
        <row r="36">
          <cell r="O36">
            <v>1.8150001</v>
          </cell>
          <cell r="AD36">
            <v>1.73</v>
          </cell>
          <cell r="AJ36">
            <v>1.7430000000000001</v>
          </cell>
          <cell r="BE36">
            <v>1.8260000000000001</v>
          </cell>
          <cell r="BW36">
            <v>1.758</v>
          </cell>
          <cell r="BZ36">
            <v>1.4370000000000001</v>
          </cell>
          <cell r="CR36">
            <v>1.67</v>
          </cell>
        </row>
        <row r="37">
          <cell r="O37">
            <v>1.83</v>
          </cell>
          <cell r="AD37">
            <v>1.706</v>
          </cell>
          <cell r="AJ37">
            <v>1.73</v>
          </cell>
          <cell r="BE37">
            <v>1.8329998999999999</v>
          </cell>
          <cell r="BT37">
            <v>1.726</v>
          </cell>
          <cell r="BW37">
            <v>1.7390000000000001</v>
          </cell>
          <cell r="BZ37">
            <v>1.448</v>
          </cell>
          <cell r="CR37">
            <v>1.655</v>
          </cell>
          <cell r="CU37">
            <v>1.7330000000000001</v>
          </cell>
        </row>
        <row r="38">
          <cell r="O38">
            <v>1.8380000999999999</v>
          </cell>
          <cell r="AD38">
            <v>1.724</v>
          </cell>
          <cell r="AJ38">
            <v>1.696</v>
          </cell>
          <cell r="BE38">
            <v>1.8200000999999999</v>
          </cell>
          <cell r="BW38">
            <v>1.806</v>
          </cell>
          <cell r="BZ38">
            <v>1.4529999</v>
          </cell>
          <cell r="CR38">
            <v>1.653</v>
          </cell>
        </row>
        <row r="39">
          <cell r="O39">
            <v>1.8430001</v>
          </cell>
          <cell r="AD39">
            <v>1.6919999999999999</v>
          </cell>
          <cell r="AJ39">
            <v>1.752</v>
          </cell>
          <cell r="AS39">
            <v>1.7230000000000001</v>
          </cell>
          <cell r="BE39">
            <v>1.823</v>
          </cell>
          <cell r="BW39">
            <v>1.756</v>
          </cell>
          <cell r="BZ39">
            <v>1.4510000000000001</v>
          </cell>
          <cell r="CF39">
            <v>2.839</v>
          </cell>
          <cell r="CO39">
            <v>2.1019999999999999</v>
          </cell>
          <cell r="CR39">
            <v>1.627</v>
          </cell>
          <cell r="CU39">
            <v>1.7629999999999999</v>
          </cell>
        </row>
        <row r="40">
          <cell r="O40">
            <v>1.869</v>
          </cell>
          <cell r="AD40">
            <v>1.7509999999999999</v>
          </cell>
          <cell r="AJ40">
            <v>1.7190000000000001</v>
          </cell>
          <cell r="AS40">
            <v>1.7370000000000001</v>
          </cell>
          <cell r="BE40">
            <v>1.8620000000000001</v>
          </cell>
          <cell r="BW40">
            <v>1.7669999999999999</v>
          </cell>
          <cell r="BZ40">
            <v>1.452</v>
          </cell>
          <cell r="CF40">
            <v>2.6719998999999999</v>
          </cell>
          <cell r="CO40">
            <v>2.0829998999999999</v>
          </cell>
          <cell r="CR40">
            <v>1.647</v>
          </cell>
        </row>
        <row r="41">
          <cell r="O41">
            <v>1.873</v>
          </cell>
          <cell r="AD41">
            <v>1.7250000000000001</v>
          </cell>
          <cell r="AJ41">
            <v>1.78</v>
          </cell>
          <cell r="AS41">
            <v>1.7709999999999999</v>
          </cell>
          <cell r="BE41">
            <v>1.857</v>
          </cell>
          <cell r="BT41">
            <v>1.7809999999999999</v>
          </cell>
          <cell r="BW41">
            <v>1.778</v>
          </cell>
          <cell r="BZ41">
            <v>1.4590000000000001</v>
          </cell>
          <cell r="CF41">
            <v>2.6739999999999999</v>
          </cell>
          <cell r="CO41">
            <v>2</v>
          </cell>
          <cell r="CR41">
            <v>1.67</v>
          </cell>
          <cell r="CU41">
            <v>1.7949999999999999</v>
          </cell>
        </row>
        <row r="42">
          <cell r="O42">
            <v>1.887</v>
          </cell>
          <cell r="AD42">
            <v>1.7629999999999999</v>
          </cell>
          <cell r="AJ42">
            <v>1.778</v>
          </cell>
          <cell r="AS42">
            <v>1.794</v>
          </cell>
          <cell r="BE42">
            <v>1.8580000000000001</v>
          </cell>
          <cell r="BW42">
            <v>1.825</v>
          </cell>
          <cell r="BZ42">
            <v>1.4690000000000001</v>
          </cell>
          <cell r="CF42">
            <v>2.6140001000000002</v>
          </cell>
          <cell r="CO42">
            <v>2.0590000000000002</v>
          </cell>
          <cell r="CR42">
            <v>1.6739999999999999</v>
          </cell>
        </row>
        <row r="43">
          <cell r="O43">
            <v>1.8839999000000001</v>
          </cell>
          <cell r="AD43">
            <v>1.758</v>
          </cell>
          <cell r="AJ43">
            <v>1.7829999999999999</v>
          </cell>
          <cell r="AS43">
            <v>1.8069999999999999</v>
          </cell>
          <cell r="BE43">
            <v>1.847</v>
          </cell>
          <cell r="BW43">
            <v>1.87</v>
          </cell>
          <cell r="BZ43">
            <v>1.462</v>
          </cell>
          <cell r="CF43">
            <v>2.7409998999999998</v>
          </cell>
          <cell r="CO43">
            <v>1.976</v>
          </cell>
          <cell r="CR43">
            <v>1.6569999</v>
          </cell>
          <cell r="CU43">
            <v>1.823</v>
          </cell>
        </row>
        <row r="44">
          <cell r="O44">
            <v>1.9039999999999999</v>
          </cell>
          <cell r="AD44">
            <v>1.7589999000000001</v>
          </cell>
          <cell r="AJ44">
            <v>1.7829999999999999</v>
          </cell>
          <cell r="AS44">
            <v>1.7789999999999999</v>
          </cell>
          <cell r="BE44">
            <v>1.8460000000000001</v>
          </cell>
          <cell r="BW44">
            <v>1.83</v>
          </cell>
          <cell r="BZ44">
            <v>1.472</v>
          </cell>
          <cell r="CF44">
            <v>2.6320000000000001</v>
          </cell>
          <cell r="CO44">
            <v>1.978</v>
          </cell>
          <cell r="CR44">
            <v>1.6759999999999999</v>
          </cell>
        </row>
        <row r="45">
          <cell r="O45">
            <v>1.885</v>
          </cell>
          <cell r="AD45">
            <v>1.7370000000000001</v>
          </cell>
          <cell r="AJ45">
            <v>1.786</v>
          </cell>
          <cell r="AS45">
            <v>1.6950000999999999</v>
          </cell>
          <cell r="BE45">
            <v>1.8320000000000001</v>
          </cell>
          <cell r="BT45">
            <v>1.766</v>
          </cell>
          <cell r="BW45">
            <v>1.825</v>
          </cell>
          <cell r="BZ45">
            <v>1.4690000000000001</v>
          </cell>
          <cell r="CF45">
            <v>2.5539999</v>
          </cell>
          <cell r="CO45">
            <v>1.9950000000000001</v>
          </cell>
          <cell r="CR45">
            <v>1.62</v>
          </cell>
          <cell r="CU45">
            <v>1.835</v>
          </cell>
        </row>
        <row r="46">
          <cell r="O46">
            <v>1.909</v>
          </cell>
          <cell r="AD46">
            <v>1.7460001000000001</v>
          </cell>
          <cell r="AJ46">
            <v>1.857</v>
          </cell>
          <cell r="AS46">
            <v>1.748</v>
          </cell>
          <cell r="BE46">
            <v>1.841</v>
          </cell>
          <cell r="BW46">
            <v>1.853</v>
          </cell>
          <cell r="BZ46">
            <v>1.48</v>
          </cell>
          <cell r="CF46">
            <v>2.6159998999999998</v>
          </cell>
          <cell r="CO46">
            <v>1.9630000999999999</v>
          </cell>
          <cell r="CR46">
            <v>1.663</v>
          </cell>
        </row>
        <row r="47">
          <cell r="O47">
            <v>1.8979999999999999</v>
          </cell>
          <cell r="AD47">
            <v>1.73</v>
          </cell>
          <cell r="AJ47">
            <v>1.8200000999999999</v>
          </cell>
          <cell r="BE47">
            <v>1.853</v>
          </cell>
          <cell r="BW47">
            <v>1.875</v>
          </cell>
          <cell r="BZ47">
            <v>1.478</v>
          </cell>
          <cell r="CF47">
            <v>2.5650000999999998</v>
          </cell>
          <cell r="CO47">
            <v>1.8789998999999999</v>
          </cell>
          <cell r="CR47">
            <v>1.6459999999999999</v>
          </cell>
          <cell r="CU47">
            <v>1.845</v>
          </cell>
        </row>
        <row r="48">
          <cell r="O48">
            <v>1.944</v>
          </cell>
          <cell r="AD48">
            <v>1.7290000000000001</v>
          </cell>
          <cell r="AJ48">
            <v>1.8620000000000001</v>
          </cell>
          <cell r="AS48">
            <v>1.742</v>
          </cell>
          <cell r="BE48">
            <v>1.841</v>
          </cell>
          <cell r="BW48">
            <v>1.8640000000000001</v>
          </cell>
          <cell r="BZ48">
            <v>1.494</v>
          </cell>
          <cell r="CF48">
            <v>2.5710001</v>
          </cell>
          <cell r="CR48">
            <v>1.675</v>
          </cell>
        </row>
        <row r="49">
          <cell r="O49">
            <v>1.9039999999999999</v>
          </cell>
          <cell r="AD49">
            <v>1.756</v>
          </cell>
          <cell r="AJ49">
            <v>1.8180000000000001</v>
          </cell>
          <cell r="AS49">
            <v>1.778</v>
          </cell>
          <cell r="BE49">
            <v>1.841</v>
          </cell>
          <cell r="BT49">
            <v>1.859</v>
          </cell>
          <cell r="BW49">
            <v>1.885</v>
          </cell>
          <cell r="BZ49">
            <v>1.5</v>
          </cell>
          <cell r="CF49">
            <v>2.4870000000000001</v>
          </cell>
          <cell r="CU49">
            <v>1.7819999</v>
          </cell>
        </row>
        <row r="50">
          <cell r="O50">
            <v>1.9069999</v>
          </cell>
          <cell r="BZ50">
            <v>1.516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B3">
            <v>31.1</v>
          </cell>
        </row>
        <row r="4">
          <cell r="B4">
            <v>27</v>
          </cell>
        </row>
        <row r="6">
          <cell r="B6">
            <v>20.9</v>
          </cell>
        </row>
        <row r="7">
          <cell r="B7">
            <v>20.2</v>
          </cell>
        </row>
        <row r="8">
          <cell r="B8">
            <v>20.7</v>
          </cell>
        </row>
        <row r="9">
          <cell r="B9">
            <v>21</v>
          </cell>
        </row>
        <row r="10">
          <cell r="B10">
            <v>20.8</v>
          </cell>
        </row>
        <row r="11">
          <cell r="B11">
            <v>20.7</v>
          </cell>
        </row>
        <row r="12">
          <cell r="B12">
            <v>20.5</v>
          </cell>
        </row>
        <row r="13">
          <cell r="B13">
            <v>20.9</v>
          </cell>
        </row>
        <row r="14">
          <cell r="B14">
            <v>20.8</v>
          </cell>
        </row>
        <row r="15">
          <cell r="B15">
            <v>21.4</v>
          </cell>
        </row>
        <row r="16">
          <cell r="B16">
            <v>21.9</v>
          </cell>
        </row>
        <row r="17">
          <cell r="B17">
            <v>23</v>
          </cell>
        </row>
        <row r="18">
          <cell r="B18">
            <v>23.8</v>
          </cell>
        </row>
        <row r="19">
          <cell r="B19">
            <v>24.5</v>
          </cell>
        </row>
        <row r="20">
          <cell r="B20">
            <v>24.9</v>
          </cell>
        </row>
        <row r="21">
          <cell r="B21">
            <v>25.7</v>
          </cell>
        </row>
        <row r="22">
          <cell r="B22">
            <v>25.2</v>
          </cell>
        </row>
        <row r="23">
          <cell r="B23">
            <v>25.6</v>
          </cell>
        </row>
        <row r="24">
          <cell r="B24">
            <v>26.1</v>
          </cell>
        </row>
        <row r="25">
          <cell r="B25">
            <v>25.9</v>
          </cell>
        </row>
        <row r="26">
          <cell r="B26">
            <v>26.2</v>
          </cell>
        </row>
        <row r="27">
          <cell r="B27">
            <v>26.4</v>
          </cell>
        </row>
        <row r="28">
          <cell r="B28">
            <v>26</v>
          </cell>
        </row>
        <row r="29">
          <cell r="B29">
            <v>25.5</v>
          </cell>
        </row>
        <row r="30">
          <cell r="B30">
            <v>25.9</v>
          </cell>
        </row>
        <row r="31">
          <cell r="B31">
            <v>25.9</v>
          </cell>
        </row>
        <row r="32">
          <cell r="B32">
            <v>25.5</v>
          </cell>
        </row>
        <row r="33">
          <cell r="B33">
            <v>25.6</v>
          </cell>
        </row>
        <row r="34">
          <cell r="B34">
            <v>25.2</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F.1"/>
      <sheetName val="Data for Figure 1"/>
      <sheetName val="Figure F.2"/>
      <sheetName val="Data for Figure 2"/>
      <sheetName val="Table F.1 OECD (1996)"/>
      <sheetName val="Table F.2 (OECD LMS)"/>
      <sheetName val="Table F.3 (E and J"/>
      <sheetName val="Table F.4"/>
      <sheetName val="Table F.4 (SES)"/>
      <sheetName val="OECD (2005)"/>
      <sheetName val="Taul1"/>
    </sheetNames>
    <sheetDataSet>
      <sheetData sheetId="0"/>
      <sheetData sheetId="1"/>
      <sheetData sheetId="2"/>
      <sheetData sheetId="3"/>
      <sheetData sheetId="4"/>
      <sheetData sheetId="5"/>
      <sheetData sheetId="6"/>
      <sheetData sheetId="7"/>
      <sheetData sheetId="8">
        <row r="4">
          <cell r="E4">
            <v>194.25470027367541</v>
          </cell>
        </row>
        <row r="8">
          <cell r="E8">
            <v>175.41773489770915</v>
          </cell>
        </row>
        <row r="13">
          <cell r="E13">
            <v>164.04982390570439</v>
          </cell>
        </row>
        <row r="18">
          <cell r="E18">
            <v>165.03708166063191</v>
          </cell>
        </row>
        <row r="23">
          <cell r="E23">
            <v>169.72342254930021</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 val="Source"/>
      <sheetName val="Basic Wage"/>
      <sheetName val="Minimum wage"/>
      <sheetName val="MTAWE"/>
      <sheetName val="Minimum wage tax "/>
      <sheetName val="C10+C14 since 1971 + Reason"/>
      <sheetName val="eeh"/>
      <sheetName val="Bond material"/>
    </sheetNames>
    <sheetDataSet>
      <sheetData sheetId="0">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1"/>
      <sheetData sheetId="2"/>
      <sheetData sheetId="3"/>
      <sheetData sheetId="4"/>
      <sheetData sheetId="5"/>
      <sheetData sheetId="6">
        <row r="10">
          <cell r="C10">
            <v>17.02</v>
          </cell>
        </row>
      </sheetData>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B6">
            <v>9.6</v>
          </cell>
        </row>
        <row r="7">
          <cell r="B7">
            <v>10</v>
          </cell>
        </row>
        <row r="8">
          <cell r="B8">
            <v>10.9</v>
          </cell>
        </row>
        <row r="9">
          <cell r="B9">
            <v>10.5</v>
          </cell>
        </row>
        <row r="10">
          <cell r="B10">
            <v>9.8000000000000007</v>
          </cell>
        </row>
        <row r="11">
          <cell r="B11">
            <v>8.8000000000000007</v>
          </cell>
        </row>
        <row r="12">
          <cell r="B12">
            <v>7.2</v>
          </cell>
        </row>
        <row r="13">
          <cell r="B13">
            <v>7.4</v>
          </cell>
        </row>
        <row r="14">
          <cell r="B14">
            <v>7.6</v>
          </cell>
        </row>
        <row r="15">
          <cell r="B15">
            <v>8.5</v>
          </cell>
        </row>
        <row r="16">
          <cell r="B16">
            <v>8.5</v>
          </cell>
        </row>
        <row r="17">
          <cell r="B17">
            <v>9.6</v>
          </cell>
        </row>
        <row r="18">
          <cell r="B18">
            <v>9.5</v>
          </cell>
        </row>
        <row r="19">
          <cell r="B19">
            <v>10.5</v>
          </cell>
        </row>
        <row r="20">
          <cell r="B20">
            <v>11.6</v>
          </cell>
        </row>
        <row r="21">
          <cell r="B21">
            <v>11.3</v>
          </cell>
        </row>
        <row r="22">
          <cell r="B22">
            <v>11.1</v>
          </cell>
        </row>
        <row r="23">
          <cell r="B23">
            <v>11.9</v>
          </cell>
        </row>
        <row r="24">
          <cell r="B24">
            <v>12.7</v>
          </cell>
        </row>
        <row r="25">
          <cell r="B25">
            <v>13.1</v>
          </cell>
        </row>
        <row r="26">
          <cell r="B26">
            <v>13.8</v>
          </cell>
        </row>
        <row r="27">
          <cell r="B27">
            <v>13.9</v>
          </cell>
        </row>
        <row r="28">
          <cell r="B28">
            <v>13.2</v>
          </cell>
        </row>
        <row r="29">
          <cell r="B29">
            <v>13.7</v>
          </cell>
        </row>
        <row r="30">
          <cell r="B30">
            <v>13.2</v>
          </cell>
        </row>
        <row r="31">
          <cell r="B31">
            <v>11.9</v>
          </cell>
        </row>
        <row r="32">
          <cell r="B32">
            <v>12.8</v>
          </cell>
        </row>
        <row r="33">
          <cell r="B33">
            <v>12.5</v>
          </cell>
        </row>
        <row r="34">
          <cell r="B34">
            <v>11.7</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tadata"/>
      <sheetName val="DownloadInfo"/>
    </sheetNames>
    <sheetDataSet>
      <sheetData sheetId="0">
        <row r="2">
          <cell r="D2">
            <v>0.70651901245117199</v>
          </cell>
        </row>
        <row r="3">
          <cell r="D3">
            <v>0.73771629333496103</v>
          </cell>
        </row>
        <row r="4">
          <cell r="C4">
            <v>0.52358508110046398</v>
          </cell>
          <cell r="D4">
            <v>0.70651901245117199</v>
          </cell>
        </row>
        <row r="5">
          <cell r="C5">
            <v>0.54363858699798595</v>
          </cell>
          <cell r="D5">
            <v>0.70339920043945303</v>
          </cell>
        </row>
        <row r="6">
          <cell r="C6">
            <v>0.57900381088256803</v>
          </cell>
          <cell r="D6">
            <v>0.70007827758789098</v>
          </cell>
        </row>
        <row r="7">
          <cell r="C7">
            <v>0.59398937225341797</v>
          </cell>
          <cell r="D7">
            <v>0.71346282958984397</v>
          </cell>
        </row>
        <row r="8">
          <cell r="D8">
            <v>0.72091003417968702</v>
          </cell>
        </row>
        <row r="9">
          <cell r="C9">
            <v>0.54187077283859297</v>
          </cell>
          <cell r="D9">
            <v>0.69937377929687505</v>
          </cell>
        </row>
        <row r="10">
          <cell r="D10">
            <v>0.68649223327636699</v>
          </cell>
        </row>
        <row r="11">
          <cell r="C11">
            <v>0.56378191709518399</v>
          </cell>
          <cell r="D11">
            <v>0.70249351501464796</v>
          </cell>
        </row>
        <row r="12">
          <cell r="C12">
            <v>0.54006880521774303</v>
          </cell>
          <cell r="D12">
            <v>0.68830368041992196</v>
          </cell>
        </row>
        <row r="13">
          <cell r="C13">
            <v>0.57086378335952803</v>
          </cell>
          <cell r="D13">
            <v>0.67652023315429699</v>
          </cell>
        </row>
        <row r="14">
          <cell r="C14">
            <v>0.56741398572921797</v>
          </cell>
          <cell r="D14">
            <v>0.68779045104980496</v>
          </cell>
        </row>
        <row r="15">
          <cell r="C15">
            <v>0.54577267169952404</v>
          </cell>
          <cell r="D15">
            <v>0.66584556579589804</v>
          </cell>
          <cell r="E15">
            <v>0.45085743069648698</v>
          </cell>
        </row>
        <row r="16">
          <cell r="C16">
            <v>0.54580438137054399</v>
          </cell>
          <cell r="D16">
            <v>0.67214042663574203</v>
          </cell>
          <cell r="E16">
            <v>0.44556176662445102</v>
          </cell>
        </row>
        <row r="17">
          <cell r="C17">
            <v>0.54146122932434104</v>
          </cell>
          <cell r="E17">
            <v>0.44607320427894598</v>
          </cell>
        </row>
        <row r="18">
          <cell r="C18">
            <v>0.539647817611694</v>
          </cell>
          <cell r="E18">
            <v>0.43269959092140198</v>
          </cell>
        </row>
        <row r="19">
          <cell r="C19">
            <v>0.53754341602325395</v>
          </cell>
          <cell r="E19">
            <v>0.40508228540420499</v>
          </cell>
        </row>
        <row r="20">
          <cell r="C20">
            <v>0.53148812055587802</v>
          </cell>
          <cell r="E20">
            <v>0.37019866704940801</v>
          </cell>
        </row>
        <row r="21">
          <cell r="C21">
            <v>0.52421689033508301</v>
          </cell>
          <cell r="D21">
            <v>0.62550647735595699</v>
          </cell>
          <cell r="E21">
            <v>0.39981696009635898</v>
          </cell>
        </row>
        <row r="22">
          <cell r="C22">
            <v>0.509721279144287</v>
          </cell>
          <cell r="D22">
            <v>0.57314971923828095</v>
          </cell>
          <cell r="E22">
            <v>0.35638111829757702</v>
          </cell>
        </row>
        <row r="23">
          <cell r="C23">
            <v>0.50003749132156405</v>
          </cell>
          <cell r="D23">
            <v>0.60537918090820297</v>
          </cell>
          <cell r="E23">
            <v>0.36753964424133301</v>
          </cell>
        </row>
        <row r="24">
          <cell r="C24">
            <v>0.49164000153541598</v>
          </cell>
          <cell r="D24">
            <v>0.617354927062988</v>
          </cell>
          <cell r="E24">
            <v>0.39933612942695601</v>
          </cell>
        </row>
        <row r="25">
          <cell r="C25">
            <v>0.48532590270042397</v>
          </cell>
          <cell r="D25">
            <v>0.60244586944580103</v>
          </cell>
          <cell r="E25">
            <v>0.35335096716880798</v>
          </cell>
        </row>
        <row r="26">
          <cell r="C26">
            <v>0.48322039842605602</v>
          </cell>
          <cell r="D26">
            <v>0.59464096069335903</v>
          </cell>
          <cell r="E26">
            <v>0.37413835525512701</v>
          </cell>
        </row>
        <row r="27">
          <cell r="C27">
            <v>0.447031110525131</v>
          </cell>
          <cell r="D27">
            <v>0.602700424194336</v>
          </cell>
          <cell r="E27">
            <v>0.40873640775680498</v>
          </cell>
        </row>
        <row r="28">
          <cell r="C28">
            <v>0.45375820994377097</v>
          </cell>
          <cell r="D28">
            <v>0.56887580871582</v>
          </cell>
          <cell r="E28">
            <v>0.42538204789161699</v>
          </cell>
        </row>
        <row r="29">
          <cell r="C29">
            <v>0.47804600000381497</v>
          </cell>
          <cell r="D29">
            <v>0.59110424041748</v>
          </cell>
          <cell r="E29">
            <v>0.44875991344451899</v>
          </cell>
        </row>
        <row r="30">
          <cell r="D30">
            <v>0.56459617614746105</v>
          </cell>
          <cell r="E30">
            <v>0.47782826423644997</v>
          </cell>
        </row>
        <row r="31">
          <cell r="C31">
            <v>0.49960958957672102</v>
          </cell>
          <cell r="D31">
            <v>0.56322406768798805</v>
          </cell>
          <cell r="E31">
            <v>0.47947832942009</v>
          </cell>
        </row>
        <row r="32">
          <cell r="C32">
            <v>0.50186872482299805</v>
          </cell>
          <cell r="D32">
            <v>0.56937812805175803</v>
          </cell>
          <cell r="E32">
            <v>0.43320980668067899</v>
          </cell>
        </row>
        <row r="33">
          <cell r="C33">
            <v>0.46373009681701699</v>
          </cell>
          <cell r="D33">
            <v>0.53110935211181598</v>
          </cell>
          <cell r="E33">
            <v>0.38558298349380499</v>
          </cell>
        </row>
        <row r="34">
          <cell r="C34">
            <v>0.44794508814811701</v>
          </cell>
          <cell r="D34">
            <v>0.54318572998046899</v>
          </cell>
          <cell r="E34">
            <v>0.38018068671226501</v>
          </cell>
        </row>
        <row r="35">
          <cell r="C35">
            <v>0.44647508859634399</v>
          </cell>
          <cell r="D35">
            <v>0.559488868713379</v>
          </cell>
          <cell r="E35">
            <v>0.40265980362892201</v>
          </cell>
        </row>
        <row r="36">
          <cell r="D36">
            <v>0.53795265197753905</v>
          </cell>
          <cell r="E36">
            <v>0.40921369194984403</v>
          </cell>
        </row>
        <row r="37">
          <cell r="C37">
            <v>0.459723800420761</v>
          </cell>
          <cell r="D37">
            <v>0.53976409912109402</v>
          </cell>
          <cell r="E37">
            <v>0.40424811840057401</v>
          </cell>
        </row>
        <row r="38">
          <cell r="C38">
            <v>0.457214385271072</v>
          </cell>
          <cell r="D38">
            <v>0.53426807403564502</v>
          </cell>
          <cell r="E38">
            <v>0.42935967445373502</v>
          </cell>
        </row>
        <row r="39">
          <cell r="C39">
            <v>0.42619061470031699</v>
          </cell>
          <cell r="D39">
            <v>0.53131061553955095</v>
          </cell>
          <cell r="E39">
            <v>0.436200201511383</v>
          </cell>
        </row>
        <row r="40">
          <cell r="C40">
            <v>0.42059949040412897</v>
          </cell>
          <cell r="D40">
            <v>0.54071914672851595</v>
          </cell>
          <cell r="E40">
            <v>0.39713916182518</v>
          </cell>
        </row>
        <row r="41">
          <cell r="C41">
            <v>0.42715421319007901</v>
          </cell>
          <cell r="D41">
            <v>0.51188774108886703</v>
          </cell>
          <cell r="E41">
            <v>0.40771776437759399</v>
          </cell>
        </row>
        <row r="42">
          <cell r="C42">
            <v>0.34944188594818099</v>
          </cell>
          <cell r="D42">
            <v>0.509774398803711</v>
          </cell>
          <cell r="E42">
            <v>0.37617513537406899</v>
          </cell>
        </row>
        <row r="43">
          <cell r="C43">
            <v>0.34844779968261702</v>
          </cell>
          <cell r="D43">
            <v>0.49850311279296899</v>
          </cell>
          <cell r="E43">
            <v>0.34509620070457497</v>
          </cell>
        </row>
        <row r="44">
          <cell r="C44">
            <v>0.366593897342682</v>
          </cell>
          <cell r="E44">
            <v>0.34052848815918002</v>
          </cell>
        </row>
        <row r="45">
          <cell r="C45">
            <v>0.38057270646095298</v>
          </cell>
          <cell r="E45">
            <v>0.34321403503418002</v>
          </cell>
        </row>
        <row r="46">
          <cell r="C46">
            <v>0.37837558984756497</v>
          </cell>
          <cell r="E46">
            <v>0.31783115863799999</v>
          </cell>
        </row>
        <row r="47">
          <cell r="C47">
            <v>0.351756691932678</v>
          </cell>
          <cell r="E47">
            <v>0.32049173116683999</v>
          </cell>
        </row>
        <row r="48">
          <cell r="C48">
            <v>0.30684289336204501</v>
          </cell>
          <cell r="D48">
            <v>0.46076438903808598</v>
          </cell>
          <cell r="E48">
            <v>0.29875919222831698</v>
          </cell>
        </row>
        <row r="49">
          <cell r="C49">
            <v>0.30237430334091198</v>
          </cell>
          <cell r="D49">
            <v>0.44949310302734402</v>
          </cell>
          <cell r="E49">
            <v>0.28632947802543601</v>
          </cell>
        </row>
        <row r="50">
          <cell r="C50">
            <v>0.30562499165535001</v>
          </cell>
          <cell r="D50">
            <v>0.44385742187499999</v>
          </cell>
          <cell r="E50">
            <v>0.280200034379959</v>
          </cell>
        </row>
        <row r="51">
          <cell r="C51">
            <v>0.33027759194374101</v>
          </cell>
          <cell r="D51">
            <v>0.43379375457763703</v>
          </cell>
          <cell r="E51">
            <v>0.27141278982162498</v>
          </cell>
        </row>
        <row r="52">
          <cell r="C52">
            <v>0.33333599567413302</v>
          </cell>
          <cell r="D52">
            <v>0.43041618347167998</v>
          </cell>
          <cell r="E52">
            <v>0.284816384315491</v>
          </cell>
        </row>
        <row r="53">
          <cell r="C53">
            <v>0.32699888944625799</v>
          </cell>
          <cell r="D53">
            <v>0.41852638244628898</v>
          </cell>
          <cell r="E53">
            <v>0.280541270971298</v>
          </cell>
        </row>
        <row r="54">
          <cell r="C54">
            <v>0.32039529085159302</v>
          </cell>
          <cell r="D54">
            <v>0.387755584716797</v>
          </cell>
          <cell r="E54">
            <v>0.27719229459762601</v>
          </cell>
        </row>
        <row r="55">
          <cell r="C55">
            <v>0.31877601146697998</v>
          </cell>
          <cell r="D55">
            <v>0.38887145996093803</v>
          </cell>
          <cell r="E55">
            <v>0.26490643620491</v>
          </cell>
        </row>
        <row r="56">
          <cell r="C56">
            <v>0.304247707128525</v>
          </cell>
          <cell r="D56">
            <v>0.40930950164794899</v>
          </cell>
          <cell r="E56">
            <v>0.27180957794189398</v>
          </cell>
        </row>
        <row r="57">
          <cell r="C57">
            <v>0.31084841489791898</v>
          </cell>
          <cell r="D57">
            <v>0.37862289428710899</v>
          </cell>
          <cell r="E57">
            <v>0.27484807372093201</v>
          </cell>
        </row>
        <row r="58">
          <cell r="C58">
            <v>0.31330698728561401</v>
          </cell>
          <cell r="D58">
            <v>0.37906074523925798</v>
          </cell>
          <cell r="E58">
            <v>0.278396636247635</v>
          </cell>
        </row>
        <row r="59">
          <cell r="C59">
            <v>0.332430809736252</v>
          </cell>
          <cell r="D59">
            <v>0.36568984985351599</v>
          </cell>
          <cell r="E59">
            <v>0.27469632029533397</v>
          </cell>
        </row>
        <row r="60">
          <cell r="C60">
            <v>0.31095409393310602</v>
          </cell>
          <cell r="D60">
            <v>0.35279254913330099</v>
          </cell>
          <cell r="E60">
            <v>0.27053764462471003</v>
          </cell>
        </row>
        <row r="61">
          <cell r="C61">
            <v>0.32494118809700001</v>
          </cell>
          <cell r="D61">
            <v>0.36094085693359401</v>
          </cell>
          <cell r="E61">
            <v>0.27701950073242199</v>
          </cell>
        </row>
        <row r="62">
          <cell r="C62">
            <v>0.31381958723068198</v>
          </cell>
          <cell r="D62">
            <v>0.35044082641601598</v>
          </cell>
          <cell r="E62">
            <v>0.27698367834091198</v>
          </cell>
        </row>
        <row r="63">
          <cell r="D63">
            <v>0.340330848693848</v>
          </cell>
          <cell r="E63">
            <v>0.27894976735115101</v>
          </cell>
        </row>
        <row r="64">
          <cell r="C64">
            <v>0.31996029615402199</v>
          </cell>
          <cell r="D64">
            <v>0.327640266418457</v>
          </cell>
          <cell r="E64">
            <v>0.28031855821609503</v>
          </cell>
        </row>
        <row r="65">
          <cell r="D65">
            <v>0.32382762908935497</v>
          </cell>
          <cell r="E65">
            <v>0.27538937330245999</v>
          </cell>
        </row>
        <row r="66">
          <cell r="C66">
            <v>0.30090239644050598</v>
          </cell>
          <cell r="D66">
            <v>0.320717658996582</v>
          </cell>
          <cell r="E66">
            <v>0.27046018838882502</v>
          </cell>
        </row>
        <row r="67">
          <cell r="C67">
            <v>0.310125112533569</v>
          </cell>
          <cell r="D67">
            <v>0.30936054229736298</v>
          </cell>
          <cell r="E67">
            <v>0.26801577210426297</v>
          </cell>
        </row>
        <row r="68">
          <cell r="C68">
            <v>0.29176780581474299</v>
          </cell>
          <cell r="D68">
            <v>0.29270679473876898</v>
          </cell>
          <cell r="E68">
            <v>0.26557135581970198</v>
          </cell>
        </row>
        <row r="69">
          <cell r="C69">
            <v>0.277714014053345</v>
          </cell>
          <cell r="D69">
            <v>0.29912342071533199</v>
          </cell>
          <cell r="E69">
            <v>0.26471599936485302</v>
          </cell>
        </row>
        <row r="70">
          <cell r="C70">
            <v>0.26876199245452898</v>
          </cell>
          <cell r="D70">
            <v>0.30529533386230501</v>
          </cell>
          <cell r="E70">
            <v>0.26781845092773399</v>
          </cell>
        </row>
        <row r="71">
          <cell r="C71">
            <v>0.24743589758873</v>
          </cell>
          <cell r="D71">
            <v>0.276011428833008</v>
          </cell>
          <cell r="E71">
            <v>0.26150816679000799</v>
          </cell>
        </row>
        <row r="72">
          <cell r="C72">
            <v>0.206660106778145</v>
          </cell>
          <cell r="D72">
            <v>0.273867111206055</v>
          </cell>
          <cell r="E72">
            <v>0.25814172625541698</v>
          </cell>
        </row>
        <row r="73">
          <cell r="D73">
            <v>0.26727466583252002</v>
          </cell>
          <cell r="E73">
            <v>0.25386416912078902</v>
          </cell>
        </row>
        <row r="74">
          <cell r="D74">
            <v>0.28352386474609398</v>
          </cell>
          <cell r="E74">
            <v>0.24690343439578999</v>
          </cell>
        </row>
        <row r="75">
          <cell r="D75">
            <v>0.26665752410888699</v>
          </cell>
          <cell r="E75">
            <v>0.238200113177299</v>
          </cell>
        </row>
        <row r="76">
          <cell r="D76">
            <v>0.23667243957519499</v>
          </cell>
          <cell r="E76">
            <v>0.23378595709800701</v>
          </cell>
        </row>
        <row r="77">
          <cell r="C77">
            <v>0.18615190684795399</v>
          </cell>
          <cell r="D77">
            <v>0.22126346588134799</v>
          </cell>
          <cell r="E77">
            <v>0.227575019001961</v>
          </cell>
        </row>
        <row r="78">
          <cell r="D78">
            <v>0.230811309814453</v>
          </cell>
          <cell r="E78">
            <v>0.22103437781333901</v>
          </cell>
        </row>
        <row r="79">
          <cell r="D79">
            <v>0.206281089782715</v>
          </cell>
          <cell r="E79">
            <v>0.21824899315834101</v>
          </cell>
        </row>
        <row r="80">
          <cell r="D80">
            <v>0.211547393798828</v>
          </cell>
          <cell r="E80">
            <v>0.216042339801788</v>
          </cell>
        </row>
        <row r="81">
          <cell r="C81">
            <v>0.17358639836311299</v>
          </cell>
          <cell r="D81">
            <v>0.18525869369506801</v>
          </cell>
          <cell r="E81">
            <v>0.223587110638618</v>
          </cell>
        </row>
        <row r="82">
          <cell r="D82">
            <v>0.18754444122314501</v>
          </cell>
          <cell r="E82">
            <v>0.22503641247749301</v>
          </cell>
        </row>
        <row r="83">
          <cell r="D83">
            <v>0.17385614395141599</v>
          </cell>
          <cell r="E83">
            <v>0.23325926065444899</v>
          </cell>
        </row>
        <row r="84">
          <cell r="D84">
            <v>0.172027168273926</v>
          </cell>
          <cell r="E84">
            <v>0.237345650792122</v>
          </cell>
        </row>
        <row r="85">
          <cell r="D85">
            <v>0.174615592956543</v>
          </cell>
          <cell r="E85">
            <v>0.22656503319740301</v>
          </cell>
        </row>
        <row r="86">
          <cell r="C86">
            <v>0.155383706092835</v>
          </cell>
          <cell r="D86">
            <v>0.152216196060181</v>
          </cell>
          <cell r="E86">
            <v>0.22879630327224701</v>
          </cell>
        </row>
        <row r="87">
          <cell r="D87">
            <v>0.157824687957764</v>
          </cell>
          <cell r="E87">
            <v>0.23066528141498599</v>
          </cell>
        </row>
        <row r="88">
          <cell r="D88">
            <v>0.16300773620605499</v>
          </cell>
          <cell r="E88">
            <v>0.22911106050014499</v>
          </cell>
        </row>
        <row r="89">
          <cell r="D89">
            <v>0.16673263549804701</v>
          </cell>
          <cell r="E89">
            <v>0.24608807265758501</v>
          </cell>
        </row>
        <row r="90">
          <cell r="C90">
            <v>0.17311260104179399</v>
          </cell>
          <cell r="D90">
            <v>0.152034149169922</v>
          </cell>
          <cell r="E90">
            <v>0.26496446132659901</v>
          </cell>
        </row>
        <row r="91">
          <cell r="D91">
            <v>0.165928421020508</v>
          </cell>
          <cell r="E91">
            <v>0.26571738719940202</v>
          </cell>
        </row>
        <row r="92">
          <cell r="C92">
            <v>0.17255939543247201</v>
          </cell>
          <cell r="D92">
            <v>0.16347330093383799</v>
          </cell>
          <cell r="E92">
            <v>0.26657256484031699</v>
          </cell>
        </row>
        <row r="93">
          <cell r="C93">
            <v>0.18277069926261899</v>
          </cell>
          <cell r="D93">
            <v>0.15580317497253399</v>
          </cell>
          <cell r="E93">
            <v>0.259941697120667</v>
          </cell>
        </row>
        <row r="94">
          <cell r="C94">
            <v>0.174957200884819</v>
          </cell>
          <cell r="D94">
            <v>0.16991674423217801</v>
          </cell>
          <cell r="E94">
            <v>0.27566269040107699</v>
          </cell>
        </row>
        <row r="95">
          <cell r="C95">
            <v>0.187898799777031</v>
          </cell>
          <cell r="D95">
            <v>0.182895431518555</v>
          </cell>
          <cell r="E95">
            <v>0.27686855196952798</v>
          </cell>
        </row>
        <row r="96">
          <cell r="C96">
            <v>0.19323830306529999</v>
          </cell>
          <cell r="D96">
            <v>0.17645088195800801</v>
          </cell>
          <cell r="E96">
            <v>0.27605798840522799</v>
          </cell>
        </row>
        <row r="97">
          <cell r="C97">
            <v>0.19642250239849099</v>
          </cell>
          <cell r="D97">
            <v>0.162255592346191</v>
          </cell>
          <cell r="E97">
            <v>0.27918201684951799</v>
          </cell>
        </row>
        <row r="98">
          <cell r="C98">
            <v>0.23320880532264701</v>
          </cell>
          <cell r="D98">
            <v>0.165480728149414</v>
          </cell>
          <cell r="E98">
            <v>0.28577533364295998</v>
          </cell>
        </row>
        <row r="99">
          <cell r="C99">
            <v>0.25308188796043402</v>
          </cell>
          <cell r="D99">
            <v>0.19269138336181599</v>
          </cell>
          <cell r="E99">
            <v>0.29462435841560403</v>
          </cell>
        </row>
        <row r="100">
          <cell r="C100">
            <v>0.266985803842545</v>
          </cell>
          <cell r="D100">
            <v>0.19961238861083999</v>
          </cell>
          <cell r="E100">
            <v>0.30704393982887301</v>
          </cell>
        </row>
        <row r="101">
          <cell r="C101">
            <v>0.278355091810226</v>
          </cell>
          <cell r="D101">
            <v>0.19302942276001001</v>
          </cell>
          <cell r="E101">
            <v>0.31470489501953097</v>
          </cell>
        </row>
        <row r="102">
          <cell r="C102">
            <v>0.28112280368804898</v>
          </cell>
          <cell r="D102">
            <v>0.184968185424805</v>
          </cell>
          <cell r="E102">
            <v>0.32299152016639698</v>
          </cell>
        </row>
        <row r="103">
          <cell r="C103">
            <v>0.270500987768173</v>
          </cell>
          <cell r="D103">
            <v>0.18856817245483401</v>
          </cell>
          <cell r="E103">
            <v>0.31334158778190602</v>
          </cell>
        </row>
        <row r="104">
          <cell r="C104">
            <v>0.25402340292930597</v>
          </cell>
          <cell r="D104">
            <v>0.180453090667725</v>
          </cell>
          <cell r="E104">
            <v>0.30158150196075401</v>
          </cell>
        </row>
        <row r="105">
          <cell r="C105">
            <v>0.246183201670647</v>
          </cell>
          <cell r="D105">
            <v>0.167896499633789</v>
          </cell>
          <cell r="E105">
            <v>0.30323013663291898</v>
          </cell>
        </row>
        <row r="106">
          <cell r="C106">
            <v>0.237641796469688</v>
          </cell>
          <cell r="E106">
            <v>0.31475982069969199</v>
          </cell>
        </row>
        <row r="107">
          <cell r="C107">
            <v>0.22511060535907801</v>
          </cell>
          <cell r="D107">
            <v>0.18765665054321301</v>
          </cell>
          <cell r="E107">
            <v>0.32096618413925199</v>
          </cell>
        </row>
        <row r="108">
          <cell r="C108">
            <v>0.22132070362567899</v>
          </cell>
          <cell r="D108">
            <v>0.198744087219238</v>
          </cell>
          <cell r="E108">
            <v>0.32830104231834401</v>
          </cell>
        </row>
        <row r="109">
          <cell r="C109">
            <v>0.223748594522476</v>
          </cell>
          <cell r="E109">
            <v>0.33960363268852201</v>
          </cell>
        </row>
        <row r="110">
          <cell r="C110">
            <v>0.215929299592972</v>
          </cell>
          <cell r="E110">
            <v>0.36090961098670998</v>
          </cell>
        </row>
        <row r="111">
          <cell r="C111">
            <v>0.21701070666313199</v>
          </cell>
          <cell r="D111">
            <v>0.20581426620483401</v>
          </cell>
          <cell r="E111">
            <v>0.36149084568023698</v>
          </cell>
        </row>
        <row r="112">
          <cell r="C112">
            <v>0.235065907239914</v>
          </cell>
          <cell r="E112">
            <v>0.37569138407707198</v>
          </cell>
        </row>
        <row r="113">
          <cell r="C113">
            <v>0.229755103588104</v>
          </cell>
          <cell r="E113">
            <v>0.37431365251541099</v>
          </cell>
        </row>
        <row r="114">
          <cell r="C114">
            <v>0.223577901721001</v>
          </cell>
          <cell r="D114">
            <v>0.19881242752075201</v>
          </cell>
          <cell r="E114">
            <v>0.38848647475242598</v>
          </cell>
        </row>
        <row r="115">
          <cell r="E115">
            <v>0.370316833257675</v>
          </cell>
        </row>
        <row r="116">
          <cell r="E116">
            <v>0.372446179389954</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 val="Characteristics"/>
      <sheetName val="(transposed values)"/>
    </sheetNames>
    <sheetDataSet>
      <sheetData sheetId="0"/>
      <sheetData sheetId="1"/>
      <sheetData sheetId="2">
        <row r="1">
          <cell r="E1">
            <v>1.81</v>
          </cell>
        </row>
        <row r="2">
          <cell r="E2">
            <v>1.92</v>
          </cell>
        </row>
        <row r="3">
          <cell r="E3">
            <v>1.92</v>
          </cell>
        </row>
        <row r="5">
          <cell r="E5">
            <v>1.94</v>
          </cell>
        </row>
        <row r="7">
          <cell r="E7">
            <v>1.98</v>
          </cell>
        </row>
        <row r="8">
          <cell r="E8">
            <v>1.96</v>
          </cell>
        </row>
        <row r="10">
          <cell r="E10">
            <v>2.0099999999999998</v>
          </cell>
        </row>
        <row r="11">
          <cell r="E11">
            <v>2.02</v>
          </cell>
        </row>
        <row r="12">
          <cell r="E12">
            <v>2.0299999999999998</v>
          </cell>
        </row>
        <row r="13">
          <cell r="E13">
            <v>2.0499999999999998</v>
          </cell>
        </row>
        <row r="14">
          <cell r="E14">
            <v>2</v>
          </cell>
        </row>
        <row r="15">
          <cell r="E15">
            <v>2</v>
          </cell>
        </row>
        <row r="16">
          <cell r="E16">
            <v>2.08</v>
          </cell>
        </row>
        <row r="17">
          <cell r="E17">
            <v>2.09</v>
          </cell>
        </row>
        <row r="18">
          <cell r="E18">
            <v>2.0699999999999998</v>
          </cell>
        </row>
        <row r="19">
          <cell r="E19">
            <v>2.0299999999999998</v>
          </cell>
        </row>
        <row r="20">
          <cell r="E20">
            <v>2.0299999999999998</v>
          </cell>
        </row>
        <row r="21">
          <cell r="E21">
            <v>2.0299999999999998</v>
          </cell>
        </row>
        <row r="22">
          <cell r="E22">
            <v>2.0099999999999998</v>
          </cell>
        </row>
        <row r="23">
          <cell r="E23">
            <v>2.02</v>
          </cell>
        </row>
        <row r="24">
          <cell r="E24">
            <v>2</v>
          </cell>
        </row>
        <row r="25">
          <cell r="E25">
            <v>2.0099999999999998</v>
          </cell>
        </row>
        <row r="26">
          <cell r="E26">
            <v>2.0099999999999998</v>
          </cell>
        </row>
        <row r="27">
          <cell r="E27">
            <v>1.97</v>
          </cell>
        </row>
        <row r="28">
          <cell r="E28">
            <v>1.96</v>
          </cell>
        </row>
        <row r="29">
          <cell r="E29">
            <v>1.96</v>
          </cell>
        </row>
        <row r="30">
          <cell r="E30">
            <v>1.94</v>
          </cell>
        </row>
        <row r="31">
          <cell r="E31">
            <v>1.93</v>
          </cell>
        </row>
        <row r="32">
          <cell r="E32">
            <v>1.93</v>
          </cell>
        </row>
        <row r="33">
          <cell r="E33">
            <v>1.94</v>
          </cell>
        </row>
        <row r="34">
          <cell r="E34">
            <v>1.94</v>
          </cell>
        </row>
        <row r="35">
          <cell r="E35">
            <v>1.93</v>
          </cell>
        </row>
        <row r="36">
          <cell r="E36">
            <v>1.95</v>
          </cell>
        </row>
        <row r="37">
          <cell r="E37">
            <v>1.96</v>
          </cell>
        </row>
        <row r="38">
          <cell r="E38">
            <v>1.97</v>
          </cell>
        </row>
        <row r="39">
          <cell r="E39">
            <v>1.97</v>
          </cell>
        </row>
        <row r="40">
          <cell r="E40">
            <v>1.99</v>
          </cell>
        </row>
        <row r="41">
          <cell r="E41">
            <v>1.99</v>
          </cell>
        </row>
        <row r="42">
          <cell r="E42">
            <v>1.99</v>
          </cell>
        </row>
        <row r="43">
          <cell r="E43">
            <v>1.97</v>
          </cell>
        </row>
        <row r="44">
          <cell r="E44">
            <v>1.95</v>
          </cell>
        </row>
        <row r="45">
          <cell r="E45">
            <v>2</v>
          </cell>
        </row>
        <row r="46">
          <cell r="E46">
            <v>1.98</v>
          </cell>
        </row>
        <row r="47">
          <cell r="E47">
            <v>1.98</v>
          </cell>
        </row>
        <row r="48">
          <cell r="E48">
            <v>1.97</v>
          </cell>
        </row>
        <row r="49">
          <cell r="E49">
            <v>1.96</v>
          </cell>
        </row>
        <row r="50">
          <cell r="E50">
            <v>1.99</v>
          </cell>
        </row>
        <row r="51">
          <cell r="E51">
            <v>2</v>
          </cell>
        </row>
        <row r="52">
          <cell r="E52">
            <v>2.0099999999999998</v>
          </cell>
        </row>
        <row r="53">
          <cell r="E53">
            <v>2</v>
          </cell>
        </row>
        <row r="54">
          <cell r="E54">
            <v>1.99</v>
          </cell>
        </row>
        <row r="55">
          <cell r="E55">
            <v>2</v>
          </cell>
        </row>
        <row r="56">
          <cell r="E56">
            <v>1.99</v>
          </cell>
        </row>
        <row r="57">
          <cell r="E57">
            <v>1.99</v>
          </cell>
        </row>
        <row r="58">
          <cell r="E58">
            <v>1.99</v>
          </cell>
        </row>
        <row r="59">
          <cell r="E59">
            <v>1.98</v>
          </cell>
        </row>
        <row r="60">
          <cell r="E60">
            <v>1.97</v>
          </cell>
        </row>
        <row r="61">
          <cell r="E61">
            <v>1.97</v>
          </cell>
        </row>
        <row r="62">
          <cell r="E62">
            <v>1.98</v>
          </cell>
        </row>
        <row r="63">
          <cell r="E63">
            <v>1.99</v>
          </cell>
        </row>
        <row r="64">
          <cell r="E64">
            <v>1.99</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105">
          <cell r="I3105">
            <v>48</v>
          </cell>
        </row>
        <row r="3109">
          <cell r="I3109">
            <v>52</v>
          </cell>
        </row>
        <row r="3930">
          <cell r="I3930">
            <v>35.6</v>
          </cell>
        </row>
        <row r="3935">
          <cell r="I3935">
            <v>35.1</v>
          </cell>
        </row>
        <row r="3938">
          <cell r="I3938">
            <v>35.4</v>
          </cell>
        </row>
        <row r="3944">
          <cell r="I3944">
            <v>34.4</v>
          </cell>
        </row>
        <row r="3947">
          <cell r="I3947">
            <v>34.800000000000004</v>
          </cell>
        </row>
        <row r="3956">
          <cell r="I3956">
            <v>37</v>
          </cell>
        </row>
        <row r="3964">
          <cell r="I3964">
            <v>35</v>
          </cell>
        </row>
        <row r="3972">
          <cell r="I3972">
            <v>35.4</v>
          </cell>
        </row>
        <row r="3974">
          <cell r="I3974">
            <v>34.200000000000003</v>
          </cell>
        </row>
        <row r="3981">
          <cell r="I3981">
            <v>35.4</v>
          </cell>
        </row>
        <row r="3988">
          <cell r="I3988">
            <v>34.5</v>
          </cell>
        </row>
        <row r="3993">
          <cell r="I3993">
            <v>34.6</v>
          </cell>
        </row>
        <row r="4000">
          <cell r="I4000">
            <v>32.6</v>
          </cell>
        </row>
        <row r="4003">
          <cell r="I4003">
            <v>33.1</v>
          </cell>
        </row>
        <row r="4006">
          <cell r="I4006">
            <v>32.6</v>
          </cell>
        </row>
        <row r="4014">
          <cell r="I4014">
            <v>30.7</v>
          </cell>
        </row>
        <row r="4020">
          <cell r="I4020">
            <v>31</v>
          </cell>
        </row>
        <row r="4029">
          <cell r="I4029">
            <v>31.1</v>
          </cell>
        </row>
        <row r="4032">
          <cell r="I4032">
            <v>31.1</v>
          </cell>
        </row>
        <row r="4034">
          <cell r="I4034">
            <v>30.5</v>
          </cell>
        </row>
        <row r="4042">
          <cell r="I4042">
            <v>31.900000000000002</v>
          </cell>
        </row>
        <row r="4044">
          <cell r="I4044">
            <v>31.5</v>
          </cell>
        </row>
        <row r="4048">
          <cell r="I4048">
            <v>30.400000000000002</v>
          </cell>
        </row>
        <row r="4050">
          <cell r="I4050">
            <v>31.900000000000002</v>
          </cell>
        </row>
        <row r="4053">
          <cell r="I4053">
            <v>29.2</v>
          </cell>
        </row>
        <row r="4060">
          <cell r="I4060">
            <v>32.1</v>
          </cell>
        </row>
        <row r="4064">
          <cell r="I4064">
            <v>31.5</v>
          </cell>
        </row>
        <row r="4065">
          <cell r="I4065">
            <v>32.200000000000003</v>
          </cell>
        </row>
        <row r="4070">
          <cell r="I4070">
            <v>31.8</v>
          </cell>
        </row>
        <row r="4072">
          <cell r="I4072">
            <v>31.1</v>
          </cell>
        </row>
        <row r="4075">
          <cell r="I4075">
            <v>30.5</v>
          </cell>
        </row>
        <row r="4077">
          <cell r="I4077">
            <v>29.7</v>
          </cell>
        </row>
        <row r="4081">
          <cell r="I4081">
            <v>32.5</v>
          </cell>
        </row>
        <row r="4083">
          <cell r="I4083">
            <v>32</v>
          </cell>
        </row>
        <row r="4084">
          <cell r="I4084">
            <v>29.900000000000002</v>
          </cell>
        </row>
        <row r="4085">
          <cell r="I4085">
            <v>35.5</v>
          </cell>
        </row>
        <row r="4088">
          <cell r="I4088">
            <v>34.39</v>
          </cell>
        </row>
        <row r="4089">
          <cell r="I4089">
            <v>28.59</v>
          </cell>
        </row>
        <row r="4101">
          <cell r="I4101">
            <v>37.64</v>
          </cell>
        </row>
        <row r="4102">
          <cell r="I4102">
            <v>30.45</v>
          </cell>
        </row>
        <row r="4104">
          <cell r="I4104">
            <v>39.35</v>
          </cell>
        </row>
        <row r="4105">
          <cell r="I4105">
            <v>29.95</v>
          </cell>
        </row>
        <row r="4110">
          <cell r="I4110">
            <v>35.15</v>
          </cell>
        </row>
        <row r="4111">
          <cell r="I4111">
            <v>31.13</v>
          </cell>
        </row>
        <row r="4112">
          <cell r="I4112">
            <v>39.01</v>
          </cell>
        </row>
        <row r="4118">
          <cell r="I4118">
            <v>33.299999999999997</v>
          </cell>
        </row>
        <row r="4120">
          <cell r="I4120">
            <v>32.700000000000003</v>
          </cell>
        </row>
        <row r="4121">
          <cell r="I4121">
            <v>30.7</v>
          </cell>
        </row>
        <row r="4125">
          <cell r="I4125">
            <v>31.8</v>
          </cell>
        </row>
        <row r="4131">
          <cell r="I4131">
            <v>34.800000000000004</v>
          </cell>
        </row>
        <row r="4135">
          <cell r="I4135">
            <v>31.8</v>
          </cell>
        </row>
        <row r="4139">
          <cell r="I4139">
            <v>30.900000000000002</v>
          </cell>
        </row>
        <row r="4143">
          <cell r="I4143">
            <v>30.8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FS2012_TPA60_01"/>
      <sheetName val="Transpose"/>
    </sheetNames>
    <sheetDataSet>
      <sheetData sheetId="0"/>
      <sheetData sheetId="1">
        <row r="2">
          <cell r="E2">
            <v>14.5</v>
          </cell>
        </row>
        <row r="3">
          <cell r="E3">
            <v>14.2</v>
          </cell>
        </row>
        <row r="4">
          <cell r="E4">
            <v>13.8</v>
          </cell>
        </row>
        <row r="5">
          <cell r="E5">
            <v>13.5</v>
          </cell>
        </row>
        <row r="6">
          <cell r="E6">
            <v>13.6</v>
          </cell>
        </row>
        <row r="7">
          <cell r="E7">
            <v>13.4</v>
          </cell>
        </row>
        <row r="8">
          <cell r="E8">
            <v>12.9</v>
          </cell>
        </row>
        <row r="9">
          <cell r="E9">
            <v>13</v>
          </cell>
        </row>
        <row r="10">
          <cell r="E10">
            <v>12.6</v>
          </cell>
        </row>
        <row r="11">
          <cell r="E11">
            <v>13.1</v>
          </cell>
        </row>
        <row r="12">
          <cell r="E12">
            <v>13.1</v>
          </cell>
        </row>
        <row r="13">
          <cell r="E13">
            <v>13.4</v>
          </cell>
        </row>
        <row r="14">
          <cell r="E14">
            <v>13</v>
          </cell>
        </row>
        <row r="15">
          <cell r="E15">
            <v>13.5</v>
          </cell>
        </row>
        <row r="16">
          <cell r="E16">
            <v>14.1</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
      <sheetName val="Figure 2 "/>
      <sheetName val="Figure 3"/>
      <sheetName val="Figure 4"/>
      <sheetName val="Figure 5"/>
      <sheetName val="Figure Complémentaire 1"/>
      <sheetName val="Figure complémentaire 2"/>
      <sheetName val="Figure complémentaire 3"/>
      <sheetName val="Figure complémentaire 4"/>
    </sheetNames>
    <sheetDataSet>
      <sheetData sheetId="0"/>
      <sheetData sheetId="1">
        <row r="18">
          <cell r="G18">
            <v>0.30299999999999999</v>
          </cell>
          <cell r="H18">
            <v>0.30599999999999999</v>
          </cell>
          <cell r="I18">
            <v>0.30299999999999999</v>
          </cell>
          <cell r="J18">
            <v>0.30499999999999999</v>
          </cell>
          <cell r="K18">
            <v>0.29099999999999998</v>
          </cell>
          <cell r="L18">
            <v>0.29299999999999998</v>
          </cell>
        </row>
      </sheetData>
      <sheetData sheetId="2"/>
      <sheetData sheetId="3"/>
      <sheetData sheetId="4"/>
      <sheetData sheetId="5"/>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H.1"/>
      <sheetName val="Data for Figure 1"/>
      <sheetName val="Figure H.2"/>
      <sheetName val="Data for Figure 2"/>
      <sheetName val="Table H.1 (OECD 1993)"/>
      <sheetName val="Table H.2 (OECD 1996)"/>
      <sheetName val="Table H.3 (OECD LMS)"/>
      <sheetName val="Table H.4"/>
      <sheetName val="Table H.4 (GLE)"/>
      <sheetName val="Table H.5"/>
      <sheetName val="Table H.5 (LS)"/>
      <sheetName val="Table H.6"/>
      <sheetName val="Table H.6 (Insce)"/>
      <sheetName val="Table H.7"/>
      <sheetName val="Table H.7 (A+H soc sec)"/>
      <sheetName val="Chart1"/>
      <sheetName val="Sheet1"/>
      <sheetName val="1928 LS"/>
      <sheetName val="1926 LS"/>
      <sheetName val="1932 LS"/>
      <sheetName val="1934 LS"/>
      <sheetName val="1936 LS"/>
      <sheetName val="Summary of Ins results"/>
      <sheetName val="1929 Ins"/>
      <sheetName val="1930 ins interp"/>
      <sheetName val="1930 Ins"/>
      <sheetName val="1931 ins interp"/>
      <sheetName val="1931 Ins"/>
      <sheetName val="1932 ins interp"/>
      <sheetName val="1932 Ins"/>
      <sheetName val="1933 ins interp"/>
      <sheetName val="1933 Ins"/>
      <sheetName val="1934 ins interp"/>
      <sheetName val="1934 Ins"/>
      <sheetName val="1935 ins interp"/>
      <sheetName val="1935 Ins"/>
      <sheetName val="1936 ins interp"/>
      <sheetName val="1936 Ins"/>
      <sheetName val="1937 ins interp"/>
      <sheetName val="1937 Ins"/>
      <sheetName val="1950 LS"/>
      <sheetName val="1955 LS"/>
      <sheetName val="1957 LS"/>
      <sheetName val="1961 LS"/>
      <sheetName val="1961 LS (All)"/>
      <sheetName val="1965 LS"/>
      <sheetName val="1965 LS (All)"/>
      <sheetName val="1968 LS"/>
      <sheetName val="1971 LS"/>
      <sheetName val="1974 LS"/>
      <sheetName val="1977 LS"/>
      <sheetName val="1980 LS"/>
      <sheetName val="1983 LS"/>
      <sheetName val="1986 LS"/>
      <sheetName val="1989 LS"/>
      <sheetName val="1992 LS"/>
      <sheetName val="1998 LS"/>
      <sheetName val="2001 LS"/>
      <sheetName val="Grossing up"/>
      <sheetName val="1949 GLE"/>
      <sheetName val="1951 GLE"/>
      <sheetName val="1951 (adjusted)"/>
      <sheetName val="1951 (men)"/>
      <sheetName val="1951 (women)"/>
      <sheetName val="1957 GLE"/>
      <sheetName val="1957 (men)"/>
      <sheetName val="1957 (women)"/>
      <sheetName val="1962 GLE"/>
      <sheetName val="1962 (men)"/>
      <sheetName val="1962 (women)"/>
      <sheetName val="1966 GLE"/>
      <sheetName val="1966 (men)"/>
      <sheetName val="1966 (women)"/>
      <sheetName val="1972 GLE"/>
      <sheetName val="1972 (men)"/>
      <sheetName val="1972 (women)"/>
      <sheetName val="1978 GLE"/>
      <sheetName val="1978 (men)"/>
      <sheetName val="1978 (women)"/>
      <sheetName val="1990 GLE"/>
      <sheetName val="1990 (men)"/>
      <sheetName val="1990 (women)"/>
      <sheetName val="1995 (W Ger)"/>
      <sheetName val="1995 (W) (men and women)"/>
      <sheetName val="DDR"/>
    </sheetNames>
    <sheetDataSet>
      <sheetData sheetId="0"/>
      <sheetData sheetId="1"/>
      <sheetData sheetId="2" refreshError="1"/>
      <sheetData sheetId="3"/>
      <sheetData sheetId="4" refreshError="1"/>
      <sheetData sheetId="5"/>
      <sheetData sheetId="6"/>
      <sheetData sheetId="7"/>
      <sheetData sheetId="8"/>
      <sheetData sheetId="9">
        <row r="4">
          <cell r="I4">
            <v>150.48275328221177</v>
          </cell>
        </row>
        <row r="6">
          <cell r="I6">
            <v>155.05354056973837</v>
          </cell>
        </row>
        <row r="12">
          <cell r="I12">
            <v>153.88860335832567</v>
          </cell>
        </row>
        <row r="17">
          <cell r="I17">
            <v>154.90747608388273</v>
          </cell>
        </row>
        <row r="21">
          <cell r="I21">
            <v>154.73832866436183</v>
          </cell>
        </row>
        <row r="27">
          <cell r="I27">
            <v>152.09012335515584</v>
          </cell>
        </row>
        <row r="33">
          <cell r="I33">
            <v>154.12245316985596</v>
          </cell>
        </row>
        <row r="45">
          <cell r="I45">
            <v>164.94592325404</v>
          </cell>
        </row>
        <row r="50">
          <cell r="I50">
            <v>165.4027501887669</v>
          </cell>
        </row>
      </sheetData>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
          <cell r="D7">
            <v>5.4333810655368451</v>
          </cell>
        </row>
        <row r="8">
          <cell r="D8">
            <v>5.2670000628151401</v>
          </cell>
        </row>
        <row r="9">
          <cell r="D9">
            <v>5.2263782333818432</v>
          </cell>
        </row>
        <row r="10">
          <cell r="D10">
            <v>5.1985469960437207</v>
          </cell>
        </row>
        <row r="11">
          <cell r="D11">
            <v>5.3929197885154858</v>
          </cell>
        </row>
        <row r="12">
          <cell r="D12">
            <v>5.7990405888393894</v>
          </cell>
        </row>
        <row r="13">
          <cell r="D13">
            <v>5.8392750692221291</v>
          </cell>
        </row>
        <row r="14">
          <cell r="D14">
            <v>6.2602424024789602</v>
          </cell>
        </row>
        <row r="15">
          <cell r="D15">
            <v>6.8585855057190637</v>
          </cell>
        </row>
        <row r="16">
          <cell r="D16">
            <v>7.8720716376994773</v>
          </cell>
        </row>
        <row r="17">
          <cell r="D17">
            <v>8.578730759675862</v>
          </cell>
        </row>
        <row r="18">
          <cell r="D18">
            <v>10.510946595369967</v>
          </cell>
        </row>
        <row r="19">
          <cell r="D19">
            <v>10.085433731283723</v>
          </cell>
        </row>
        <row r="20">
          <cell r="D20">
            <v>14.013049381416577</v>
          </cell>
        </row>
        <row r="21">
          <cell r="D21">
            <v>14.80323649207372</v>
          </cell>
        </row>
        <row r="22">
          <cell r="D22">
            <v>19.750415810304467</v>
          </cell>
        </row>
        <row r="23">
          <cell r="D23">
            <v>11.514425361379416</v>
          </cell>
        </row>
        <row r="24">
          <cell r="D24">
            <v>9.4365139219287784</v>
          </cell>
        </row>
        <row r="25">
          <cell r="D25">
            <v>6.7950871536272412</v>
          </cell>
        </row>
        <row r="26">
          <cell r="D26">
            <v>6.7360779477456303</v>
          </cell>
        </row>
        <row r="27">
          <cell r="D27">
            <v>6.9023837546109279</v>
          </cell>
        </row>
        <row r="28">
          <cell r="D28">
            <v>7.5148502427658466</v>
          </cell>
        </row>
        <row r="29">
          <cell r="D29">
            <v>8.2291259862866557</v>
          </cell>
        </row>
        <row r="30">
          <cell r="D30">
            <v>7.9174356167699997</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0">
          <cell r="S10">
            <v>34</v>
          </cell>
        </row>
        <row r="11">
          <cell r="S11">
            <v>34</v>
          </cell>
        </row>
        <row r="12">
          <cell r="S12">
            <v>35</v>
          </cell>
        </row>
        <row r="13">
          <cell r="S13">
            <v>34</v>
          </cell>
        </row>
        <row r="14">
          <cell r="S14">
            <v>33</v>
          </cell>
        </row>
        <row r="15">
          <cell r="S15">
            <v>32</v>
          </cell>
        </row>
        <row r="16">
          <cell r="S16">
            <v>33</v>
          </cell>
        </row>
        <row r="17">
          <cell r="S17">
            <v>31</v>
          </cell>
        </row>
        <row r="19">
          <cell r="S19">
            <v>31</v>
          </cell>
          <cell r="AF19">
            <v>37.799999999999997</v>
          </cell>
          <cell r="AM19">
            <v>24.1</v>
          </cell>
        </row>
        <row r="20">
          <cell r="S20">
            <v>32.200000000000003</v>
          </cell>
          <cell r="AF20">
            <v>38.1</v>
          </cell>
          <cell r="AM20">
            <v>25.1</v>
          </cell>
        </row>
        <row r="21">
          <cell r="S21">
            <v>31.9</v>
          </cell>
          <cell r="AF21">
            <v>37.700000000000003</v>
          </cell>
          <cell r="AM21">
            <v>26.3</v>
          </cell>
        </row>
        <row r="22">
          <cell r="S22">
            <v>31.9</v>
          </cell>
          <cell r="AF22">
            <v>36.799999999999997</v>
          </cell>
          <cell r="AM22">
            <v>28</v>
          </cell>
          <cell r="AO22">
            <v>30.4</v>
          </cell>
        </row>
        <row r="23">
          <cell r="S23">
            <v>32.4</v>
          </cell>
          <cell r="AF23">
            <v>35.799999999999997</v>
          </cell>
          <cell r="AM23">
            <v>27.3</v>
          </cell>
          <cell r="AO23">
            <v>31.1</v>
          </cell>
        </row>
        <row r="24">
          <cell r="S24">
            <v>32.9</v>
          </cell>
          <cell r="AF24">
            <v>35.4</v>
          </cell>
          <cell r="AM24">
            <v>29.6</v>
          </cell>
          <cell r="AO24">
            <v>30.7</v>
          </cell>
        </row>
        <row r="25">
          <cell r="S25">
            <v>33.5</v>
          </cell>
          <cell r="AF25">
            <v>33.700000000000003</v>
          </cell>
          <cell r="AM25">
            <v>25.7</v>
          </cell>
          <cell r="AO25">
            <v>29.6</v>
          </cell>
        </row>
        <row r="26">
          <cell r="S26">
            <v>34</v>
          </cell>
          <cell r="AF26">
            <v>34.200000000000003</v>
          </cell>
          <cell r="AM26">
            <v>23.6</v>
          </cell>
          <cell r="AO26">
            <v>29.7</v>
          </cell>
        </row>
        <row r="27">
          <cell r="S27">
            <v>34.200000000000003</v>
          </cell>
          <cell r="AF27">
            <v>34.5</v>
          </cell>
          <cell r="AM27">
            <v>24</v>
          </cell>
          <cell r="AO27">
            <v>28.8</v>
          </cell>
        </row>
        <row r="28">
          <cell r="S28">
            <v>33.700000000000003</v>
          </cell>
          <cell r="AF28">
            <v>34.200000000000003</v>
          </cell>
          <cell r="AM28">
            <v>24</v>
          </cell>
          <cell r="AO28">
            <v>28.5</v>
          </cell>
        </row>
        <row r="29">
          <cell r="S29">
            <v>34.700000000000003</v>
          </cell>
          <cell r="AF29">
            <v>34.5</v>
          </cell>
          <cell r="AM29">
            <v>22.7</v>
          </cell>
          <cell r="AO29">
            <v>29.5</v>
          </cell>
        </row>
        <row r="30">
          <cell r="S30">
            <v>34.6</v>
          </cell>
          <cell r="AF30">
            <v>34</v>
          </cell>
          <cell r="AM30">
            <v>23.6</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3">
          <cell r="AC13">
            <v>11</v>
          </cell>
        </row>
        <row r="14">
          <cell r="AC14">
            <v>12</v>
          </cell>
        </row>
        <row r="15">
          <cell r="AC15">
            <v>10</v>
          </cell>
        </row>
        <row r="16">
          <cell r="AC16">
            <v>10</v>
          </cell>
        </row>
        <row r="17">
          <cell r="AC17">
            <v>11</v>
          </cell>
        </row>
        <row r="18">
          <cell r="AC18">
            <v>11</v>
          </cell>
        </row>
        <row r="19">
          <cell r="AC19">
            <v>11</v>
          </cell>
        </row>
        <row r="20">
          <cell r="AC20">
            <v>11</v>
          </cell>
        </row>
        <row r="22">
          <cell r="S22">
            <v>20.100000000000001</v>
          </cell>
          <cell r="AF22">
            <v>20.399999999999999</v>
          </cell>
          <cell r="AM22">
            <v>10</v>
          </cell>
        </row>
        <row r="23">
          <cell r="S23">
            <v>20.100000000000001</v>
          </cell>
          <cell r="AC23">
            <v>10.7</v>
          </cell>
          <cell r="AF23">
            <v>19.399999999999999</v>
          </cell>
          <cell r="AM23">
            <v>9.6999999999999993</v>
          </cell>
        </row>
        <row r="24">
          <cell r="S24">
            <v>20.3</v>
          </cell>
          <cell r="AC24">
            <v>9.6999999999999993</v>
          </cell>
          <cell r="AF24">
            <v>18.5</v>
          </cell>
          <cell r="AM24">
            <v>9.6</v>
          </cell>
        </row>
        <row r="25">
          <cell r="S25">
            <v>19.7</v>
          </cell>
          <cell r="AC25">
            <v>10.199999999999999</v>
          </cell>
          <cell r="AF25">
            <v>18.100000000000001</v>
          </cell>
          <cell r="AM25">
            <v>10.1</v>
          </cell>
          <cell r="AO25">
            <v>15</v>
          </cell>
        </row>
        <row r="26">
          <cell r="S26">
            <v>19.8</v>
          </cell>
          <cell r="AC26">
            <v>10.5</v>
          </cell>
          <cell r="AF26">
            <v>18.5</v>
          </cell>
          <cell r="AM26">
            <v>10.1</v>
          </cell>
          <cell r="AO26">
            <v>15.7</v>
          </cell>
        </row>
        <row r="27">
          <cell r="S27">
            <v>20.399999999999999</v>
          </cell>
          <cell r="AC27">
            <v>11.1</v>
          </cell>
          <cell r="AF27">
            <v>17.899999999999999</v>
          </cell>
          <cell r="AM27">
            <v>10.199999999999999</v>
          </cell>
          <cell r="AO27">
            <v>15.6</v>
          </cell>
        </row>
        <row r="28">
          <cell r="S28">
            <v>20.7</v>
          </cell>
          <cell r="AC28">
            <v>10.3</v>
          </cell>
          <cell r="AF28">
            <v>17.899999999999999</v>
          </cell>
          <cell r="AM28">
            <v>9.8000000000000007</v>
          </cell>
          <cell r="AO28">
            <v>15</v>
          </cell>
        </row>
        <row r="29">
          <cell r="S29">
            <v>20.6</v>
          </cell>
          <cell r="AC29">
            <v>11</v>
          </cell>
          <cell r="AF29">
            <v>18</v>
          </cell>
          <cell r="AM29">
            <v>9.1999999999999993</v>
          </cell>
          <cell r="AO29">
            <v>15</v>
          </cell>
        </row>
        <row r="30">
          <cell r="S30">
            <v>20.8</v>
          </cell>
          <cell r="AC30">
            <v>10.1</v>
          </cell>
          <cell r="AF30">
            <v>17.899999999999999</v>
          </cell>
          <cell r="AM30">
            <v>7.9</v>
          </cell>
          <cell r="AO30">
            <v>15.9</v>
          </cell>
        </row>
        <row r="31">
          <cell r="S31">
            <v>20.399999999999999</v>
          </cell>
          <cell r="AC31">
            <v>10.4</v>
          </cell>
          <cell r="AF31">
            <v>18.7</v>
          </cell>
          <cell r="AM31">
            <v>9.3000000000000007</v>
          </cell>
          <cell r="AO31">
            <v>14.5</v>
          </cell>
        </row>
        <row r="32">
          <cell r="S32">
            <v>22.2</v>
          </cell>
          <cell r="AC32">
            <v>11.6</v>
          </cell>
          <cell r="AF32">
            <v>19.5</v>
          </cell>
          <cell r="AM32">
            <v>7.9</v>
          </cell>
          <cell r="AO32">
            <v>13.8</v>
          </cell>
        </row>
        <row r="33">
          <cell r="S33">
            <v>22.1</v>
          </cell>
          <cell r="AC33">
            <v>11.6</v>
          </cell>
          <cell r="AF33">
            <v>19.5</v>
          </cell>
          <cell r="AM33">
            <v>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tadata"/>
      <sheetName val="DownloadInfo"/>
    </sheetNames>
    <sheetDataSet>
      <sheetData sheetId="0">
        <row r="2">
          <cell r="Q2">
            <v>0.20180621161610299</v>
          </cell>
        </row>
        <row r="3">
          <cell r="Q3">
            <v>0.198407864557793</v>
          </cell>
        </row>
        <row r="4">
          <cell r="Q4">
            <v>0.19706413530790001</v>
          </cell>
        </row>
        <row r="5">
          <cell r="Q5">
            <v>0.19459146288660301</v>
          </cell>
        </row>
        <row r="8">
          <cell r="Q8">
            <v>0.17981705320351801</v>
          </cell>
        </row>
        <row r="12">
          <cell r="Q12">
            <v>0.10447128751402</v>
          </cell>
        </row>
        <row r="15">
          <cell r="Q15">
            <v>0.11610227933240599</v>
          </cell>
        </row>
        <row r="16">
          <cell r="N16">
            <v>0.20960000000000001</v>
          </cell>
          <cell r="T16">
            <v>0.220328818942779</v>
          </cell>
        </row>
        <row r="17">
          <cell r="N17">
            <v>0.25580000000000003</v>
          </cell>
          <cell r="T17">
            <v>0.21951109778434399</v>
          </cell>
        </row>
        <row r="18">
          <cell r="N18">
            <v>0.27879999999999999</v>
          </cell>
          <cell r="T18">
            <v>0.220617965267907</v>
          </cell>
        </row>
        <row r="19">
          <cell r="N19">
            <v>0.2651</v>
          </cell>
          <cell r="T19">
            <v>0.22894516860603301</v>
          </cell>
        </row>
        <row r="20">
          <cell r="N20">
            <v>0.2195</v>
          </cell>
          <cell r="T20">
            <v>0.210975983421157</v>
          </cell>
        </row>
        <row r="21">
          <cell r="N21">
            <v>0.2374</v>
          </cell>
          <cell r="T21">
            <v>0.190954717010627</v>
          </cell>
        </row>
        <row r="22">
          <cell r="N22">
            <v>0.2059</v>
          </cell>
          <cell r="T22">
            <v>0.203098474537631</v>
          </cell>
        </row>
        <row r="23">
          <cell r="N23">
            <v>0.18290000000000001</v>
          </cell>
          <cell r="T23">
            <v>0.218178443544357</v>
          </cell>
        </row>
        <row r="24">
          <cell r="H24">
            <v>0.12723611714468899</v>
          </cell>
          <cell r="N24">
            <v>0.16819999999999999</v>
          </cell>
          <cell r="T24">
            <v>0.19220721836954999</v>
          </cell>
        </row>
        <row r="25">
          <cell r="H25">
            <v>0.133919919355732</v>
          </cell>
          <cell r="N25">
            <v>0.16450000000000001</v>
          </cell>
          <cell r="T25">
            <v>0.19527194351183999</v>
          </cell>
        </row>
        <row r="26">
          <cell r="H26">
            <v>0.11458493909020399</v>
          </cell>
          <cell r="N26">
            <v>0.1734</v>
          </cell>
          <cell r="T26">
            <v>0.19965757935901901</v>
          </cell>
        </row>
        <row r="27">
          <cell r="H27">
            <v>0.123807351532241</v>
          </cell>
          <cell r="N27">
            <v>0.17749999999999999</v>
          </cell>
          <cell r="T27">
            <v>0.20613115389112799</v>
          </cell>
        </row>
        <row r="28">
          <cell r="H28">
            <v>0.12894016675346801</v>
          </cell>
          <cell r="N28">
            <v>0.1799</v>
          </cell>
          <cell r="T28">
            <v>0.201966783581949</v>
          </cell>
        </row>
        <row r="29">
          <cell r="H29">
            <v>0.133214073802675</v>
          </cell>
          <cell r="N29">
            <v>0.1837</v>
          </cell>
          <cell r="T29">
            <v>0.19992780574514701</v>
          </cell>
        </row>
        <row r="30">
          <cell r="H30">
            <v>0.13623379289295401</v>
          </cell>
          <cell r="N30">
            <v>0.18629999999999999</v>
          </cell>
          <cell r="T30">
            <v>0.20080408268979999</v>
          </cell>
        </row>
        <row r="31">
          <cell r="H31">
            <v>0.13065678010118001</v>
          </cell>
          <cell r="N31">
            <v>0.18090000000000001</v>
          </cell>
          <cell r="Q31">
            <v>0.12574948741186301</v>
          </cell>
          <cell r="T31">
            <v>0.20147380413627899</v>
          </cell>
        </row>
        <row r="32">
          <cell r="H32">
            <v>0.145255630368165</v>
          </cell>
          <cell r="N32">
            <v>0.17150000000000001</v>
          </cell>
          <cell r="T32">
            <v>0.20534042149835999</v>
          </cell>
        </row>
        <row r="33">
          <cell r="H33">
            <v>0.16093432721656301</v>
          </cell>
          <cell r="N33">
            <v>0.15590000000000001</v>
          </cell>
          <cell r="T33">
            <v>0.20342635633319101</v>
          </cell>
        </row>
        <row r="34">
          <cell r="H34">
            <v>0.16143201338735799</v>
          </cell>
          <cell r="N34">
            <v>0.14430000000000001</v>
          </cell>
          <cell r="T34">
            <v>0.19771236422246199</v>
          </cell>
        </row>
        <row r="35">
          <cell r="H35">
            <v>0.17112524865224499</v>
          </cell>
          <cell r="N35">
            <v>0.14199999999999999</v>
          </cell>
          <cell r="T35">
            <v>0.194558457286966</v>
          </cell>
        </row>
        <row r="36">
          <cell r="H36">
            <v>0.168961685920755</v>
          </cell>
          <cell r="N36">
            <v>0.14019999999999999</v>
          </cell>
          <cell r="T36">
            <v>0.18537585204065901</v>
          </cell>
        </row>
        <row r="37">
          <cell r="H37">
            <v>0.173263807960225</v>
          </cell>
          <cell r="N37">
            <v>0.14000000000000001</v>
          </cell>
          <cell r="T37">
            <v>0.188650109664211</v>
          </cell>
        </row>
        <row r="38">
          <cell r="H38">
            <v>0.155845605364273</v>
          </cell>
          <cell r="N38">
            <v>0.14829999999999999</v>
          </cell>
          <cell r="T38">
            <v>0.18492647726931299</v>
          </cell>
        </row>
        <row r="39">
          <cell r="H39">
            <v>0.15542894870541199</v>
          </cell>
          <cell r="N39">
            <v>0.1605</v>
          </cell>
          <cell r="T39">
            <v>0.17761583195803901</v>
          </cell>
        </row>
        <row r="40">
          <cell r="H40">
            <v>0.17817254056145701</v>
          </cell>
          <cell r="N40">
            <v>0.15679999999999999</v>
          </cell>
          <cell r="Q40">
            <v>0.127216121552335</v>
          </cell>
          <cell r="T40">
            <v>0.17093105178384899</v>
          </cell>
        </row>
        <row r="41">
          <cell r="H41">
            <v>0.16107120717423601</v>
          </cell>
          <cell r="N41">
            <v>0.15790000000000001</v>
          </cell>
          <cell r="T41">
            <v>0.16019676210787301</v>
          </cell>
        </row>
        <row r="42">
          <cell r="H42">
            <v>0.161483733172784</v>
          </cell>
        </row>
        <row r="43">
          <cell r="H43">
            <v>0.14063098113519301</v>
          </cell>
          <cell r="N43">
            <v>0.1764</v>
          </cell>
        </row>
        <row r="45">
          <cell r="H45">
            <v>0.103161211064224</v>
          </cell>
        </row>
        <row r="46">
          <cell r="H46">
            <v>0.11128818382439599</v>
          </cell>
          <cell r="T46">
            <v>0.182384272636991</v>
          </cell>
        </row>
        <row r="47">
          <cell r="H47">
            <v>0.11410627686845</v>
          </cell>
          <cell r="T47">
            <v>0.20438283265545601</v>
          </cell>
        </row>
        <row r="48">
          <cell r="N48">
            <v>0.12859999999999999</v>
          </cell>
          <cell r="T48">
            <v>0.236134194464512</v>
          </cell>
        </row>
        <row r="49">
          <cell r="H49">
            <v>0.112332108327615</v>
          </cell>
          <cell r="T49">
            <v>0.21288800631497701</v>
          </cell>
        </row>
        <row r="50">
          <cell r="H50">
            <v>0.118380045040631</v>
          </cell>
          <cell r="Q50">
            <v>9.0950741826292106E-2</v>
          </cell>
          <cell r="T50">
            <v>0.22093161006018799</v>
          </cell>
        </row>
        <row r="51">
          <cell r="H51">
            <v>0.120030611537381</v>
          </cell>
          <cell r="Q51">
            <v>8.8848557539546097E-2</v>
          </cell>
          <cell r="T51">
            <v>0.17739215339433601</v>
          </cell>
        </row>
        <row r="52">
          <cell r="H52">
            <v>0.13420942857467799</v>
          </cell>
          <cell r="N52">
            <v>0.1205</v>
          </cell>
          <cell r="Q52">
            <v>8.7568634377035395E-2</v>
          </cell>
        </row>
        <row r="53">
          <cell r="Q53">
            <v>8.1569712499218697E-2</v>
          </cell>
        </row>
        <row r="54">
          <cell r="N54">
            <v>0.12609999999999999</v>
          </cell>
          <cell r="Q54">
            <v>6.9300972864088095E-2</v>
          </cell>
        </row>
        <row r="55">
          <cell r="H55">
            <v>0.119244486260772</v>
          </cell>
          <cell r="N55">
            <v>0.11990000000000001</v>
          </cell>
          <cell r="Q55">
            <v>7.1364854386715595E-2</v>
          </cell>
        </row>
        <row r="56">
          <cell r="H56">
            <v>0.135807965175437</v>
          </cell>
          <cell r="Q56">
            <v>6.8596697692339198E-2</v>
          </cell>
          <cell r="T56">
            <v>0.14161951212923399</v>
          </cell>
        </row>
        <row r="57">
          <cell r="H57">
            <v>0.14406190599249399</v>
          </cell>
          <cell r="Q57">
            <v>7.2037035472914193E-2</v>
          </cell>
          <cell r="T57">
            <v>0.14424932748716601</v>
          </cell>
        </row>
        <row r="58">
          <cell r="H58">
            <v>0.12770892857392499</v>
          </cell>
          <cell r="T58">
            <v>0.13920340704575601</v>
          </cell>
        </row>
        <row r="59">
          <cell r="H59">
            <v>0.13335719772409599</v>
          </cell>
          <cell r="N59">
            <v>0.10390000000000001</v>
          </cell>
          <cell r="Q59">
            <v>7.8763223016017597E-2</v>
          </cell>
          <cell r="T59">
            <v>0.13555764916508201</v>
          </cell>
        </row>
        <row r="60">
          <cell r="H60">
            <v>0.12563757540083401</v>
          </cell>
          <cell r="N60">
            <v>0.1129</v>
          </cell>
          <cell r="Q60">
            <v>7.7646732217723502E-2</v>
          </cell>
          <cell r="T60">
            <v>0.12925574827314701</v>
          </cell>
        </row>
        <row r="61">
          <cell r="H61">
            <v>0.12360283866225701</v>
          </cell>
          <cell r="N61">
            <v>0.1043</v>
          </cell>
          <cell r="Q61">
            <v>7.39371832977751E-2</v>
          </cell>
          <cell r="T61">
            <v>0.12592229358920701</v>
          </cell>
        </row>
        <row r="62">
          <cell r="H62">
            <v>0.123143020735133</v>
          </cell>
          <cell r="Q62">
            <v>6.9421035369472806E-2</v>
          </cell>
        </row>
        <row r="63">
          <cell r="H63">
            <v>0.121549787422529</v>
          </cell>
          <cell r="Q63">
            <v>6.75830385414566E-2</v>
          </cell>
          <cell r="T63">
            <v>0.117898761821252</v>
          </cell>
        </row>
        <row r="64">
          <cell r="H64">
            <v>0.115841158077556</v>
          </cell>
          <cell r="N64">
            <v>0.10580000000000001</v>
          </cell>
          <cell r="Q64">
            <v>6.5698088698139395E-2</v>
          </cell>
        </row>
        <row r="65">
          <cell r="Q65">
            <v>6.4267758494057303E-2</v>
          </cell>
          <cell r="T65">
            <v>0.13200000000000001</v>
          </cell>
        </row>
        <row r="66">
          <cell r="H66">
            <v>9.6536973446627997E-2</v>
          </cell>
          <cell r="N66">
            <v>0.1007</v>
          </cell>
          <cell r="Q66">
            <v>6.2761582525051707E-2</v>
          </cell>
          <cell r="T66">
            <v>0.13671</v>
          </cell>
        </row>
        <row r="67">
          <cell r="H67">
            <v>0.109213053412699</v>
          </cell>
          <cell r="Q67">
            <v>5.9854981230953501E-2</v>
          </cell>
          <cell r="T67">
            <v>0.13258</v>
          </cell>
        </row>
        <row r="68">
          <cell r="H68">
            <v>9.9853184392618505E-2</v>
          </cell>
          <cell r="N68">
            <v>9.4600000000000004E-2</v>
          </cell>
          <cell r="Q68">
            <v>5.9949779648119997E-2</v>
          </cell>
        </row>
        <row r="69">
          <cell r="H69">
            <v>0.100105049952838</v>
          </cell>
          <cell r="N69">
            <v>9.2600000000000002E-2</v>
          </cell>
          <cell r="Q69">
            <v>5.6725878715515099E-2</v>
          </cell>
          <cell r="T69">
            <v>0.12634999999999999</v>
          </cell>
        </row>
        <row r="70">
          <cell r="H70">
            <v>9.9506660710046199E-2</v>
          </cell>
          <cell r="Q70">
            <v>5.8030419349670397E-2</v>
          </cell>
        </row>
        <row r="71">
          <cell r="Q71">
            <v>5.9260883331298801E-2</v>
          </cell>
          <cell r="T71">
            <v>0.13378999999999999</v>
          </cell>
        </row>
        <row r="72">
          <cell r="H72">
            <v>0.100171275203081</v>
          </cell>
          <cell r="N72">
            <v>8.6400000000000005E-2</v>
          </cell>
          <cell r="Q72">
            <v>5.85309886932373E-2</v>
          </cell>
        </row>
        <row r="73">
          <cell r="H73">
            <v>8.4696034583229496E-2</v>
          </cell>
          <cell r="Q73">
            <v>5.9070525169372598E-2</v>
          </cell>
          <cell r="T73">
            <v>0.12898999999999999</v>
          </cell>
        </row>
        <row r="74">
          <cell r="Q74">
            <v>5.7432317733764601E-2</v>
          </cell>
        </row>
        <row r="75">
          <cell r="H75">
            <v>7.0174758145269106E-2</v>
          </cell>
          <cell r="N75">
            <v>6.9000000000000006E-2</v>
          </cell>
          <cell r="Q75">
            <v>5.6413726806640599E-2</v>
          </cell>
        </row>
        <row r="76">
          <cell r="H76">
            <v>6.6500587651611195E-2</v>
          </cell>
          <cell r="Q76">
            <v>5.4798069000244101E-2</v>
          </cell>
          <cell r="T76">
            <v>0.12938</v>
          </cell>
        </row>
        <row r="77">
          <cell r="H77">
            <v>7.2387306753516595E-2</v>
          </cell>
          <cell r="N77">
            <v>6.1199999999999997E-2</v>
          </cell>
          <cell r="Q77">
            <v>5.4085912704467803E-2</v>
          </cell>
          <cell r="T77">
            <v>0.12178</v>
          </cell>
        </row>
        <row r="78">
          <cell r="H78">
            <v>7.2666438716055201E-2</v>
          </cell>
          <cell r="Q78">
            <v>5.3074598312377902E-2</v>
          </cell>
        </row>
        <row r="79">
          <cell r="H79">
            <v>6.17614119890579E-2</v>
          </cell>
          <cell r="N79">
            <v>6.0100000000000001E-2</v>
          </cell>
          <cell r="Q79">
            <v>5.3254179954528802E-2</v>
          </cell>
        </row>
        <row r="80">
          <cell r="H80">
            <v>6.0456497888566003E-2</v>
          </cell>
          <cell r="Q80">
            <v>4.9344148635864303E-2</v>
          </cell>
          <cell r="T80">
            <v>0.10353999999999999</v>
          </cell>
        </row>
        <row r="81">
          <cell r="H81">
            <v>5.6110146536156702E-2</v>
          </cell>
          <cell r="Q81">
            <v>4.9146080017089797E-2</v>
          </cell>
          <cell r="T81">
            <v>9.9299999999999999E-2</v>
          </cell>
        </row>
        <row r="82">
          <cell r="H82">
            <v>4.7779777638690499E-2</v>
          </cell>
          <cell r="Q82">
            <v>4.6029376983642602E-2</v>
          </cell>
          <cell r="T82">
            <v>0.10893</v>
          </cell>
        </row>
        <row r="83">
          <cell r="H83">
            <v>4.3860382050970398E-2</v>
          </cell>
          <cell r="N83">
            <v>5.8500000000000003E-2</v>
          </cell>
          <cell r="Q83">
            <v>4.4709825515747099E-2</v>
          </cell>
          <cell r="T83">
            <v>0.11348999999999999</v>
          </cell>
        </row>
        <row r="84">
          <cell r="H84">
            <v>4.5064533012439401E-2</v>
          </cell>
          <cell r="Q84">
            <v>4.4252429008483897E-2</v>
          </cell>
          <cell r="T84">
            <v>0.11998</v>
          </cell>
        </row>
        <row r="85">
          <cell r="H85">
            <v>6.4589201790229006E-2</v>
          </cell>
          <cell r="Q85">
            <v>4.4161615371704099E-2</v>
          </cell>
          <cell r="T85">
            <v>0.1134</v>
          </cell>
        </row>
        <row r="86">
          <cell r="H86">
            <v>6.3910128414361195E-2</v>
          </cell>
          <cell r="Q86">
            <v>4.3895645141601602E-2</v>
          </cell>
          <cell r="T86">
            <v>0.11298999999999999</v>
          </cell>
        </row>
        <row r="87">
          <cell r="H87">
            <v>8.2424897603606995E-2</v>
          </cell>
          <cell r="N87">
            <v>5.9200000000000003E-2</v>
          </cell>
          <cell r="Q87">
            <v>4.4496927261352501E-2</v>
          </cell>
          <cell r="T87">
            <v>0.10639999999999999</v>
          </cell>
        </row>
        <row r="88">
          <cell r="H88">
            <v>8.6415388380245997E-2</v>
          </cell>
          <cell r="Q88">
            <v>4.3741660118103001E-2</v>
          </cell>
          <cell r="T88">
            <v>0.10352</v>
          </cell>
        </row>
        <row r="89">
          <cell r="H89">
            <v>8.1209007892293197E-2</v>
          </cell>
          <cell r="Q89">
            <v>4.4147858619689902E-2</v>
          </cell>
          <cell r="T89">
            <v>8.7749999999999995E-2</v>
          </cell>
        </row>
        <row r="90">
          <cell r="H90">
            <v>8.5211158611479002E-2</v>
          </cell>
          <cell r="Q90">
            <v>4.3323812484741202E-2</v>
          </cell>
          <cell r="T90">
            <v>9.8820000000000005E-2</v>
          </cell>
        </row>
        <row r="91">
          <cell r="H91">
            <v>8.18675056424535E-2</v>
          </cell>
          <cell r="N91">
            <v>5.7000000000000002E-2</v>
          </cell>
          <cell r="Q91">
            <v>4.1272621154785201E-2</v>
          </cell>
        </row>
        <row r="92">
          <cell r="H92">
            <v>7.4229914682356804E-2</v>
          </cell>
          <cell r="N92">
            <v>5.5599999999999997E-2</v>
          </cell>
          <cell r="Q92">
            <v>4.2834529876709E-2</v>
          </cell>
          <cell r="U92">
            <v>9.851E-2</v>
          </cell>
        </row>
        <row r="93">
          <cell r="H93">
            <v>7.1154452465470794E-2</v>
          </cell>
          <cell r="N93">
            <v>5.5399999999999998E-2</v>
          </cell>
          <cell r="Q93">
            <v>4.3734884262085001E-2</v>
          </cell>
          <cell r="U93">
            <v>0.10536</v>
          </cell>
        </row>
        <row r="94">
          <cell r="H94">
            <v>6.9646330278942195E-2</v>
          </cell>
          <cell r="N94">
            <v>5.5E-2</v>
          </cell>
          <cell r="Q94">
            <v>5.38115406036377E-2</v>
          </cell>
          <cell r="U94">
            <v>0.10564</v>
          </cell>
        </row>
        <row r="95">
          <cell r="H95">
            <v>8.5260464541191294E-2</v>
          </cell>
          <cell r="N95">
            <v>5.2400000000000002E-2</v>
          </cell>
          <cell r="Q95">
            <v>6.9730701446533205E-2</v>
          </cell>
          <cell r="U95">
            <v>0.10266</v>
          </cell>
        </row>
        <row r="96">
          <cell r="H96">
            <v>8.09342428382685E-2</v>
          </cell>
          <cell r="N96">
            <v>5.33E-2</v>
          </cell>
          <cell r="Q96">
            <v>7.4266948699951194E-2</v>
          </cell>
        </row>
        <row r="97">
          <cell r="H97">
            <v>8.6722991363715196E-2</v>
          </cell>
          <cell r="N97">
            <v>5.3699999999999998E-2</v>
          </cell>
          <cell r="Q97">
            <v>7.35973501205444E-2</v>
          </cell>
        </row>
        <row r="98">
          <cell r="H98">
            <v>8.7215996061237699E-2</v>
          </cell>
          <cell r="N98">
            <v>5.3900000000000003E-2</v>
          </cell>
          <cell r="Q98">
            <v>7.9626030921936E-2</v>
          </cell>
        </row>
        <row r="99">
          <cell r="H99">
            <v>0.106997445100332</v>
          </cell>
          <cell r="N99">
            <v>5.4600000000000003E-2</v>
          </cell>
          <cell r="Q99">
            <v>8.6117486953735403E-2</v>
          </cell>
        </row>
        <row r="100">
          <cell r="H100">
            <v>8.9472870098565804E-2</v>
          </cell>
          <cell r="N100">
            <v>5.2900000000000003E-2</v>
          </cell>
          <cell r="Q100">
            <v>7.9921536445617697E-2</v>
          </cell>
        </row>
        <row r="101">
          <cell r="H101">
            <v>8.9472870098565804E-2</v>
          </cell>
          <cell r="N101">
            <v>5.3800000000000001E-2</v>
          </cell>
          <cell r="Q101">
            <v>8.3849515914917003E-2</v>
          </cell>
        </row>
        <row r="102">
          <cell r="N102">
            <v>5.6132222182365098E-2</v>
          </cell>
          <cell r="Q102">
            <v>0.103137435913086</v>
          </cell>
        </row>
        <row r="103">
          <cell r="N103">
            <v>6.6410514649644398E-2</v>
          </cell>
          <cell r="Q103">
            <v>7.3595032691955595E-2</v>
          </cell>
        </row>
        <row r="104">
          <cell r="N104">
            <v>6.5452835482853397E-2</v>
          </cell>
          <cell r="Q104">
            <v>9.6128654479980494E-2</v>
          </cell>
          <cell r="U104">
            <v>0.166133724617756</v>
          </cell>
        </row>
        <row r="105">
          <cell r="N105">
            <v>6.3550336309291106E-2</v>
          </cell>
          <cell r="Q105">
            <v>0.103969316482544</v>
          </cell>
          <cell r="U105">
            <v>0.16920630904262901</v>
          </cell>
        </row>
        <row r="106">
          <cell r="N106">
            <v>6.6591856121354306E-2</v>
          </cell>
          <cell r="Q106">
            <v>0.11622608184814499</v>
          </cell>
          <cell r="U106">
            <v>0.17084081101514001</v>
          </cell>
        </row>
        <row r="107">
          <cell r="N107">
            <v>6.8069779376525599E-2</v>
          </cell>
          <cell r="Q107">
            <v>0.164857730865479</v>
          </cell>
          <cell r="U107">
            <v>0.179738857085225</v>
          </cell>
        </row>
        <row r="108">
          <cell r="N108">
            <v>6.8429088473581895E-2</v>
          </cell>
          <cell r="Q108">
            <v>7.8596310615539594E-2</v>
          </cell>
          <cell r="U108">
            <v>0.19002366842603399</v>
          </cell>
        </row>
        <row r="109">
          <cell r="N109">
            <v>7.5695415925546197E-2</v>
          </cell>
          <cell r="Q109">
            <v>8.5424261093139595E-2</v>
          </cell>
          <cell r="U109">
            <v>0.20056359772958601</v>
          </cell>
        </row>
        <row r="110">
          <cell r="N110">
            <v>6.7629201777916995E-2</v>
          </cell>
          <cell r="Q110">
            <v>7.7018513679504394E-2</v>
          </cell>
          <cell r="U110">
            <v>0.194647343933494</v>
          </cell>
        </row>
        <row r="111">
          <cell r="N111">
            <v>6.43243416300424E-2</v>
          </cell>
          <cell r="Q111">
            <v>7.1104435920715303E-2</v>
          </cell>
          <cell r="U111">
            <v>0.18284383227449</v>
          </cell>
        </row>
        <row r="112">
          <cell r="N112">
            <v>6.44809689078394E-2</v>
          </cell>
          <cell r="Q112">
            <v>7.7419595718383805E-2</v>
          </cell>
          <cell r="U112">
            <v>0.18541273066596201</v>
          </cell>
        </row>
        <row r="113">
          <cell r="N113">
            <v>6.3316589975366502E-2</v>
          </cell>
          <cell r="Q113">
            <v>7.80341386795044E-2</v>
          </cell>
          <cell r="U113">
            <v>0.18459513548432599</v>
          </cell>
        </row>
        <row r="114">
          <cell r="N114">
            <v>6.3331253774651805E-2</v>
          </cell>
          <cell r="U114">
            <v>0.19212811446064801</v>
          </cell>
        </row>
      </sheetData>
      <sheetData sheetId="1" refreshError="1"/>
      <sheetData sheetId="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g_23_7"/>
    </sheetNames>
    <sheetDataSet>
      <sheetData sheetId="0">
        <row r="5">
          <cell r="G5">
            <v>60</v>
          </cell>
        </row>
        <row r="6">
          <cell r="G6">
            <v>40.1</v>
          </cell>
        </row>
        <row r="7">
          <cell r="G7">
            <v>33.299999999999997</v>
          </cell>
        </row>
        <row r="8">
          <cell r="G8">
            <v>28.6</v>
          </cell>
        </row>
        <row r="9">
          <cell r="G9">
            <v>26.9</v>
          </cell>
        </row>
        <row r="10">
          <cell r="G10">
            <v>21.6</v>
          </cell>
        </row>
        <row r="11">
          <cell r="G11">
            <v>17.399999999999999</v>
          </cell>
        </row>
        <row r="12">
          <cell r="G12">
            <v>15.1</v>
          </cell>
        </row>
        <row r="13">
          <cell r="G13">
            <v>13.7</v>
          </cell>
        </row>
        <row r="14">
          <cell r="G14">
            <v>11.3</v>
          </cell>
        </row>
        <row r="16">
          <cell r="G16">
            <v>24.2</v>
          </cell>
        </row>
        <row r="17">
          <cell r="G17">
            <v>23.43</v>
          </cell>
        </row>
        <row r="18">
          <cell r="G18">
            <v>19.14</v>
          </cell>
        </row>
        <row r="19">
          <cell r="G19">
            <v>18.41</v>
          </cell>
        </row>
        <row r="20">
          <cell r="G20">
            <v>18.2</v>
          </cell>
        </row>
        <row r="21">
          <cell r="G21">
            <v>17.420000000000002</v>
          </cell>
        </row>
        <row r="22">
          <cell r="G22">
            <v>16.66</v>
          </cell>
        </row>
        <row r="23">
          <cell r="G23">
            <v>15.97</v>
          </cell>
        </row>
        <row r="24">
          <cell r="G24">
            <v>17.75</v>
          </cell>
        </row>
        <row r="25">
          <cell r="G25">
            <v>16.579999999999998</v>
          </cell>
        </row>
        <row r="26">
          <cell r="G26">
            <v>15.42</v>
          </cell>
        </row>
        <row r="27">
          <cell r="G27">
            <v>14.15</v>
          </cell>
        </row>
        <row r="28">
          <cell r="G28">
            <v>13.33</v>
          </cell>
        </row>
        <row r="29">
          <cell r="G29">
            <v>12.49</v>
          </cell>
        </row>
        <row r="30">
          <cell r="G30">
            <v>12.36</v>
          </cell>
        </row>
        <row r="31">
          <cell r="G31">
            <v>11.96</v>
          </cell>
        </row>
        <row r="32">
          <cell r="G32">
            <v>11.66</v>
          </cell>
        </row>
        <row r="33">
          <cell r="G33">
            <v>11.37</v>
          </cell>
        </row>
        <row r="34">
          <cell r="G34">
            <v>11.47</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1.12"/>
    </sheetNames>
    <sheetDataSet>
      <sheetData sheetId="0">
        <row r="17">
          <cell r="F17">
            <v>0.41</v>
          </cell>
        </row>
        <row r="18">
          <cell r="F18">
            <v>0.41</v>
          </cell>
        </row>
        <row r="19">
          <cell r="F19">
            <v>0.41</v>
          </cell>
        </row>
        <row r="20">
          <cell r="F20">
            <v>0.41</v>
          </cell>
        </row>
        <row r="21">
          <cell r="F21">
            <v>0.41</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B6">
            <v>48.534694671630859</v>
          </cell>
        </row>
        <row r="7">
          <cell r="B7">
            <v>46.019737243652344</v>
          </cell>
        </row>
        <row r="8">
          <cell r="B8">
            <v>45.125778198242188</v>
          </cell>
        </row>
        <row r="9">
          <cell r="B9">
            <v>44.896011352539063</v>
          </cell>
        </row>
        <row r="10">
          <cell r="B10">
            <v>41.631576538085938</v>
          </cell>
        </row>
        <row r="11">
          <cell r="B11">
            <v>39.101421356201172</v>
          </cell>
        </row>
        <row r="12">
          <cell r="B12">
            <v>40.774398803710938</v>
          </cell>
        </row>
        <row r="13">
          <cell r="B13">
            <v>39.689090728759766</v>
          </cell>
        </row>
        <row r="14">
          <cell r="B14">
            <v>38.274482727050781</v>
          </cell>
        </row>
        <row r="15">
          <cell r="B15">
            <v>39.7166748046875</v>
          </cell>
        </row>
        <row r="16">
          <cell r="B16">
            <v>38.509658813476563</v>
          </cell>
        </row>
        <row r="17">
          <cell r="B17">
            <v>40.04949951171875</v>
          </cell>
        </row>
        <row r="18">
          <cell r="B18">
            <v>39.124061584472656</v>
          </cell>
        </row>
        <row r="19">
          <cell r="B19">
            <v>35.249156951904297</v>
          </cell>
        </row>
        <row r="20">
          <cell r="B20">
            <v>34.913516998291016</v>
          </cell>
        </row>
        <row r="21">
          <cell r="B21">
            <v>33.251335144042969</v>
          </cell>
        </row>
        <row r="22">
          <cell r="B22">
            <v>34.596630096435547</v>
          </cell>
        </row>
        <row r="23">
          <cell r="B23">
            <v>32.5057373046875</v>
          </cell>
        </row>
        <row r="24">
          <cell r="B24">
            <v>31.92359733581543</v>
          </cell>
        </row>
        <row r="25">
          <cell r="B25">
            <v>29.50042724609375</v>
          </cell>
        </row>
        <row r="26">
          <cell r="B26">
            <v>30.051481246948242</v>
          </cell>
        </row>
        <row r="27">
          <cell r="B27">
            <v>31.896478652954102</v>
          </cell>
        </row>
        <row r="28">
          <cell r="B28">
            <v>31.022891998291016</v>
          </cell>
        </row>
        <row r="29">
          <cell r="B29">
            <v>32.159812927246094</v>
          </cell>
        </row>
        <row r="30">
          <cell r="B30">
            <v>29.616611480712891</v>
          </cell>
        </row>
        <row r="31">
          <cell r="B31">
            <v>29.270318984985352</v>
          </cell>
        </row>
        <row r="32">
          <cell r="B32">
            <v>32.744174957275391</v>
          </cell>
        </row>
        <row r="33">
          <cell r="B33">
            <v>33.217525482177734</v>
          </cell>
        </row>
        <row r="34">
          <cell r="B34">
            <v>33.607406616210938</v>
          </cell>
        </row>
        <row r="35">
          <cell r="B35">
            <v>33.309677124023438</v>
          </cell>
        </row>
        <row r="36">
          <cell r="B36">
            <v>33.345355987548828</v>
          </cell>
        </row>
        <row r="37">
          <cell r="B37">
            <v>34.880672454833984</v>
          </cell>
        </row>
        <row r="38">
          <cell r="B38">
            <v>33.813972473144531</v>
          </cell>
        </row>
        <row r="39">
          <cell r="B39">
            <v>33.261558532714844</v>
          </cell>
        </row>
        <row r="40">
          <cell r="B40">
            <v>34.698776245117188</v>
          </cell>
        </row>
        <row r="41">
          <cell r="B41">
            <v>34.964607238769531</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K.1"/>
      <sheetName val="Data for Figure 1"/>
      <sheetName val="Figure K.2"/>
      <sheetName val="Data for Figure 2"/>
      <sheetName val="Figure (SHIW, tax and INPS)"/>
      <sheetName val="Data for Figure 1(old)"/>
      <sheetName val="Table K.1 OECD (1993)"/>
      <sheetName val="Table K.2 OECD (1996)"/>
      <sheetName val="Table K.3 (OECD LMS)"/>
      <sheetName val="Table K.4 (SHIW)"/>
      <sheetName val="Table K.5"/>
      <sheetName val="Table K.5 (Bank of Italy)"/>
      <sheetName val="Table K.6"/>
      <sheetName val="Table K.6 (Tax)"/>
      <sheetName val="Table K.7 (INPS)"/>
      <sheetName val="oecd 2005"/>
      <sheetName val="1982"/>
      <sheetName val="1983"/>
      <sheetName val="1984"/>
      <sheetName val="1985"/>
      <sheetName val="1986"/>
      <sheetName val="1987"/>
      <sheetName val="1988"/>
      <sheetName val="1989"/>
      <sheetName val="1991"/>
      <sheetName val="SHIW 1973"/>
      <sheetName val="SHIW 1975"/>
      <sheetName val="SHIW 1977"/>
    </sheetNames>
    <sheetDataSet>
      <sheetData sheetId="0"/>
      <sheetData sheetId="1"/>
      <sheetData sheetId="2"/>
      <sheetData sheetId="3"/>
      <sheetData sheetId="4"/>
      <sheetData sheetId="5"/>
      <sheetData sheetId="6"/>
      <sheetData sheetId="7"/>
      <sheetData sheetId="8"/>
      <sheetData sheetId="9"/>
      <sheetData sheetId="10"/>
      <sheetData sheetId="11">
        <row r="4">
          <cell r="G4">
            <v>153.80000000000001</v>
          </cell>
        </row>
        <row r="5">
          <cell r="G5">
            <v>155.6</v>
          </cell>
        </row>
        <row r="6">
          <cell r="G6">
            <v>150</v>
          </cell>
        </row>
        <row r="7">
          <cell r="G7">
            <v>146.19999999999999</v>
          </cell>
        </row>
        <row r="8">
          <cell r="G8">
            <v>142.5</v>
          </cell>
        </row>
        <row r="9">
          <cell r="G9">
            <v>154.4</v>
          </cell>
        </row>
        <row r="10">
          <cell r="G10">
            <v>149.30000000000001</v>
          </cell>
        </row>
        <row r="11">
          <cell r="G11">
            <v>150</v>
          </cell>
        </row>
        <row r="13">
          <cell r="G13">
            <v>142.9</v>
          </cell>
        </row>
        <row r="14">
          <cell r="G14">
            <v>156</v>
          </cell>
        </row>
        <row r="16">
          <cell r="G16">
            <v>144.4</v>
          </cell>
        </row>
        <row r="18">
          <cell r="G18">
            <v>152.6</v>
          </cell>
        </row>
        <row r="20">
          <cell r="G20">
            <v>157.1</v>
          </cell>
        </row>
        <row r="22">
          <cell r="G22">
            <v>163.6</v>
          </cell>
        </row>
        <row r="25">
          <cell r="G25">
            <v>154.19999999999999</v>
          </cell>
        </row>
        <row r="27">
          <cell r="G27">
            <v>160</v>
          </cell>
        </row>
        <row r="29">
          <cell r="G29">
            <v>164.2</v>
          </cell>
        </row>
        <row r="31">
          <cell r="G31">
            <v>165.5</v>
          </cell>
        </row>
      </sheetData>
      <sheetData sheetId="12">
        <row r="4">
          <cell r="K4">
            <v>176.51226507922937</v>
          </cell>
        </row>
        <row r="6">
          <cell r="K6">
            <v>168.02672731815713</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nstructions"/>
      <sheetName val="A0"/>
      <sheetName val="A1"/>
      <sheetName val="A2"/>
      <sheetName val="A3"/>
      <sheetName val="A4"/>
      <sheetName val="A5"/>
      <sheetName val="A6"/>
      <sheetName val="B1A"/>
      <sheetName val="B1B"/>
      <sheetName val="B1C"/>
      <sheetName val="B1D"/>
      <sheetName val="B2A"/>
      <sheetName val="B2B"/>
      <sheetName val="B2C"/>
      <sheetName val="B2D"/>
      <sheetName val="B3A"/>
      <sheetName val="B3A2"/>
      <sheetName val="TRANSPOSEofB3A2"/>
      <sheetName val="B3B"/>
      <sheetName val="B3B2"/>
      <sheetName val="B3B3"/>
      <sheetName val="B3C"/>
      <sheetName val="B3D"/>
      <sheetName val="B4A"/>
      <sheetName val="B4B"/>
      <sheetName val="B5"/>
      <sheetName val="B6A"/>
      <sheetName val="B6B"/>
      <sheetName val="B6C"/>
      <sheetName val="B6D"/>
      <sheetName val="B7"/>
      <sheetName val="C1"/>
      <sheetName val="C2a"/>
      <sheetName val="C2b"/>
      <sheetName val="D1"/>
      <sheetName val="D2"/>
      <sheetName val="D3"/>
      <sheetName val="E1"/>
      <sheetName val="E2a"/>
      <sheetName val="E2b"/>
      <sheetName val="E2c"/>
      <sheetName val="E3"/>
      <sheetName val="E4"/>
      <sheetName val="E5"/>
      <sheetName val="E6"/>
      <sheetName val="E7"/>
      <sheetName val="F1"/>
      <sheetName val="F2"/>
      <sheetName val="F3"/>
      <sheetName val="F4"/>
      <sheetName val="F5"/>
      <sheetName val="F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R2">
            <v>17.3</v>
          </cell>
        </row>
        <row r="3">
          <cell r="AR3">
            <v>17.600000000000001</v>
          </cell>
        </row>
        <row r="4">
          <cell r="AR4">
            <v>18</v>
          </cell>
        </row>
        <row r="5">
          <cell r="AR5">
            <v>16.3</v>
          </cell>
        </row>
        <row r="6">
          <cell r="AR6">
            <v>15.3</v>
          </cell>
        </row>
        <row r="7">
          <cell r="AR7">
            <v>14.6</v>
          </cell>
        </row>
        <row r="8">
          <cell r="AR8">
            <v>15.5</v>
          </cell>
        </row>
        <row r="9">
          <cell r="AR9">
            <v>15.9</v>
          </cell>
        </row>
        <row r="10">
          <cell r="AR10">
            <v>16.5</v>
          </cell>
        </row>
        <row r="11">
          <cell r="AR11">
            <v>18.5</v>
          </cell>
        </row>
        <row r="12">
          <cell r="AR12">
            <v>15.2</v>
          </cell>
        </row>
        <row r="13">
          <cell r="AR13">
            <v>16.399999999999999</v>
          </cell>
        </row>
        <row r="14">
          <cell r="AR14">
            <v>20.100000000000001</v>
          </cell>
        </row>
        <row r="15">
          <cell r="AR15">
            <v>20.399999999999999</v>
          </cell>
        </row>
        <row r="16">
          <cell r="AR16">
            <v>20.5</v>
          </cell>
        </row>
        <row r="17">
          <cell r="AR17">
            <v>19.600000000000001</v>
          </cell>
        </row>
        <row r="18">
          <cell r="AR18">
            <v>19.7</v>
          </cell>
        </row>
        <row r="19">
          <cell r="AR19">
            <v>20.5</v>
          </cell>
        </row>
        <row r="20">
          <cell r="AR20">
            <v>19.600000000000001</v>
          </cell>
        </row>
        <row r="21">
          <cell r="AR21">
            <v>20.7</v>
          </cell>
        </row>
        <row r="22">
          <cell r="AR22">
            <v>21.5</v>
          </cell>
        </row>
        <row r="23">
          <cell r="AR23">
            <v>20.7</v>
          </cell>
        </row>
        <row r="24">
          <cell r="AR24">
            <v>22.1</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eq"/>
    </sheetNames>
    <sheetDataSet>
      <sheetData sheetId="0">
        <row r="3">
          <cell r="AO3">
            <v>10.981999999999999</v>
          </cell>
        </row>
        <row r="4">
          <cell r="AO4">
            <v>9.6579999999999995</v>
          </cell>
        </row>
        <row r="5">
          <cell r="AO5">
            <v>12.571</v>
          </cell>
        </row>
        <row r="6">
          <cell r="AO6">
            <v>10.98</v>
          </cell>
        </row>
        <row r="7">
          <cell r="AO7">
            <v>14.597</v>
          </cell>
        </row>
        <row r="8">
          <cell r="AO8">
            <v>14.481</v>
          </cell>
        </row>
        <row r="9">
          <cell r="AO9">
            <v>12.615</v>
          </cell>
        </row>
        <row r="10">
          <cell r="AO10">
            <v>12.191000000000001</v>
          </cell>
        </row>
        <row r="11">
          <cell r="AO11">
            <v>15.23</v>
          </cell>
        </row>
        <row r="12">
          <cell r="AO12">
            <v>12.885999999999999</v>
          </cell>
        </row>
        <row r="13">
          <cell r="AO13">
            <v>14.417</v>
          </cell>
        </row>
        <row r="14">
          <cell r="AO14">
            <v>15.676</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3.1"/>
      <sheetName val="F3.2"/>
      <sheetName val="F3.3"/>
      <sheetName val="F3.4"/>
      <sheetName val="F4.1"/>
      <sheetName val="F4.2"/>
      <sheetName val="F4.3"/>
      <sheetName val="F4.4"/>
      <sheetName val="F4.5"/>
      <sheetName val="F4.6"/>
      <sheetName val="F4.7"/>
      <sheetName val="F4.8"/>
      <sheetName val="F4.9"/>
      <sheetName val="F5.1"/>
      <sheetName val="F5.2"/>
      <sheetName val="F5.3"/>
      <sheetName val="F5.4"/>
      <sheetName val="F5.5"/>
      <sheetName val="F6.1"/>
      <sheetName val="F7.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G3">
            <v>0.2255075</v>
          </cell>
        </row>
        <row r="4">
          <cell r="G4">
            <v>0.22099869999999999</v>
          </cell>
        </row>
        <row r="5">
          <cell r="G5">
            <v>0.22218180000000001</v>
          </cell>
        </row>
        <row r="6">
          <cell r="G6">
            <v>0.2216563</v>
          </cell>
        </row>
        <row r="7">
          <cell r="G7">
            <v>0.23070280000000001</v>
          </cell>
        </row>
        <row r="8">
          <cell r="G8">
            <v>0.2313722</v>
          </cell>
        </row>
        <row r="9">
          <cell r="G9">
            <v>0.23207559999999999</v>
          </cell>
        </row>
        <row r="10">
          <cell r="G10">
            <v>0.23943919999999999</v>
          </cell>
        </row>
        <row r="11">
          <cell r="G11">
            <v>0.24007690000000001</v>
          </cell>
        </row>
        <row r="12">
          <cell r="G12">
            <v>0.2396607</v>
          </cell>
        </row>
        <row r="13">
          <cell r="G13">
            <v>0.2431866</v>
          </cell>
        </row>
        <row r="14">
          <cell r="G14">
            <v>0.2414415</v>
          </cell>
        </row>
        <row r="15">
          <cell r="G15">
            <v>0.2361355</v>
          </cell>
        </row>
        <row r="16">
          <cell r="G16">
            <v>0.24212690000000001</v>
          </cell>
        </row>
        <row r="17">
          <cell r="G17">
            <v>0.2437723</v>
          </cell>
        </row>
        <row r="18">
          <cell r="G18">
            <v>0.24187529999999999</v>
          </cell>
        </row>
        <row r="19">
          <cell r="G19">
            <v>0.23981379999999999</v>
          </cell>
        </row>
        <row r="20">
          <cell r="G20">
            <v>0.24368770000000001</v>
          </cell>
        </row>
        <row r="21">
          <cell r="G21">
            <v>0.23779819999999999</v>
          </cell>
        </row>
        <row r="22">
          <cell r="G22">
            <v>0.2455987</v>
          </cell>
        </row>
        <row r="23">
          <cell r="G23">
            <v>0.24828059999999999</v>
          </cell>
        </row>
        <row r="24">
          <cell r="G24">
            <v>0.2554128</v>
          </cell>
        </row>
        <row r="25">
          <cell r="G25">
            <v>0.25217830000000002</v>
          </cell>
        </row>
        <row r="26">
          <cell r="G26">
            <v>0.2521678</v>
          </cell>
        </row>
        <row r="27">
          <cell r="G27">
            <v>0.25870569999999998</v>
          </cell>
        </row>
        <row r="28">
          <cell r="G28">
            <v>0.24784790000000001</v>
          </cell>
        </row>
        <row r="29">
          <cell r="G29">
            <v>0.25425350000000002</v>
          </cell>
        </row>
        <row r="30">
          <cell r="G30">
            <v>0.25443009999999999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Stat export"/>
      <sheetName val="Transpose"/>
    </sheetNames>
    <sheetDataSet>
      <sheetData sheetId="0" refreshError="1"/>
      <sheetData sheetId="1">
        <row r="17">
          <cell r="AI17">
            <v>0.18</v>
          </cell>
        </row>
        <row r="27">
          <cell r="AI27">
            <v>0.19800000000000001</v>
          </cell>
        </row>
        <row r="32">
          <cell r="AI32">
            <v>0.214</v>
          </cell>
        </row>
        <row r="35">
          <cell r="AI35">
            <v>0.20799999999999999</v>
          </cell>
        </row>
        <row r="38">
          <cell r="AI38">
            <v>0.217</v>
          </cell>
        </row>
        <row r="41">
          <cell r="AI41">
            <v>0.221</v>
          </cell>
        </row>
        <row r="44">
          <cell r="AI44">
            <v>0.219</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L.1"/>
      <sheetName val="Data for Figure 1"/>
      <sheetName val="Figure L.2"/>
      <sheetName val="Data for Figure 2"/>
      <sheetName val="Table L.1 (OECD 1993)"/>
      <sheetName val="Table L.2 (OECD 1996)"/>
      <sheetName val="Table L.3 (OECD LMS)"/>
      <sheetName val="Table L.4"/>
      <sheetName val="Table L.4 (SY)"/>
      <sheetName val="Table L.5 (STATLINE EWL)"/>
      <sheetName val="Table L.6 (Salverda)"/>
      <sheetName val="Dropped table"/>
      <sheetName val="Oct 1970 (manf)"/>
      <sheetName val="Oct 1971 (manf)"/>
      <sheetName val="Oct 1973 (manf)"/>
      <sheetName val="Oct 1975"/>
      <sheetName val="Oct 1975 (manf)"/>
      <sheetName val="Oct 1976"/>
      <sheetName val="Oct 1976 (manf)"/>
      <sheetName val="Oct 1977"/>
      <sheetName val="Oct 1977 (manf)"/>
      <sheetName val="Oct 1978"/>
      <sheetName val="Oct 1980"/>
      <sheetName val="Oct 1981"/>
      <sheetName val="Oct 1982"/>
      <sheetName val="Oct 1983"/>
      <sheetName val="April 1984"/>
      <sheetName val="Oct 1985"/>
      <sheetName val="1986"/>
      <sheetName val="1987"/>
      <sheetName val="1988"/>
      <sheetName val="1989"/>
      <sheetName val="1990"/>
      <sheetName val="1991"/>
      <sheetName val="1993"/>
      <sheetName val="1994"/>
      <sheetName val="1996"/>
      <sheetName val="1997"/>
      <sheetName val="1999"/>
      <sheetName val="2000"/>
      <sheetName val="2001"/>
      <sheetName val="Compare S+W"/>
    </sheetNames>
    <sheetDataSet>
      <sheetData sheetId="0" refreshError="1"/>
      <sheetData sheetId="1"/>
      <sheetData sheetId="2" refreshError="1"/>
      <sheetData sheetId="3"/>
      <sheetData sheetId="4"/>
      <sheetData sheetId="5"/>
      <sheetData sheetId="6">
        <row r="4">
          <cell r="I4">
            <v>162.70096463022509</v>
          </cell>
        </row>
        <row r="5">
          <cell r="I5">
            <v>161.21212121212122</v>
          </cell>
        </row>
        <row r="6">
          <cell r="I6">
            <v>161.42857142857142</v>
          </cell>
        </row>
        <row r="7">
          <cell r="I7">
            <v>160.38251366120218</v>
          </cell>
        </row>
        <row r="8">
          <cell r="I8">
            <v>160.20942408376965</v>
          </cell>
        </row>
        <row r="9">
          <cell r="I9">
            <v>158.66336633663366</v>
          </cell>
        </row>
        <row r="10">
          <cell r="I10">
            <v>158.76543209876544</v>
          </cell>
        </row>
        <row r="11">
          <cell r="I11">
            <v>160.1965601965602</v>
          </cell>
        </row>
        <row r="12">
          <cell r="I12">
            <v>161.51960784313727</v>
          </cell>
        </row>
        <row r="13">
          <cell r="I13">
            <v>164.09638554216866</v>
          </cell>
        </row>
        <row r="14">
          <cell r="I14">
            <v>164.3705463182898</v>
          </cell>
        </row>
        <row r="15">
          <cell r="I15">
            <v>165.80796252927399</v>
          </cell>
        </row>
        <row r="16">
          <cell r="I16">
            <v>165.8256880733945</v>
          </cell>
        </row>
        <row r="17">
          <cell r="I17">
            <v>166.37362637362637</v>
          </cell>
        </row>
        <row r="18">
          <cell r="I18">
            <v>165.74468085106383</v>
          </cell>
        </row>
        <row r="19">
          <cell r="I19">
            <v>165.10204081632654</v>
          </cell>
        </row>
        <row r="20">
          <cell r="I20">
            <v>167.25838264299801</v>
          </cell>
        </row>
        <row r="21">
          <cell r="I21">
            <v>165.82524271844659</v>
          </cell>
        </row>
        <row r="22">
          <cell r="I22">
            <v>171.85741088180112</v>
          </cell>
        </row>
        <row r="23">
          <cell r="I23">
            <v>171.97802197802199</v>
          </cell>
        </row>
        <row r="24">
          <cell r="I24">
            <v>171.17437722419928</v>
          </cell>
        </row>
        <row r="26">
          <cell r="I26">
            <v>175.58139534883722</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gentina"/>
      <sheetName val="Australia"/>
      <sheetName val="Canada"/>
      <sheetName val="Finland"/>
      <sheetName val="France"/>
      <sheetName val="Germany"/>
      <sheetName val="Iceland"/>
      <sheetName val="India"/>
      <sheetName val="Indonesia"/>
      <sheetName val="Italy"/>
      <sheetName val="Japan"/>
      <sheetName val="Malaysia"/>
      <sheetName val="Mauritius"/>
      <sheetName val="Netherlands"/>
      <sheetName val="New Zealand"/>
      <sheetName val="Norway"/>
      <sheetName val="Portugal"/>
      <sheetName val="Singapore"/>
      <sheetName val="South Africa"/>
      <sheetName val="Spain"/>
      <sheetName val="Sweden"/>
      <sheetName val="Switzerland"/>
      <sheetName val="UK"/>
      <sheetName val="US"/>
    </sheetNames>
    <sheetDataSet>
      <sheetData sheetId="0">
        <row r="37">
          <cell r="B37">
            <v>18.77</v>
          </cell>
        </row>
        <row r="38">
          <cell r="B38">
            <v>17.18</v>
          </cell>
        </row>
        <row r="39">
          <cell r="B39">
            <v>18.059999999999999</v>
          </cell>
        </row>
        <row r="40">
          <cell r="B40">
            <v>18.440000000000001</v>
          </cell>
        </row>
        <row r="41">
          <cell r="B41">
            <v>20.399999999999999</v>
          </cell>
        </row>
        <row r="42">
          <cell r="B42">
            <v>20.440000000000001</v>
          </cell>
        </row>
        <row r="43">
          <cell r="B43">
            <v>20.47</v>
          </cell>
        </row>
        <row r="44">
          <cell r="B44">
            <v>20.88</v>
          </cell>
        </row>
        <row r="45">
          <cell r="B45">
            <v>20.11</v>
          </cell>
        </row>
        <row r="46">
          <cell r="B46">
            <v>22.43</v>
          </cell>
        </row>
        <row r="47">
          <cell r="B47">
            <v>23.77</v>
          </cell>
        </row>
        <row r="48">
          <cell r="B48">
            <v>25.96</v>
          </cell>
        </row>
        <row r="49">
          <cell r="B49">
            <v>24.75</v>
          </cell>
        </row>
        <row r="50">
          <cell r="B50">
            <v>23.39</v>
          </cell>
        </row>
        <row r="51">
          <cell r="B51">
            <v>22.63</v>
          </cell>
        </row>
        <row r="52">
          <cell r="B52">
            <v>24.02</v>
          </cell>
        </row>
        <row r="53">
          <cell r="B53">
            <v>23.22</v>
          </cell>
        </row>
        <row r="54">
          <cell r="B54">
            <v>19.34</v>
          </cell>
        </row>
        <row r="55">
          <cell r="B55">
            <v>19.809999999999999</v>
          </cell>
        </row>
        <row r="56">
          <cell r="B56">
            <v>16.96</v>
          </cell>
        </row>
        <row r="57">
          <cell r="B57">
            <v>15.96</v>
          </cell>
        </row>
        <row r="58">
          <cell r="B58">
            <v>15.35</v>
          </cell>
        </row>
        <row r="59">
          <cell r="B59">
            <v>16.54</v>
          </cell>
        </row>
        <row r="61">
          <cell r="B61">
            <v>15.66</v>
          </cell>
        </row>
        <row r="63">
          <cell r="B63">
            <v>14.17</v>
          </cell>
        </row>
        <row r="64">
          <cell r="B64">
            <v>15.92</v>
          </cell>
        </row>
        <row r="66">
          <cell r="B66">
            <v>14.68</v>
          </cell>
        </row>
        <row r="102">
          <cell r="B102">
            <v>12.39</v>
          </cell>
        </row>
        <row r="103">
          <cell r="B103">
            <v>12.57</v>
          </cell>
        </row>
        <row r="104">
          <cell r="B104">
            <v>13.53</v>
          </cell>
        </row>
        <row r="105">
          <cell r="B105">
            <v>14.34</v>
          </cell>
        </row>
        <row r="106">
          <cell r="B106">
            <v>12.91</v>
          </cell>
        </row>
        <row r="107">
          <cell r="B107">
            <v>15.53</v>
          </cell>
        </row>
        <row r="108">
          <cell r="B108">
            <v>16.850000000000001</v>
          </cell>
        </row>
        <row r="109">
          <cell r="B109">
            <v>16.75</v>
          </cell>
        </row>
      </sheetData>
      <sheetData sheetId="1"/>
      <sheetData sheetId="2">
        <row r="25">
          <cell r="B25">
            <v>14.403</v>
          </cell>
        </row>
        <row r="26">
          <cell r="B26">
            <v>17.602</v>
          </cell>
        </row>
        <row r="27">
          <cell r="B27">
            <v>15.169</v>
          </cell>
        </row>
        <row r="28">
          <cell r="B28">
            <v>14.384</v>
          </cell>
        </row>
        <row r="29">
          <cell r="B29">
            <v>14.534000000000001</v>
          </cell>
        </row>
        <row r="30">
          <cell r="B30">
            <v>13.176</v>
          </cell>
        </row>
        <row r="31">
          <cell r="B31">
            <v>14.010999999999999</v>
          </cell>
        </row>
        <row r="32">
          <cell r="B32">
            <v>14.691000000000001</v>
          </cell>
        </row>
        <row r="33">
          <cell r="B33">
            <v>15.315</v>
          </cell>
        </row>
        <row r="34">
          <cell r="B34">
            <v>15.641999999999999</v>
          </cell>
        </row>
        <row r="35">
          <cell r="B35">
            <v>16.102</v>
          </cell>
        </row>
        <row r="36">
          <cell r="B36">
            <v>16.603000000000002</v>
          </cell>
        </row>
        <row r="37">
          <cell r="B37">
            <v>17.670000000000002</v>
          </cell>
        </row>
        <row r="38">
          <cell r="B38">
            <v>18.033000000000001</v>
          </cell>
        </row>
        <row r="39">
          <cell r="B39">
            <v>17.504000000000001</v>
          </cell>
        </row>
        <row r="40">
          <cell r="B40">
            <v>16.986999999999998</v>
          </cell>
        </row>
        <row r="41">
          <cell r="B41">
            <v>17.448</v>
          </cell>
        </row>
        <row r="42">
          <cell r="B42">
            <v>16.257000000000001</v>
          </cell>
        </row>
        <row r="43">
          <cell r="B43">
            <v>18.405000000000001</v>
          </cell>
        </row>
        <row r="44">
          <cell r="B44">
            <v>16.882999999999999</v>
          </cell>
        </row>
        <row r="45">
          <cell r="B45">
            <v>14.706</v>
          </cell>
        </row>
        <row r="46">
          <cell r="B46">
            <v>13.297000000000001</v>
          </cell>
        </row>
        <row r="47">
          <cell r="B47">
            <v>11.297000000000001</v>
          </cell>
        </row>
        <row r="48">
          <cell r="B48">
            <v>10.718</v>
          </cell>
        </row>
        <row r="49">
          <cell r="B49">
            <v>10.009</v>
          </cell>
        </row>
        <row r="50">
          <cell r="B50">
            <v>10.121</v>
          </cell>
        </row>
        <row r="51">
          <cell r="B51">
            <v>10.724</v>
          </cell>
        </row>
        <row r="52">
          <cell r="B52">
            <v>10.993</v>
          </cell>
        </row>
        <row r="53">
          <cell r="B53">
            <v>10.39</v>
          </cell>
        </row>
        <row r="54">
          <cell r="B54">
            <v>10.685</v>
          </cell>
        </row>
        <row r="55">
          <cell r="B55">
            <v>10.878</v>
          </cell>
        </row>
        <row r="56">
          <cell r="B56">
            <v>10.032</v>
          </cell>
        </row>
        <row r="57">
          <cell r="B57">
            <v>9.8450000000000006</v>
          </cell>
        </row>
        <row r="58">
          <cell r="B58">
            <v>9.8759999999999994</v>
          </cell>
        </row>
        <row r="59">
          <cell r="B59">
            <v>10.331</v>
          </cell>
        </row>
        <row r="60">
          <cell r="B60">
            <v>10.189</v>
          </cell>
        </row>
        <row r="61">
          <cell r="B61">
            <v>9.625</v>
          </cell>
        </row>
        <row r="62">
          <cell r="B62">
            <v>9.6389999999999993</v>
          </cell>
        </row>
        <row r="63">
          <cell r="B63">
            <v>9.8889999999999993</v>
          </cell>
        </row>
        <row r="64">
          <cell r="B64">
            <v>9.7349999999999994</v>
          </cell>
        </row>
        <row r="65">
          <cell r="B65">
            <v>9.7680000000000007</v>
          </cell>
        </row>
        <row r="66">
          <cell r="B66">
            <v>9.9260000000000002</v>
          </cell>
        </row>
        <row r="67">
          <cell r="B67">
            <v>9.3710000000000004</v>
          </cell>
        </row>
        <row r="68">
          <cell r="B68">
            <v>9.1419999999999995</v>
          </cell>
        </row>
        <row r="69">
          <cell r="B69">
            <v>9.3819999999999997</v>
          </cell>
        </row>
        <row r="70">
          <cell r="B70">
            <v>9.2010000000000005</v>
          </cell>
        </row>
        <row r="71">
          <cell r="B71">
            <v>8.9079999999999995</v>
          </cell>
        </row>
        <row r="72">
          <cell r="B72">
            <v>8.9969999999999999</v>
          </cell>
        </row>
        <row r="73">
          <cell r="B73">
            <v>9.0350000000000001</v>
          </cell>
        </row>
        <row r="74">
          <cell r="B74">
            <v>9.0079999999999991</v>
          </cell>
        </row>
        <row r="75">
          <cell r="B75">
            <v>8.9689999999999994</v>
          </cell>
        </row>
        <row r="76">
          <cell r="B76">
            <v>8.8659999999999997</v>
          </cell>
        </row>
        <row r="77">
          <cell r="B77">
            <v>8.9160000000000004</v>
          </cell>
        </row>
        <row r="78">
          <cell r="B78">
            <v>8.9820000000000011</v>
          </cell>
        </row>
        <row r="79">
          <cell r="B79">
            <v>8.9670000000000005</v>
          </cell>
        </row>
        <row r="80">
          <cell r="B80">
            <v>8.9110000000000014</v>
          </cell>
        </row>
        <row r="81">
          <cell r="B81">
            <v>8.2880000000000003</v>
          </cell>
        </row>
        <row r="82">
          <cell r="B82">
            <v>8.011000000000001</v>
          </cell>
        </row>
        <row r="83">
          <cell r="B83">
            <v>8.1010000000000009</v>
          </cell>
        </row>
        <row r="84">
          <cell r="B84">
            <v>8.4570000000000007</v>
          </cell>
        </row>
        <row r="85">
          <cell r="B85">
            <v>8.8840000000000003</v>
          </cell>
        </row>
        <row r="86">
          <cell r="B86">
            <v>8.5460000000000012</v>
          </cell>
        </row>
        <row r="87">
          <cell r="B87">
            <v>8.8920000000000012</v>
          </cell>
          <cell r="C87">
            <v>8.2997777511367659</v>
          </cell>
        </row>
        <row r="88">
          <cell r="B88">
            <v>8.7620000000000005</v>
          </cell>
          <cell r="C88">
            <v>8.2410871995234487</v>
          </cell>
        </row>
        <row r="89">
          <cell r="B89">
            <v>8.7270000000000003</v>
          </cell>
          <cell r="C89">
            <v>8.2994420927765731</v>
          </cell>
        </row>
        <row r="90">
          <cell r="B90">
            <v>8.8800000000000008</v>
          </cell>
          <cell r="C90">
            <v>8.565496528635915</v>
          </cell>
        </row>
        <row r="91">
          <cell r="B91">
            <v>9.1530000000000005</v>
          </cell>
          <cell r="C91">
            <v>8.9583614511408349</v>
          </cell>
        </row>
        <row r="92">
          <cell r="B92">
            <v>9.8800000000000008</v>
          </cell>
          <cell r="C92">
            <v>9.7507970915531903</v>
          </cell>
        </row>
        <row r="93">
          <cell r="B93">
            <v>10.741</v>
          </cell>
          <cell r="C93">
            <v>10.600281570316536</v>
          </cell>
        </row>
        <row r="94">
          <cell r="B94">
            <v>11.903</v>
          </cell>
          <cell r="C94">
            <v>11.68738667990387</v>
          </cell>
        </row>
        <row r="95">
          <cell r="B95">
            <v>10.182</v>
          </cell>
          <cell r="C95">
            <v>10.202455855185965</v>
          </cell>
        </row>
        <row r="96">
          <cell r="B96">
            <v>10.288</v>
          </cell>
          <cell r="C96">
            <v>10.297192480722723</v>
          </cell>
        </row>
        <row r="97">
          <cell r="B97">
            <v>10.47</v>
          </cell>
          <cell r="C97">
            <v>10.445158743866862</v>
          </cell>
        </row>
        <row r="98">
          <cell r="B98">
            <v>11.263999999999999</v>
          </cell>
          <cell r="C98">
            <v>11.287937884331674</v>
          </cell>
        </row>
        <row r="99">
          <cell r="B99">
            <v>11.21009382270433</v>
          </cell>
          <cell r="C99">
            <v>11.38787455538152</v>
          </cell>
        </row>
        <row r="100">
          <cell r="B100">
            <v>10.927</v>
          </cell>
          <cell r="C100">
            <v>10.897215676953953</v>
          </cell>
        </row>
        <row r="101">
          <cell r="B101">
            <v>11.638999999999999</v>
          </cell>
          <cell r="C101">
            <v>11.504297508675688</v>
          </cell>
        </row>
        <row r="102">
          <cell r="B102">
            <v>12.749000000000001</v>
          </cell>
          <cell r="C102">
            <v>12.458339461874367</v>
          </cell>
        </row>
        <row r="103">
          <cell r="B103">
            <v>13.401999999999999</v>
          </cell>
          <cell r="C103">
            <v>12.992340322597187</v>
          </cell>
        </row>
        <row r="104">
          <cell r="B104">
            <v>13.882</v>
          </cell>
          <cell r="C104">
            <v>13.24736335183834</v>
          </cell>
        </row>
        <row r="105">
          <cell r="B105">
            <v>15.503</v>
          </cell>
          <cell r="C105">
            <v>14.621724818125301</v>
          </cell>
        </row>
        <row r="106">
          <cell r="C106">
            <v>13.845495226432678</v>
          </cell>
        </row>
        <row r="107">
          <cell r="C107">
            <v>13.346314104296106</v>
          </cell>
        </row>
        <row r="108">
          <cell r="C108">
            <v>13.22860079463714</v>
          </cell>
        </row>
        <row r="109">
          <cell r="C109">
            <v>13.968231670530821</v>
          </cell>
        </row>
        <row r="110">
          <cell r="C110">
            <v>14.728966111472825</v>
          </cell>
        </row>
        <row r="111">
          <cell r="C111">
            <v>15.426445594190842</v>
          </cell>
        </row>
        <row r="112">
          <cell r="C112">
            <v>15.631596812953418</v>
          </cell>
        </row>
        <row r="113">
          <cell r="C113">
            <v>14.377437570301808</v>
          </cell>
        </row>
        <row r="114">
          <cell r="C114">
            <v>13.298442849097718</v>
          </cell>
        </row>
        <row r="115">
          <cell r="C115">
            <v>13.62325173201793</v>
          </cell>
        </row>
      </sheetData>
      <sheetData sheetId="3">
        <row r="25">
          <cell r="B25">
            <v>15.265951722256201</v>
          </cell>
        </row>
        <row r="26">
          <cell r="B26">
            <v>15.1964707939993</v>
          </cell>
        </row>
        <row r="27">
          <cell r="B27">
            <v>14.8544005700555</v>
          </cell>
        </row>
        <row r="28">
          <cell r="B28">
            <v>13.461707653175701</v>
          </cell>
        </row>
        <row r="29">
          <cell r="B29">
            <v>12.065199139263299</v>
          </cell>
        </row>
        <row r="30">
          <cell r="B30">
            <v>12.6433141836734</v>
          </cell>
        </row>
        <row r="31">
          <cell r="B31">
            <v>13.221429228083499</v>
          </cell>
        </row>
        <row r="32">
          <cell r="B32">
            <v>13.336751789448</v>
          </cell>
        </row>
        <row r="33">
          <cell r="B33">
            <v>13.4523903030355</v>
          </cell>
        </row>
        <row r="34">
          <cell r="B34">
            <v>13.5677128644001</v>
          </cell>
        </row>
        <row r="35">
          <cell r="B35">
            <v>13.499301810302899</v>
          </cell>
        </row>
        <row r="36">
          <cell r="B36">
            <v>13.430890756205599</v>
          </cell>
        </row>
        <row r="37">
          <cell r="B37">
            <v>13.4141961710597</v>
          </cell>
        </row>
        <row r="38">
          <cell r="B38">
            <v>13.397547199534401</v>
          </cell>
        </row>
        <row r="39">
          <cell r="B39">
            <v>13.380898228009199</v>
          </cell>
        </row>
        <row r="40">
          <cell r="B40">
            <v>11.7435058136387</v>
          </cell>
        </row>
        <row r="41">
          <cell r="B41">
            <v>12.390663649057499</v>
          </cell>
        </row>
        <row r="42">
          <cell r="B42">
            <v>13.0360532936692</v>
          </cell>
        </row>
        <row r="43">
          <cell r="B43">
            <v>13.0352038843945</v>
          </cell>
        </row>
        <row r="44">
          <cell r="B44">
            <v>12.2550065789311</v>
          </cell>
        </row>
        <row r="45">
          <cell r="B45">
            <v>11.472671746603501</v>
          </cell>
        </row>
        <row r="46">
          <cell r="B46">
            <v>10.692474441140201</v>
          </cell>
        </row>
        <row r="47">
          <cell r="B47">
            <v>9.9122771356769004</v>
          </cell>
        </row>
        <row r="48">
          <cell r="B48">
            <v>9.1320798302135593</v>
          </cell>
        </row>
        <row r="49">
          <cell r="B49">
            <v>8.3497449978859599</v>
          </cell>
        </row>
        <row r="50">
          <cell r="B50">
            <v>7.5695476924226304</v>
          </cell>
        </row>
        <row r="51">
          <cell r="B51">
            <v>6.7893503869593097</v>
          </cell>
        </row>
        <row r="52">
          <cell r="B52">
            <v>6.0091530814959899</v>
          </cell>
        </row>
        <row r="53">
          <cell r="B53">
            <v>6.23398394753616</v>
          </cell>
        </row>
        <row r="54">
          <cell r="B54">
            <v>7.7060716660342097</v>
          </cell>
        </row>
        <row r="55">
          <cell r="B55">
            <v>7.7492433688339997</v>
          </cell>
        </row>
        <row r="56">
          <cell r="B56">
            <v>8.03135442676186</v>
          </cell>
        </row>
        <row r="57">
          <cell r="B57">
            <v>8.4831053589454601</v>
          </cell>
        </row>
        <row r="58">
          <cell r="B58">
            <v>8.5116870166284908</v>
          </cell>
        </row>
        <row r="59">
          <cell r="B59">
            <v>8.9103283148951693</v>
          </cell>
        </row>
        <row r="60">
          <cell r="B60">
            <v>8.9402298974737704</v>
          </cell>
        </row>
        <row r="61">
          <cell r="B61">
            <v>9.1970866585848103</v>
          </cell>
        </row>
        <row r="62">
          <cell r="B62">
            <v>9.1842487668941892</v>
          </cell>
        </row>
        <row r="63">
          <cell r="B63">
            <v>9.9180340221550498</v>
          </cell>
        </row>
        <row r="64">
          <cell r="B64">
            <v>10.014155711844801</v>
          </cell>
        </row>
        <row r="65">
          <cell r="B65">
            <v>9.5035410757960292</v>
          </cell>
        </row>
        <row r="66">
          <cell r="B66">
            <v>10.159207911391899</v>
          </cell>
        </row>
        <row r="67">
          <cell r="B67">
            <v>10.011718435474201</v>
          </cell>
        </row>
        <row r="68">
          <cell r="B68">
            <v>10.164208400843</v>
          </cell>
        </row>
        <row r="69">
          <cell r="B69">
            <v>9.4595232184261793</v>
          </cell>
        </row>
        <row r="70">
          <cell r="B70">
            <v>9.4681466593186592</v>
          </cell>
        </row>
        <row r="71">
          <cell r="B71">
            <v>9.4703716382093397</v>
          </cell>
        </row>
        <row r="72">
          <cell r="B72">
            <v>9.5363683222339706</v>
          </cell>
        </row>
        <row r="73">
          <cell r="B73">
            <v>9.3125707656121701</v>
          </cell>
        </row>
        <row r="74">
          <cell r="B74">
            <v>7.83659673987649</v>
          </cell>
        </row>
        <row r="75">
          <cell r="B75">
            <v>9.8674190048278003</v>
          </cell>
        </row>
        <row r="76">
          <cell r="B76">
            <v>9.2594290664250298</v>
          </cell>
        </row>
        <row r="77">
          <cell r="B77">
            <v>8.7041081251348</v>
          </cell>
        </row>
        <row r="78">
          <cell r="B78">
            <v>8.1012923949403302</v>
          </cell>
        </row>
        <row r="79">
          <cell r="B79">
            <v>7.4584340162385896</v>
          </cell>
        </row>
        <row r="80">
          <cell r="B80">
            <v>5.9117253632927103</v>
          </cell>
        </row>
        <row r="81">
          <cell r="B81">
            <v>5.6603367543612002</v>
          </cell>
        </row>
        <row r="82">
          <cell r="B82">
            <v>5.5086915334244901</v>
          </cell>
        </row>
        <row r="83">
          <cell r="B83">
            <v>5.1498579376176101</v>
          </cell>
        </row>
        <row r="84">
          <cell r="B84">
            <v>4.8658567614436103</v>
          </cell>
        </row>
        <row r="85">
          <cell r="B85">
            <v>4.3189219463543802</v>
          </cell>
        </row>
        <row r="86">
          <cell r="B86">
            <v>3.9603233366291302</v>
          </cell>
        </row>
        <row r="87">
          <cell r="B87">
            <v>3.5494509004032802</v>
          </cell>
        </row>
        <row r="88">
          <cell r="B88">
            <v>3.4890396981601799</v>
          </cell>
        </row>
        <row r="89">
          <cell r="B89">
            <v>4.1107830642807297</v>
          </cell>
        </row>
        <row r="90">
          <cell r="B90">
            <v>4.0258478680080803</v>
          </cell>
        </row>
        <row r="91">
          <cell r="B91">
            <v>3.8557011700605002</v>
          </cell>
        </row>
        <row r="92">
          <cell r="B92">
            <v>5.0251521785877298</v>
          </cell>
        </row>
        <row r="93">
          <cell r="B93">
            <v>4.9584836573390598</v>
          </cell>
        </row>
        <row r="94">
          <cell r="B94">
            <v>4.7027793858460099</v>
          </cell>
        </row>
        <row r="95">
          <cell r="B95">
            <v>4.5905934265591801</v>
          </cell>
          <cell r="C95">
            <v>5.8289999999999997</v>
          </cell>
        </row>
        <row r="96">
          <cell r="B96">
            <v>4.61678971553102</v>
          </cell>
          <cell r="C96">
            <v>5.64</v>
          </cell>
        </row>
        <row r="97">
          <cell r="B97">
            <v>4.5796866470742801</v>
          </cell>
          <cell r="C97">
            <v>5.4980000000000002</v>
          </cell>
        </row>
        <row r="98">
          <cell r="C98">
            <v>5.7160000000000002</v>
          </cell>
        </row>
        <row r="99">
          <cell r="C99">
            <v>5.67</v>
          </cell>
        </row>
        <row r="100">
          <cell r="C100">
            <v>6.13</v>
          </cell>
        </row>
        <row r="101">
          <cell r="C101">
            <v>5.9320000000000004</v>
          </cell>
        </row>
        <row r="102">
          <cell r="C102">
            <v>6.8330000000000002</v>
          </cell>
        </row>
        <row r="103">
          <cell r="C103">
            <v>7.6230000000000002</v>
          </cell>
        </row>
        <row r="104">
          <cell r="C104">
            <v>9.4600000000000009</v>
          </cell>
        </row>
        <row r="105">
          <cell r="C105">
            <v>9.9649999999999999</v>
          </cell>
        </row>
        <row r="106">
          <cell r="C106">
            <v>8.8580000000000005</v>
          </cell>
        </row>
        <row r="107">
          <cell r="C107">
            <v>8.6590000000000007</v>
          </cell>
        </row>
        <row r="108">
          <cell r="C108">
            <v>8.7579999999999991</v>
          </cell>
        </row>
        <row r="109">
          <cell r="C109">
            <v>9.6530000000000005</v>
          </cell>
        </row>
        <row r="110">
          <cell r="C110">
            <v>7.6</v>
          </cell>
        </row>
        <row r="111">
          <cell r="C111">
            <v>8.3889999999999993</v>
          </cell>
        </row>
        <row r="112">
          <cell r="C112">
            <v>8.2579999999999991</v>
          </cell>
        </row>
        <row r="113">
          <cell r="C113">
            <v>8.4979999999999993</v>
          </cell>
        </row>
        <row r="114">
          <cell r="C114">
            <v>7.4569999999999999</v>
          </cell>
        </row>
      </sheetData>
      <sheetData sheetId="4">
        <row r="8">
          <cell r="C8">
            <v>21.873809397220601</v>
          </cell>
        </row>
        <row r="18">
          <cell r="C18">
            <v>22.736850380897501</v>
          </cell>
        </row>
        <row r="23">
          <cell r="C23">
            <v>19.543339312076601</v>
          </cell>
        </row>
        <row r="24">
          <cell r="C24">
            <v>22.6346999406815</v>
          </cell>
        </row>
        <row r="25">
          <cell r="C25">
            <v>22.322520613670299</v>
          </cell>
        </row>
        <row r="26">
          <cell r="C26">
            <v>19.6402698755264</v>
          </cell>
        </row>
        <row r="27">
          <cell r="C27">
            <v>20.475310087203997</v>
          </cell>
        </row>
        <row r="28">
          <cell r="C28">
            <v>19.444450736045802</v>
          </cell>
        </row>
        <row r="29">
          <cell r="C29">
            <v>18.4552997350693</v>
          </cell>
        </row>
        <row r="30">
          <cell r="C30">
            <v>20.376910269260399</v>
          </cell>
        </row>
        <row r="31">
          <cell r="C31">
            <v>22.780390083789801</v>
          </cell>
        </row>
        <row r="32">
          <cell r="C32">
            <v>20.9407404065132</v>
          </cell>
        </row>
        <row r="33">
          <cell r="C33">
            <v>20.154130458831801</v>
          </cell>
        </row>
        <row r="34">
          <cell r="C34">
            <v>19.666630029678302</v>
          </cell>
        </row>
        <row r="35">
          <cell r="C35">
            <v>20.538510382175502</v>
          </cell>
        </row>
        <row r="36">
          <cell r="C36">
            <v>20.6623300909996</v>
          </cell>
        </row>
        <row r="37">
          <cell r="C37">
            <v>19.276280701160399</v>
          </cell>
        </row>
        <row r="38">
          <cell r="C38">
            <v>16.0767301917076</v>
          </cell>
        </row>
        <row r="39">
          <cell r="C39">
            <v>15.273259580135401</v>
          </cell>
        </row>
        <row r="40">
          <cell r="C40">
            <v>15.734809637069699</v>
          </cell>
        </row>
        <row r="41">
          <cell r="C41">
            <v>16.645659506321</v>
          </cell>
        </row>
        <row r="42">
          <cell r="C42">
            <v>16.4006903767586</v>
          </cell>
        </row>
        <row r="43">
          <cell r="C43">
            <v>17.343649268150298</v>
          </cell>
        </row>
        <row r="44">
          <cell r="C44">
            <v>16.010229289531701</v>
          </cell>
        </row>
        <row r="45">
          <cell r="C45">
            <v>16.191220283508301</v>
          </cell>
        </row>
        <row r="46">
          <cell r="C46">
            <v>14.9126693606377</v>
          </cell>
        </row>
        <row r="47">
          <cell r="C47">
            <v>15.194830298423801</v>
          </cell>
        </row>
        <row r="48">
          <cell r="C48">
            <v>15.567579865455599</v>
          </cell>
        </row>
        <row r="49">
          <cell r="C49">
            <v>15.281310677528401</v>
          </cell>
        </row>
        <row r="50">
          <cell r="C50">
            <v>14.014269411563902</v>
          </cell>
        </row>
        <row r="51">
          <cell r="C51">
            <v>10.623200237751</v>
          </cell>
        </row>
        <row r="52">
          <cell r="C52">
            <v>8.9946098625659907</v>
          </cell>
        </row>
        <row r="53">
          <cell r="C53">
            <v>7.5643099844455701</v>
          </cell>
        </row>
        <row r="54">
          <cell r="C54">
            <v>9.2722497880458796</v>
          </cell>
        </row>
        <row r="55">
          <cell r="C55">
            <v>9.6440099179744703</v>
          </cell>
        </row>
        <row r="56">
          <cell r="C56">
            <v>8.7345898151397705</v>
          </cell>
        </row>
        <row r="57">
          <cell r="C57">
            <v>8.9992798864841497</v>
          </cell>
        </row>
        <row r="58">
          <cell r="C58">
            <v>9.09778997302055</v>
          </cell>
        </row>
        <row r="59">
          <cell r="C59">
            <v>9.8832800984382594</v>
          </cell>
        </row>
        <row r="60">
          <cell r="C60">
            <v>10.341960191726701</v>
          </cell>
        </row>
        <row r="61">
          <cell r="C61">
            <v>10.1617403328419</v>
          </cell>
        </row>
        <row r="62">
          <cell r="C62">
            <v>10.5679102241993</v>
          </cell>
        </row>
        <row r="63">
          <cell r="C63">
            <v>10.7702903449535</v>
          </cell>
        </row>
        <row r="64">
          <cell r="C64">
            <v>9.91190001368523</v>
          </cell>
        </row>
        <row r="65">
          <cell r="C65">
            <v>10.6987297534943</v>
          </cell>
        </row>
        <row r="66">
          <cell r="C66">
            <v>8.8853299617767298</v>
          </cell>
        </row>
        <row r="67">
          <cell r="C67">
            <v>10.7552103698254</v>
          </cell>
        </row>
        <row r="68">
          <cell r="C68">
            <v>10.902699828147901</v>
          </cell>
        </row>
        <row r="69">
          <cell r="C69">
            <v>10.894910246133801</v>
          </cell>
        </row>
        <row r="70">
          <cell r="C70">
            <v>10.055050253868099</v>
          </cell>
        </row>
        <row r="71">
          <cell r="C71">
            <v>9.317950159311291</v>
          </cell>
        </row>
        <row r="72">
          <cell r="C72">
            <v>9.2735499143600499</v>
          </cell>
        </row>
        <row r="73">
          <cell r="C73">
            <v>9.5678500831127202</v>
          </cell>
        </row>
        <row r="74">
          <cell r="C74">
            <v>9.4350397586822492</v>
          </cell>
        </row>
        <row r="75">
          <cell r="C75">
            <v>9.2368602752685511</v>
          </cell>
        </row>
        <row r="76">
          <cell r="C76">
            <v>9.1991297900676692</v>
          </cell>
        </row>
        <row r="77">
          <cell r="C77">
            <v>9.3245297670364398</v>
          </cell>
        </row>
        <row r="78">
          <cell r="C78">
            <v>8.5468202829360997</v>
          </cell>
        </row>
        <row r="79">
          <cell r="C79">
            <v>8.4982000291347504</v>
          </cell>
        </row>
        <row r="80">
          <cell r="C80">
            <v>8.8861502707004512</v>
          </cell>
        </row>
        <row r="81">
          <cell r="C81">
            <v>9.162589907646181</v>
          </cell>
        </row>
        <row r="82">
          <cell r="C82">
            <v>8.0962099134921992</v>
          </cell>
        </row>
        <row r="83">
          <cell r="C83">
            <v>8.3051197230815905</v>
          </cell>
        </row>
        <row r="84">
          <cell r="C84">
            <v>8.48056003451347</v>
          </cell>
        </row>
        <row r="85">
          <cell r="C85">
            <v>7.3968403041362807</v>
          </cell>
        </row>
        <row r="86">
          <cell r="C86">
            <v>8.4709800779819506</v>
          </cell>
        </row>
        <row r="87">
          <cell r="C87">
            <v>8.4739901125431096</v>
          </cell>
        </row>
        <row r="88">
          <cell r="C88">
            <v>7.7858202159404799</v>
          </cell>
        </row>
        <row r="89">
          <cell r="C89">
            <v>7.1492701768875095</v>
          </cell>
        </row>
        <row r="90">
          <cell r="C90">
            <v>6.9481201469898197</v>
          </cell>
        </row>
        <row r="91">
          <cell r="C91">
            <v>7.6607897877693203</v>
          </cell>
        </row>
        <row r="92">
          <cell r="C92">
            <v>7.6835803687572497</v>
          </cell>
        </row>
        <row r="93">
          <cell r="C93">
            <v>7.8208096325397509</v>
          </cell>
        </row>
        <row r="94">
          <cell r="C94">
            <v>8.0620601773261988</v>
          </cell>
        </row>
        <row r="95">
          <cell r="C95">
            <v>8.0858200788497889</v>
          </cell>
        </row>
        <row r="96">
          <cell r="C96">
            <v>7.6924502849578902</v>
          </cell>
        </row>
        <row r="97">
          <cell r="C97">
            <v>8.3144098520278895</v>
          </cell>
        </row>
        <row r="98">
          <cell r="C98">
            <v>8.3993002772331202</v>
          </cell>
        </row>
        <row r="99">
          <cell r="C99">
            <v>7.96722993254662</v>
          </cell>
        </row>
        <row r="100">
          <cell r="C100">
            <v>7.6901003718376204</v>
          </cell>
        </row>
        <row r="101">
          <cell r="C101">
            <v>7.6630696654319808</v>
          </cell>
        </row>
        <row r="102">
          <cell r="C102">
            <v>7.5908198952674892</v>
          </cell>
        </row>
        <row r="103">
          <cell r="C103">
            <v>7.5283899903297398</v>
          </cell>
        </row>
        <row r="104">
          <cell r="C104">
            <v>7.4179403483867601</v>
          </cell>
        </row>
        <row r="105">
          <cell r="C105">
            <v>7.7763900160789508</v>
          </cell>
        </row>
        <row r="106">
          <cell r="C106">
            <v>7.7408701181411699</v>
          </cell>
        </row>
        <row r="107">
          <cell r="C107">
            <v>8.2490302622318303</v>
          </cell>
        </row>
        <row r="108">
          <cell r="C108">
            <v>8.338470011949541</v>
          </cell>
        </row>
        <row r="109">
          <cell r="C109">
            <v>8.1654302775859797</v>
          </cell>
        </row>
        <row r="110">
          <cell r="C110">
            <v>8.0715902149677312</v>
          </cell>
        </row>
        <row r="111">
          <cell r="C111">
            <v>8.2130901515483892</v>
          </cell>
        </row>
        <row r="112">
          <cell r="C112">
            <v>8.60382989048958</v>
          </cell>
        </row>
        <row r="113">
          <cell r="C113">
            <v>8.4721498191356694</v>
          </cell>
        </row>
        <row r="114">
          <cell r="C114">
            <v>8.9181102812290209</v>
          </cell>
        </row>
        <row r="115">
          <cell r="C115">
            <v>9.302660077810291</v>
          </cell>
        </row>
        <row r="116">
          <cell r="C116">
            <v>8.8382899761200004</v>
          </cell>
        </row>
        <row r="117">
          <cell r="C117">
            <v>7.9515896737575504</v>
          </cell>
        </row>
        <row r="118">
          <cell r="C118">
            <v>8.3986900746822393</v>
          </cell>
        </row>
        <row r="119">
          <cell r="C119">
            <v>9.0337902307510412</v>
          </cell>
        </row>
        <row r="120">
          <cell r="C120">
            <v>8.7160803377628291</v>
          </cell>
        </row>
        <row r="121">
          <cell r="C121">
            <v>7.9360596835613304</v>
          </cell>
        </row>
      </sheetData>
      <sheetData sheetId="5">
        <row r="5">
          <cell r="B5">
            <v>18.63073269060574</v>
          </cell>
        </row>
        <row r="6">
          <cell r="B6">
            <v>18.291215980429346</v>
          </cell>
        </row>
        <row r="7">
          <cell r="B7">
            <v>17.780921730662321</v>
          </cell>
        </row>
        <row r="8">
          <cell r="B8">
            <v>17.628651121899544</v>
          </cell>
        </row>
        <row r="9">
          <cell r="B9">
            <v>17.809208540225221</v>
          </cell>
        </row>
        <row r="10">
          <cell r="B10">
            <v>18.221387949609682</v>
          </cell>
        </row>
        <row r="11">
          <cell r="B11">
            <v>18.142623374271722</v>
          </cell>
        </row>
        <row r="12">
          <cell r="B12">
            <v>17.956693947177957</v>
          </cell>
        </row>
        <row r="13">
          <cell r="B13">
            <v>17.358057920870511</v>
          </cell>
        </row>
        <row r="14">
          <cell r="B14">
            <v>17.151945692369896</v>
          </cell>
        </row>
        <row r="15">
          <cell r="B15">
            <v>17.237607340091916</v>
          </cell>
        </row>
        <row r="16">
          <cell r="B16">
            <v>17.483160316255912</v>
          </cell>
        </row>
        <row r="17">
          <cell r="B17">
            <v>17.52150677231959</v>
          </cell>
        </row>
        <row r="18">
          <cell r="B18">
            <v>17.768001742618239</v>
          </cell>
        </row>
        <row r="19">
          <cell r="B19">
            <v>17.78306295356256</v>
          </cell>
        </row>
        <row r="20">
          <cell r="B20">
            <v>19.529058435386933</v>
          </cell>
        </row>
        <row r="21">
          <cell r="B21">
            <v>21.31696780765694</v>
          </cell>
        </row>
        <row r="22">
          <cell r="B22">
            <v>22.418462884481812</v>
          </cell>
        </row>
        <row r="23">
          <cell r="B23">
            <v>22.19812434945597</v>
          </cell>
        </row>
        <row r="24">
          <cell r="B24">
            <v>19.469345530358144</v>
          </cell>
        </row>
        <row r="30">
          <cell r="B30">
            <v>11.3</v>
          </cell>
        </row>
        <row r="31">
          <cell r="B31">
            <v>11.3</v>
          </cell>
        </row>
        <row r="32">
          <cell r="B32">
            <v>11.5</v>
          </cell>
        </row>
        <row r="33">
          <cell r="B33">
            <v>11.2</v>
          </cell>
        </row>
        <row r="34">
          <cell r="B34">
            <v>11.1</v>
          </cell>
        </row>
        <row r="37">
          <cell r="B37">
            <v>11.4</v>
          </cell>
        </row>
        <row r="38">
          <cell r="B38">
            <v>10.9</v>
          </cell>
        </row>
        <row r="39">
          <cell r="B39">
            <v>11.3</v>
          </cell>
        </row>
        <row r="40">
          <cell r="B40">
            <v>12</v>
          </cell>
        </row>
        <row r="41">
          <cell r="B41">
            <v>13.7</v>
          </cell>
        </row>
        <row r="42">
          <cell r="B42">
            <v>15</v>
          </cell>
        </row>
        <row r="43">
          <cell r="B43">
            <v>16.3</v>
          </cell>
        </row>
        <row r="55">
          <cell r="B55">
            <v>11.6</v>
          </cell>
        </row>
        <row r="62">
          <cell r="B62">
            <v>11</v>
          </cell>
        </row>
        <row r="66">
          <cell r="B66">
            <v>12.2</v>
          </cell>
        </row>
        <row r="70">
          <cell r="B70">
            <v>12.2</v>
          </cell>
        </row>
        <row r="73">
          <cell r="B73">
            <v>11.2</v>
          </cell>
        </row>
        <row r="76">
          <cell r="B76">
            <v>11.3</v>
          </cell>
        </row>
        <row r="79">
          <cell r="B79">
            <v>10.1</v>
          </cell>
        </row>
        <row r="82">
          <cell r="B82">
            <v>10.199999999999999</v>
          </cell>
        </row>
        <row r="85">
          <cell r="B85">
            <v>10.428922588407399</v>
          </cell>
        </row>
        <row r="88">
          <cell r="B88">
            <v>9.0586225278212407</v>
          </cell>
        </row>
        <row r="91">
          <cell r="B91">
            <v>9.6448110782955894</v>
          </cell>
        </row>
        <row r="94">
          <cell r="B94">
            <v>10.520162279783323</v>
          </cell>
        </row>
        <row r="97">
          <cell r="B97">
            <v>10.425152497521639</v>
          </cell>
        </row>
        <row r="100">
          <cell r="B100">
            <v>8.8352149518966225</v>
          </cell>
        </row>
        <row r="103">
          <cell r="B103">
            <v>10.883825328035964</v>
          </cell>
        </row>
        <row r="106">
          <cell r="B106">
            <v>11.058372</v>
          </cell>
        </row>
        <row r="107">
          <cell r="B107">
            <v>10.376799</v>
          </cell>
        </row>
        <row r="108">
          <cell r="B108">
            <v>10.134518999999999</v>
          </cell>
        </row>
        <row r="109">
          <cell r="B109">
            <v>10.614186</v>
          </cell>
        </row>
        <row r="110">
          <cell r="B110">
            <v>11.848412</v>
          </cell>
        </row>
        <row r="111">
          <cell r="B111">
            <v>12.321118999999999</v>
          </cell>
        </row>
        <row r="112">
          <cell r="B112">
            <v>12.925917</v>
          </cell>
        </row>
        <row r="113">
          <cell r="B113">
            <v>13.892557</v>
          </cell>
        </row>
        <row r="114">
          <cell r="B114">
            <v>12.9511</v>
          </cell>
        </row>
        <row r="115">
          <cell r="B115">
            <v>12.809737</v>
          </cell>
        </row>
      </sheetData>
      <sheetData sheetId="6"/>
      <sheetData sheetId="7"/>
      <sheetData sheetId="8">
        <row r="25">
          <cell r="E25">
            <v>2.726696</v>
          </cell>
        </row>
        <row r="26">
          <cell r="B26">
            <v>11.815759999999999</v>
          </cell>
          <cell r="E26">
            <v>4.1489760000000002</v>
          </cell>
        </row>
        <row r="27">
          <cell r="B27">
            <v>14.28482</v>
          </cell>
          <cell r="E27">
            <v>3.7231640000000001</v>
          </cell>
        </row>
        <row r="28">
          <cell r="B28">
            <v>14.810919999999999</v>
          </cell>
          <cell r="E28">
            <v>4.0354400000000004</v>
          </cell>
        </row>
        <row r="29">
          <cell r="B29">
            <v>14.418419999999999</v>
          </cell>
          <cell r="E29">
            <v>4.0599379999999998</v>
          </cell>
        </row>
        <row r="30">
          <cell r="B30">
            <v>14.194050000000001</v>
          </cell>
          <cell r="E30">
            <v>4.0057229999999997</v>
          </cell>
        </row>
        <row r="31">
          <cell r="B31">
            <v>15.002969999999999</v>
          </cell>
          <cell r="E31">
            <v>4.3001610000000001</v>
          </cell>
        </row>
        <row r="32">
          <cell r="B32">
            <v>15.519489999999999</v>
          </cell>
          <cell r="E32">
            <v>4.2390509999999999</v>
          </cell>
        </row>
        <row r="33">
          <cell r="B33">
            <v>16.37716</v>
          </cell>
          <cell r="E33">
            <v>4.3007819999999999</v>
          </cell>
        </row>
        <row r="34">
          <cell r="B34">
            <v>16.713609999999999</v>
          </cell>
          <cell r="E34">
            <v>4.4549529999999997</v>
          </cell>
        </row>
        <row r="35">
          <cell r="B35">
            <v>16.63663</v>
          </cell>
          <cell r="E35">
            <v>4.0187010000000001</v>
          </cell>
        </row>
        <row r="36">
          <cell r="B36">
            <v>20.025110000000002</v>
          </cell>
          <cell r="E36">
            <v>4.5299459999999998</v>
          </cell>
        </row>
        <row r="37">
          <cell r="B37">
            <v>21.128260000000001</v>
          </cell>
          <cell r="E37">
            <v>4.6219419999999998</v>
          </cell>
        </row>
        <row r="38">
          <cell r="B38">
            <v>21.550550000000001</v>
          </cell>
          <cell r="E38">
            <v>4.6839130000000004</v>
          </cell>
        </row>
        <row r="39">
          <cell r="B39">
            <v>21.51202</v>
          </cell>
          <cell r="E39">
            <v>4.6900789999999999</v>
          </cell>
        </row>
        <row r="40">
          <cell r="E40">
            <v>4.4453050000000003</v>
          </cell>
        </row>
        <row r="41">
          <cell r="E41">
            <v>4.5246089999999999</v>
          </cell>
        </row>
        <row r="42">
          <cell r="E42">
            <v>4.3788049999999998</v>
          </cell>
        </row>
        <row r="43">
          <cell r="B43">
            <v>19.799109999999999</v>
          </cell>
          <cell r="E43">
            <v>4.8988129999999996</v>
          </cell>
        </row>
        <row r="44">
          <cell r="B44">
            <v>19.867979999999999</v>
          </cell>
          <cell r="E44">
            <v>4.6783029999999997</v>
          </cell>
        </row>
        <row r="87">
          <cell r="B87">
            <v>7.1712569999999998</v>
          </cell>
        </row>
        <row r="92">
          <cell r="B92">
            <v>7.9905059999999999</v>
          </cell>
        </row>
        <row r="95">
          <cell r="B95">
            <v>8.0509889999999995</v>
          </cell>
          <cell r="E95">
            <v>1.010885</v>
          </cell>
        </row>
        <row r="96">
          <cell r="E96">
            <v>0.90386710000000003</v>
          </cell>
        </row>
        <row r="97">
          <cell r="E97">
            <v>1.037523</v>
          </cell>
        </row>
        <row r="98">
          <cell r="B98">
            <v>9.1008519999999997</v>
          </cell>
          <cell r="E98">
            <v>1.0235890000000001</v>
          </cell>
        </row>
        <row r="99">
          <cell r="E99">
            <v>1.0245850000000001</v>
          </cell>
        </row>
        <row r="100">
          <cell r="E100">
            <v>0.88624440000000004</v>
          </cell>
        </row>
        <row r="101">
          <cell r="B101">
            <v>9.6875219999999995</v>
          </cell>
          <cell r="E101">
            <v>0.90676279999999998</v>
          </cell>
        </row>
        <row r="102">
          <cell r="E102">
            <v>0.93839329999999999</v>
          </cell>
        </row>
        <row r="103">
          <cell r="E103">
            <v>0.79762940000000004</v>
          </cell>
        </row>
        <row r="104">
          <cell r="B104">
            <v>13.65053</v>
          </cell>
          <cell r="E104">
            <v>0.83522050000000003</v>
          </cell>
        </row>
        <row r="105">
          <cell r="B105">
            <v>13.8157</v>
          </cell>
          <cell r="E105">
            <v>1.0496509999999999</v>
          </cell>
        </row>
        <row r="106">
          <cell r="B106">
            <v>15.51557</v>
          </cell>
          <cell r="E106">
            <v>1.203794</v>
          </cell>
        </row>
        <row r="107">
          <cell r="B107">
            <v>10.4735</v>
          </cell>
          <cell r="E107">
            <v>1.256799</v>
          </cell>
        </row>
        <row r="108">
          <cell r="B108">
            <v>9.7631739999999994</v>
          </cell>
          <cell r="E108">
            <v>1.098185</v>
          </cell>
        </row>
        <row r="109">
          <cell r="B109">
            <v>8.4646830000000008</v>
          </cell>
        </row>
      </sheetData>
      <sheetData sheetId="9">
        <row r="79">
          <cell r="B79">
            <v>7.46</v>
          </cell>
        </row>
        <row r="80">
          <cell r="B80">
            <v>7.24</v>
          </cell>
        </row>
        <row r="81">
          <cell r="B81">
            <v>7.1</v>
          </cell>
        </row>
        <row r="82">
          <cell r="B82">
            <v>6.8</v>
          </cell>
        </row>
        <row r="83">
          <cell r="B83">
            <v>6.71</v>
          </cell>
        </row>
        <row r="84">
          <cell r="B84">
            <v>6.83</v>
          </cell>
        </row>
        <row r="85">
          <cell r="B85">
            <v>6.9</v>
          </cell>
        </row>
        <row r="86">
          <cell r="B86">
            <v>6.47</v>
          </cell>
        </row>
        <row r="87">
          <cell r="B87">
            <v>6.4</v>
          </cell>
        </row>
        <row r="88">
          <cell r="B88">
            <v>6.34</v>
          </cell>
        </row>
        <row r="89">
          <cell r="B89">
            <v>6.54</v>
          </cell>
        </row>
        <row r="90">
          <cell r="B90">
            <v>6.81</v>
          </cell>
        </row>
        <row r="91">
          <cell r="B91">
            <v>7.13</v>
          </cell>
        </row>
        <row r="92">
          <cell r="B92">
            <v>7.45</v>
          </cell>
        </row>
        <row r="93">
          <cell r="B93">
            <v>7.6</v>
          </cell>
        </row>
        <row r="94">
          <cell r="B94">
            <v>7.79</v>
          </cell>
        </row>
        <row r="95">
          <cell r="B95">
            <v>7.78</v>
          </cell>
        </row>
        <row r="96">
          <cell r="B96">
            <v>7.84</v>
          </cell>
        </row>
        <row r="97">
          <cell r="B97">
            <v>7.81</v>
          </cell>
        </row>
        <row r="98">
          <cell r="B98">
            <v>7.92</v>
          </cell>
        </row>
        <row r="99">
          <cell r="B99">
            <v>7.99</v>
          </cell>
        </row>
        <row r="100">
          <cell r="B100">
            <v>8.1340000000000003</v>
          </cell>
        </row>
        <row r="103">
          <cell r="B103">
            <v>8.74</v>
          </cell>
        </row>
        <row r="104">
          <cell r="B104">
            <v>8.82</v>
          </cell>
        </row>
        <row r="105">
          <cell r="B105">
            <v>9.09</v>
          </cell>
        </row>
        <row r="106">
          <cell r="B106">
            <v>9.2799999999999994</v>
          </cell>
        </row>
        <row r="107">
          <cell r="B107">
            <v>9.2799999999999994</v>
          </cell>
        </row>
        <row r="108">
          <cell r="B108">
            <v>9.36</v>
          </cell>
        </row>
        <row r="109">
          <cell r="B109">
            <v>9.2799999999999994</v>
          </cell>
        </row>
        <row r="110">
          <cell r="B110">
            <v>9.35</v>
          </cell>
        </row>
        <row r="111">
          <cell r="B111">
            <v>9.7210000000000001</v>
          </cell>
        </row>
        <row r="112">
          <cell r="B112">
            <v>9.8610000000000007</v>
          </cell>
        </row>
        <row r="113">
          <cell r="B113">
            <v>9.657</v>
          </cell>
        </row>
        <row r="114">
          <cell r="B114">
            <v>9.375</v>
          </cell>
        </row>
      </sheetData>
      <sheetData sheetId="10">
        <row r="5">
          <cell r="B5">
            <v>16.254999999999999</v>
          </cell>
        </row>
        <row r="6">
          <cell r="B6">
            <v>16.931999999999999</v>
          </cell>
        </row>
        <row r="7">
          <cell r="B7">
            <v>17.991</v>
          </cell>
        </row>
        <row r="8">
          <cell r="B8">
            <v>17.550999999999998</v>
          </cell>
        </row>
        <row r="9">
          <cell r="B9">
            <v>16.582000000000001</v>
          </cell>
        </row>
        <row r="10">
          <cell r="B10">
            <v>18.065999999999999</v>
          </cell>
        </row>
        <row r="11">
          <cell r="B11">
            <v>18.114999999999998</v>
          </cell>
        </row>
        <row r="12">
          <cell r="B12">
            <v>18.254999999999999</v>
          </cell>
        </row>
        <row r="13">
          <cell r="B13">
            <v>18.934000000000001</v>
          </cell>
        </row>
        <row r="14">
          <cell r="B14">
            <v>18.742999999999999</v>
          </cell>
        </row>
        <row r="15">
          <cell r="B15">
            <v>18.878</v>
          </cell>
        </row>
        <row r="16">
          <cell r="B16">
            <v>17.992999999999999</v>
          </cell>
        </row>
        <row r="17">
          <cell r="B17">
            <v>17.913</v>
          </cell>
        </row>
        <row r="18">
          <cell r="B18">
            <v>17.452999999999999</v>
          </cell>
        </row>
        <row r="19">
          <cell r="B19">
            <v>18.552</v>
          </cell>
        </row>
        <row r="20">
          <cell r="B20">
            <v>19.602</v>
          </cell>
        </row>
        <row r="21">
          <cell r="B21">
            <v>19.521999999999998</v>
          </cell>
        </row>
        <row r="22">
          <cell r="B22">
            <v>18.684000000000001</v>
          </cell>
        </row>
        <row r="23">
          <cell r="B23">
            <v>16.623000000000001</v>
          </cell>
        </row>
        <row r="24">
          <cell r="B24">
            <v>15.251000000000001</v>
          </cell>
        </row>
        <row r="25">
          <cell r="B25">
            <v>17.087</v>
          </cell>
        </row>
        <row r="26">
          <cell r="B26">
            <v>18.484000000000002</v>
          </cell>
        </row>
        <row r="27">
          <cell r="B27">
            <v>19.550999999999998</v>
          </cell>
        </row>
        <row r="28">
          <cell r="B28">
            <v>19.722999999999999</v>
          </cell>
        </row>
        <row r="29">
          <cell r="B29">
            <v>19.718</v>
          </cell>
        </row>
        <row r="30">
          <cell r="B30">
            <v>18.318000000000001</v>
          </cell>
        </row>
        <row r="31">
          <cell r="B31">
            <v>18.547000000000001</v>
          </cell>
        </row>
        <row r="32">
          <cell r="B32">
            <v>17.893999999999998</v>
          </cell>
        </row>
        <row r="33">
          <cell r="B33">
            <v>18.509</v>
          </cell>
        </row>
        <row r="34">
          <cell r="B34">
            <v>18.353999999999999</v>
          </cell>
        </row>
        <row r="35">
          <cell r="B35">
            <v>16.783000000000001</v>
          </cell>
        </row>
        <row r="36">
          <cell r="B36">
            <v>17.378</v>
          </cell>
        </row>
        <row r="37">
          <cell r="B37">
            <v>17.559999999999999</v>
          </cell>
        </row>
        <row r="38">
          <cell r="B38">
            <v>18.276</v>
          </cell>
        </row>
        <row r="39">
          <cell r="B39">
            <v>18.96</v>
          </cell>
        </row>
        <row r="40">
          <cell r="B40">
            <v>18.741</v>
          </cell>
        </row>
        <row r="41">
          <cell r="B41">
            <v>18.675999999999998</v>
          </cell>
        </row>
        <row r="42">
          <cell r="B42">
            <v>19.263999999999999</v>
          </cell>
        </row>
        <row r="43">
          <cell r="B43">
            <v>19.922000000000001</v>
          </cell>
        </row>
        <row r="44">
          <cell r="B44">
            <v>17.949000000000002</v>
          </cell>
        </row>
        <row r="45">
          <cell r="B45">
            <v>16.452000000000002</v>
          </cell>
        </row>
        <row r="46">
          <cell r="B46">
            <v>16.673999999999999</v>
          </cell>
        </row>
        <row r="47">
          <cell r="B47">
            <v>15.11</v>
          </cell>
        </row>
        <row r="48">
          <cell r="B48">
            <v>13.625</v>
          </cell>
        </row>
        <row r="49">
          <cell r="B49">
            <v>10.739000000000001</v>
          </cell>
        </row>
        <row r="50">
          <cell r="B50">
            <v>6.4269999999999996</v>
          </cell>
        </row>
        <row r="52">
          <cell r="B52">
            <v>7.3569999999999993</v>
          </cell>
        </row>
        <row r="53">
          <cell r="B53">
            <v>7.7910000000000004</v>
          </cell>
        </row>
        <row r="54">
          <cell r="B54">
            <v>7.8929999999999998</v>
          </cell>
        </row>
        <row r="55">
          <cell r="B55">
            <v>7.6890000000000001</v>
          </cell>
        </row>
        <row r="56">
          <cell r="B56">
            <v>7.282</v>
          </cell>
        </row>
        <row r="57">
          <cell r="B57">
            <v>7.8540000000000001</v>
          </cell>
        </row>
        <row r="58">
          <cell r="B58">
            <v>7.4580000000000011</v>
          </cell>
        </row>
        <row r="59">
          <cell r="B59">
            <v>7.1989999999999998</v>
          </cell>
        </row>
        <row r="60">
          <cell r="B60">
            <v>6.9089999999999998</v>
          </cell>
        </row>
        <row r="61">
          <cell r="B61">
            <v>7.3689999999999989</v>
          </cell>
        </row>
        <row r="62">
          <cell r="B62">
            <v>7.6849999999999996</v>
          </cell>
        </row>
        <row r="63">
          <cell r="B63">
            <v>7.74</v>
          </cell>
        </row>
        <row r="64">
          <cell r="B64">
            <v>7.9729999999999999</v>
          </cell>
        </row>
        <row r="65">
          <cell r="B65">
            <v>8.173</v>
          </cell>
        </row>
        <row r="66">
          <cell r="B66">
            <v>8.4410000000000007</v>
          </cell>
        </row>
        <row r="67">
          <cell r="B67">
            <v>8.6809999999999992</v>
          </cell>
        </row>
        <row r="68">
          <cell r="B68">
            <v>8.5009999999999994</v>
          </cell>
        </row>
        <row r="69">
          <cell r="B69">
            <v>8.33</v>
          </cell>
        </row>
        <row r="70">
          <cell r="B70">
            <v>7.9050000000000002</v>
          </cell>
        </row>
        <row r="71">
          <cell r="B71">
            <v>7.6179999999999994</v>
          </cell>
        </row>
        <row r="72">
          <cell r="B72">
            <v>7.6319999999999997</v>
          </cell>
        </row>
        <row r="73">
          <cell r="B73">
            <v>7.5579999999999998</v>
          </cell>
        </row>
        <row r="74">
          <cell r="B74">
            <v>8.0060000000000002</v>
          </cell>
        </row>
        <row r="75">
          <cell r="B75">
            <v>8.1890000000000001</v>
          </cell>
        </row>
        <row r="76">
          <cell r="B76">
            <v>8.42</v>
          </cell>
        </row>
        <row r="77">
          <cell r="B77">
            <v>8.1010000000000009</v>
          </cell>
        </row>
        <row r="78">
          <cell r="B78">
            <v>7.6150000000000002</v>
          </cell>
        </row>
        <row r="79">
          <cell r="B79">
            <v>7.2029999999999994</v>
          </cell>
        </row>
        <row r="80">
          <cell r="B80">
            <v>7.0830000000000002</v>
          </cell>
        </row>
        <row r="81">
          <cell r="B81">
            <v>6.8059999999999992</v>
          </cell>
        </row>
        <row r="82">
          <cell r="B82">
            <v>6.7690000000000001</v>
          </cell>
        </row>
        <row r="83">
          <cell r="B83">
            <v>6.96</v>
          </cell>
        </row>
        <row r="84">
          <cell r="B84">
            <v>7.246999999999999</v>
          </cell>
        </row>
        <row r="85">
          <cell r="B85">
            <v>7.1580000000000004</v>
          </cell>
        </row>
        <row r="86">
          <cell r="B86">
            <v>7.109</v>
          </cell>
        </row>
        <row r="87">
          <cell r="B87">
            <v>7.020999999999999</v>
          </cell>
        </row>
        <row r="88">
          <cell r="B88">
            <v>6.9429999999999996</v>
          </cell>
        </row>
        <row r="89">
          <cell r="B89">
            <v>6.9530000000000012</v>
          </cell>
        </row>
        <row r="90">
          <cell r="B90">
            <v>7.0319999999999991</v>
          </cell>
        </row>
        <row r="91">
          <cell r="B91">
            <v>7.2080000000000002</v>
          </cell>
        </row>
        <row r="92">
          <cell r="B92">
            <v>7.6630000000000003</v>
          </cell>
        </row>
        <row r="93">
          <cell r="B93">
            <v>7.6280000000000001</v>
          </cell>
        </row>
        <row r="94">
          <cell r="B94">
            <v>7.902000000000001</v>
          </cell>
        </row>
        <row r="95">
          <cell r="B95">
            <v>8.0540000000000003</v>
          </cell>
        </row>
        <row r="96">
          <cell r="B96">
            <v>7.5439999999999996</v>
          </cell>
        </row>
        <row r="97">
          <cell r="B97">
            <v>7.1210000000000013</v>
          </cell>
        </row>
        <row r="98">
          <cell r="B98">
            <v>7.1520000000000001</v>
          </cell>
        </row>
        <row r="99">
          <cell r="B99">
            <v>7.0650000000000004</v>
          </cell>
        </row>
        <row r="100">
          <cell r="B100">
            <v>7.2969999999999997</v>
          </cell>
        </row>
        <row r="101">
          <cell r="B101">
            <v>7.36</v>
          </cell>
        </row>
        <row r="102">
          <cell r="B102">
            <v>7.3170000000000002</v>
          </cell>
        </row>
        <row r="103">
          <cell r="B103">
            <v>7.5869999999999997</v>
          </cell>
        </row>
        <row r="104">
          <cell r="B104">
            <v>7.76</v>
          </cell>
        </row>
        <row r="105">
          <cell r="B105">
            <v>8.2159999999999993</v>
          </cell>
        </row>
        <row r="106">
          <cell r="B106">
            <v>8.6050000000000004</v>
          </cell>
        </row>
        <row r="107">
          <cell r="B107">
            <v>8.734</v>
          </cell>
        </row>
        <row r="108">
          <cell r="B108">
            <v>8.9209999999999994</v>
          </cell>
        </row>
        <row r="109">
          <cell r="B109">
            <v>9.2880000000000003</v>
          </cell>
        </row>
        <row r="110">
          <cell r="B110">
            <v>9.4209999999999994</v>
          </cell>
        </row>
        <row r="111">
          <cell r="B111">
            <v>9.6210000000000004</v>
          </cell>
        </row>
        <row r="112">
          <cell r="B112">
            <v>9.6419999999999995</v>
          </cell>
        </row>
        <row r="113">
          <cell r="B113">
            <v>9.7140000000000004</v>
          </cell>
        </row>
        <row r="114">
          <cell r="B114">
            <v>9.56</v>
          </cell>
        </row>
        <row r="115">
          <cell r="B115">
            <v>9.5129999999999999</v>
          </cell>
        </row>
      </sheetData>
      <sheetData sheetId="11">
        <row r="52">
          <cell r="B52">
            <v>2.493537760637035</v>
          </cell>
        </row>
        <row r="53">
          <cell r="B53">
            <v>2.8139262222795676</v>
          </cell>
        </row>
        <row r="54">
          <cell r="B54">
            <v>3.4197225471182491</v>
          </cell>
        </row>
        <row r="55">
          <cell r="B55">
            <v>4.2862100447178335</v>
          </cell>
        </row>
        <row r="56">
          <cell r="B56">
            <v>3.1034184341108255</v>
          </cell>
          <cell r="C56">
            <v>8.7628413056641001</v>
          </cell>
        </row>
        <row r="57">
          <cell r="B57">
            <v>2.8263891904480705</v>
          </cell>
        </row>
        <row r="58">
          <cell r="B58">
            <v>2.754421723108277</v>
          </cell>
        </row>
        <row r="59">
          <cell r="B59">
            <v>2.5784882348610805</v>
          </cell>
        </row>
        <row r="60">
          <cell r="B60">
            <v>2.9551239635195188</v>
          </cell>
          <cell r="C60">
            <v>10.136257424276126</v>
          </cell>
        </row>
        <row r="61">
          <cell r="B61">
            <v>2.9345171481607548</v>
          </cell>
          <cell r="C61">
            <v>10.48224093585273</v>
          </cell>
        </row>
        <row r="62">
          <cell r="B62">
            <v>2.8065010217624939</v>
          </cell>
          <cell r="C62">
            <v>10.274229785491155</v>
          </cell>
        </row>
        <row r="63">
          <cell r="B63">
            <v>2.8039651612836169</v>
          </cell>
          <cell r="C63">
            <v>10.672311775667454</v>
          </cell>
        </row>
        <row r="64">
          <cell r="B64">
            <v>2.9199558049077829</v>
          </cell>
          <cell r="C64">
            <v>10.639213755100588</v>
          </cell>
        </row>
        <row r="65">
          <cell r="B65">
            <v>2.9651771417562949</v>
          </cell>
          <cell r="C65">
            <v>10.814625794395491</v>
          </cell>
        </row>
        <row r="66">
          <cell r="B66">
            <v>3.3425472765471076</v>
          </cell>
          <cell r="C66">
            <v>11.871594544766179</v>
          </cell>
        </row>
        <row r="67">
          <cell r="B67">
            <v>3.0826828794198597</v>
          </cell>
          <cell r="C67">
            <v>11.065440413031757</v>
          </cell>
        </row>
        <row r="68">
          <cell r="B68">
            <v>3.2329035719691221</v>
          </cell>
          <cell r="C68">
            <v>11.641260559975104</v>
          </cell>
        </row>
        <row r="69">
          <cell r="B69">
            <v>3.3756380528375693</v>
          </cell>
          <cell r="C69">
            <v>12.016327994681101</v>
          </cell>
        </row>
        <row r="70">
          <cell r="B70">
            <v>4.0745483062643419</v>
          </cell>
          <cell r="C70">
            <v>12.990511839703647</v>
          </cell>
        </row>
        <row r="71">
          <cell r="B71">
            <v>2.9744094592863153</v>
          </cell>
          <cell r="C71">
            <v>10.855704022091921</v>
          </cell>
        </row>
        <row r="72">
          <cell r="B72">
            <v>2.8962109859533203</v>
          </cell>
          <cell r="C72">
            <v>10.719979139633359</v>
          </cell>
        </row>
        <row r="73">
          <cell r="B73">
            <v>3.2846259908153446</v>
          </cell>
          <cell r="C73">
            <v>11.697038985969442</v>
          </cell>
        </row>
        <row r="74">
          <cell r="B74">
            <v>3.1650560307803532</v>
          </cell>
          <cell r="C74">
            <v>11.278093281219364</v>
          </cell>
        </row>
        <row r="75">
          <cell r="B75">
            <v>3.0881608812002508</v>
          </cell>
          <cell r="C75">
            <v>10.988479056154878</v>
          </cell>
        </row>
        <row r="76">
          <cell r="B76">
            <v>3.1521476813306655</v>
          </cell>
          <cell r="C76">
            <v>11.511784575702478</v>
          </cell>
        </row>
        <row r="77">
          <cell r="B77">
            <v>3.1683063671292908</v>
          </cell>
          <cell r="C77">
            <v>11.506425500911048</v>
          </cell>
        </row>
        <row r="78">
          <cell r="B78">
            <v>2.9918772670457474</v>
          </cell>
          <cell r="C78">
            <v>10.685698044098764</v>
          </cell>
        </row>
        <row r="79">
          <cell r="B79">
            <v>2.6511849333887509</v>
          </cell>
          <cell r="C79">
            <v>9.2908646671677317</v>
          </cell>
        </row>
        <row r="80">
          <cell r="B80">
            <v>2.858368331003577</v>
          </cell>
          <cell r="C80">
            <v>10.403738472999569</v>
          </cell>
        </row>
        <row r="88">
          <cell r="B88">
            <v>2.2363386215435956</v>
          </cell>
          <cell r="C88">
            <v>7.8702124869843377</v>
          </cell>
        </row>
        <row r="89">
          <cell r="B89">
            <v>2.3095984533003353</v>
          </cell>
          <cell r="C89">
            <v>8.3508099593461296</v>
          </cell>
        </row>
        <row r="90">
          <cell r="B90">
            <v>2.4804282914226166</v>
          </cell>
          <cell r="C90">
            <v>9.079259202183346</v>
          </cell>
        </row>
        <row r="91">
          <cell r="B91">
            <v>2.6168998488545188</v>
          </cell>
          <cell r="C91">
            <v>9.6575687067876839</v>
          </cell>
        </row>
        <row r="93">
          <cell r="B93">
            <v>2.1184367335534442</v>
          </cell>
          <cell r="C93">
            <v>7.9027486902726656</v>
          </cell>
        </row>
        <row r="98">
          <cell r="B98">
            <v>3.1335641076701104</v>
          </cell>
          <cell r="C98">
            <v>9.1885293245690871</v>
          </cell>
        </row>
        <row r="99">
          <cell r="B99">
            <v>2.9782569130089902</v>
          </cell>
          <cell r="C99">
            <v>8.9742937656763466</v>
          </cell>
        </row>
        <row r="100">
          <cell r="B100">
            <v>2.8441193367688573</v>
          </cell>
          <cell r="C100">
            <v>8.883567638321141</v>
          </cell>
        </row>
        <row r="105">
          <cell r="C105">
            <v>8.1847731333221176</v>
          </cell>
        </row>
        <row r="106">
          <cell r="C106">
            <v>7.9574187557970832</v>
          </cell>
        </row>
        <row r="107">
          <cell r="C107">
            <v>8.9324515315634532</v>
          </cell>
        </row>
        <row r="108">
          <cell r="C108">
            <v>9.4818110974610192</v>
          </cell>
        </row>
        <row r="110">
          <cell r="C110">
            <v>9.4549463530668181</v>
          </cell>
        </row>
        <row r="114">
          <cell r="C114">
            <v>9.4130043462750148</v>
          </cell>
        </row>
        <row r="115">
          <cell r="C115">
            <v>9.4252681514916397</v>
          </cell>
        </row>
        <row r="116">
          <cell r="C116">
            <v>8.9485153030866993</v>
          </cell>
        </row>
        <row r="117">
          <cell r="C117">
            <v>9.1103272756911746</v>
          </cell>
        </row>
      </sheetData>
      <sheetData sheetId="12">
        <row r="38">
          <cell r="B38">
            <v>18.355159953841</v>
          </cell>
        </row>
        <row r="39">
          <cell r="B39">
            <v>15.362317643211474</v>
          </cell>
        </row>
        <row r="40">
          <cell r="B40">
            <v>14.581627347688601</v>
          </cell>
        </row>
        <row r="41">
          <cell r="B41">
            <v>13.914590832959822</v>
          </cell>
        </row>
        <row r="42">
          <cell r="B42">
            <v>13.885736402912787</v>
          </cell>
        </row>
        <row r="43">
          <cell r="B43">
            <v>17.335297414450846</v>
          </cell>
        </row>
        <row r="44">
          <cell r="B44">
            <v>14.041021190969015</v>
          </cell>
        </row>
        <row r="45">
          <cell r="B45">
            <v>16.306259479946437</v>
          </cell>
        </row>
        <row r="46">
          <cell r="B46">
            <v>11.956048218331587</v>
          </cell>
        </row>
        <row r="47">
          <cell r="B47">
            <v>12.386338416454096</v>
          </cell>
        </row>
        <row r="48">
          <cell r="B48">
            <v>13.768101871884483</v>
          </cell>
        </row>
        <row r="49">
          <cell r="B49">
            <v>14.527900532060528</v>
          </cell>
        </row>
        <row r="50">
          <cell r="B50">
            <v>10.268004058316794</v>
          </cell>
        </row>
        <row r="51">
          <cell r="B51">
            <v>8.2298731520314341</v>
          </cell>
        </row>
        <row r="52">
          <cell r="B52">
            <v>8.7716259926044255</v>
          </cell>
          <cell r="C52">
            <v>11.216235642454306</v>
          </cell>
        </row>
        <row r="53">
          <cell r="B53">
            <v>8.4928442910664241</v>
          </cell>
          <cell r="C53">
            <v>10.815871819355563</v>
          </cell>
        </row>
        <row r="54">
          <cell r="B54">
            <v>7.2943160462633738</v>
          </cell>
          <cell r="C54">
            <v>9.5347730463398594</v>
          </cell>
        </row>
        <row r="55">
          <cell r="B55">
            <v>7.7355369293427652</v>
          </cell>
        </row>
        <row r="56">
          <cell r="B56">
            <v>7.5328396936348172</v>
          </cell>
        </row>
        <row r="57">
          <cell r="B57">
            <v>7.5262282598342924</v>
          </cell>
          <cell r="C57">
            <v>9.9998198509305443</v>
          </cell>
        </row>
        <row r="58">
          <cell r="B58">
            <v>7.5753966738269689</v>
          </cell>
          <cell r="C58">
            <v>10.026366795666878</v>
          </cell>
        </row>
        <row r="59">
          <cell r="B59">
            <v>7.2523388399696094</v>
          </cell>
          <cell r="C59">
            <v>9.6915323048539967</v>
          </cell>
        </row>
        <row r="60">
          <cell r="B60">
            <v>7.0632563043208574</v>
          </cell>
          <cell r="C60">
            <v>9.4356175620471436</v>
          </cell>
        </row>
        <row r="61">
          <cell r="B61">
            <v>7.5170730967525641</v>
          </cell>
          <cell r="C61">
            <v>9.9503797687224331</v>
          </cell>
        </row>
        <row r="62">
          <cell r="B62">
            <v>7.5543144744177564</v>
          </cell>
          <cell r="C62">
            <v>10.058178801279569</v>
          </cell>
        </row>
        <row r="63">
          <cell r="B63">
            <v>7.3200226501538284</v>
          </cell>
          <cell r="C63">
            <v>9.8268005324067467</v>
          </cell>
        </row>
        <row r="64">
          <cell r="B64">
            <v>7.9803837022856667</v>
          </cell>
          <cell r="C64">
            <v>10.810969861669907</v>
          </cell>
        </row>
        <row r="65">
          <cell r="B65">
            <v>8.2192185401539728</v>
          </cell>
          <cell r="C65">
            <v>11.233409544831552</v>
          </cell>
        </row>
        <row r="66">
          <cell r="B66">
            <v>8.2294006886650326</v>
          </cell>
          <cell r="C66">
            <v>11.168986365062864</v>
          </cell>
        </row>
        <row r="67">
          <cell r="B67">
            <v>6.92243453941835</v>
          </cell>
          <cell r="C67">
            <v>9.4947586728993603</v>
          </cell>
        </row>
        <row r="68">
          <cell r="B68">
            <v>9.354295416717731</v>
          </cell>
          <cell r="C68">
            <v>12.612154969430714</v>
          </cell>
        </row>
        <row r="69">
          <cell r="B69">
            <v>8.125416258254841</v>
          </cell>
          <cell r="C69">
            <v>11.049136356491411</v>
          </cell>
        </row>
        <row r="70">
          <cell r="B70">
            <v>7.3652585977230798</v>
          </cell>
          <cell r="C70">
            <v>10.440198045059059</v>
          </cell>
        </row>
        <row r="71">
          <cell r="B71">
            <v>7.28321127696712</v>
          </cell>
          <cell r="C71">
            <v>10.345613485757529</v>
          </cell>
        </row>
        <row r="72">
          <cell r="B72">
            <v>7.4933392473033145</v>
          </cell>
          <cell r="C72">
            <v>10.911015858187413</v>
          </cell>
        </row>
        <row r="73">
          <cell r="B73">
            <v>6.8012652009143295</v>
          </cell>
          <cell r="C73">
            <v>9.772631537141006</v>
          </cell>
        </row>
        <row r="74">
          <cell r="B74">
            <v>7.6185824038124919</v>
          </cell>
          <cell r="C74">
            <v>10.868517699808056</v>
          </cell>
        </row>
        <row r="75">
          <cell r="B75">
            <v>7.9289378855216519</v>
          </cell>
          <cell r="C75">
            <v>11.503816039184068</v>
          </cell>
        </row>
        <row r="76">
          <cell r="B76">
            <v>7.2349951542595869</v>
          </cell>
          <cell r="C76">
            <v>10.441098758602548</v>
          </cell>
        </row>
        <row r="77">
          <cell r="B77">
            <v>6.8201389220585087</v>
          </cell>
          <cell r="C77">
            <v>9.6999402372242383</v>
          </cell>
        </row>
        <row r="80">
          <cell r="B80">
            <v>7.201259593203905</v>
          </cell>
          <cell r="C80">
            <v>10.118413025078937</v>
          </cell>
        </row>
        <row r="81">
          <cell r="B81">
            <v>5.4789347572469067</v>
          </cell>
          <cell r="C81">
            <v>8.2908254932431049</v>
          </cell>
        </row>
        <row r="82">
          <cell r="B82">
            <v>4.7890937411189629</v>
          </cell>
          <cell r="C82">
            <v>7.4764137479773769</v>
          </cell>
        </row>
        <row r="83">
          <cell r="B83">
            <v>4.3192009894589596</v>
          </cell>
          <cell r="C83">
            <v>6.7658157928008791</v>
          </cell>
        </row>
        <row r="84">
          <cell r="B84">
            <v>4.3964588358403054</v>
          </cell>
          <cell r="C84">
            <v>6.837452753037029</v>
          </cell>
        </row>
        <row r="85">
          <cell r="B85">
            <v>4.2658285634774371</v>
          </cell>
          <cell r="C85">
            <v>6.7200199388570798</v>
          </cell>
        </row>
        <row r="86">
          <cell r="B86">
            <v>3.9151307186844897</v>
          </cell>
          <cell r="C86">
            <v>6.2472015051191478</v>
          </cell>
        </row>
        <row r="87">
          <cell r="B87">
            <v>3.5911653936866643</v>
          </cell>
          <cell r="C87">
            <v>5.795268857032374</v>
          </cell>
        </row>
        <row r="88">
          <cell r="B88">
            <v>3.3380608377493539</v>
          </cell>
          <cell r="C88">
            <v>5.3946643274945174</v>
          </cell>
        </row>
        <row r="89">
          <cell r="B89">
            <v>3.1019146183582311</v>
          </cell>
          <cell r="C89">
            <v>4.9924053447520205</v>
          </cell>
        </row>
        <row r="90">
          <cell r="B90">
            <v>3.1825183205299226</v>
          </cell>
          <cell r="C90">
            <v>4.9747938872972357</v>
          </cell>
        </row>
        <row r="91">
          <cell r="B91">
            <v>3.3017848629016369</v>
          </cell>
          <cell r="C91">
            <v>4.950342556995178</v>
          </cell>
        </row>
        <row r="92">
          <cell r="B92">
            <v>3.4471874476639757</v>
          </cell>
          <cell r="C92">
            <v>4.9182631474965559</v>
          </cell>
        </row>
        <row r="93">
          <cell r="B93">
            <v>2.9514842285821583</v>
          </cell>
          <cell r="C93">
            <v>4.233459088784767</v>
          </cell>
        </row>
        <row r="94">
          <cell r="B94">
            <v>3.349035936418125</v>
          </cell>
          <cell r="C94">
            <v>4.7554670898005265</v>
          </cell>
        </row>
        <row r="95">
          <cell r="B95">
            <v>3.4360376016062859</v>
          </cell>
          <cell r="C95">
            <v>4.9308785371058947</v>
          </cell>
        </row>
        <row r="96">
          <cell r="B96">
            <v>3.4517492620296641</v>
          </cell>
          <cell r="C96">
            <v>5.0126442828321265</v>
          </cell>
        </row>
        <row r="98">
          <cell r="B98">
            <v>3.1312063076948347</v>
          </cell>
          <cell r="C98">
            <v>4.5370116755300316</v>
          </cell>
        </row>
        <row r="99">
          <cell r="B99">
            <v>3.2544058724613207</v>
          </cell>
          <cell r="C99">
            <v>4.6893040572237368</v>
          </cell>
        </row>
        <row r="100">
          <cell r="B100">
            <v>3.2129393397956534</v>
          </cell>
          <cell r="C100">
            <v>4.6210272620778721</v>
          </cell>
        </row>
        <row r="101">
          <cell r="B101">
            <v>3.1288189135366853</v>
          </cell>
          <cell r="C101">
            <v>4.5178247259418498</v>
          </cell>
        </row>
        <row r="102">
          <cell r="B102">
            <v>3.1346239758200429</v>
          </cell>
          <cell r="C102">
            <v>4.4976858279514795</v>
          </cell>
        </row>
        <row r="103">
          <cell r="B103">
            <v>3.3350217089143164</v>
          </cell>
          <cell r="C103">
            <v>4.749349118288321</v>
          </cell>
        </row>
        <row r="106">
          <cell r="B106">
            <v>3.465632845956808</v>
          </cell>
          <cell r="C106">
            <v>4.8509075104605301</v>
          </cell>
        </row>
        <row r="107">
          <cell r="B107">
            <v>2.6947071460628211</v>
          </cell>
          <cell r="C107">
            <v>3.8960778573788755</v>
          </cell>
        </row>
        <row r="108">
          <cell r="B108">
            <v>3.7009361099408564</v>
          </cell>
          <cell r="C108">
            <v>5.1331491763252641</v>
          </cell>
        </row>
        <row r="109">
          <cell r="B109">
            <v>3.8204770204037737</v>
          </cell>
          <cell r="C109">
            <v>5.275689929534999</v>
          </cell>
        </row>
        <row r="110">
          <cell r="B110">
            <v>3.591162817848919</v>
          </cell>
          <cell r="C110">
            <v>4.9756013312003917</v>
          </cell>
        </row>
        <row r="111">
          <cell r="B111">
            <v>4.3441174585133826</v>
          </cell>
          <cell r="C111">
            <v>5.9585377210055412</v>
          </cell>
        </row>
        <row r="112">
          <cell r="B112">
            <v>4.8417770909439612</v>
          </cell>
          <cell r="C112">
            <v>6.5180083970842997</v>
          </cell>
        </row>
        <row r="113">
          <cell r="B113">
            <v>5.1679179897111309</v>
          </cell>
          <cell r="C113">
            <v>7.1168241279122295</v>
          </cell>
        </row>
        <row r="115">
          <cell r="B115">
            <v>5.0971506580571333</v>
          </cell>
          <cell r="C115">
            <v>7.0346457217185216</v>
          </cell>
        </row>
        <row r="116">
          <cell r="B116">
            <v>5.1686210816674594</v>
          </cell>
          <cell r="C116">
            <v>7.082333808761816</v>
          </cell>
        </row>
      </sheetData>
      <sheetData sheetId="13"/>
      <sheetData sheetId="14">
        <row r="26">
          <cell r="B26">
            <v>11.344765317690825</v>
          </cell>
        </row>
        <row r="27">
          <cell r="B27">
            <v>10.467346883568785</v>
          </cell>
        </row>
        <row r="28">
          <cell r="B28">
            <v>10.943855524618373</v>
          </cell>
        </row>
        <row r="29">
          <cell r="B29">
            <v>10.885344459073403</v>
          </cell>
        </row>
        <row r="30">
          <cell r="B30">
            <v>11.081747559830863</v>
          </cell>
        </row>
        <row r="31">
          <cell r="B31">
            <v>10.839869951992538</v>
          </cell>
        </row>
        <row r="32">
          <cell r="B32">
            <v>10.643642433110667</v>
          </cell>
        </row>
        <row r="33">
          <cell r="B33">
            <v>11.468016892626995</v>
          </cell>
        </row>
        <row r="34">
          <cell r="B34">
            <v>10.989526586090939</v>
          </cell>
        </row>
        <row r="35">
          <cell r="B35">
            <v>10.568297971196735</v>
          </cell>
        </row>
        <row r="38">
          <cell r="B38">
            <v>10.857153234010836</v>
          </cell>
        </row>
        <row r="39">
          <cell r="B39">
            <v>10.423104039341638</v>
          </cell>
        </row>
        <row r="40">
          <cell r="B40">
            <v>10.360896212304846</v>
          </cell>
        </row>
        <row r="41">
          <cell r="B41">
            <v>10.6632032582473</v>
          </cell>
        </row>
        <row r="42">
          <cell r="B42">
            <v>8.3312104686662511</v>
          </cell>
        </row>
        <row r="43">
          <cell r="B43">
            <v>7.3213301201533536</v>
          </cell>
        </row>
        <row r="44">
          <cell r="B44">
            <v>7.8461724673040818</v>
          </cell>
        </row>
        <row r="45">
          <cell r="B45">
            <v>7.417102430798673</v>
          </cell>
        </row>
        <row r="50">
          <cell r="B50">
            <v>6.8805971021145869</v>
          </cell>
        </row>
        <row r="51">
          <cell r="B51">
            <v>7.5027559946588704</v>
          </cell>
        </row>
        <row r="52">
          <cell r="B52">
            <v>7.7173180960351662</v>
          </cell>
        </row>
        <row r="53">
          <cell r="B53">
            <v>7.7367353509093526</v>
          </cell>
        </row>
        <row r="54">
          <cell r="B54">
            <v>8.0175759458039479</v>
          </cell>
        </row>
        <row r="55">
          <cell r="B55">
            <v>9.4369386715936443</v>
          </cell>
        </row>
        <row r="56">
          <cell r="B56">
            <v>7.8827567494987507</v>
          </cell>
        </row>
        <row r="57">
          <cell r="B57">
            <v>7.9430489124286403</v>
          </cell>
        </row>
        <row r="58">
          <cell r="C58">
            <v>9.8967124725114672</v>
          </cell>
        </row>
        <row r="59">
          <cell r="C59">
            <v>9.5428873461404891</v>
          </cell>
        </row>
        <row r="60">
          <cell r="C60">
            <v>8.7559603164729403</v>
          </cell>
        </row>
        <row r="61">
          <cell r="C61">
            <v>8.9098491412797003</v>
          </cell>
        </row>
        <row r="62">
          <cell r="C62">
            <v>8.653482997422282</v>
          </cell>
        </row>
        <row r="63">
          <cell r="C63">
            <v>7.2568062385839802</v>
          </cell>
        </row>
        <row r="64">
          <cell r="C64">
            <v>7.6024307620366995</v>
          </cell>
        </row>
        <row r="65">
          <cell r="C65">
            <v>7.4372354092035877</v>
          </cell>
        </row>
        <row r="67">
          <cell r="C67">
            <v>7.2517887351132826</v>
          </cell>
        </row>
        <row r="68">
          <cell r="C68">
            <v>7.2877541422133882</v>
          </cell>
        </row>
        <row r="69">
          <cell r="C69">
            <v>7.4244807707580511</v>
          </cell>
        </row>
        <row r="70">
          <cell r="C70">
            <v>6.7232732075124471</v>
          </cell>
        </row>
        <row r="71">
          <cell r="C71">
            <v>6.5616048829258595</v>
          </cell>
        </row>
        <row r="72">
          <cell r="C72">
            <v>6.5891029415764999</v>
          </cell>
        </row>
        <row r="73">
          <cell r="C73">
            <v>6.7154120335195397</v>
          </cell>
        </row>
        <row r="74">
          <cell r="C74">
            <v>6.6978267653391281</v>
          </cell>
        </row>
        <row r="75">
          <cell r="C75">
            <v>6.6391844863122511</v>
          </cell>
        </row>
        <row r="76">
          <cell r="C76">
            <v>6.4325627228881359</v>
          </cell>
        </row>
        <row r="77">
          <cell r="C77">
            <v>7.0779635757873285</v>
          </cell>
        </row>
        <row r="78">
          <cell r="C78">
            <v>7.4669443849072481</v>
          </cell>
        </row>
        <row r="79">
          <cell r="C79">
            <v>7.5466422113855733</v>
          </cell>
        </row>
        <row r="80">
          <cell r="C80">
            <v>6.5572000386261946</v>
          </cell>
        </row>
        <row r="81">
          <cell r="C81">
            <v>7.4810174710705448</v>
          </cell>
        </row>
        <row r="82">
          <cell r="C82">
            <v>6.1309450445096436</v>
          </cell>
        </row>
        <row r="83">
          <cell r="C83">
            <v>6.1167268345345587</v>
          </cell>
        </row>
        <row r="84">
          <cell r="C84">
            <v>5.7737270884731338</v>
          </cell>
        </row>
        <row r="85">
          <cell r="C85">
            <v>5.6525854838537546</v>
          </cell>
        </row>
        <row r="86">
          <cell r="C86">
            <v>5.5024543232178296</v>
          </cell>
        </row>
        <row r="87">
          <cell r="C87">
            <v>5.4864406183260135</v>
          </cell>
        </row>
        <row r="88">
          <cell r="C88">
            <v>5.6805033125202327</v>
          </cell>
        </row>
        <row r="89">
          <cell r="C89">
            <v>5.5996799333877929</v>
          </cell>
        </row>
        <row r="90">
          <cell r="C90">
            <v>5.5096507602741642</v>
          </cell>
        </row>
        <row r="91">
          <cell r="C91">
            <v>4.8809463021115551</v>
          </cell>
        </row>
        <row r="92">
          <cell r="C92">
            <v>5.477985174214739</v>
          </cell>
        </row>
        <row r="93">
          <cell r="C93">
            <v>5.3461592143931291</v>
          </cell>
        </row>
        <row r="94">
          <cell r="C94">
            <v>6.5871553043922662</v>
          </cell>
        </row>
        <row r="95">
          <cell r="C95">
            <v>8.2100682271598622</v>
          </cell>
        </row>
        <row r="96">
          <cell r="C96">
            <v>7.9608226028261004</v>
          </cell>
        </row>
        <row r="97">
          <cell r="C97">
            <v>8.4045988727567593</v>
          </cell>
        </row>
        <row r="98">
          <cell r="C98">
            <v>8.7585780327666267</v>
          </cell>
        </row>
        <row r="99">
          <cell r="C99">
            <v>9.0005949408370345</v>
          </cell>
        </row>
        <row r="100">
          <cell r="C100">
            <v>8.9785002521984207</v>
          </cell>
        </row>
        <row r="101">
          <cell r="C101">
            <v>8.9248311626208654</v>
          </cell>
        </row>
        <row r="102">
          <cell r="C102">
            <v>9.162282856575283</v>
          </cell>
        </row>
        <row r="103">
          <cell r="C103">
            <v>10.214264736140727</v>
          </cell>
        </row>
        <row r="104">
          <cell r="C104">
            <v>13.443191446067003</v>
          </cell>
        </row>
        <row r="105">
          <cell r="C105">
            <v>7.918346975687216</v>
          </cell>
        </row>
        <row r="106">
          <cell r="C106">
            <v>8.3236129390673526</v>
          </cell>
        </row>
        <row r="107">
          <cell r="C107">
            <v>8.3412147286832443</v>
          </cell>
        </row>
        <row r="108">
          <cell r="C108">
            <v>8.814444206231288</v>
          </cell>
        </row>
        <row r="109">
          <cell r="C109">
            <v>9.4059479980770515</v>
          </cell>
        </row>
        <row r="110">
          <cell r="C110">
            <v>8.6606869960270174</v>
          </cell>
        </row>
        <row r="111">
          <cell r="C111">
            <v>8.1396950336944887</v>
          </cell>
        </row>
        <row r="112">
          <cell r="C112">
            <v>7.8251124170766175</v>
          </cell>
        </row>
        <row r="113">
          <cell r="C113">
            <v>8.1065121808842875</v>
          </cell>
        </row>
        <row r="114">
          <cell r="C114">
            <v>7.8370982147858195</v>
          </cell>
        </row>
        <row r="115">
          <cell r="C115">
            <v>7.4020000000000001</v>
          </cell>
        </row>
        <row r="116">
          <cell r="C116">
            <v>8.16</v>
          </cell>
        </row>
        <row r="117">
          <cell r="C117">
            <v>8.81</v>
          </cell>
        </row>
        <row r="118">
          <cell r="C118">
            <v>7.69</v>
          </cell>
        </row>
      </sheetData>
      <sheetData sheetId="15"/>
      <sheetData sheetId="16">
        <row r="41">
          <cell r="B41">
            <v>5.24</v>
          </cell>
        </row>
        <row r="42">
          <cell r="B42">
            <v>4.68</v>
          </cell>
        </row>
        <row r="43">
          <cell r="B43">
            <v>4.78</v>
          </cell>
        </row>
        <row r="44">
          <cell r="B44">
            <v>4.59</v>
          </cell>
        </row>
        <row r="45">
          <cell r="B45">
            <v>5.16</v>
          </cell>
        </row>
        <row r="46">
          <cell r="B46">
            <v>5.23</v>
          </cell>
        </row>
        <row r="47">
          <cell r="B47">
            <v>4.41</v>
          </cell>
        </row>
        <row r="48">
          <cell r="B48">
            <v>3.95</v>
          </cell>
        </row>
        <row r="49">
          <cell r="B49">
            <v>3.97</v>
          </cell>
        </row>
        <row r="50">
          <cell r="B50">
            <v>3.42</v>
          </cell>
        </row>
        <row r="51">
          <cell r="B51">
            <v>3.12</v>
          </cell>
        </row>
        <row r="52">
          <cell r="B52">
            <v>3.35</v>
          </cell>
        </row>
        <row r="53">
          <cell r="B53">
            <v>3.55</v>
          </cell>
        </row>
        <row r="54">
          <cell r="B54">
            <v>3.57</v>
          </cell>
        </row>
        <row r="55">
          <cell r="B55">
            <v>3.69</v>
          </cell>
        </row>
        <row r="56">
          <cell r="B56">
            <v>3.56</v>
          </cell>
        </row>
        <row r="57">
          <cell r="B57">
            <v>3.67</v>
          </cell>
        </row>
        <row r="58">
          <cell r="B58">
            <v>3.58</v>
          </cell>
        </row>
        <row r="59">
          <cell r="B59">
            <v>3.6</v>
          </cell>
        </row>
        <row r="60">
          <cell r="B60">
            <v>3.5</v>
          </cell>
        </row>
        <row r="61">
          <cell r="B61">
            <v>3.28</v>
          </cell>
        </row>
        <row r="62">
          <cell r="B62">
            <v>3.32</v>
          </cell>
        </row>
        <row r="63">
          <cell r="B63">
            <v>3.49</v>
          </cell>
        </row>
        <row r="64">
          <cell r="B64">
            <v>3.62</v>
          </cell>
        </row>
        <row r="65">
          <cell r="B65">
            <v>3.25</v>
          </cell>
        </row>
        <row r="66">
          <cell r="B66">
            <v>3.36</v>
          </cell>
        </row>
        <row r="67">
          <cell r="B67">
            <v>3.2</v>
          </cell>
        </row>
        <row r="68">
          <cell r="B68">
            <v>3.1</v>
          </cell>
        </row>
        <row r="69">
          <cell r="B69">
            <v>3.15</v>
          </cell>
        </row>
        <row r="70">
          <cell r="B70">
            <v>3.25</v>
          </cell>
        </row>
        <row r="71">
          <cell r="B71">
            <v>3.33</v>
          </cell>
        </row>
        <row r="72">
          <cell r="B72">
            <v>3.26</v>
          </cell>
        </row>
        <row r="73">
          <cell r="B73">
            <v>3.13</v>
          </cell>
        </row>
        <row r="74">
          <cell r="B74">
            <v>3.12</v>
          </cell>
        </row>
        <row r="75">
          <cell r="B75">
            <v>2.91</v>
          </cell>
        </row>
        <row r="76">
          <cell r="B76">
            <v>2.4900000000000002</v>
          </cell>
        </row>
        <row r="77">
          <cell r="B77">
            <v>2.4700000000000002</v>
          </cell>
        </row>
        <row r="78">
          <cell r="B78">
            <v>2.4500000000000002</v>
          </cell>
        </row>
        <row r="79">
          <cell r="B79">
            <v>1.89</v>
          </cell>
        </row>
        <row r="80">
          <cell r="B80">
            <v>1.45</v>
          </cell>
        </row>
        <row r="81">
          <cell r="B81">
            <v>1.3</v>
          </cell>
          <cell r="C81">
            <v>7.89</v>
          </cell>
        </row>
        <row r="82">
          <cell r="B82">
            <v>1.3</v>
          </cell>
          <cell r="C82">
            <v>6.4</v>
          </cell>
        </row>
        <row r="83">
          <cell r="B83">
            <v>1.1499999999999999</v>
          </cell>
          <cell r="C83">
            <v>5.77</v>
          </cell>
        </row>
        <row r="84">
          <cell r="B84">
            <v>0.78</v>
          </cell>
          <cell r="C84">
            <v>4.5199999999999996</v>
          </cell>
        </row>
        <row r="85">
          <cell r="B85">
            <v>0.81</v>
          </cell>
          <cell r="C85">
            <v>4.32</v>
          </cell>
        </row>
        <row r="86">
          <cell r="B86">
            <v>0.73</v>
          </cell>
          <cell r="C86">
            <v>3.97</v>
          </cell>
        </row>
        <row r="87">
          <cell r="B87">
            <v>0.73</v>
          </cell>
          <cell r="C87">
            <v>4.79</v>
          </cell>
        </row>
        <row r="94">
          <cell r="B94">
            <v>1.53</v>
          </cell>
          <cell r="C94">
            <v>6.84</v>
          </cell>
        </row>
        <row r="95">
          <cell r="B95">
            <v>1.6</v>
          </cell>
          <cell r="C95">
            <v>7.21</v>
          </cell>
        </row>
        <row r="96">
          <cell r="B96">
            <v>1.55</v>
          </cell>
          <cell r="C96">
            <v>7.46</v>
          </cell>
        </row>
        <row r="97">
          <cell r="B97">
            <v>1.53</v>
          </cell>
          <cell r="C97">
            <v>7.58</v>
          </cell>
        </row>
        <row r="98">
          <cell r="B98">
            <v>1.64</v>
          </cell>
          <cell r="C98">
            <v>8.06</v>
          </cell>
        </row>
        <row r="99">
          <cell r="B99">
            <v>1.69</v>
          </cell>
          <cell r="C99">
            <v>8.19</v>
          </cell>
        </row>
        <row r="100">
          <cell r="B100">
            <v>1.79</v>
          </cell>
          <cell r="C100">
            <v>8.41</v>
          </cell>
        </row>
        <row r="101">
          <cell r="B101">
            <v>1.84</v>
          </cell>
          <cell r="C101">
            <v>8.4499999999999993</v>
          </cell>
        </row>
        <row r="102">
          <cell r="B102">
            <v>1.97</v>
          </cell>
          <cell r="C102">
            <v>8.7799999999999994</v>
          </cell>
        </row>
        <row r="103">
          <cell r="B103">
            <v>1.98</v>
          </cell>
          <cell r="C103">
            <v>8.7799999999999994</v>
          </cell>
        </row>
        <row r="104">
          <cell r="B104">
            <v>2.23</v>
          </cell>
          <cell r="C104">
            <v>9.23</v>
          </cell>
        </row>
        <row r="105">
          <cell r="B105">
            <v>2.1</v>
          </cell>
          <cell r="C105">
            <v>9.09</v>
          </cell>
        </row>
        <row r="106">
          <cell r="B106">
            <v>2.4300000000000002</v>
          </cell>
          <cell r="C106">
            <v>9.65</v>
          </cell>
        </row>
        <row r="107">
          <cell r="B107">
            <v>2.0499999999999998</v>
          </cell>
          <cell r="C107">
            <v>8.9700000000000006</v>
          </cell>
        </row>
        <row r="108">
          <cell r="B108">
            <v>2.2599999999999998</v>
          </cell>
          <cell r="C108">
            <v>9.1300000000000008</v>
          </cell>
        </row>
        <row r="109">
          <cell r="B109">
            <v>2.3109999999999999</v>
          </cell>
          <cell r="C109">
            <v>9.6150000000000002</v>
          </cell>
        </row>
        <row r="110">
          <cell r="B110">
            <v>2.476</v>
          </cell>
          <cell r="C110">
            <v>9.7669999999999995</v>
          </cell>
        </row>
      </sheetData>
      <sheetData sheetId="17">
        <row r="21">
          <cell r="B21">
            <v>0</v>
          </cell>
        </row>
        <row r="52">
          <cell r="B52">
            <v>10.937588501781448</v>
          </cell>
        </row>
        <row r="53">
          <cell r="B53">
            <v>10.932169199952344</v>
          </cell>
        </row>
        <row r="54">
          <cell r="B54">
            <v>10.37559791870282</v>
          </cell>
        </row>
        <row r="55">
          <cell r="B55">
            <v>12.739832424577759</v>
          </cell>
        </row>
        <row r="56">
          <cell r="B56">
            <v>14.785285774916927</v>
          </cell>
        </row>
        <row r="57">
          <cell r="B57">
            <v>13.800047652564476</v>
          </cell>
        </row>
        <row r="58">
          <cell r="B58">
            <v>12.492824136959445</v>
          </cell>
        </row>
        <row r="59">
          <cell r="B59">
            <v>12.393141172247088</v>
          </cell>
        </row>
        <row r="61">
          <cell r="B61">
            <v>12.415564326492115</v>
          </cell>
        </row>
        <row r="62">
          <cell r="B62">
            <v>12.294116877828065</v>
          </cell>
        </row>
        <row r="63">
          <cell r="B63">
            <v>11.703510139525999</v>
          </cell>
        </row>
        <row r="64">
          <cell r="B64">
            <v>13.054758188093441</v>
          </cell>
        </row>
        <row r="65">
          <cell r="B65">
            <v>10.967394755013272</v>
          </cell>
        </row>
        <row r="66">
          <cell r="B66">
            <v>11.190168185953752</v>
          </cell>
        </row>
        <row r="67">
          <cell r="B67">
            <v>11.067370795906941</v>
          </cell>
        </row>
        <row r="68">
          <cell r="B68">
            <v>10.93497418896494</v>
          </cell>
        </row>
        <row r="69">
          <cell r="B69">
            <v>12.62443912578941</v>
          </cell>
        </row>
        <row r="70">
          <cell r="B70">
            <v>10.912163095372897</v>
          </cell>
        </row>
        <row r="71">
          <cell r="B71">
            <v>10.363616965326274</v>
          </cell>
        </row>
        <row r="72">
          <cell r="B72">
            <v>10.225876047202538</v>
          </cell>
        </row>
        <row r="73">
          <cell r="B73">
            <v>10.62571319855679</v>
          </cell>
        </row>
        <row r="74">
          <cell r="B74">
            <v>10.180127234298002</v>
          </cell>
        </row>
        <row r="75">
          <cell r="B75">
            <v>10.765482132810838</v>
          </cell>
        </row>
        <row r="76">
          <cell r="B76">
            <v>10.571355525290549</v>
          </cell>
        </row>
        <row r="77">
          <cell r="B77">
            <v>10.800612880954255</v>
          </cell>
        </row>
        <row r="78">
          <cell r="B78">
            <v>11.145671971002738</v>
          </cell>
        </row>
        <row r="79">
          <cell r="B79">
            <v>10.457159912562933</v>
          </cell>
        </row>
        <row r="80">
          <cell r="B80">
            <v>10.565500597460455</v>
          </cell>
        </row>
        <row r="81">
          <cell r="B81">
            <v>10.408818130409161</v>
          </cell>
        </row>
        <row r="82">
          <cell r="B82">
            <v>10.018938314547427</v>
          </cell>
        </row>
        <row r="83">
          <cell r="B83">
            <v>10.295439572315125</v>
          </cell>
        </row>
        <row r="84">
          <cell r="B84">
            <v>11.14964258183606</v>
          </cell>
        </row>
        <row r="85">
          <cell r="B85">
            <v>10.588140944191935</v>
          </cell>
        </row>
        <row r="86">
          <cell r="B86">
            <v>10.602983447023869</v>
          </cell>
        </row>
        <row r="87">
          <cell r="B87">
            <v>10.791170277260598</v>
          </cell>
        </row>
        <row r="88">
          <cell r="B88">
            <v>10.446925390391785</v>
          </cell>
        </row>
        <row r="89">
          <cell r="B89">
            <v>10.165169139987785</v>
          </cell>
        </row>
        <row r="90">
          <cell r="B90">
            <v>10.672377363863493</v>
          </cell>
        </row>
        <row r="91">
          <cell r="B91">
            <v>10.263514511449987</v>
          </cell>
        </row>
        <row r="92">
          <cell r="B92">
            <v>11.409051273827638</v>
          </cell>
        </row>
        <row r="93">
          <cell r="B93">
            <v>10.718106740142833</v>
          </cell>
        </row>
        <row r="94">
          <cell r="B94">
            <v>11.300556946853801</v>
          </cell>
        </row>
        <row r="95">
          <cell r="B95">
            <v>11.223213254250723</v>
          </cell>
        </row>
        <row r="96">
          <cell r="B96">
            <v>10.429984719350664</v>
          </cell>
        </row>
        <row r="98">
          <cell r="B98">
            <v>10.531112125929416</v>
          </cell>
        </row>
        <row r="99">
          <cell r="B99">
            <v>10.023973958170711</v>
          </cell>
        </row>
        <row r="100">
          <cell r="B100">
            <v>9.8361128440729182</v>
          </cell>
        </row>
        <row r="101">
          <cell r="B101">
            <v>9.9866789741500668</v>
          </cell>
        </row>
        <row r="102">
          <cell r="B102">
            <v>10.312188439231305</v>
          </cell>
        </row>
        <row r="103">
          <cell r="B103">
            <v>11.102161861833531</v>
          </cell>
        </row>
        <row r="104">
          <cell r="B104">
            <v>12.780956668326649</v>
          </cell>
        </row>
        <row r="105">
          <cell r="B105">
            <v>13.262294913464078</v>
          </cell>
        </row>
        <row r="106">
          <cell r="B106">
            <v>15.067153779463011</v>
          </cell>
        </row>
        <row r="107">
          <cell r="B107">
            <v>15.06433722573534</v>
          </cell>
        </row>
        <row r="108">
          <cell r="B108">
            <v>14.243232864085448</v>
          </cell>
        </row>
        <row r="109">
          <cell r="B109">
            <v>13.600500719473194</v>
          </cell>
        </row>
        <row r="110">
          <cell r="B110">
            <v>13.596279024738809</v>
          </cell>
        </row>
        <row r="111">
          <cell r="B111">
            <v>14.227327387771295</v>
          </cell>
        </row>
        <row r="112">
          <cell r="B112">
            <v>14.057408398964036</v>
          </cell>
        </row>
        <row r="113">
          <cell r="B113">
            <v>15.151115689346749</v>
          </cell>
        </row>
        <row r="114">
          <cell r="B114">
            <v>13.661509506127556</v>
          </cell>
        </row>
        <row r="115">
          <cell r="B115">
            <v>13.393764648616409</v>
          </cell>
        </row>
        <row r="116">
          <cell r="B116">
            <v>13.85</v>
          </cell>
        </row>
        <row r="117">
          <cell r="B117">
            <v>13.57</v>
          </cell>
        </row>
      </sheetData>
      <sheetData sheetId="18"/>
      <sheetData sheetId="19">
        <row r="38">
          <cell r="B38">
            <v>1.4119999999999999</v>
          </cell>
        </row>
        <row r="39">
          <cell r="B39">
            <v>1.395</v>
          </cell>
        </row>
        <row r="40">
          <cell r="B40">
            <v>1.526</v>
          </cell>
        </row>
        <row r="45">
          <cell r="B45">
            <v>1.3140000000000001</v>
          </cell>
        </row>
        <row r="46">
          <cell r="B46">
            <v>1.3779999999999999</v>
          </cell>
        </row>
        <row r="47">
          <cell r="B47">
            <v>1.2050000000000001</v>
          </cell>
        </row>
        <row r="48">
          <cell r="B48">
            <v>1.157</v>
          </cell>
        </row>
        <row r="49">
          <cell r="B49">
            <v>1.0569999999999999</v>
          </cell>
        </row>
        <row r="50">
          <cell r="B50">
            <v>1.119</v>
          </cell>
        </row>
        <row r="51">
          <cell r="B51">
            <v>1.0389999999999999</v>
          </cell>
        </row>
        <row r="52">
          <cell r="B52">
            <v>0.86299999999999999</v>
          </cell>
        </row>
        <row r="53">
          <cell r="B53">
            <v>0.82</v>
          </cell>
        </row>
        <row r="54">
          <cell r="B54">
            <v>0.80900000000000005</v>
          </cell>
        </row>
        <row r="55">
          <cell r="B55">
            <v>0.69899999999999995</v>
          </cell>
        </row>
        <row r="56">
          <cell r="B56">
            <v>0.61799999999999999</v>
          </cell>
        </row>
        <row r="57">
          <cell r="B57">
            <v>0.64300000000000002</v>
          </cell>
        </row>
        <row r="58">
          <cell r="B58">
            <v>0.626</v>
          </cell>
        </row>
        <row r="59">
          <cell r="B59">
            <v>0.72599999999999998</v>
          </cell>
        </row>
        <row r="60">
          <cell r="B60">
            <v>0.73699999999999999</v>
          </cell>
        </row>
        <row r="62">
          <cell r="B62">
            <v>0.59799999999999998</v>
          </cell>
        </row>
        <row r="63">
          <cell r="B63">
            <v>0.56000000000000005</v>
          </cell>
        </row>
        <row r="64">
          <cell r="B64">
            <v>0.60399999999999998</v>
          </cell>
        </row>
        <row r="66">
          <cell r="B66">
            <v>0.52100000000000002</v>
          </cell>
        </row>
        <row r="76">
          <cell r="B76">
            <v>0.51400000000000001</v>
          </cell>
        </row>
        <row r="86">
          <cell r="B86">
            <v>0.51800000000000002</v>
          </cell>
          <cell r="C86">
            <v>7.5039999999999996</v>
          </cell>
        </row>
        <row r="87">
          <cell r="B87">
            <v>0.58099999999999996</v>
          </cell>
          <cell r="C87">
            <v>7.7489999999999997</v>
          </cell>
        </row>
        <row r="88">
          <cell r="B88">
            <v>0.54500000000000004</v>
          </cell>
          <cell r="C88">
            <v>7.649</v>
          </cell>
        </row>
        <row r="89">
          <cell r="B89">
            <v>0.53800000000000003</v>
          </cell>
          <cell r="C89">
            <v>7.6130000000000004</v>
          </cell>
        </row>
        <row r="90">
          <cell r="B90">
            <v>0.53400000000000003</v>
          </cell>
          <cell r="C90">
            <v>7.7480000000000002</v>
          </cell>
        </row>
        <row r="91">
          <cell r="B91">
            <v>0.67500000000000004</v>
          </cell>
          <cell r="C91">
            <v>8.2140000000000004</v>
          </cell>
        </row>
        <row r="92">
          <cell r="B92">
            <v>0.77400000000000002</v>
          </cell>
          <cell r="C92">
            <v>8.4009999999999998</v>
          </cell>
        </row>
        <row r="93">
          <cell r="B93">
            <v>0.69399999999999995</v>
          </cell>
          <cell r="C93">
            <v>8.3610000000000007</v>
          </cell>
        </row>
        <row r="94">
          <cell r="B94">
            <v>0.65300000000000002</v>
          </cell>
          <cell r="C94">
            <v>8.4649999999999999</v>
          </cell>
        </row>
        <row r="95">
          <cell r="B95">
            <v>0.61699999999999999</v>
          </cell>
          <cell r="C95">
            <v>8.3650000000000002</v>
          </cell>
        </row>
        <row r="96">
          <cell r="B96">
            <v>0.57399999999999995</v>
          </cell>
          <cell r="C96">
            <v>8.0760000000000005</v>
          </cell>
        </row>
        <row r="97">
          <cell r="B97">
            <v>0.56399999999999995</v>
          </cell>
          <cell r="C97">
            <v>8.2050000000000001</v>
          </cell>
        </row>
        <row r="98">
          <cell r="B98">
            <v>0.50700000000000001</v>
          </cell>
          <cell r="C98">
            <v>7.8259999999999996</v>
          </cell>
        </row>
        <row r="99">
          <cell r="B99">
            <v>0.51</v>
          </cell>
          <cell r="C99">
            <v>7.8940000000000001</v>
          </cell>
        </row>
        <row r="100">
          <cell r="B100">
            <v>0.51200000000000001</v>
          </cell>
          <cell r="C100">
            <v>7.8840000000000003</v>
          </cell>
        </row>
        <row r="101">
          <cell r="B101">
            <v>0.50900000000000001</v>
          </cell>
          <cell r="C101">
            <v>7.8920000000000003</v>
          </cell>
        </row>
        <row r="102">
          <cell r="B102">
            <v>0.53900000000000003</v>
          </cell>
          <cell r="C102">
            <v>7.9139999999999997</v>
          </cell>
        </row>
        <row r="103">
          <cell r="B103">
            <v>0.59799999999999998</v>
          </cell>
          <cell r="C103">
            <v>8.0820000000000007</v>
          </cell>
        </row>
        <row r="104">
          <cell r="B104">
            <v>0.72899999999999998</v>
          </cell>
          <cell r="C104">
            <v>8.5050000000000008</v>
          </cell>
        </row>
        <row r="105">
          <cell r="B105">
            <v>0.82299999999999995</v>
          </cell>
          <cell r="C105">
            <v>8.6479999999999997</v>
          </cell>
        </row>
        <row r="106">
          <cell r="B106">
            <v>0.79700000000000004</v>
          </cell>
          <cell r="C106">
            <v>8.6229999999999993</v>
          </cell>
        </row>
        <row r="107">
          <cell r="B107">
            <v>0.67900000000000005</v>
          </cell>
          <cell r="C107">
            <v>8.4220000000000006</v>
          </cell>
        </row>
        <row r="108">
          <cell r="B108">
            <v>0.72499999999999998</v>
          </cell>
          <cell r="C108">
            <v>8.56</v>
          </cell>
        </row>
        <row r="109">
          <cell r="B109">
            <v>0.755</v>
          </cell>
          <cell r="C109">
            <v>8.6669999999999998</v>
          </cell>
        </row>
        <row r="110">
          <cell r="B110">
            <v>0.87</v>
          </cell>
          <cell r="C110">
            <v>8.8040000000000003</v>
          </cell>
        </row>
        <row r="111">
          <cell r="B111">
            <v>1.0680000000000001</v>
          </cell>
          <cell r="C111">
            <v>9.1430000000000007</v>
          </cell>
        </row>
        <row r="112">
          <cell r="B112">
            <v>1.044</v>
          </cell>
          <cell r="C112">
            <v>9.0329999999999995</v>
          </cell>
        </row>
        <row r="113">
          <cell r="B113">
            <v>0.91</v>
          </cell>
          <cell r="C113">
            <v>8.7449999999999992</v>
          </cell>
        </row>
        <row r="114">
          <cell r="B114">
            <v>0.90300000000000002</v>
          </cell>
          <cell r="C114">
            <v>8.5150000000000006</v>
          </cell>
        </row>
        <row r="115">
          <cell r="B115">
            <v>0.80400000000000005</v>
          </cell>
          <cell r="C115">
            <v>8.141</v>
          </cell>
        </row>
        <row r="116">
          <cell r="B116">
            <v>0.92900000000000005</v>
          </cell>
          <cell r="C116">
            <v>8.5329999999999995</v>
          </cell>
        </row>
        <row r="117">
          <cell r="B117">
            <v>0.83399999999999996</v>
          </cell>
          <cell r="C117">
            <v>8.1969999999999992</v>
          </cell>
        </row>
      </sheetData>
      <sheetData sheetId="20">
        <row r="8">
          <cell r="B8">
            <v>26.993547274257292</v>
          </cell>
        </row>
        <row r="12">
          <cell r="B12">
            <v>21.459765208378712</v>
          </cell>
        </row>
        <row r="16">
          <cell r="B16">
            <v>19.565830757350984</v>
          </cell>
        </row>
        <row r="17">
          <cell r="B17">
            <v>20.921724348456422</v>
          </cell>
        </row>
        <row r="21">
          <cell r="B21">
            <v>28.037145078057446</v>
          </cell>
        </row>
        <row r="24">
          <cell r="B24">
            <v>16.333436213782836</v>
          </cell>
        </row>
        <row r="25">
          <cell r="B25">
            <v>13.480651065063499</v>
          </cell>
        </row>
        <row r="35">
          <cell r="B35">
            <v>13.742273345757656</v>
          </cell>
        </row>
        <row r="39">
          <cell r="B39">
            <v>11.945424530104845</v>
          </cell>
        </row>
        <row r="40">
          <cell r="B40">
            <v>12.315534198991513</v>
          </cell>
        </row>
        <row r="46">
          <cell r="B46">
            <v>10.288980033630462</v>
          </cell>
        </row>
        <row r="48">
          <cell r="B48">
            <v>10.437908014143234</v>
          </cell>
        </row>
        <row r="49">
          <cell r="B49">
            <v>10.037362397146303</v>
          </cell>
        </row>
        <row r="50">
          <cell r="B50">
            <v>9.7726556380035632</v>
          </cell>
        </row>
        <row r="51">
          <cell r="B51">
            <v>10.07163496794551</v>
          </cell>
        </row>
        <row r="52">
          <cell r="B52">
            <v>8.6176432074283245</v>
          </cell>
        </row>
        <row r="53">
          <cell r="B53">
            <v>7.9038372991939836</v>
          </cell>
        </row>
        <row r="54">
          <cell r="B54">
            <v>7.6416302612790634</v>
          </cell>
        </row>
        <row r="55">
          <cell r="B55">
            <v>7.5857922711070476</v>
          </cell>
        </row>
        <row r="56">
          <cell r="B56">
            <v>7.3290594232615467</v>
          </cell>
        </row>
        <row r="57">
          <cell r="B57">
            <v>6.8026244107448148</v>
          </cell>
        </row>
        <row r="58">
          <cell r="B58">
            <v>6.9048663125462211</v>
          </cell>
        </row>
        <row r="59">
          <cell r="B59">
            <v>6.9048435932410097</v>
          </cell>
        </row>
        <row r="60">
          <cell r="B60">
            <v>6.7792510322866564</v>
          </cell>
        </row>
        <row r="61">
          <cell r="B61">
            <v>6.6474691247937194</v>
          </cell>
        </row>
        <row r="62">
          <cell r="B62">
            <v>6.8134643132064951</v>
          </cell>
        </row>
        <row r="63">
          <cell r="B63">
            <v>6.8135235354329131</v>
          </cell>
        </row>
        <row r="64">
          <cell r="B64">
            <v>6.9972342238265677</v>
          </cell>
        </row>
        <row r="65">
          <cell r="B65">
            <v>6.8322087812458792</v>
          </cell>
        </row>
        <row r="66">
          <cell r="B66">
            <v>6.7710339860631601</v>
          </cell>
        </row>
        <row r="67">
          <cell r="B67">
            <v>6.6469189752721096</v>
          </cell>
        </row>
        <row r="68">
          <cell r="B68">
            <v>6.639493338485476</v>
          </cell>
        </row>
        <row r="69">
          <cell r="B69">
            <v>6.5037991850097479</v>
          </cell>
        </row>
        <row r="70">
          <cell r="B70">
            <v>6.4707239189332872</v>
          </cell>
        </row>
        <row r="71">
          <cell r="B71">
            <v>6.3478311149745155</v>
          </cell>
        </row>
        <row r="72">
          <cell r="B72">
            <v>6.5467970691540733</v>
          </cell>
        </row>
        <row r="73">
          <cell r="B73">
            <v>6.5678808512590772</v>
          </cell>
        </row>
        <row r="74">
          <cell r="B74">
            <v>6.408960108207741</v>
          </cell>
        </row>
        <row r="75">
          <cell r="B75">
            <v>6.1591082292662263</v>
          </cell>
        </row>
        <row r="76">
          <cell r="B76">
            <v>5.804637637083327</v>
          </cell>
        </row>
        <row r="77">
          <cell r="B77">
            <v>5.6652897668421645</v>
          </cell>
        </row>
        <row r="78">
          <cell r="B78">
            <v>5.5655384897244629</v>
          </cell>
        </row>
        <row r="79">
          <cell r="B79">
            <v>5.4720684174091385</v>
          </cell>
        </row>
        <row r="80">
          <cell r="B80">
            <v>5.2930664695576786</v>
          </cell>
        </row>
        <row r="81">
          <cell r="B81">
            <v>4.9541143583611227</v>
          </cell>
        </row>
        <row r="82">
          <cell r="B82">
            <v>4.6949433808669827</v>
          </cell>
        </row>
        <row r="83">
          <cell r="B83">
            <v>4.467141742705663</v>
          </cell>
        </row>
        <row r="84">
          <cell r="B84">
            <v>4.2507629601537218</v>
          </cell>
        </row>
        <row r="85">
          <cell r="B85">
            <v>4.0523383021433226</v>
          </cell>
        </row>
        <row r="86">
          <cell r="B86">
            <v>3.9683848350591342</v>
          </cell>
        </row>
        <row r="87">
          <cell r="B87">
            <v>3.9799646152324293</v>
          </cell>
        </row>
        <row r="88">
          <cell r="B88">
            <v>4.0830214735617343</v>
          </cell>
        </row>
        <row r="89">
          <cell r="B89">
            <v>4.1305873994705697</v>
          </cell>
        </row>
        <row r="90">
          <cell r="B90">
            <v>4.1180805697617417</v>
          </cell>
        </row>
        <row r="91">
          <cell r="B91">
            <v>4.1055737400529138</v>
          </cell>
        </row>
        <row r="92">
          <cell r="B92">
            <v>4.2417179454860188</v>
          </cell>
        </row>
        <row r="93">
          <cell r="B93">
            <v>4.3834760291602572</v>
          </cell>
        </row>
        <row r="94">
          <cell r="B94">
            <v>4.4756954667207989</v>
          </cell>
        </row>
        <row r="95">
          <cell r="B95">
            <v>4.381342044091304</v>
          </cell>
        </row>
        <row r="96">
          <cell r="B96">
            <v>5.0953850000000003</v>
          </cell>
        </row>
        <row r="97">
          <cell r="B97">
            <v>5.0386499999999996</v>
          </cell>
        </row>
        <row r="98">
          <cell r="B98">
            <v>5.2220880000000003</v>
          </cell>
        </row>
        <row r="99">
          <cell r="B99">
            <v>5.532063</v>
          </cell>
        </row>
        <row r="100">
          <cell r="B100">
            <v>5.2492039999999998</v>
          </cell>
        </row>
        <row r="101">
          <cell r="B101">
            <v>5.5898729999999999</v>
          </cell>
        </row>
        <row r="102">
          <cell r="B102">
            <v>5.7236390000000004</v>
          </cell>
        </row>
        <row r="103">
          <cell r="B103">
            <v>5.8681859999999997</v>
          </cell>
        </row>
        <row r="104">
          <cell r="B104">
            <v>6.011876</v>
          </cell>
        </row>
        <row r="105">
          <cell r="B105">
            <v>5.96509</v>
          </cell>
        </row>
        <row r="106">
          <cell r="B106">
            <v>5.948817</v>
          </cell>
        </row>
        <row r="107">
          <cell r="B107">
            <v>5.6669489999999998</v>
          </cell>
        </row>
        <row r="108">
          <cell r="B108">
            <v>5.5183530000000003</v>
          </cell>
        </row>
        <row r="109">
          <cell r="B109">
            <v>5.7155820000000004</v>
          </cell>
        </row>
        <row r="110">
          <cell r="B110">
            <v>6.2751250000000001</v>
          </cell>
        </row>
        <row r="111">
          <cell r="B111">
            <v>6.6107079999999998</v>
          </cell>
        </row>
        <row r="112">
          <cell r="B112">
            <v>6.9078530000000002</v>
          </cell>
        </row>
        <row r="113">
          <cell r="B113">
            <v>7.0866480000000003</v>
          </cell>
        </row>
        <row r="114">
          <cell r="B114">
            <v>6.7210739999999998</v>
          </cell>
        </row>
        <row r="115">
          <cell r="B115">
            <v>6.9141260000000004</v>
          </cell>
        </row>
        <row r="116">
          <cell r="B116">
            <v>7.0208849999999998</v>
          </cell>
        </row>
        <row r="117">
          <cell r="B117">
            <v>7.1323350000000003</v>
          </cell>
        </row>
        <row r="118">
          <cell r="B118">
            <v>7.2350649999999996</v>
          </cell>
        </row>
      </sheetData>
      <sheetData sheetId="21">
        <row r="38">
          <cell r="C38">
            <v>9.979000000000001</v>
          </cell>
        </row>
        <row r="39">
          <cell r="C39">
            <v>9.6890000000000001</v>
          </cell>
        </row>
        <row r="41">
          <cell r="C41">
            <v>9.9359999999999999</v>
          </cell>
        </row>
        <row r="44">
          <cell r="C44">
            <v>11.784000000000001</v>
          </cell>
        </row>
        <row r="48">
          <cell r="C48">
            <v>10.535</v>
          </cell>
        </row>
        <row r="50">
          <cell r="C50">
            <v>10.485999999999999</v>
          </cell>
        </row>
        <row r="52">
          <cell r="C52">
            <v>10.011000000000001</v>
          </cell>
        </row>
        <row r="54">
          <cell r="C54">
            <v>9.875</v>
          </cell>
        </row>
        <row r="56">
          <cell r="C56">
            <v>9.9097500000000007</v>
          </cell>
        </row>
        <row r="58">
          <cell r="C58">
            <v>9.7800499999999992</v>
          </cell>
        </row>
        <row r="60">
          <cell r="C60">
            <v>9.7815499999999993</v>
          </cell>
        </row>
        <row r="62">
          <cell r="C62">
            <v>10.106</v>
          </cell>
        </row>
        <row r="64">
          <cell r="C64">
            <v>10.535</v>
          </cell>
        </row>
        <row r="66">
          <cell r="C66">
            <v>10.866000000000001</v>
          </cell>
        </row>
        <row r="68">
          <cell r="C68">
            <v>10.91</v>
          </cell>
        </row>
        <row r="70">
          <cell r="C70">
            <v>10.671999999999999</v>
          </cell>
        </row>
        <row r="72">
          <cell r="C72">
            <v>10.859</v>
          </cell>
        </row>
        <row r="74">
          <cell r="C74">
            <v>11.000999999999999</v>
          </cell>
        </row>
        <row r="76">
          <cell r="C76">
            <v>10.809000000000001</v>
          </cell>
        </row>
        <row r="78">
          <cell r="C78">
            <v>9.7670000000000012</v>
          </cell>
        </row>
        <row r="80">
          <cell r="C80">
            <v>8.7870000000000008</v>
          </cell>
        </row>
        <row r="82">
          <cell r="C82">
            <v>8.4939999999999998</v>
          </cell>
        </row>
        <row r="84">
          <cell r="C84">
            <v>8.3960000000000008</v>
          </cell>
        </row>
        <row r="86">
          <cell r="C86">
            <v>8.3970000000000002</v>
          </cell>
        </row>
        <row r="88">
          <cell r="C88">
            <v>8.386000000000001</v>
          </cell>
        </row>
        <row r="90">
          <cell r="C90">
            <v>9.0510000000000002</v>
          </cell>
        </row>
        <row r="92">
          <cell r="C92">
            <v>9.07</v>
          </cell>
        </row>
        <row r="94">
          <cell r="C94">
            <v>9.218</v>
          </cell>
        </row>
        <row r="96">
          <cell r="C96">
            <v>8.6010000000000009</v>
          </cell>
        </row>
        <row r="98">
          <cell r="C98">
            <v>8.4190000000000005</v>
          </cell>
        </row>
        <row r="100">
          <cell r="C100">
            <v>8.4819899999999997</v>
          </cell>
        </row>
        <row r="101">
          <cell r="C101">
            <v>8.8495599999999985</v>
          </cell>
        </row>
        <row r="102">
          <cell r="C102">
            <v>8.8641000000000005</v>
          </cell>
        </row>
        <row r="103">
          <cell r="C103">
            <v>9.0998800000000006</v>
          </cell>
        </row>
        <row r="104">
          <cell r="C104">
            <v>10.246499999999999</v>
          </cell>
        </row>
        <row r="105">
          <cell r="C105">
            <v>10.42305</v>
          </cell>
        </row>
        <row r="106">
          <cell r="C106">
            <v>10.060189999999999</v>
          </cell>
        </row>
        <row r="107">
          <cell r="C107">
            <v>9.3280100000000008</v>
          </cell>
        </row>
        <row r="108">
          <cell r="C108">
            <v>9.3772000000000002</v>
          </cell>
        </row>
        <row r="109">
          <cell r="C109">
            <v>9.6427300000000002</v>
          </cell>
        </row>
        <row r="110">
          <cell r="C110">
            <v>9.8373799999999996</v>
          </cell>
        </row>
        <row r="111">
          <cell r="C111">
            <v>10.30184</v>
          </cell>
        </row>
        <row r="112">
          <cell r="C112">
            <v>10.91033</v>
          </cell>
        </row>
        <row r="113">
          <cell r="C113">
            <v>10.960880000000001</v>
          </cell>
        </row>
        <row r="114">
          <cell r="C114">
            <v>10.539850000000001</v>
          </cell>
        </row>
        <row r="115">
          <cell r="C115">
            <v>10.627889999999999</v>
          </cell>
        </row>
      </sheetData>
      <sheetData sheetId="22">
        <row r="13">
          <cell r="D13">
            <v>8.2200000000000006</v>
          </cell>
        </row>
        <row r="14">
          <cell r="D14">
            <v>8.31</v>
          </cell>
        </row>
        <row r="15">
          <cell r="D15">
            <v>8.3699999999999992</v>
          </cell>
        </row>
        <row r="16">
          <cell r="D16">
            <v>8.3800000000000008</v>
          </cell>
        </row>
        <row r="17">
          <cell r="D17">
            <v>8.3800000000000008</v>
          </cell>
        </row>
        <row r="18">
          <cell r="D18">
            <v>8.5299999999999994</v>
          </cell>
        </row>
        <row r="19">
          <cell r="D19">
            <v>8.11</v>
          </cell>
        </row>
        <row r="20">
          <cell r="D20">
            <v>8.17</v>
          </cell>
        </row>
        <row r="21">
          <cell r="D21">
            <v>7.97</v>
          </cell>
        </row>
        <row r="22">
          <cell r="D22">
            <v>7.06</v>
          </cell>
        </row>
        <row r="23">
          <cell r="D23">
            <v>6.58</v>
          </cell>
          <cell r="F23">
            <v>19.239999999999998</v>
          </cell>
        </row>
        <row r="24">
          <cell r="D24">
            <v>6.79</v>
          </cell>
          <cell r="F24">
            <v>19.59</v>
          </cell>
        </row>
        <row r="25">
          <cell r="D25">
            <v>6.06</v>
          </cell>
        </row>
        <row r="26">
          <cell r="D26">
            <v>6.04</v>
          </cell>
        </row>
        <row r="27">
          <cell r="D27">
            <v>6.78</v>
          </cell>
        </row>
        <row r="28">
          <cell r="D28">
            <v>6.95</v>
          </cell>
        </row>
        <row r="29">
          <cell r="D29">
            <v>6.74</v>
          </cell>
        </row>
        <row r="30">
          <cell r="D30">
            <v>6.53</v>
          </cell>
        </row>
        <row r="31">
          <cell r="D31">
            <v>6.42</v>
          </cell>
        </row>
        <row r="32">
          <cell r="D32">
            <v>6.28</v>
          </cell>
        </row>
        <row r="33">
          <cell r="D33">
            <v>6.34</v>
          </cell>
        </row>
        <row r="34">
          <cell r="D34">
            <v>6.15</v>
          </cell>
        </row>
        <row r="35">
          <cell r="D35">
            <v>5.74</v>
          </cell>
        </row>
        <row r="36">
          <cell r="D36">
            <v>5.24</v>
          </cell>
        </row>
        <row r="37">
          <cell r="D37">
            <v>5</v>
          </cell>
        </row>
        <row r="38">
          <cell r="D38">
            <v>4.91</v>
          </cell>
        </row>
        <row r="39">
          <cell r="D39">
            <v>4.92</v>
          </cell>
        </row>
        <row r="40">
          <cell r="D40">
            <v>5.08</v>
          </cell>
        </row>
        <row r="41">
          <cell r="D41">
            <v>5.12</v>
          </cell>
        </row>
        <row r="42">
          <cell r="D42">
            <v>4.78</v>
          </cell>
          <cell r="F42">
            <v>16.98</v>
          </cell>
        </row>
        <row r="43">
          <cell r="D43">
            <v>4.79</v>
          </cell>
        </row>
        <row r="44">
          <cell r="D44">
            <v>4.6100000000000003</v>
          </cell>
        </row>
        <row r="45">
          <cell r="D45">
            <v>4.09</v>
          </cell>
        </row>
        <row r="46">
          <cell r="D46">
            <v>3.57</v>
          </cell>
        </row>
        <row r="47">
          <cell r="D47">
            <v>3.15</v>
          </cell>
        </row>
        <row r="48">
          <cell r="D48">
            <v>2.98</v>
          </cell>
        </row>
        <row r="49">
          <cell r="D49">
            <v>2.9</v>
          </cell>
        </row>
        <row r="50">
          <cell r="D50">
            <v>2.95</v>
          </cell>
        </row>
        <row r="51">
          <cell r="D51">
            <v>3.1</v>
          </cell>
        </row>
        <row r="52">
          <cell r="D52">
            <v>2.81</v>
          </cell>
        </row>
        <row r="53">
          <cell r="D53">
            <v>2.63</v>
          </cell>
        </row>
        <row r="54">
          <cell r="D54">
            <v>2.34</v>
          </cell>
          <cell r="F54">
            <v>11.469999999999999</v>
          </cell>
        </row>
        <row r="55">
          <cell r="D55">
            <v>2.42</v>
          </cell>
        </row>
        <row r="56">
          <cell r="D56">
            <v>2.15</v>
          </cell>
          <cell r="F56">
            <v>10.89</v>
          </cell>
        </row>
        <row r="57">
          <cell r="D57">
            <v>1.97</v>
          </cell>
          <cell r="F57">
            <v>10.199999999999999</v>
          </cell>
        </row>
        <row r="58">
          <cell r="D58">
            <v>1.84</v>
          </cell>
          <cell r="F58">
            <v>9.7199999999999989</v>
          </cell>
        </row>
        <row r="59">
          <cell r="D59">
            <v>1.8</v>
          </cell>
          <cell r="F59">
            <v>9.67</v>
          </cell>
        </row>
        <row r="60">
          <cell r="D60">
            <v>1.77</v>
          </cell>
          <cell r="F60">
            <v>9.3000000000000007</v>
          </cell>
        </row>
        <row r="61">
          <cell r="D61">
            <v>1.6</v>
          </cell>
          <cell r="F61">
            <v>8.75</v>
          </cell>
        </row>
        <row r="62">
          <cell r="D62">
            <v>1.57</v>
          </cell>
          <cell r="F62">
            <v>8.6999999999999993</v>
          </cell>
        </row>
        <row r="63">
          <cell r="D63">
            <v>1.57</v>
          </cell>
          <cell r="F63">
            <v>8.76</v>
          </cell>
        </row>
        <row r="64">
          <cell r="D64">
            <v>1.52</v>
          </cell>
          <cell r="F64">
            <v>8.6</v>
          </cell>
        </row>
        <row r="65">
          <cell r="D65">
            <v>1.63</v>
          </cell>
          <cell r="F65">
            <v>8.870000000000001</v>
          </cell>
        </row>
        <row r="67">
          <cell r="D67">
            <v>1.52</v>
          </cell>
          <cell r="F67">
            <v>8.43</v>
          </cell>
        </row>
        <row r="68">
          <cell r="D68">
            <v>1.47</v>
          </cell>
          <cell r="F68">
            <v>8.49</v>
          </cell>
        </row>
        <row r="69">
          <cell r="D69">
            <v>1.49</v>
          </cell>
          <cell r="F69">
            <v>8.48</v>
          </cell>
        </row>
        <row r="70">
          <cell r="D70">
            <v>1.52</v>
          </cell>
          <cell r="F70">
            <v>8.5500000000000007</v>
          </cell>
        </row>
        <row r="71">
          <cell r="D71">
            <v>1.37</v>
          </cell>
          <cell r="F71">
            <v>7.9200000000000008</v>
          </cell>
        </row>
        <row r="72">
          <cell r="D72">
            <v>1.25</v>
          </cell>
          <cell r="F72">
            <v>7.6899999999999995</v>
          </cell>
        </row>
        <row r="73">
          <cell r="D73">
            <v>1.21</v>
          </cell>
          <cell r="F73">
            <v>7.5399999999999991</v>
          </cell>
        </row>
        <row r="74">
          <cell r="D74">
            <v>1.22</v>
          </cell>
          <cell r="F74">
            <v>7.46</v>
          </cell>
        </row>
        <row r="75">
          <cell r="D75">
            <v>1.05</v>
          </cell>
          <cell r="F75">
            <v>7.0499999999999989</v>
          </cell>
        </row>
        <row r="76">
          <cell r="D76">
            <v>1.0900000000000001</v>
          </cell>
          <cell r="F76">
            <v>7.02</v>
          </cell>
        </row>
        <row r="77">
          <cell r="D77">
            <v>1.04</v>
          </cell>
          <cell r="F77">
            <v>6.94</v>
          </cell>
        </row>
        <row r="78">
          <cell r="D78">
            <v>1.08</v>
          </cell>
          <cell r="F78">
            <v>6.99</v>
          </cell>
        </row>
        <row r="79">
          <cell r="D79">
            <v>1.02</v>
          </cell>
          <cell r="F79">
            <v>6.54</v>
          </cell>
        </row>
        <row r="80">
          <cell r="D80">
            <v>0.91</v>
          </cell>
          <cell r="F80">
            <v>6.1</v>
          </cell>
        </row>
        <row r="81">
          <cell r="D81">
            <v>0.86</v>
          </cell>
          <cell r="F81">
            <v>5.89</v>
          </cell>
        </row>
        <row r="82">
          <cell r="D82">
            <v>0.82</v>
          </cell>
          <cell r="F82">
            <v>5.93</v>
          </cell>
        </row>
        <row r="83">
          <cell r="D83">
            <v>0.79</v>
          </cell>
          <cell r="F83">
            <v>5.72</v>
          </cell>
        </row>
        <row r="84">
          <cell r="D84">
            <v>0.83</v>
          </cell>
          <cell r="F84">
            <v>5.93</v>
          </cell>
        </row>
        <row r="86">
          <cell r="D86">
            <v>0.99</v>
          </cell>
          <cell r="F86">
            <v>6.67</v>
          </cell>
        </row>
        <row r="87">
          <cell r="D87">
            <v>1.07</v>
          </cell>
          <cell r="F87">
            <v>6.8500000000000005</v>
          </cell>
        </row>
        <row r="88">
          <cell r="D88">
            <v>1.04</v>
          </cell>
          <cell r="F88">
            <v>6.83</v>
          </cell>
        </row>
        <row r="89">
          <cell r="D89">
            <v>1.1000000000000001</v>
          </cell>
          <cell r="F89">
            <v>7.16</v>
          </cell>
        </row>
        <row r="90">
          <cell r="F90">
            <v>7.3999999999999995</v>
          </cell>
        </row>
        <row r="91">
          <cell r="F91">
            <v>7.55</v>
          </cell>
        </row>
        <row r="92">
          <cell r="F92">
            <v>7.7799999999999994</v>
          </cell>
        </row>
        <row r="93">
          <cell r="F93">
            <v>8.6300000000000008</v>
          </cell>
        </row>
        <row r="94">
          <cell r="F94">
            <v>8.67</v>
          </cell>
        </row>
        <row r="95">
          <cell r="G95">
            <v>9.8000000000000007</v>
          </cell>
        </row>
        <row r="96">
          <cell r="G96">
            <v>10.32</v>
          </cell>
        </row>
        <row r="97">
          <cell r="G97">
            <v>9.86</v>
          </cell>
        </row>
        <row r="98">
          <cell r="G98">
            <v>10.36</v>
          </cell>
        </row>
        <row r="99">
          <cell r="G99">
            <v>10.6</v>
          </cell>
        </row>
        <row r="100">
          <cell r="E100">
            <v>2.2799999999999998</v>
          </cell>
          <cell r="G100">
            <v>10.75</v>
          </cell>
        </row>
        <row r="101">
          <cell r="E101">
            <v>3.03</v>
          </cell>
          <cell r="G101">
            <v>11.899999999999999</v>
          </cell>
        </row>
        <row r="102">
          <cell r="E102">
            <v>3.02</v>
          </cell>
          <cell r="G102">
            <v>12.07</v>
          </cell>
        </row>
        <row r="103">
          <cell r="E103">
            <v>3.27</v>
          </cell>
          <cell r="G103">
            <v>12.53</v>
          </cell>
        </row>
        <row r="104">
          <cell r="E104">
            <v>3.5912732339320601</v>
          </cell>
          <cell r="G104">
            <v>13.238595795935501</v>
          </cell>
        </row>
        <row r="105">
          <cell r="E105">
            <v>3.5974070451198399</v>
          </cell>
          <cell r="G105">
            <v>13.508441223148401</v>
          </cell>
        </row>
        <row r="106">
          <cell r="E106">
            <v>3.4424392221604299</v>
          </cell>
          <cell r="G106">
            <v>13.386109167650501</v>
          </cell>
        </row>
        <row r="107">
          <cell r="E107">
            <v>3.2465734398356401</v>
          </cell>
          <cell r="G107">
            <v>13.025819514172298</v>
          </cell>
        </row>
        <row r="108">
          <cell r="E108">
            <v>3.2821107508484602</v>
          </cell>
          <cell r="G108">
            <v>13.2389421899203</v>
          </cell>
        </row>
        <row r="109">
          <cell r="E109">
            <v>3.4289842998611899</v>
          </cell>
          <cell r="G109">
            <v>13.300376478299199</v>
          </cell>
        </row>
        <row r="110">
          <cell r="E110">
            <v>3.7346010633416902</v>
          </cell>
          <cell r="G110">
            <v>14.223753805264899</v>
          </cell>
        </row>
        <row r="111">
          <cell r="E111">
            <v>4.07</v>
          </cell>
          <cell r="G111">
            <v>14.82</v>
          </cell>
        </row>
        <row r="112">
          <cell r="E112">
            <v>4.5199999999999996</v>
          </cell>
          <cell r="G112">
            <v>15.440000000000001</v>
          </cell>
        </row>
        <row r="113">
          <cell r="E113">
            <v>0</v>
          </cell>
        </row>
        <row r="114">
          <cell r="E114">
            <v>4.9000000000000004</v>
          </cell>
          <cell r="G114">
            <v>15.42</v>
          </cell>
        </row>
        <row r="115">
          <cell r="E115">
            <v>3.45</v>
          </cell>
          <cell r="G115">
            <v>12.55</v>
          </cell>
        </row>
        <row r="116">
          <cell r="E116">
            <v>3.55</v>
          </cell>
          <cell r="G116">
            <v>12.93</v>
          </cell>
        </row>
        <row r="117">
          <cell r="E117">
            <v>3.36472845429694</v>
          </cell>
          <cell r="G117">
            <v>12.6969002244217</v>
          </cell>
        </row>
      </sheetData>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mschrijving"/>
    </sheetNames>
    <sheetDataSet>
      <sheetData sheetId="0">
        <row r="6">
          <cell r="F6">
            <v>0.28499999999999998</v>
          </cell>
        </row>
        <row r="7">
          <cell r="F7">
            <v>0.27800000000000002</v>
          </cell>
        </row>
        <row r="8">
          <cell r="F8">
            <v>0.27900000000000003</v>
          </cell>
        </row>
        <row r="9">
          <cell r="F9">
            <v>0.27800000000000002</v>
          </cell>
        </row>
        <row r="10">
          <cell r="F10">
            <v>0.28100000000000003</v>
          </cell>
        </row>
        <row r="11">
          <cell r="F11">
            <v>0.28100000000000003</v>
          </cell>
        </row>
        <row r="12">
          <cell r="F12">
            <v>0.27600000000000002</v>
          </cell>
        </row>
        <row r="13">
          <cell r="F13">
            <v>0.28999999999999998</v>
          </cell>
        </row>
        <row r="14">
          <cell r="F14">
            <v>0.28199999999999997</v>
          </cell>
        </row>
        <row r="15">
          <cell r="F15">
            <v>0.28100000000000003</v>
          </cell>
        </row>
        <row r="16">
          <cell r="F16">
            <v>0.27900000000000003</v>
          </cell>
        </row>
        <row r="17">
          <cell r="F17">
            <v>0.27800000000000002</v>
          </cell>
        </row>
        <row r="18">
          <cell r="F18">
            <v>0.28000000000000003</v>
          </cell>
        </row>
        <row r="19">
          <cell r="F19">
            <v>0.28199999999999997</v>
          </cell>
        </row>
        <row r="20">
          <cell r="F20">
            <v>0.28599999999999998</v>
          </cell>
        </row>
      </sheetData>
      <sheetData sheetId="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M.1"/>
      <sheetName val="Data for Figure 1"/>
      <sheetName val="Figure M.2"/>
      <sheetName val="Data for Figure 2"/>
      <sheetName val="Table M.1 (OECD 1996)"/>
      <sheetName val="Table M.2 (OECD LMS)"/>
      <sheetName val="Table M.3 (Easton)"/>
      <sheetName val="Table M.4 (Dixon)"/>
      <sheetName val="Table (OECD 2005)"/>
    </sheetNames>
    <sheetDataSet>
      <sheetData sheetId="0"/>
      <sheetData sheetId="1"/>
      <sheetData sheetId="2" refreshError="1"/>
      <sheetData sheetId="3"/>
      <sheetData sheetId="4" refreshError="1"/>
      <sheetData sheetId="5"/>
      <sheetData sheetId="6"/>
      <sheetData sheetId="7"/>
      <sheetData sheetId="8">
        <row r="4">
          <cell r="F4">
            <v>148</v>
          </cell>
        </row>
        <row r="5">
          <cell r="F5">
            <v>149</v>
          </cell>
        </row>
        <row r="6">
          <cell r="F6">
            <v>150</v>
          </cell>
        </row>
        <row r="8">
          <cell r="F8">
            <v>149</v>
          </cell>
        </row>
        <row r="9">
          <cell r="F9">
            <v>149</v>
          </cell>
        </row>
        <row r="10">
          <cell r="F10">
            <v>149</v>
          </cell>
        </row>
        <row r="11">
          <cell r="F11">
            <v>150</v>
          </cell>
        </row>
        <row r="12">
          <cell r="F12">
            <v>150</v>
          </cell>
        </row>
        <row r="13">
          <cell r="F13">
            <v>153</v>
          </cell>
        </row>
        <row r="14">
          <cell r="F14">
            <v>152</v>
          </cell>
        </row>
        <row r="15">
          <cell r="F15">
            <v>154</v>
          </cell>
        </row>
        <row r="16">
          <cell r="F16">
            <v>156</v>
          </cell>
        </row>
        <row r="17">
          <cell r="F17">
            <v>157</v>
          </cell>
        </row>
        <row r="18">
          <cell r="F18">
            <v>157</v>
          </cell>
        </row>
        <row r="19">
          <cell r="F19">
            <v>156</v>
          </cell>
        </row>
      </sheetData>
      <sheetData sheetId="9"/>
      <sheetData sheetId="10"/>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 Handbook"/>
      <sheetName val="Data"/>
    </sheetNames>
    <sheetDataSet>
      <sheetData sheetId="0" refreshError="1"/>
      <sheetData sheetId="1">
        <row r="16">
          <cell r="R16">
            <v>37.204101993515849</v>
          </cell>
        </row>
        <row r="34">
          <cell r="R34">
            <v>37.608529061283491</v>
          </cell>
        </row>
        <row r="52">
          <cell r="R52">
            <v>34.595409356608435</v>
          </cell>
        </row>
        <row r="64">
          <cell r="R64">
            <v>25.52817924433047</v>
          </cell>
        </row>
        <row r="77">
          <cell r="R77">
            <v>21.521587941181444</v>
          </cell>
        </row>
        <row r="80">
          <cell r="R80">
            <v>19.487432318050406</v>
          </cell>
        </row>
        <row r="83">
          <cell r="R83">
            <v>18.469893603951821</v>
          </cell>
        </row>
        <row r="86">
          <cell r="R86">
            <v>18.04834116148081</v>
          </cell>
        </row>
        <row r="87">
          <cell r="R87">
            <v>17.4922434411673</v>
          </cell>
        </row>
        <row r="88">
          <cell r="R88">
            <v>18.008213246519013</v>
          </cell>
        </row>
        <row r="89">
          <cell r="R89">
            <v>18.91339501110944</v>
          </cell>
        </row>
        <row r="90">
          <cell r="R90">
            <v>18.693910310382119</v>
          </cell>
        </row>
        <row r="91">
          <cell r="R91">
            <v>18.706515376569975</v>
          </cell>
        </row>
        <row r="92">
          <cell r="R92">
            <v>18.893936260820162</v>
          </cell>
        </row>
        <row r="93">
          <cell r="R93">
            <v>18.872468045673084</v>
          </cell>
        </row>
        <row r="94">
          <cell r="R94">
            <v>18.824641706749638</v>
          </cell>
        </row>
        <row r="95">
          <cell r="R95">
            <v>18.822420505289575</v>
          </cell>
        </row>
        <row r="96">
          <cell r="R96">
            <v>17.45171236384439</v>
          </cell>
        </row>
        <row r="97">
          <cell r="R97">
            <v>17.02075</v>
          </cell>
        </row>
        <row r="98">
          <cell r="R98">
            <v>17.733360000000001</v>
          </cell>
        </row>
        <row r="99">
          <cell r="R99">
            <v>18.015419999999999</v>
          </cell>
        </row>
        <row r="100">
          <cell r="R100">
            <v>18.30528</v>
          </cell>
        </row>
        <row r="101">
          <cell r="R101">
            <v>19.09394</v>
          </cell>
        </row>
        <row r="102">
          <cell r="R102">
            <v>18.673468379840209</v>
          </cell>
        </row>
        <row r="103">
          <cell r="R103">
            <v>19.1814027129926</v>
          </cell>
        </row>
        <row r="104">
          <cell r="R104">
            <v>19.559729876640429</v>
          </cell>
        </row>
        <row r="105">
          <cell r="R105">
            <v>18.545783163150155</v>
          </cell>
        </row>
        <row r="106">
          <cell r="R106">
            <v>18.020213505636924</v>
          </cell>
        </row>
        <row r="107">
          <cell r="R107">
            <v>18.298180957463877</v>
          </cell>
        </row>
        <row r="108">
          <cell r="R108">
            <v>19.211840333925458</v>
          </cell>
        </row>
        <row r="109">
          <cell r="R109">
            <v>20.441898176860775</v>
          </cell>
        </row>
        <row r="110">
          <cell r="R110">
            <v>21.04108103966313</v>
          </cell>
        </row>
        <row r="111">
          <cell r="R111">
            <v>22.067403842615931</v>
          </cell>
        </row>
        <row r="112">
          <cell r="R112">
            <v>21.85208883588485</v>
          </cell>
        </row>
        <row r="113">
          <cell r="R113">
            <v>21.2</v>
          </cell>
        </row>
        <row r="114">
          <cell r="R114">
            <v>19.440351677763758</v>
          </cell>
        </row>
        <row r="115">
          <cell r="R115">
            <v>18.857236018825034</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756-1"/>
    </sheetNames>
    <sheetDataSet>
      <sheetData sheetId="0">
        <row r="5">
          <cell r="B5">
            <v>0.21</v>
          </cell>
        </row>
        <row r="6">
          <cell r="B6">
            <v>0.21</v>
          </cell>
        </row>
        <row r="7">
          <cell r="B7">
            <v>0.21099999999999999</v>
          </cell>
        </row>
        <row r="8">
          <cell r="B8">
            <v>0.22800000000000001</v>
          </cell>
        </row>
        <row r="9">
          <cell r="B9">
            <v>0.217</v>
          </cell>
        </row>
        <row r="10">
          <cell r="B10">
            <v>0.219</v>
          </cell>
        </row>
        <row r="11">
          <cell r="B11">
            <v>0.223</v>
          </cell>
        </row>
        <row r="12">
          <cell r="B12">
            <v>0.22900000000000001</v>
          </cell>
        </row>
        <row r="13">
          <cell r="B13">
            <v>0.24099999999999999</v>
          </cell>
        </row>
        <row r="14">
          <cell r="B14">
            <v>0.23599999999999999</v>
          </cell>
        </row>
        <row r="15">
          <cell r="B15">
            <v>0.245</v>
          </cell>
        </row>
        <row r="16">
          <cell r="B16">
            <v>0.249</v>
          </cell>
        </row>
        <row r="17">
          <cell r="B17">
            <v>0.23799999999999999</v>
          </cell>
        </row>
        <row r="18">
          <cell r="B18">
            <v>0.24199999999999999</v>
          </cell>
        </row>
        <row r="19">
          <cell r="B19">
            <v>0.26200000000000001</v>
          </cell>
        </row>
        <row r="20">
          <cell r="B20">
            <v>0.22900000000000001</v>
          </cell>
        </row>
        <row r="21">
          <cell r="B21">
            <v>0.26400000000000001</v>
          </cell>
        </row>
        <row r="22">
          <cell r="B22">
            <v>0.27400000000000002</v>
          </cell>
        </row>
        <row r="23">
          <cell r="B23">
            <v>0.28299999999999997</v>
          </cell>
        </row>
        <row r="24">
          <cell r="B24">
            <v>0.32700000000000001</v>
          </cell>
        </row>
        <row r="25">
          <cell r="B25">
            <v>0.24299999999999999</v>
          </cell>
        </row>
        <row r="26">
          <cell r="B26">
            <v>0.252</v>
          </cell>
        </row>
        <row r="27">
          <cell r="B27">
            <v>0.248</v>
          </cell>
        </row>
        <row r="28">
          <cell r="B28">
            <v>0.24099999999999999</v>
          </cell>
        </row>
        <row r="29">
          <cell r="B29">
            <v>0.245</v>
          </cell>
        </row>
        <row r="30">
          <cell r="B30">
            <v>0.247</v>
          </cell>
        </row>
        <row r="31">
          <cell r="B31">
            <v>0.249</v>
          </cell>
        </row>
        <row r="32">
          <cell r="B32">
            <v>0.25</v>
          </cell>
        </row>
        <row r="33">
          <cell r="B33">
            <v>0.25600000000000001</v>
          </cell>
        </row>
        <row r="34">
          <cell r="B34">
            <v>0.27100000000000002</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4">
          <cell r="C4" t="str">
            <v>10,8</v>
          </cell>
        </row>
        <row r="5">
          <cell r="C5" t="str">
            <v>10,9</v>
          </cell>
        </row>
        <row r="6">
          <cell r="C6" t="str">
            <v>10,3</v>
          </cell>
        </row>
        <row r="7">
          <cell r="C7" t="str">
            <v>11,0</v>
          </cell>
        </row>
        <row r="8">
          <cell r="C8" t="str">
            <v>10,8</v>
          </cell>
        </row>
        <row r="9">
          <cell r="C9" t="str">
            <v>10,3</v>
          </cell>
        </row>
        <row r="10">
          <cell r="C10" t="str">
            <v>11,1</v>
          </cell>
        </row>
        <row r="11">
          <cell r="C11" t="str">
            <v>11,3</v>
          </cell>
        </row>
        <row r="12">
          <cell r="C12" t="str">
            <v>12,5</v>
          </cell>
        </row>
        <row r="13">
          <cell r="C13" t="str">
            <v>11,8</v>
          </cell>
        </row>
        <row r="14">
          <cell r="C14" t="str">
            <v>12,0</v>
          </cell>
        </row>
        <row r="15">
          <cell r="C15" t="str">
            <v>11,9</v>
          </cell>
        </row>
        <row r="16">
          <cell r="C16" t="str">
            <v>10,8</v>
          </cell>
        </row>
        <row r="17">
          <cell r="C17" t="str">
            <v>11,1</v>
          </cell>
        </row>
        <row r="18">
          <cell r="C18" t="str">
            <v>10,9</v>
          </cell>
        </row>
        <row r="19">
          <cell r="C19" t="str">
            <v>10,6</v>
          </cell>
        </row>
        <row r="20">
          <cell r="C20" t="str">
            <v>11,4</v>
          </cell>
        </row>
        <row r="21">
          <cell r="C21" t="str">
            <v>11,4</v>
          </cell>
        </row>
        <row r="22">
          <cell r="C22" t="str">
            <v>11,0</v>
          </cell>
        </row>
        <row r="23">
          <cell r="C23" t="str">
            <v>11,4</v>
          </cell>
        </row>
        <row r="24">
          <cell r="C24" t="str">
            <v>11,6</v>
          </cell>
        </row>
        <row r="25">
          <cell r="C25" t="str">
            <v>11,7</v>
          </cell>
        </row>
        <row r="26">
          <cell r="C26" t="str">
            <v>12,0</v>
          </cell>
        </row>
        <row r="27">
          <cell r="C27" t="str">
            <v>11,4</v>
          </cell>
        </row>
        <row r="28">
          <cell r="C28" t="str">
            <v>11,5</v>
          </cell>
        </row>
        <row r="29">
          <cell r="C29" t="str">
            <v>11,8</v>
          </cell>
        </row>
        <row r="30">
          <cell r="C30" t="str">
            <v>12,3</v>
          </cell>
        </row>
        <row r="31">
          <cell r="C31" t="str">
            <v>12,2</v>
          </cell>
        </row>
        <row r="32">
          <cell r="C32" t="str">
            <v>12,5</v>
          </cell>
        </row>
        <row r="33">
          <cell r="C33" t="str">
            <v>12,6</v>
          </cell>
        </row>
      </sheetData>
      <sheetData sheetId="1" refreshError="1"/>
      <sheetData sheetId="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N.1"/>
      <sheetName val="Data for Figure 1"/>
      <sheetName val="Figure N.2"/>
      <sheetName val="Data for Figure 2"/>
      <sheetName val="Table N.1 (OECD 1993)"/>
      <sheetName val="Table N.2 (OECD 1996)"/>
      <sheetName val="Table N.3 (Tax data)"/>
      <sheetName val="Table N.4 (IS data)"/>
      <sheetName val="Table N.5"/>
      <sheetName val="Table N.5 (Census)"/>
      <sheetName val="1970 all"/>
      <sheetName val="1970 all (men)"/>
      <sheetName val="1970 all (female)"/>
      <sheetName val="1970 FY (check)"/>
      <sheetName val="1985"/>
      <sheetName val="1986"/>
      <sheetName val="1987"/>
      <sheetName val="1988"/>
      <sheetName val="Popn Census 1980"/>
      <sheetName val="Popn Census 1990"/>
      <sheetName val="Popn Census 2001"/>
      <sheetName val="Popn Census 2001 (exc SE)"/>
    </sheetNames>
    <sheetDataSet>
      <sheetData sheetId="0"/>
      <sheetData sheetId="1"/>
      <sheetData sheetId="2"/>
      <sheetData sheetId="3"/>
      <sheetData sheetId="4"/>
      <sheetData sheetId="5"/>
      <sheetData sheetId="6">
        <row r="4">
          <cell r="T4">
            <v>159.12140339136036</v>
          </cell>
        </row>
        <row r="11">
          <cell r="T11">
            <v>159.19789304813065</v>
          </cell>
        </row>
        <row r="12">
          <cell r="T12">
            <v>158.56359006685008</v>
          </cell>
        </row>
        <row r="13">
          <cell r="T13">
            <v>158.41736382920934</v>
          </cell>
        </row>
        <row r="14">
          <cell r="T14">
            <v>158.50707545641583</v>
          </cell>
        </row>
        <row r="15">
          <cell r="T15">
            <v>159.40875567147415</v>
          </cell>
        </row>
        <row r="16">
          <cell r="T16">
            <v>161.16495171017573</v>
          </cell>
        </row>
        <row r="17">
          <cell r="T17">
            <v>162.25777463980128</v>
          </cell>
        </row>
        <row r="18">
          <cell r="T18">
            <v>162.88889275391844</v>
          </cell>
        </row>
        <row r="19">
          <cell r="T19">
            <v>163.2554879168537</v>
          </cell>
        </row>
        <row r="20">
          <cell r="T20">
            <v>163.43412521005163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P.1"/>
      <sheetName val="Data for Figure 1"/>
      <sheetName val="Figure P.2"/>
      <sheetName val="Data for Figure 2"/>
      <sheetName val="Table P.1 (OECD 1993)"/>
      <sheetName val="Table P.2 (OECD 1996)"/>
      <sheetName val="Table P.3"/>
      <sheetName val="Table P.3 (Rodrigues)"/>
      <sheetName val="Table P.4 (Wage tax)"/>
      <sheetName val="Chart1"/>
      <sheetName val="Carlos 2006 quantiles"/>
      <sheetName val="Carlos 2006 Inequal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v>182.1</v>
          </cell>
        </row>
        <row r="5">
          <cell r="H5">
            <v>186.17021276595742</v>
          </cell>
        </row>
        <row r="6">
          <cell r="H6">
            <v>189.62895927601809</v>
          </cell>
        </row>
        <row r="7">
          <cell r="H7">
            <v>196.25660377358491</v>
          </cell>
        </row>
        <row r="8">
          <cell r="H8">
            <v>202.20645161290321</v>
          </cell>
        </row>
        <row r="9">
          <cell r="H9">
            <v>206.40774493938622</v>
          </cell>
        </row>
        <row r="10">
          <cell r="H10">
            <v>205.6819642627587</v>
          </cell>
        </row>
        <row r="11">
          <cell r="H11">
            <v>209.79020979020979</v>
          </cell>
        </row>
        <row r="13">
          <cell r="H13">
            <v>216.69473684210524</v>
          </cell>
        </row>
        <row r="14">
          <cell r="H14">
            <v>223.4375</v>
          </cell>
        </row>
        <row r="15">
          <cell r="H15">
            <v>226.42857142857142</v>
          </cell>
        </row>
        <row r="16">
          <cell r="H16">
            <v>232.18455972677816</v>
          </cell>
        </row>
        <row r="17">
          <cell r="H17">
            <v>233.7662337662338</v>
          </cell>
        </row>
        <row r="18">
          <cell r="H18">
            <v>237.36944680425768</v>
          </cell>
        </row>
        <row r="19">
          <cell r="H19">
            <v>238.26876513317191</v>
          </cell>
        </row>
        <row r="20">
          <cell r="H20">
            <v>238.87587822014052</v>
          </cell>
        </row>
        <row r="21">
          <cell r="H21">
            <v>240.07777777777778</v>
          </cell>
        </row>
        <row r="22">
          <cell r="H22">
            <v>251.63308840957572</v>
          </cell>
        </row>
        <row r="24">
          <cell r="H24">
            <v>250.46687718583411</v>
          </cell>
        </row>
      </sheetData>
      <sheetData sheetId="9" refreshError="1"/>
      <sheetData sheetId="10" refreshError="1"/>
      <sheetData sheetId="11" refreshError="1"/>
      <sheetData sheetId="12" refreshError="1"/>
      <sheetData sheetId="1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SI1"/>
      <sheetName val="Data for Fig SI1"/>
      <sheetName val="Chart2"/>
      <sheetName val="Data for Window 1982 and 1997"/>
      <sheetName val="SI top incomes"/>
      <sheetName val="Earnings"/>
      <sheetName val="Figure SI2"/>
      <sheetName val="Data for Window 1982"/>
      <sheetName val="Figure SI3"/>
      <sheetName val="Data for Window 1997"/>
    </sheetNames>
    <sheetDataSet>
      <sheetData sheetId="0" refreshError="1"/>
      <sheetData sheetId="1" refreshError="1"/>
      <sheetData sheetId="2" refreshError="1"/>
      <sheetData sheetId="3" refreshError="1"/>
      <sheetData sheetId="4" refreshError="1"/>
      <sheetData sheetId="5">
        <row r="3">
          <cell r="E3">
            <v>155.69093937919419</v>
          </cell>
        </row>
        <row r="4">
          <cell r="E4">
            <v>156.95694121834836</v>
          </cell>
        </row>
        <row r="5">
          <cell r="E5">
            <v>156.36110335266446</v>
          </cell>
        </row>
        <row r="6">
          <cell r="E6">
            <v>157.60206462605072</v>
          </cell>
        </row>
        <row r="8">
          <cell r="E8">
            <v>162.3900820550798</v>
          </cell>
        </row>
        <row r="9">
          <cell r="E9">
            <v>162.37366691468256</v>
          </cell>
        </row>
        <row r="10">
          <cell r="E10">
            <v>170.80886705988115</v>
          </cell>
        </row>
        <row r="11">
          <cell r="E11">
            <v>164.20581447290053</v>
          </cell>
        </row>
        <row r="12">
          <cell r="E12">
            <v>169.42878108462716</v>
          </cell>
        </row>
        <row r="13">
          <cell r="E13">
            <v>171.12513885282709</v>
          </cell>
        </row>
        <row r="14">
          <cell r="E14">
            <v>168.30623024830703</v>
          </cell>
        </row>
        <row r="15">
          <cell r="E15">
            <v>167.0550539332425</v>
          </cell>
        </row>
        <row r="16">
          <cell r="E16">
            <v>169.44816179189078</v>
          </cell>
        </row>
        <row r="17">
          <cell r="E17">
            <v>169.85673787796338</v>
          </cell>
        </row>
        <row r="18">
          <cell r="E18">
            <v>165.66311468954225</v>
          </cell>
        </row>
        <row r="19">
          <cell r="E19">
            <v>168.10161860863971</v>
          </cell>
        </row>
        <row r="20">
          <cell r="E20">
            <v>169.42624908756881</v>
          </cell>
        </row>
        <row r="21">
          <cell r="E21">
            <v>166.47506906332021</v>
          </cell>
        </row>
        <row r="22">
          <cell r="E22">
            <v>165.82338248408718</v>
          </cell>
        </row>
        <row r="23">
          <cell r="E23">
            <v>166.83705201592835</v>
          </cell>
        </row>
        <row r="24">
          <cell r="E24">
            <v>167.16066934222164</v>
          </cell>
        </row>
        <row r="25">
          <cell r="E25">
            <v>170.60085196933409</v>
          </cell>
        </row>
        <row r="26">
          <cell r="E26">
            <v>162.88727892154924</v>
          </cell>
        </row>
        <row r="27">
          <cell r="E27">
            <v>164.61828648475489</v>
          </cell>
        </row>
        <row r="28">
          <cell r="E28">
            <v>162.12912115359791</v>
          </cell>
        </row>
        <row r="29">
          <cell r="E29">
            <v>157.43740291563793</v>
          </cell>
        </row>
        <row r="30">
          <cell r="E30">
            <v>154.3868072367606</v>
          </cell>
        </row>
        <row r="31">
          <cell r="E31">
            <v>156.20468052167885</v>
          </cell>
        </row>
        <row r="32">
          <cell r="E32">
            <v>156.10153418958345</v>
          </cell>
        </row>
        <row r="33">
          <cell r="E33">
            <v>153.13668863408597</v>
          </cell>
        </row>
        <row r="34">
          <cell r="E34">
            <v>155.27035300811397</v>
          </cell>
        </row>
        <row r="35">
          <cell r="E35">
            <v>156.07254521091505</v>
          </cell>
        </row>
        <row r="36">
          <cell r="E36">
            <v>156.1432575148317</v>
          </cell>
        </row>
        <row r="37">
          <cell r="E37">
            <v>156.56170582094543</v>
          </cell>
        </row>
        <row r="38">
          <cell r="E38">
            <v>158.24100481720822</v>
          </cell>
        </row>
        <row r="39">
          <cell r="E39">
            <v>158.0300732839421</v>
          </cell>
        </row>
        <row r="40">
          <cell r="E40">
            <v>158.31914910998734</v>
          </cell>
        </row>
        <row r="41">
          <cell r="E41">
            <v>158.58479473778183</v>
          </cell>
        </row>
        <row r="42">
          <cell r="E42">
            <v>159.53942639997175</v>
          </cell>
        </row>
        <row r="43">
          <cell r="E43">
            <v>160.44209876670905</v>
          </cell>
        </row>
        <row r="44">
          <cell r="E44">
            <v>161.4273161721853</v>
          </cell>
        </row>
        <row r="45">
          <cell r="E45">
            <v>168.02088323874952</v>
          </cell>
        </row>
        <row r="46">
          <cell r="E46">
            <v>168.15323911548967</v>
          </cell>
        </row>
        <row r="47">
          <cell r="E47">
            <v>167.46866061269202</v>
          </cell>
        </row>
      </sheetData>
      <sheetData sheetId="6" refreshError="1"/>
      <sheetData sheetId="7" refreshError="1"/>
      <sheetData sheetId="8" refreshError="1"/>
      <sheetData sheetId="9"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TRANSPOSE"/>
    </sheetNames>
    <sheetDataSet>
      <sheetData sheetId="0"/>
      <sheetData sheetId="1">
        <row r="2">
          <cell r="D2">
            <v>0.41399999999999998</v>
          </cell>
        </row>
        <row r="3">
          <cell r="D3">
            <v>0.41899999999999998</v>
          </cell>
        </row>
        <row r="4">
          <cell r="D4">
            <v>0.41399999999999998</v>
          </cell>
        </row>
        <row r="5">
          <cell r="D5">
            <v>0.42199999999999999</v>
          </cell>
        </row>
        <row r="6">
          <cell r="D6">
            <v>0.41899999999999998</v>
          </cell>
        </row>
        <row r="7">
          <cell r="D7">
            <v>0.42199999999999999</v>
          </cell>
        </row>
        <row r="8">
          <cell r="D8">
            <v>0.41799999999999998</v>
          </cell>
        </row>
        <row r="9">
          <cell r="D9">
            <v>0.439</v>
          </cell>
        </row>
        <row r="10">
          <cell r="D10">
            <v>0.42399999999999999</v>
          </cell>
        </row>
        <row r="11">
          <cell r="D11">
            <v>0.42199999999999999</v>
          </cell>
        </row>
        <row r="12">
          <cell r="D12">
            <v>0.42499999999999999</v>
          </cell>
        </row>
        <row r="13">
          <cell r="D13">
            <v>0.42299999999999999</v>
          </cell>
        </row>
        <row r="14">
          <cell r="D14">
            <v>0.432</v>
          </cell>
        </row>
        <row r="15">
          <cell r="D15">
            <v>0.40899999999999997</v>
          </cell>
        </row>
        <row r="16">
          <cell r="D16">
            <v>0.41099999999999998</v>
          </cell>
        </row>
        <row r="17">
          <cell r="D17">
            <v>0.40899999999999997</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0D.8"/>
    </sheetNames>
    <sheetDataSet>
      <sheetData sheetId="0">
        <row r="9">
          <cell r="B9">
            <v>18.431999999999999</v>
          </cell>
        </row>
        <row r="10">
          <cell r="B10">
            <v>18.073</v>
          </cell>
        </row>
        <row r="11">
          <cell r="B11">
            <v>17.542000000000002</v>
          </cell>
        </row>
        <row r="12">
          <cell r="B12">
            <v>17.776</v>
          </cell>
        </row>
        <row r="13">
          <cell r="B13">
            <v>18.164000000000001</v>
          </cell>
        </row>
        <row r="14">
          <cell r="B14">
            <v>17.709</v>
          </cell>
        </row>
        <row r="15">
          <cell r="B15">
            <v>17.282</v>
          </cell>
        </row>
        <row r="16">
          <cell r="B16">
            <v>16.876000000000001</v>
          </cell>
        </row>
        <row r="17">
          <cell r="B17">
            <v>16.82</v>
          </cell>
        </row>
        <row r="18">
          <cell r="B18">
            <v>16.122</v>
          </cell>
        </row>
        <row r="19">
          <cell r="B19">
            <v>16.024000000000001</v>
          </cell>
        </row>
        <row r="20">
          <cell r="B20">
            <v>16.623000000000001</v>
          </cell>
        </row>
        <row r="21">
          <cell r="B21">
            <v>16.327999999999999</v>
          </cell>
        </row>
        <row r="22">
          <cell r="B22">
            <v>15.930999999999999</v>
          </cell>
        </row>
        <row r="23">
          <cell r="B23">
            <v>16.62</v>
          </cell>
        </row>
        <row r="24">
          <cell r="B24">
            <v>17.393999999999998</v>
          </cell>
        </row>
        <row r="25">
          <cell r="B25">
            <v>17.227</v>
          </cell>
        </row>
        <row r="26">
          <cell r="B26">
            <v>17.187999999999999</v>
          </cell>
        </row>
        <row r="27">
          <cell r="B27">
            <v>18.533000000000001</v>
          </cell>
        </row>
        <row r="28">
          <cell r="B28">
            <v>18.466999999999999</v>
          </cell>
        </row>
        <row r="29">
          <cell r="B29">
            <v>20.004999999999999</v>
          </cell>
        </row>
        <row r="30">
          <cell r="B30">
            <v>19.443000000000001</v>
          </cell>
        </row>
        <row r="31">
          <cell r="B31">
            <v>19.556999999999999</v>
          </cell>
        </row>
        <row r="32">
          <cell r="B32">
            <v>18.933</v>
          </cell>
        </row>
        <row r="33">
          <cell r="B33">
            <v>19.22</v>
          </cell>
        </row>
        <row r="34">
          <cell r="B34">
            <v>19.646000000000001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58">
          <cell r="B58">
            <v>40</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 handbook"/>
      <sheetName val="Data"/>
    </sheetNames>
    <sheetDataSet>
      <sheetData sheetId="0" refreshError="1"/>
      <sheetData sheetId="1" refreshError="1">
        <row r="11">
          <cell r="D11">
            <v>53.79</v>
          </cell>
        </row>
        <row r="23">
          <cell r="D23">
            <v>51.51</v>
          </cell>
        </row>
        <row r="33">
          <cell r="D33">
            <v>50.02</v>
          </cell>
        </row>
        <row r="38">
          <cell r="D38">
            <v>42.77</v>
          </cell>
        </row>
        <row r="40">
          <cell r="D40">
            <v>42.74</v>
          </cell>
        </row>
        <row r="48">
          <cell r="D48">
            <v>37.69</v>
          </cell>
        </row>
        <row r="49">
          <cell r="D49">
            <v>37.659999999999997</v>
          </cell>
        </row>
        <row r="50">
          <cell r="D50">
            <v>34.71</v>
          </cell>
        </row>
        <row r="51">
          <cell r="D51">
            <v>34.07</v>
          </cell>
        </row>
        <row r="52">
          <cell r="D52">
            <v>33.17</v>
          </cell>
        </row>
        <row r="53">
          <cell r="D53">
            <v>32.81</v>
          </cell>
        </row>
        <row r="54">
          <cell r="D54">
            <v>32.15</v>
          </cell>
        </row>
        <row r="69">
          <cell r="D69">
            <v>23.41</v>
          </cell>
        </row>
        <row r="73">
          <cell r="D73">
            <v>20.059999999999999</v>
          </cell>
        </row>
        <row r="78">
          <cell r="D78">
            <v>17</v>
          </cell>
        </row>
        <row r="81">
          <cell r="D81">
            <v>16.600000000000001</v>
          </cell>
        </row>
        <row r="86">
          <cell r="D86">
            <v>17.7</v>
          </cell>
        </row>
        <row r="88">
          <cell r="D88">
            <v>16.5</v>
          </cell>
        </row>
        <row r="91">
          <cell r="D91">
            <v>18.399999999999999</v>
          </cell>
        </row>
        <row r="93">
          <cell r="D93">
            <v>20.7</v>
          </cell>
        </row>
        <row r="95">
          <cell r="D95">
            <v>19.5</v>
          </cell>
        </row>
        <row r="100">
          <cell r="D100">
            <v>20.3</v>
          </cell>
        </row>
        <row r="102">
          <cell r="D102">
            <v>19.29</v>
          </cell>
        </row>
        <row r="103">
          <cell r="D103">
            <v>21.89</v>
          </cell>
        </row>
        <row r="104">
          <cell r="D104">
            <v>19.739999999999998</v>
          </cell>
        </row>
        <row r="105">
          <cell r="D105">
            <v>17.97</v>
          </cell>
        </row>
        <row r="106">
          <cell r="D106">
            <v>17.93</v>
          </cell>
        </row>
        <row r="107">
          <cell r="D107">
            <v>20.48</v>
          </cell>
        </row>
        <row r="108">
          <cell r="D108">
            <v>19.71</v>
          </cell>
        </row>
        <row r="109">
          <cell r="D109">
            <v>18.53</v>
          </cell>
        </row>
        <row r="110">
          <cell r="D110">
            <v>18.807949999999998</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SWE1"/>
      <sheetName val="Data for Fig SWE1"/>
      <sheetName val="Figure SWE2"/>
      <sheetName val="Data for Fig SW"/>
      <sheetName val="Data for Window 1991"/>
      <sheetName val="SWEDENIncomeData"/>
      <sheetName val="Table 13A.17"/>
      <sheetName val="Figure Q.1"/>
      <sheetName val="Data for Figure 1"/>
      <sheetName val="Figure Q.2"/>
      <sheetName val="Data for Figure 2"/>
      <sheetName val="Wealth S99"/>
      <sheetName val="Data"/>
    </sheetNames>
    <sheetDataSet>
      <sheetData sheetId="0"/>
      <sheetData sheetId="1">
        <row r="67">
          <cell r="I67">
            <v>156.04973696795793</v>
          </cell>
        </row>
        <row r="70">
          <cell r="I70">
            <v>148.52182074143596</v>
          </cell>
        </row>
        <row r="72">
          <cell r="I72">
            <v>152.30392156862746</v>
          </cell>
        </row>
        <row r="73">
          <cell r="I73">
            <v>150.73343449671219</v>
          </cell>
        </row>
        <row r="74">
          <cell r="I74">
            <v>148.85145482388975</v>
          </cell>
        </row>
        <row r="75">
          <cell r="I75">
            <v>146.11848825331973</v>
          </cell>
        </row>
        <row r="76">
          <cell r="I76">
            <v>148.04469273743015</v>
          </cell>
        </row>
        <row r="77">
          <cell r="I77">
            <v>154.05684754521963</v>
          </cell>
        </row>
        <row r="78">
          <cell r="I78">
            <v>152.18687872763419</v>
          </cell>
        </row>
        <row r="79">
          <cell r="I79">
            <v>152.70531400966183</v>
          </cell>
        </row>
        <row r="80">
          <cell r="I80">
            <v>151.88501413760602</v>
          </cell>
        </row>
        <row r="81">
          <cell r="I81">
            <v>152.3112128146453</v>
          </cell>
        </row>
        <row r="82">
          <cell r="I82">
            <v>151.5756768752774</v>
          </cell>
        </row>
        <row r="83">
          <cell r="I83">
            <v>155.13413506012952</v>
          </cell>
        </row>
        <row r="84">
          <cell r="I84">
            <v>156.9366852886406</v>
          </cell>
        </row>
        <row r="85">
          <cell r="I85">
            <v>159.13370998116761</v>
          </cell>
        </row>
        <row r="86">
          <cell r="I86">
            <v>160.98012020342117</v>
          </cell>
        </row>
        <row r="87">
          <cell r="I87">
            <v>158.90603085553997</v>
          </cell>
        </row>
        <row r="88">
          <cell r="I88">
            <v>162.33362910381544</v>
          </cell>
        </row>
        <row r="89">
          <cell r="I89">
            <v>160.68044788975021</v>
          </cell>
        </row>
        <row r="90">
          <cell r="I90">
            <v>162.96142679386148</v>
          </cell>
        </row>
        <row r="91">
          <cell r="I91">
            <v>164.45709638064253</v>
          </cell>
        </row>
        <row r="92">
          <cell r="I92">
            <v>169.22465208747514</v>
          </cell>
        </row>
        <row r="93">
          <cell r="I93">
            <v>166.91464369616287</v>
          </cell>
        </row>
        <row r="94">
          <cell r="I94">
            <v>165.50402453047144</v>
          </cell>
        </row>
        <row r="95">
          <cell r="I95">
            <v>165.25911708253358</v>
          </cell>
        </row>
        <row r="96">
          <cell r="I96">
            <v>162.76041666666666</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
    </sheetNames>
    <sheetDataSet>
      <sheetData sheetId="0">
        <row r="4">
          <cell r="E4" t="str">
            <v>At Risk of Poverty (%)2)</v>
          </cell>
        </row>
        <row r="6">
          <cell r="E6">
            <v>7.3</v>
          </cell>
        </row>
        <row r="7">
          <cell r="E7">
            <v>7.3</v>
          </cell>
        </row>
        <row r="8">
          <cell r="E8">
            <v>8.5</v>
          </cell>
        </row>
        <row r="9">
          <cell r="E9">
            <v>8.5</v>
          </cell>
        </row>
        <row r="10">
          <cell r="E10">
            <v>8.3000000000000007</v>
          </cell>
        </row>
        <row r="11">
          <cell r="E11">
            <v>8.4</v>
          </cell>
        </row>
        <row r="12">
          <cell r="E12">
            <v>9.3000000000000007</v>
          </cell>
        </row>
        <row r="13">
          <cell r="E13">
            <v>9.3000000000000007</v>
          </cell>
        </row>
        <row r="14">
          <cell r="E14">
            <v>9.6999999999999993</v>
          </cell>
        </row>
        <row r="15">
          <cell r="E15">
            <v>8.9</v>
          </cell>
        </row>
        <row r="16">
          <cell r="E16">
            <v>9.3000000000000007</v>
          </cell>
        </row>
        <row r="17">
          <cell r="E17">
            <v>10.1</v>
          </cell>
        </row>
        <row r="18">
          <cell r="E18">
            <v>10.199999999999999</v>
          </cell>
        </row>
        <row r="19">
          <cell r="E19">
            <v>12.2</v>
          </cell>
        </row>
        <row r="20">
          <cell r="E20">
            <v>13.2</v>
          </cell>
        </row>
        <row r="21">
          <cell r="E21">
            <v>13.4</v>
          </cell>
        </row>
        <row r="22">
          <cell r="E22">
            <v>14.1</v>
          </cell>
        </row>
        <row r="23">
          <cell r="E23">
            <v>14.4</v>
          </cell>
        </row>
        <row r="24">
          <cell r="E24">
            <v>13.8</v>
          </cell>
        </row>
        <row r="25">
          <cell r="E25">
            <v>14.1</v>
          </cell>
        </row>
        <row r="29">
          <cell r="E29">
            <v>14.4</v>
          </cell>
        </row>
        <row r="30">
          <cell r="E30">
            <v>14.8</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eden Gini"/>
      <sheetName val="Sweden top shares"/>
    </sheetNames>
    <sheetDataSet>
      <sheetData sheetId="0"/>
      <sheetData sheetId="1">
        <row r="3">
          <cell r="C3">
            <v>21.412979811429977</v>
          </cell>
        </row>
        <row r="4">
          <cell r="C4">
            <v>20.690279453992844</v>
          </cell>
        </row>
        <row r="5">
          <cell r="C5">
            <v>21.155236661434174</v>
          </cell>
        </row>
        <row r="6">
          <cell r="C6">
            <v>20.746957510709763</v>
          </cell>
        </row>
        <row r="7">
          <cell r="C7">
            <v>20.790950953960419</v>
          </cell>
        </row>
        <row r="8">
          <cell r="C8">
            <v>21.045133471488953</v>
          </cell>
        </row>
        <row r="9">
          <cell r="C9">
            <v>21.504994481801987</v>
          </cell>
        </row>
        <row r="10">
          <cell r="C10">
            <v>19.157685339450836</v>
          </cell>
        </row>
        <row r="11">
          <cell r="C11">
            <v>17.931994795799255</v>
          </cell>
        </row>
        <row r="12">
          <cell r="C12">
            <v>21.691971272230148</v>
          </cell>
        </row>
        <row r="13">
          <cell r="C13">
            <v>20.903818309307098</v>
          </cell>
        </row>
        <row r="14">
          <cell r="C14">
            <v>20.787883549928665</v>
          </cell>
        </row>
        <row r="15">
          <cell r="C15">
            <v>21.48105800151825</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 Handbook"/>
      <sheetName val="Data"/>
    </sheetNames>
    <sheetDataSet>
      <sheetData sheetId="0" refreshError="1"/>
      <sheetData sheetId="1">
        <row r="6">
          <cell r="D6">
            <v>46.65</v>
          </cell>
        </row>
        <row r="8">
          <cell r="D8">
            <v>42.25</v>
          </cell>
        </row>
        <row r="12">
          <cell r="D12">
            <v>36.42</v>
          </cell>
        </row>
        <row r="14">
          <cell r="D14">
            <v>38.049999999999997</v>
          </cell>
        </row>
        <row r="18">
          <cell r="D18">
            <v>40.68</v>
          </cell>
        </row>
        <row r="22">
          <cell r="D22">
            <v>41.95</v>
          </cell>
        </row>
        <row r="27">
          <cell r="D27">
            <v>40.43</v>
          </cell>
        </row>
        <row r="29">
          <cell r="D29">
            <v>40.1</v>
          </cell>
        </row>
        <row r="31">
          <cell r="D31">
            <v>44.43</v>
          </cell>
        </row>
        <row r="33">
          <cell r="D33">
            <v>40.39</v>
          </cell>
        </row>
        <row r="34">
          <cell r="D34">
            <v>41.45</v>
          </cell>
        </row>
        <row r="38">
          <cell r="D38">
            <v>37.14</v>
          </cell>
        </row>
        <row r="40">
          <cell r="D40">
            <v>38.299999999999997</v>
          </cell>
        </row>
        <row r="42">
          <cell r="D42">
            <v>37.82</v>
          </cell>
        </row>
        <row r="44">
          <cell r="D44">
            <v>38.97</v>
          </cell>
        </row>
        <row r="46">
          <cell r="D46">
            <v>39.99</v>
          </cell>
        </row>
        <row r="48">
          <cell r="D48">
            <v>41.5</v>
          </cell>
        </row>
        <row r="50">
          <cell r="D50">
            <v>41.85</v>
          </cell>
        </row>
        <row r="62">
          <cell r="D62">
            <v>41.56</v>
          </cell>
        </row>
        <row r="74">
          <cell r="D74">
            <v>33.04</v>
          </cell>
        </row>
        <row r="84">
          <cell r="D84">
            <v>33.57</v>
          </cell>
        </row>
        <row r="90">
          <cell r="D90">
            <v>34.799999999999997</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2"/>
      <sheetName val="TV"/>
      <sheetName val="Figure R.1"/>
      <sheetName val="Data for Figure 1"/>
      <sheetName val="Figure R.2"/>
      <sheetName val="Data for Figure 2"/>
      <sheetName val="Table R.1 OECD (1996)"/>
      <sheetName val="Table R.2 (OECD LMS)"/>
      <sheetName val="Table R.3 (ESPA)"/>
      <sheetName val="Chart1"/>
      <sheetName val="Table R.4 (ESS)"/>
      <sheetName val="Table R.5 (B and A)"/>
      <sheetName val="ESPA 2000"/>
      <sheetName val="ESPA 2000 (men)"/>
      <sheetName val="ESPA 2000 (women)"/>
      <sheetName val="ESPA 2001"/>
      <sheetName val="ESPA 2001 (men)"/>
      <sheetName val="ESPA 2001 (women)"/>
      <sheetName val="ESPA 2002"/>
      <sheetName val="ESPA 2002 (men)"/>
      <sheetName val="ESPA 2002 (women)"/>
      <sheetName val="ESPA 2004"/>
      <sheetName val="ESPA 2004 men"/>
      <sheetName val="ESPA 2004 women"/>
      <sheetName val="ESPA 2005"/>
      <sheetName val="ESS interp 1998"/>
      <sheetName val="ESS interp 2000"/>
      <sheetName val="ESS interp 2002"/>
      <sheetName val="ESS interp 2004"/>
      <sheetName val="ESS interp 2006"/>
    </sheetNames>
    <sheetDataSet>
      <sheetData sheetId="0" refreshError="1"/>
      <sheetData sheetId="1"/>
      <sheetData sheetId="2" refreshError="1"/>
      <sheetData sheetId="3"/>
      <sheetData sheetId="4" refreshError="1"/>
      <sheetData sheetId="5"/>
      <sheetData sheetId="6"/>
      <sheetData sheetId="7">
        <row r="4">
          <cell r="G4">
            <v>169.16217013376823</v>
          </cell>
        </row>
        <row r="5">
          <cell r="G5">
            <v>167.0092497430627</v>
          </cell>
        </row>
        <row r="6">
          <cell r="G6">
            <v>167.09692307692308</v>
          </cell>
        </row>
        <row r="7">
          <cell r="G7">
            <v>167.67075360228338</v>
          </cell>
        </row>
        <row r="8">
          <cell r="G8">
            <v>173.33394712209792</v>
          </cell>
        </row>
        <row r="9">
          <cell r="G9">
            <v>172.84090909090909</v>
          </cell>
        </row>
        <row r="10">
          <cell r="G10">
            <v>168.63923468449133</v>
          </cell>
        </row>
        <row r="11">
          <cell r="G11">
            <v>166.66666666666666</v>
          </cell>
        </row>
      </sheetData>
      <sheetData sheetId="8">
        <row r="4">
          <cell r="G4">
            <v>169.14610331972307</v>
          </cell>
        </row>
      </sheetData>
      <sheetData sheetId="9" refreshError="1"/>
      <sheetData sheetId="10">
        <row r="4">
          <cell r="G4">
            <v>159.9228896103896</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S.1"/>
      <sheetName val="Data for Figure 1"/>
      <sheetName val="Figure S.2"/>
      <sheetName val="Data for Figure 2"/>
      <sheetName val="Table S.1 (OECD 1993)"/>
      <sheetName val="Table S.2 (OECD 1996)"/>
      <sheetName val="Table S.3 (OECD LMS)"/>
      <sheetName val="Table S.4 (NES)"/>
      <sheetName val="Table S.5"/>
      <sheetName val="Table S.5 (ASHE)"/>
      <sheetName val="Table S.6 (GHS)"/>
      <sheetName val="Table S.7 (Sch E)"/>
      <sheetName val="Table S.8"/>
      <sheetName val="Table S.8 (FES)"/>
      <sheetName val="SPREAD CHART"/>
      <sheetName val="Machin spread data"/>
      <sheetName val="Table S.9 (LFS)"/>
      <sheetName val="ASHE 1998"/>
      <sheetName val="ASHE 1998 men"/>
      <sheetName val="ASHE 1998 women"/>
      <sheetName val="ASHE 1999"/>
      <sheetName val="ASHE 1999 men"/>
      <sheetName val="ASHE 1999 women"/>
      <sheetName val="ASHE 2000"/>
      <sheetName val="ASHE 2000 men"/>
      <sheetName val="ASHE 2000 women"/>
      <sheetName val="ASHE 2001"/>
      <sheetName val="ASHE 2001 men"/>
      <sheetName val="ASHE 2001 women"/>
      <sheetName val="ASHE 2002"/>
      <sheetName val="ASHE 2002 men"/>
      <sheetName val="ASHE 2002 women"/>
      <sheetName val="ASHE 2003"/>
      <sheetName val="ASHE 2003 men"/>
      <sheetName val="ASHE 2003 women"/>
      <sheetName val="ASHE 2004 orig"/>
      <sheetName val="ASHE 2004 orig men"/>
      <sheetName val="ASHE 2004 orig women"/>
      <sheetName val="ASHE 2004 new"/>
      <sheetName val="ASHE 2004 new men"/>
      <sheetName val="ASHE 2004 new women"/>
      <sheetName val="ASHE 2005"/>
      <sheetName val="ASHE 2005 men"/>
      <sheetName val="ASHE 2005 women"/>
      <sheetName val="ASHE key"/>
      <sheetName val="ASHE table of results"/>
      <sheetName val="Chart1"/>
      <sheetName val="Table Fanning Out"/>
      <sheetName val="Chart2"/>
      <sheetName val="Comparison of sources"/>
      <sheetName val="ASHE 2006 Full-Time"/>
      <sheetName val="Male Full-Time"/>
      <sheetName val="Female Full-Time"/>
      <sheetName val="All"/>
    </sheetNames>
    <sheetDataSet>
      <sheetData sheetId="0"/>
      <sheetData sheetId="1"/>
      <sheetData sheetId="2" refreshError="1"/>
      <sheetData sheetId="3"/>
      <sheetData sheetId="4" refreshError="1"/>
      <sheetData sheetId="5"/>
      <sheetData sheetId="6"/>
      <sheetData sheetId="7"/>
      <sheetData sheetId="8"/>
      <sheetData sheetId="9">
        <row r="4">
          <cell r="H4">
            <v>174.4</v>
          </cell>
        </row>
        <row r="6">
          <cell r="H6">
            <v>175.3</v>
          </cell>
        </row>
        <row r="7">
          <cell r="H7">
            <v>173.3</v>
          </cell>
        </row>
        <row r="8">
          <cell r="H8">
            <v>173.1</v>
          </cell>
        </row>
        <row r="9">
          <cell r="H9">
            <v>171</v>
          </cell>
        </row>
        <row r="10">
          <cell r="H10">
            <v>167.2</v>
          </cell>
        </row>
        <row r="11">
          <cell r="H11">
            <v>167.5</v>
          </cell>
        </row>
        <row r="12">
          <cell r="H12">
            <v>168.4</v>
          </cell>
        </row>
        <row r="13">
          <cell r="H13">
            <v>166.9</v>
          </cell>
        </row>
        <row r="14">
          <cell r="H14">
            <v>166.8</v>
          </cell>
        </row>
        <row r="15">
          <cell r="H15">
            <v>168.1</v>
          </cell>
        </row>
        <row r="16">
          <cell r="H16">
            <v>170.6</v>
          </cell>
        </row>
        <row r="17">
          <cell r="H17">
            <v>175.8</v>
          </cell>
        </row>
        <row r="18">
          <cell r="H18">
            <v>176.4</v>
          </cell>
        </row>
        <row r="19">
          <cell r="H19">
            <v>176.9</v>
          </cell>
        </row>
        <row r="20">
          <cell r="H20">
            <v>178.5</v>
          </cell>
        </row>
        <row r="21">
          <cell r="H21">
            <v>179.2</v>
          </cell>
        </row>
        <row r="22">
          <cell r="H22">
            <v>179.7</v>
          </cell>
        </row>
        <row r="23">
          <cell r="H23">
            <v>182.3</v>
          </cell>
        </row>
        <row r="24">
          <cell r="H24">
            <v>183.9</v>
          </cell>
        </row>
        <row r="25">
          <cell r="H25">
            <v>183.6</v>
          </cell>
        </row>
        <row r="26">
          <cell r="H26">
            <v>186.5</v>
          </cell>
        </row>
        <row r="27">
          <cell r="H27">
            <v>186.10768598438142</v>
          </cell>
        </row>
        <row r="28">
          <cell r="H28">
            <v>186.28843870868917</v>
          </cell>
        </row>
        <row r="29">
          <cell r="H29">
            <v>187.45765219320958</v>
          </cell>
        </row>
        <row r="30">
          <cell r="H30">
            <v>187.28153597703215</v>
          </cell>
        </row>
        <row r="31">
          <cell r="H31">
            <v>188.32343440658542</v>
          </cell>
        </row>
        <row r="32">
          <cell r="H32">
            <v>190.06877579092162</v>
          </cell>
        </row>
        <row r="33">
          <cell r="H33">
            <v>187.91445049663571</v>
          </cell>
        </row>
        <row r="34">
          <cell r="H34">
            <v>190.44627743067312</v>
          </cell>
        </row>
        <row r="35">
          <cell r="H35">
            <v>191.68193172356368</v>
          </cell>
        </row>
        <row r="36">
          <cell r="H36">
            <v>191.93714285714285</v>
          </cell>
        </row>
        <row r="37">
          <cell r="H37">
            <v>195.63167938931295</v>
          </cell>
        </row>
        <row r="38">
          <cell r="H38">
            <v>197.3202820755709</v>
          </cell>
        </row>
        <row r="39">
          <cell r="H39">
            <v>196.06741573033707</v>
          </cell>
        </row>
      </sheetData>
      <sheetData sheetId="10"/>
      <sheetData sheetId="11"/>
      <sheetData sheetId="12"/>
      <sheetData sheetId="13">
        <row r="4">
          <cell r="G4">
            <v>170.91897388167575</v>
          </cell>
        </row>
        <row r="5">
          <cell r="G5">
            <v>171.46728725749321</v>
          </cell>
        </row>
        <row r="6">
          <cell r="G6">
            <v>170.24371596502212</v>
          </cell>
        </row>
        <row r="7">
          <cell r="G7">
            <v>171.849708990149</v>
          </cell>
        </row>
        <row r="8">
          <cell r="G8">
            <v>173.233617842125</v>
          </cell>
        </row>
        <row r="9">
          <cell r="G9">
            <v>176.87982224327277</v>
          </cell>
        </row>
        <row r="10">
          <cell r="G10">
            <v>177.49758227325114</v>
          </cell>
        </row>
        <row r="11">
          <cell r="G11">
            <v>176.87046325534425</v>
          </cell>
        </row>
        <row r="12">
          <cell r="G12">
            <v>176.61439120626943</v>
          </cell>
        </row>
        <row r="13">
          <cell r="G13">
            <v>174.68790170394746</v>
          </cell>
        </row>
        <row r="14">
          <cell r="G14">
            <v>181.30202186252592</v>
          </cell>
        </row>
        <row r="15">
          <cell r="G15">
            <v>185.02861944609944</v>
          </cell>
        </row>
        <row r="16">
          <cell r="G16">
            <v>183.52772165463858</v>
          </cell>
        </row>
        <row r="17">
          <cell r="G17">
            <v>182.33560594884679</v>
          </cell>
        </row>
        <row r="18">
          <cell r="G18">
            <v>181.98257892019831</v>
          </cell>
        </row>
        <row r="19">
          <cell r="G19">
            <v>184.92350246860735</v>
          </cell>
        </row>
        <row r="20">
          <cell r="G20">
            <v>189.2320462799394</v>
          </cell>
        </row>
        <row r="21">
          <cell r="G21">
            <v>185.90981101616944</v>
          </cell>
        </row>
        <row r="25">
          <cell r="G25">
            <v>180.35372278576199</v>
          </cell>
        </row>
        <row r="26">
          <cell r="G26">
            <v>174.64489399731352</v>
          </cell>
        </row>
        <row r="27">
          <cell r="G27">
            <v>175.69980799784318</v>
          </cell>
        </row>
        <row r="28">
          <cell r="G28">
            <v>177.69587180755863</v>
          </cell>
        </row>
        <row r="29">
          <cell r="G29">
            <v>182.84185624745797</v>
          </cell>
        </row>
      </sheetData>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refreshError="1"/>
      <sheetData sheetId="51"/>
      <sheetData sheetId="52"/>
      <sheetData sheetId="53"/>
      <sheetData sheetId="54"/>
      <sheetData sheetId="55"/>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Introduction"/>
      <sheetName val="Deflators"/>
      <sheetName val="Income (BHC)"/>
      <sheetName val="Income (AHC)"/>
      <sheetName val="Inequality"/>
      <sheetName val="Poverty (BHC)"/>
      <sheetName val="Poverty (AHC)"/>
      <sheetName val="Child Poverty Targets"/>
      <sheetName val="Child Poverty (BHC)"/>
      <sheetName val="Child Poverty (AHC)"/>
      <sheetName val="Pensioner Poverty (BHC)"/>
      <sheetName val="Pensioner Poverty (AHC)"/>
      <sheetName val="Working Age Parent Pov. (BHC)"/>
      <sheetName val="Working Age Parent Pov. (AHC)"/>
      <sheetName val="WorkingAge NonParent Pov. (BHC)"/>
      <sheetName val="WorkingAge NonParent Pov. (AHC)"/>
    </sheetNames>
    <sheetDataSet>
      <sheetData sheetId="0"/>
      <sheetData sheetId="1"/>
      <sheetData sheetId="2"/>
      <sheetData sheetId="3"/>
      <sheetData sheetId="4">
        <row r="4">
          <cell r="D4">
            <v>0.26111119999999999</v>
          </cell>
        </row>
        <row r="5">
          <cell r="D5">
            <v>0.24839520000000001</v>
          </cell>
        </row>
        <row r="6">
          <cell r="D6">
            <v>0.27112989999999998</v>
          </cell>
        </row>
        <row r="7">
          <cell r="D7">
            <v>0.26413180000000003</v>
          </cell>
        </row>
        <row r="8">
          <cell r="D8">
            <v>0.25124479999999999</v>
          </cell>
        </row>
        <row r="9">
          <cell r="D9">
            <v>0.26063399999999998</v>
          </cell>
        </row>
        <row r="10">
          <cell r="D10">
            <v>0.25094030000000001</v>
          </cell>
        </row>
        <row r="11">
          <cell r="D11">
            <v>0.24950839999999999</v>
          </cell>
        </row>
        <row r="12">
          <cell r="D12">
            <v>0.2566273</v>
          </cell>
        </row>
        <row r="13">
          <cell r="D13">
            <v>0.2591464</v>
          </cell>
        </row>
        <row r="14">
          <cell r="D14">
            <v>0.26631860000000002</v>
          </cell>
        </row>
        <row r="15">
          <cell r="D15">
            <v>0.26929760000000003</v>
          </cell>
        </row>
        <row r="16">
          <cell r="D16">
            <v>0.25858740000000002</v>
          </cell>
        </row>
        <row r="17">
          <cell r="D17">
            <v>0.2511235</v>
          </cell>
        </row>
        <row r="18">
          <cell r="D18">
            <v>0.24296590000000001</v>
          </cell>
        </row>
        <row r="19">
          <cell r="D19">
            <v>0.24260970000000001</v>
          </cell>
        </row>
        <row r="20">
          <cell r="D20">
            <v>0.23952709999999999</v>
          </cell>
        </row>
        <row r="21">
          <cell r="D21">
            <v>0.23956710000000001</v>
          </cell>
        </row>
        <row r="22">
          <cell r="D22">
            <v>0.25309809999999999</v>
          </cell>
        </row>
        <row r="23">
          <cell r="D23">
            <v>0.25749909999999998</v>
          </cell>
        </row>
        <row r="24">
          <cell r="D24">
            <v>0.26325989999999999</v>
          </cell>
        </row>
        <row r="25">
          <cell r="D25">
            <v>0.26119120000000001</v>
          </cell>
        </row>
        <row r="26">
          <cell r="D26">
            <v>0.26784219999999997</v>
          </cell>
        </row>
        <row r="27">
          <cell r="D27">
            <v>0.26997539999999998</v>
          </cell>
        </row>
        <row r="28">
          <cell r="D28">
            <v>0.28204649999999998</v>
          </cell>
        </row>
        <row r="29">
          <cell r="D29">
            <v>0.29097250000000002</v>
          </cell>
        </row>
        <row r="30">
          <cell r="D30">
            <v>0.30501790000000001</v>
          </cell>
        </row>
        <row r="31">
          <cell r="D31">
            <v>0.3225789</v>
          </cell>
        </row>
        <row r="32">
          <cell r="D32">
            <v>0.32682990000000001</v>
          </cell>
        </row>
        <row r="33">
          <cell r="D33">
            <v>0.33912059999999999</v>
          </cell>
        </row>
        <row r="34">
          <cell r="D34">
            <v>0.34082309999999999</v>
          </cell>
        </row>
        <row r="35">
          <cell r="D35">
            <v>0.34005089999999999</v>
          </cell>
        </row>
        <row r="36">
          <cell r="D36">
            <v>0.33965420000000002</v>
          </cell>
        </row>
        <row r="37">
          <cell r="D37">
            <v>0.33264890000000003</v>
          </cell>
        </row>
        <row r="38">
          <cell r="D38">
            <v>0.33318950000000003</v>
          </cell>
        </row>
        <row r="39">
          <cell r="D39">
            <v>0.33334859999999999</v>
          </cell>
        </row>
        <row r="40">
          <cell r="D40">
            <v>0.34055489999999999</v>
          </cell>
        </row>
        <row r="41">
          <cell r="D41">
            <v>0.34839310000000001</v>
          </cell>
        </row>
        <row r="42">
          <cell r="D42">
            <v>0.34614820000000002</v>
          </cell>
        </row>
        <row r="43">
          <cell r="D43">
            <v>0.35294039999999999</v>
          </cell>
        </row>
        <row r="44">
          <cell r="D44">
            <v>0.34861379999999997</v>
          </cell>
        </row>
        <row r="45">
          <cell r="D45">
            <v>0.34394609999999998</v>
          </cell>
        </row>
        <row r="46">
          <cell r="D46">
            <v>0.3397637</v>
          </cell>
        </row>
        <row r="47">
          <cell r="D47">
            <v>0.34082610000000002</v>
          </cell>
        </row>
        <row r="48">
          <cell r="D48">
            <v>0.34538380000000002</v>
          </cell>
        </row>
        <row r="49">
          <cell r="D49">
            <v>0.35206419999999999</v>
          </cell>
        </row>
        <row r="50">
          <cell r="D50">
            <v>0.35831170000000001</v>
          </cell>
        </row>
        <row r="51">
          <cell r="D51">
            <v>0.35650880000000001</v>
          </cell>
        </row>
        <row r="52">
          <cell r="D52">
            <v>0.35768879999999997</v>
          </cell>
        </row>
        <row r="53">
          <cell r="D53">
            <v>0.33746730000000003</v>
          </cell>
        </row>
        <row r="54">
          <cell r="D54">
            <v>0.34030680000000002</v>
          </cell>
        </row>
        <row r="55">
          <cell r="D55">
            <v>0.33662979999999998</v>
          </cell>
        </row>
        <row r="56">
          <cell r="D56">
            <v>0.34287669999999998</v>
          </cell>
        </row>
        <row r="57">
          <cell r="D57">
            <v>0.33985130000000002</v>
          </cell>
        </row>
      </sheetData>
      <sheetData sheetId="5">
        <row r="4">
          <cell r="H4">
            <v>0.13023075019554722</v>
          </cell>
        </row>
        <row r="5">
          <cell r="H5">
            <v>0.13387429566848033</v>
          </cell>
        </row>
        <row r="6">
          <cell r="H6">
            <v>0.14949703475752321</v>
          </cell>
        </row>
        <row r="7">
          <cell r="H7">
            <v>0.12144547982170727</v>
          </cell>
        </row>
        <row r="8">
          <cell r="H8">
            <v>0.13138694457251554</v>
          </cell>
        </row>
        <row r="9">
          <cell r="H9">
            <v>0.13295290848227923</v>
          </cell>
        </row>
        <row r="10">
          <cell r="H10">
            <v>0.13066232106539569</v>
          </cell>
        </row>
        <row r="11">
          <cell r="H11">
            <v>0.12031626985115029</v>
          </cell>
        </row>
        <row r="12">
          <cell r="H12">
            <v>0.13779221932103616</v>
          </cell>
        </row>
        <row r="13">
          <cell r="H13">
            <v>0.1302802505772396</v>
          </cell>
        </row>
        <row r="14">
          <cell r="H14">
            <v>0.1475295520601346</v>
          </cell>
        </row>
        <row r="15">
          <cell r="H15">
            <v>0.15781528618963439</v>
          </cell>
        </row>
        <row r="16">
          <cell r="H16">
            <v>0.13576747179357659</v>
          </cell>
        </row>
        <row r="17">
          <cell r="H17">
            <v>0.13452995140137755</v>
          </cell>
        </row>
        <row r="18">
          <cell r="H18">
            <v>0.12544094166894029</v>
          </cell>
        </row>
        <row r="19">
          <cell r="H19">
            <v>0.12280758368762758</v>
          </cell>
        </row>
        <row r="20">
          <cell r="H20">
            <v>0.11339098851238205</v>
          </cell>
        </row>
        <row r="21">
          <cell r="H21">
            <v>0.130542008208229</v>
          </cell>
        </row>
        <row r="22">
          <cell r="H22">
            <v>0.13331027219504182</v>
          </cell>
        </row>
        <row r="23">
          <cell r="H23">
            <v>0.15199352201902286</v>
          </cell>
        </row>
        <row r="24">
          <cell r="H24">
            <v>0.136434674293053</v>
          </cell>
        </row>
        <row r="25">
          <cell r="H25">
            <v>0.12166025088022657</v>
          </cell>
        </row>
        <row r="26">
          <cell r="H26">
            <v>0.12629016554702346</v>
          </cell>
        </row>
        <row r="27">
          <cell r="H27">
            <v>0.12812981894260833</v>
          </cell>
        </row>
        <row r="28">
          <cell r="H28">
            <v>0.14035845398944738</v>
          </cell>
        </row>
        <row r="29">
          <cell r="H29">
            <v>0.15795566433074046</v>
          </cell>
        </row>
        <row r="30">
          <cell r="H30">
            <v>0.17801717256797503</v>
          </cell>
        </row>
        <row r="31">
          <cell r="H31">
            <v>0.20915421247683857</v>
          </cell>
        </row>
        <row r="32">
          <cell r="H32">
            <v>0.21477073296025231</v>
          </cell>
        </row>
        <row r="33">
          <cell r="H33">
            <v>0.22169826723093705</v>
          </cell>
        </row>
        <row r="34">
          <cell r="H34">
            <v>0.21199669107888455</v>
          </cell>
        </row>
        <row r="35">
          <cell r="H35">
            <v>0.21851402245693971</v>
          </cell>
        </row>
        <row r="36">
          <cell r="H36">
            <v>0.19894068098635495</v>
          </cell>
        </row>
        <row r="37">
          <cell r="H37">
            <v>0.18840231207454639</v>
          </cell>
        </row>
        <row r="38">
          <cell r="H38">
            <v>0.17897676073289903</v>
          </cell>
        </row>
        <row r="39">
          <cell r="H39">
            <v>0.19422641856372463</v>
          </cell>
        </row>
        <row r="40">
          <cell r="H40">
            <v>0.19572093204561367</v>
          </cell>
        </row>
        <row r="41">
          <cell r="H41">
            <v>0.1934608933285572</v>
          </cell>
        </row>
        <row r="42">
          <cell r="H42">
            <v>0.19146131464051239</v>
          </cell>
        </row>
        <row r="43">
          <cell r="H43">
            <v>0.18438669309920022</v>
          </cell>
        </row>
        <row r="44">
          <cell r="H44">
            <v>0.18370750646548542</v>
          </cell>
        </row>
        <row r="45">
          <cell r="H45">
            <v>0.17803640903263651</v>
          </cell>
        </row>
        <row r="46">
          <cell r="H46">
            <v>0.1755185935256813</v>
          </cell>
        </row>
        <row r="47">
          <cell r="H47">
            <v>0.16917078959079743</v>
          </cell>
        </row>
        <row r="48">
          <cell r="H48">
            <v>0.17378426441650044</v>
          </cell>
        </row>
        <row r="49">
          <cell r="H49">
            <v>0.17898044497736235</v>
          </cell>
        </row>
        <row r="50">
          <cell r="H50">
            <v>0.18191094421263651</v>
          </cell>
        </row>
        <row r="51">
          <cell r="H51">
            <v>0.17975669013971382</v>
          </cell>
        </row>
        <row r="52">
          <cell r="H52">
            <v>0.16947940831978303</v>
          </cell>
        </row>
        <row r="53">
          <cell r="H53">
            <v>0.15924490474486344</v>
          </cell>
        </row>
        <row r="54">
          <cell r="H54">
            <v>0.15757673635400452</v>
          </cell>
        </row>
        <row r="55">
          <cell r="H55">
            <v>0.15433363314135604</v>
          </cell>
        </row>
        <row r="56">
          <cell r="H56">
            <v>0.15265660096290889</v>
          </cell>
        </row>
        <row r="57">
          <cell r="H57">
            <v>0.15908357901294595</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ontents"/>
      <sheetName val="Table 1"/>
      <sheetName val="Table 2"/>
      <sheetName val="Table 3"/>
      <sheetName val="Table 4"/>
      <sheetName val="Table 5"/>
      <sheetName val="(Table 5 Transposed)"/>
      <sheetName val="Table 6"/>
      <sheetName val="Table 7_SIC07"/>
      <sheetName val="Table 7_SIC03"/>
      <sheetName val="Table 8"/>
      <sheetName val="Table 9"/>
      <sheetName val="Table 10_SOC10"/>
      <sheetName val="Table 10_SOC00"/>
      <sheetName val="Table 11"/>
      <sheetName val="Table 12"/>
      <sheetName val="Table 13"/>
      <sheetName val="Table 14"/>
      <sheetName val="Table 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S3">
            <v>320.5</v>
          </cell>
          <cell r="U3">
            <v>600.20000000000005</v>
          </cell>
        </row>
        <row r="4">
          <cell r="S4">
            <v>334.9</v>
          </cell>
          <cell r="U4">
            <v>635.6</v>
          </cell>
        </row>
        <row r="5">
          <cell r="S5">
            <v>345.5</v>
          </cell>
          <cell r="U5">
            <v>660.5</v>
          </cell>
        </row>
        <row r="6">
          <cell r="S6">
            <v>359</v>
          </cell>
          <cell r="U6">
            <v>685.4</v>
          </cell>
        </row>
        <row r="7">
          <cell r="S7">
            <v>375.9</v>
          </cell>
          <cell r="U7">
            <v>731.1</v>
          </cell>
        </row>
        <row r="8">
          <cell r="S8">
            <v>390.9</v>
          </cell>
          <cell r="U8">
            <v>767.8</v>
          </cell>
        </row>
        <row r="9">
          <cell r="S9">
            <v>404</v>
          </cell>
          <cell r="U9">
            <v>794.2</v>
          </cell>
        </row>
        <row r="10">
          <cell r="S10">
            <v>422.8</v>
          </cell>
          <cell r="U10">
            <v>827.3</v>
          </cell>
        </row>
        <row r="12">
          <cell r="S12">
            <v>419.2</v>
          </cell>
          <cell r="U12">
            <v>814.4</v>
          </cell>
        </row>
        <row r="13">
          <cell r="S13">
            <v>431.2</v>
          </cell>
          <cell r="U13">
            <v>850.5</v>
          </cell>
        </row>
        <row r="14">
          <cell r="S14">
            <v>446.4</v>
          </cell>
          <cell r="U14">
            <v>886.2</v>
          </cell>
        </row>
        <row r="16">
          <cell r="S16">
            <v>443.6</v>
          </cell>
          <cell r="U16">
            <v>881.6</v>
          </cell>
        </row>
        <row r="17">
          <cell r="S17">
            <v>457.6</v>
          </cell>
          <cell r="U17">
            <v>907.1</v>
          </cell>
        </row>
        <row r="18">
          <cell r="S18">
            <v>479.1</v>
          </cell>
          <cell r="U18">
            <v>950.7</v>
          </cell>
        </row>
        <row r="19">
          <cell r="S19">
            <v>488.5</v>
          </cell>
          <cell r="U19">
            <v>971.4</v>
          </cell>
        </row>
        <row r="20">
          <cell r="S20">
            <v>498.5</v>
          </cell>
          <cell r="U20">
            <v>986.1</v>
          </cell>
        </row>
        <row r="21">
          <cell r="S21">
            <v>500.7</v>
          </cell>
          <cell r="U21">
            <v>1002.1</v>
          </cell>
        </row>
        <row r="23">
          <cell r="S23">
            <v>498.3</v>
          </cell>
          <cell r="U23">
            <v>998.5</v>
          </cell>
        </row>
        <row r="24">
          <cell r="S24">
            <v>506.1</v>
          </cell>
          <cell r="U24">
            <v>1001.9</v>
          </cell>
        </row>
        <row r="25">
          <cell r="S25">
            <v>517.4</v>
          </cell>
          <cell r="U25">
            <v>1020</v>
          </cell>
        </row>
        <row r="26">
          <cell r="S26">
            <v>518.29999999999995</v>
          </cell>
          <cell r="U26">
            <v>1025.3</v>
          </cell>
        </row>
        <row r="27">
          <cell r="S27">
            <v>527.1</v>
          </cell>
          <cell r="U27">
            <v>1034.9000000000001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T.1"/>
      <sheetName val="Data for Figure 1"/>
      <sheetName val="Figure T.2"/>
      <sheetName val="Data for Figure 2"/>
      <sheetName val="Table T.1 (OECD 1993)"/>
      <sheetName val="Table T.2 (OECD 1996)"/>
      <sheetName val="Table T.3 (OECD LMS)"/>
      <sheetName val="Table T.4"/>
      <sheetName val="Table T.4 (EPI)"/>
      <sheetName val="Table T.5"/>
      <sheetName val="Table T.5 (SSA)"/>
      <sheetName val="Table T.6 (H and R)"/>
      <sheetName val="Table T.7"/>
      <sheetName val="Table T.7 (Karoly)"/>
      <sheetName val="Table T.8 (Lydall)"/>
      <sheetName val="Table T.9 (G and M)"/>
      <sheetName val="Table T.10"/>
      <sheetName val="Table T.10 Current Popn Reports"/>
      <sheetName val="Table T.11 US Census Bureau"/>
      <sheetName val="Table T.12 (SIPP)"/>
      <sheetName val="Table T.13"/>
      <sheetName val="Table T.13 P + Saez"/>
      <sheetName val="Table T.14 Histor Stats"/>
      <sheetName val="Table T.15 Miller"/>
      <sheetName val="Table T.16 (Brittain)"/>
      <sheetName val="US P 60"/>
      <sheetName val="US P 60 (2)"/>
      <sheetName val="EPI"/>
      <sheetName val="EPI men"/>
      <sheetName val="EPI women"/>
      <sheetName val="CENSUS RESULTS"/>
      <sheetName val="1940 Census men"/>
      <sheetName val="1950 Census men"/>
      <sheetName val="Table 5B.1"/>
      <sheetName val="Table 5B.3"/>
      <sheetName val="Census 1970 comp results"/>
      <sheetName val="Census 1970 comp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
          <cell r="F4">
            <v>259.91263298736283</v>
          </cell>
        </row>
        <row r="14">
          <cell r="F14">
            <v>198.90598591290103</v>
          </cell>
        </row>
        <row r="15">
          <cell r="F15">
            <v>196.55882225162367</v>
          </cell>
        </row>
        <row r="16">
          <cell r="F16">
            <v>194.96781803110903</v>
          </cell>
        </row>
        <row r="17">
          <cell r="F17">
            <v>201.59960763721244</v>
          </cell>
        </row>
        <row r="18">
          <cell r="F18">
            <v>203.72640977081343</v>
          </cell>
        </row>
        <row r="19">
          <cell r="F19">
            <v>205.61761819955726</v>
          </cell>
        </row>
        <row r="20">
          <cell r="F20">
            <v>212.55612494414146</v>
          </cell>
        </row>
        <row r="21">
          <cell r="F21">
            <v>212.3043949236166</v>
          </cell>
        </row>
        <row r="22">
          <cell r="F22">
            <v>216.23135154461934</v>
          </cell>
        </row>
        <row r="23">
          <cell r="F23">
            <v>222.11501072124727</v>
          </cell>
        </row>
        <row r="24">
          <cell r="F24">
            <v>222.65219306616575</v>
          </cell>
        </row>
        <row r="25">
          <cell r="F25">
            <v>229.1856224026279</v>
          </cell>
        </row>
        <row r="26">
          <cell r="F26">
            <v>231.40987873312375</v>
          </cell>
        </row>
        <row r="27">
          <cell r="F27">
            <v>232.18119761112649</v>
          </cell>
        </row>
        <row r="28">
          <cell r="F28">
            <v>235.91243866281872</v>
          </cell>
        </row>
        <row r="29">
          <cell r="F29">
            <v>238.83523583831931</v>
          </cell>
        </row>
        <row r="30">
          <cell r="F30">
            <v>237.22442140695824</v>
          </cell>
        </row>
        <row r="31">
          <cell r="F31">
            <v>237.55599962741752</v>
          </cell>
        </row>
        <row r="32">
          <cell r="F32">
            <v>239.02441966669318</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Hoja1"/>
      <sheetName val="deciles pci"/>
      <sheetName val="indices pci"/>
      <sheetName val="intervals pci"/>
      <sheetName val="deciles ei"/>
      <sheetName val="indices ei"/>
      <sheetName val="intervals ei"/>
      <sheetName val="deciles lmi"/>
      <sheetName val="indices lmi"/>
      <sheetName val="intervals lmi"/>
      <sheetName val="deciles ni"/>
      <sheetName val="indices ni"/>
      <sheetName val="intervals ni"/>
      <sheetName val="gini1"/>
      <sheetName val="gini2"/>
      <sheetName val="gini3"/>
      <sheetName val="polariz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3">
          <cell r="B13">
            <v>0.32187022999999998</v>
          </cell>
        </row>
        <row r="14">
          <cell r="B14">
            <v>0.37607992000000001</v>
          </cell>
        </row>
        <row r="15">
          <cell r="B15">
            <v>0.40522522</v>
          </cell>
        </row>
        <row r="16">
          <cell r="B16">
            <v>0.43069925999999997</v>
          </cell>
        </row>
        <row r="17">
          <cell r="B17">
            <v>0.43749379999999999</v>
          </cell>
        </row>
        <row r="18">
          <cell r="B18">
            <v>0.44174616999999999</v>
          </cell>
        </row>
        <row r="19">
          <cell r="B19">
            <v>0.42379836999999998</v>
          </cell>
        </row>
        <row r="21">
          <cell r="B21">
            <v>0.42948209999999998</v>
          </cell>
        </row>
        <row r="22">
          <cell r="B22">
            <v>0.42324534000000003</v>
          </cell>
        </row>
        <row r="23">
          <cell r="B23">
            <v>0.43096780000000001</v>
          </cell>
        </row>
        <row r="24">
          <cell r="B24">
            <v>0.45968857000000002</v>
          </cell>
        </row>
        <row r="25">
          <cell r="B25">
            <v>0.46260949000000001</v>
          </cell>
        </row>
        <row r="26">
          <cell r="B26">
            <v>0.46073364</v>
          </cell>
        </row>
        <row r="27">
          <cell r="B27">
            <v>0.47963275999999999</v>
          </cell>
        </row>
        <row r="29">
          <cell r="B29">
            <v>0.47831791000000001</v>
          </cell>
        </row>
        <row r="30">
          <cell r="B30">
            <v>0.46810853000000002</v>
          </cell>
        </row>
        <row r="31">
          <cell r="B31">
            <v>0.48244084999999998</v>
          </cell>
        </row>
        <row r="32">
          <cell r="B32">
            <v>0.50132058000000002</v>
          </cell>
        </row>
        <row r="33">
          <cell r="B33">
            <v>0.51236612999999998</v>
          </cell>
        </row>
        <row r="34">
          <cell r="B34">
            <v>0.50575702</v>
          </cell>
        </row>
        <row r="36">
          <cell r="B36">
            <v>0.51663499999999996</v>
          </cell>
        </row>
        <row r="37">
          <cell r="B37">
            <v>0.50677218000000002</v>
          </cell>
        </row>
        <row r="38">
          <cell r="B38">
            <v>0.50416777000000002</v>
          </cell>
        </row>
        <row r="39">
          <cell r="B39">
            <v>0.48519586999999997</v>
          </cell>
        </row>
        <row r="40">
          <cell r="B40">
            <v>0.47394816000000001</v>
          </cell>
        </row>
        <row r="41">
          <cell r="B41">
            <v>0.46902251</v>
          </cell>
        </row>
        <row r="42">
          <cell r="B42">
            <v>0.46751796000000001</v>
          </cell>
        </row>
        <row r="43">
          <cell r="B43">
            <v>0.45824540000000002</v>
          </cell>
        </row>
        <row r="44">
          <cell r="B44">
            <v>0.45698856999999998</v>
          </cell>
        </row>
        <row r="45">
          <cell r="B45">
            <v>0.44482358</v>
          </cell>
        </row>
        <row r="46">
          <cell r="B46">
            <v>0.44772545000000002</v>
          </cell>
        </row>
        <row r="47">
          <cell r="B47">
            <v>0.43592908000000002</v>
          </cell>
        </row>
        <row r="48">
          <cell r="B48">
            <v>0.43783654</v>
          </cell>
        </row>
        <row r="49">
          <cell r="B49">
            <v>0.43558817</v>
          </cell>
        </row>
        <row r="50">
          <cell r="B50">
            <v>0.42705418000000001</v>
          </cell>
        </row>
        <row r="51">
          <cell r="B51">
            <v>0.41969108999999999</v>
          </cell>
        </row>
        <row r="52">
          <cell r="B52">
            <v>0.41883661</v>
          </cell>
        </row>
        <row r="53">
          <cell r="B53">
            <v>0.40853899999999999</v>
          </cell>
        </row>
        <row r="54">
          <cell r="B54">
            <v>0.40945772000000002</v>
          </cell>
        </row>
        <row r="55">
          <cell r="B55">
            <v>0.40247530999999998</v>
          </cell>
        </row>
        <row r="56">
          <cell r="B56">
            <v>0.39746800999999998</v>
          </cell>
        </row>
        <row r="57">
          <cell r="B57">
            <v>0.39468027999999999</v>
          </cell>
        </row>
        <row r="58">
          <cell r="B58">
            <v>0.39401978999999998</v>
          </cell>
        </row>
        <row r="59">
          <cell r="B59">
            <v>0.39242328999999998</v>
          </cell>
        </row>
        <row r="60">
          <cell r="B60">
            <v>0.39688014999999999</v>
          </cell>
        </row>
        <row r="83">
          <cell r="B83">
            <v>0.54952623</v>
          </cell>
        </row>
        <row r="84">
          <cell r="B84">
            <v>0.55585779999999996</v>
          </cell>
        </row>
        <row r="85">
          <cell r="B85">
            <v>0.56166888000000004</v>
          </cell>
        </row>
        <row r="86">
          <cell r="B86">
            <v>0.55662982000000005</v>
          </cell>
        </row>
        <row r="87">
          <cell r="B87">
            <v>0.52888897000000001</v>
          </cell>
        </row>
        <row r="88">
          <cell r="B88">
            <v>0.56006663999999995</v>
          </cell>
        </row>
        <row r="89">
          <cell r="B89">
            <v>0.57087195999999996</v>
          </cell>
        </row>
        <row r="90">
          <cell r="B90">
            <v>0.59133095999999996</v>
          </cell>
        </row>
        <row r="91">
          <cell r="B91">
            <v>0.61008925000000003</v>
          </cell>
        </row>
        <row r="92">
          <cell r="B92">
            <v>0.58543668999999998</v>
          </cell>
        </row>
        <row r="94">
          <cell r="B94">
            <v>0.5805302</v>
          </cell>
        </row>
        <row r="95">
          <cell r="B95">
            <v>0.57324217</v>
          </cell>
        </row>
        <row r="96">
          <cell r="B96">
            <v>0.57587423000000004</v>
          </cell>
        </row>
        <row r="97">
          <cell r="B97">
            <v>0.57569106000000003</v>
          </cell>
        </row>
        <row r="98">
          <cell r="B98">
            <v>0.57304580000000005</v>
          </cell>
        </row>
        <row r="99">
          <cell r="B99">
            <v>0.56697122</v>
          </cell>
        </row>
        <row r="100">
          <cell r="B100">
            <v>0.56881475999999997</v>
          </cell>
        </row>
        <row r="101">
          <cell r="B101">
            <v>0.56358052000000003</v>
          </cell>
        </row>
        <row r="102">
          <cell r="B102">
            <v>0.55636799000000003</v>
          </cell>
        </row>
        <row r="103">
          <cell r="B103">
            <v>0.54517459000000001</v>
          </cell>
        </row>
        <row r="105">
          <cell r="B105">
            <v>0.54568970000000006</v>
          </cell>
        </row>
        <row r="106">
          <cell r="B106">
            <v>0.54353240999999997</v>
          </cell>
        </row>
        <row r="107">
          <cell r="B107">
            <v>0.53739784000000002</v>
          </cell>
        </row>
        <row r="108">
          <cell r="B108">
            <v>0.52830588000000001</v>
          </cell>
        </row>
        <row r="109">
          <cell r="B109">
            <v>0.52027102999999997</v>
          </cell>
        </row>
        <row r="110">
          <cell r="B110">
            <v>0.51543355999999996</v>
          </cell>
        </row>
        <row r="111">
          <cell r="B111">
            <v>0.50737118999999997</v>
          </cell>
        </row>
        <row r="112">
          <cell r="B112">
            <v>0.50239345000000002</v>
          </cell>
        </row>
        <row r="113">
          <cell r="B113">
            <v>0.50450437999999997</v>
          </cell>
        </row>
        <row r="114">
          <cell r="B114">
            <v>0.49485361999999999</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alth shares"/>
      <sheetName val="income shares"/>
    </sheetNames>
    <sheetDataSet>
      <sheetData sheetId="0">
        <row r="2">
          <cell r="B2">
            <v>0.28158393502235413</v>
          </cell>
        </row>
        <row r="4">
          <cell r="B4">
            <v>0.30279657244682312</v>
          </cell>
        </row>
        <row r="5">
          <cell r="B5">
            <v>0.29737985134124756</v>
          </cell>
        </row>
        <row r="6">
          <cell r="B6">
            <v>0.32843872904777527</v>
          </cell>
        </row>
        <row r="7">
          <cell r="B7">
            <v>0.26821419596672058</v>
          </cell>
        </row>
        <row r="8">
          <cell r="B8">
            <v>0.31492152810096741</v>
          </cell>
        </row>
        <row r="9">
          <cell r="B9">
            <v>0.31555834412574768</v>
          </cell>
        </row>
        <row r="10">
          <cell r="B10">
            <v>0.23784817755222321</v>
          </cell>
        </row>
        <row r="11">
          <cell r="B11">
            <v>0.31449055671691895</v>
          </cell>
        </row>
        <row r="12">
          <cell r="B12">
            <v>0.35320371389389038</v>
          </cell>
        </row>
        <row r="13">
          <cell r="B13">
            <v>0.30513998866081238</v>
          </cell>
        </row>
        <row r="14">
          <cell r="B14">
            <v>0.30204778909683228</v>
          </cell>
        </row>
        <row r="15">
          <cell r="B15">
            <v>0.35204815864562988</v>
          </cell>
        </row>
        <row r="16">
          <cell r="B16">
            <v>0.34953638911247253</v>
          </cell>
        </row>
        <row r="17">
          <cell r="B17">
            <v>0.3321097195148468</v>
          </cell>
        </row>
        <row r="18">
          <cell r="B18">
            <v>0.34087872505187988</v>
          </cell>
        </row>
        <row r="19">
          <cell r="B19">
            <v>0.33893167972564697</v>
          </cell>
        </row>
        <row r="20">
          <cell r="B20">
            <v>0.34220835566520691</v>
          </cell>
        </row>
        <row r="21">
          <cell r="B21">
            <v>0.36291766166687012</v>
          </cell>
        </row>
      </sheetData>
      <sheetData sheetId="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v02"/>
      <sheetName val="(Transpose)"/>
    </sheetNames>
    <sheetDataSet>
      <sheetData sheetId="0" refreshError="1"/>
      <sheetData sheetId="1">
        <row r="2">
          <cell r="E2">
            <v>22.4</v>
          </cell>
        </row>
        <row r="3">
          <cell r="E3">
            <v>22.2</v>
          </cell>
        </row>
        <row r="4">
          <cell r="E4">
            <v>21.9</v>
          </cell>
        </row>
        <row r="5">
          <cell r="E5">
            <v>21</v>
          </cell>
        </row>
        <row r="6">
          <cell r="E6">
            <v>19.5</v>
          </cell>
        </row>
        <row r="7">
          <cell r="E7">
            <v>19</v>
          </cell>
        </row>
        <row r="8">
          <cell r="E8">
            <v>17.3</v>
          </cell>
        </row>
        <row r="9">
          <cell r="E9">
            <v>14.7</v>
          </cell>
        </row>
        <row r="10">
          <cell r="E10">
            <v>14.2</v>
          </cell>
        </row>
        <row r="11">
          <cell r="E11">
            <v>12.8</v>
          </cell>
        </row>
        <row r="12">
          <cell r="E12">
            <v>12.1</v>
          </cell>
        </row>
        <row r="13">
          <cell r="E13">
            <v>12.6</v>
          </cell>
        </row>
        <row r="14">
          <cell r="E14">
            <v>12.5</v>
          </cell>
        </row>
        <row r="15">
          <cell r="E15">
            <v>11.9</v>
          </cell>
        </row>
        <row r="16">
          <cell r="E16">
            <v>11.1</v>
          </cell>
        </row>
        <row r="17">
          <cell r="E17">
            <v>11.2</v>
          </cell>
        </row>
        <row r="18">
          <cell r="E18">
            <v>12.3</v>
          </cell>
        </row>
        <row r="19">
          <cell r="E19">
            <v>11.8</v>
          </cell>
        </row>
        <row r="20">
          <cell r="E20">
            <v>11.6</v>
          </cell>
        </row>
        <row r="21">
          <cell r="E21">
            <v>11.4</v>
          </cell>
        </row>
        <row r="22">
          <cell r="E22">
            <v>11.7</v>
          </cell>
        </row>
        <row r="23">
          <cell r="E23">
            <v>13</v>
          </cell>
        </row>
        <row r="24">
          <cell r="E24">
            <v>14</v>
          </cell>
        </row>
        <row r="25">
          <cell r="E25">
            <v>15</v>
          </cell>
        </row>
        <row r="26">
          <cell r="E26">
            <v>15.2</v>
          </cell>
        </row>
        <row r="27">
          <cell r="E27">
            <v>14.4</v>
          </cell>
        </row>
        <row r="28">
          <cell r="E28">
            <v>14</v>
          </cell>
        </row>
        <row r="29">
          <cell r="E29">
            <v>13.6</v>
          </cell>
        </row>
        <row r="30">
          <cell r="E30">
            <v>13.4</v>
          </cell>
        </row>
        <row r="31">
          <cell r="E31">
            <v>13</v>
          </cell>
        </row>
        <row r="32">
          <cell r="E32">
            <v>12.8</v>
          </cell>
        </row>
        <row r="33">
          <cell r="E33">
            <v>13.5</v>
          </cell>
        </row>
        <row r="34">
          <cell r="E34">
            <v>14.2</v>
          </cell>
        </row>
        <row r="35">
          <cell r="E35">
            <v>14.8</v>
          </cell>
        </row>
        <row r="36">
          <cell r="E36">
            <v>15.1</v>
          </cell>
        </row>
        <row r="37">
          <cell r="E37">
            <v>14.5</v>
          </cell>
        </row>
        <row r="38">
          <cell r="E38">
            <v>13.8</v>
          </cell>
        </row>
        <row r="39">
          <cell r="E39">
            <v>13.7</v>
          </cell>
        </row>
        <row r="40">
          <cell r="E40">
            <v>13.3</v>
          </cell>
        </row>
        <row r="41">
          <cell r="E41">
            <v>12.7</v>
          </cell>
        </row>
        <row r="42">
          <cell r="E42">
            <v>11.9</v>
          </cell>
        </row>
        <row r="43">
          <cell r="E43">
            <v>11.3</v>
          </cell>
        </row>
        <row r="44">
          <cell r="E44">
            <v>11.7</v>
          </cell>
        </row>
        <row r="45">
          <cell r="E45">
            <v>12.1</v>
          </cell>
        </row>
        <row r="46">
          <cell r="E46">
            <v>12.5</v>
          </cell>
        </row>
        <row r="47">
          <cell r="E47">
            <v>12.7</v>
          </cell>
        </row>
        <row r="48">
          <cell r="E48">
            <v>12.6</v>
          </cell>
        </row>
        <row r="49">
          <cell r="E49">
            <v>12.3</v>
          </cell>
        </row>
        <row r="50">
          <cell r="E50">
            <v>12.5</v>
          </cell>
        </row>
        <row r="51">
          <cell r="E51">
            <v>13.2</v>
          </cell>
        </row>
        <row r="52">
          <cell r="E52">
            <v>14.3</v>
          </cell>
        </row>
        <row r="53">
          <cell r="E53">
            <v>15.1</v>
          </cell>
        </row>
        <row r="54">
          <cell r="E54">
            <v>15</v>
          </cell>
        </row>
        <row r="55">
          <cell r="E55">
            <v>15</v>
          </cell>
        </row>
        <row r="56">
          <cell r="E56">
            <v>14.5</v>
          </cell>
        </row>
        <row r="57">
          <cell r="E57">
            <v>14.8</v>
          </cell>
        </row>
        <row r="58">
          <cell r="E58">
            <v>14.8</v>
          </cell>
        </row>
        <row r="59">
          <cell r="E59">
            <v>13.5</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I Data Library - Wages by per"/>
    </sheetNames>
    <sheetDataSet>
      <sheetData sheetId="0">
        <row r="2">
          <cell r="O2">
            <v>1.9</v>
          </cell>
        </row>
        <row r="3">
          <cell r="O3">
            <v>1.91</v>
          </cell>
        </row>
        <row r="4">
          <cell r="O4">
            <v>1.91</v>
          </cell>
        </row>
        <row r="5">
          <cell r="O5">
            <v>1.94</v>
          </cell>
        </row>
        <row r="6">
          <cell r="O6">
            <v>1.94</v>
          </cell>
        </row>
        <row r="7">
          <cell r="O7">
            <v>1.93</v>
          </cell>
        </row>
        <row r="8">
          <cell r="O8">
            <v>1.95</v>
          </cell>
        </row>
        <row r="9">
          <cell r="O9">
            <v>1.94</v>
          </cell>
        </row>
        <row r="10">
          <cell r="O10">
            <v>1.99</v>
          </cell>
        </row>
        <row r="11">
          <cell r="O11">
            <v>2</v>
          </cell>
        </row>
        <row r="12">
          <cell r="O12">
            <v>2.02</v>
          </cell>
        </row>
        <row r="13">
          <cell r="O13">
            <v>2.0699999999999998</v>
          </cell>
        </row>
        <row r="14">
          <cell r="O14">
            <v>2.0299999999999998</v>
          </cell>
        </row>
        <row r="15">
          <cell r="O15">
            <v>2.04</v>
          </cell>
        </row>
        <row r="16">
          <cell r="O16">
            <v>2.09</v>
          </cell>
        </row>
        <row r="17">
          <cell r="O17">
            <v>2.1</v>
          </cell>
        </row>
        <row r="18">
          <cell r="O18">
            <v>2.08</v>
          </cell>
        </row>
        <row r="19">
          <cell r="O19">
            <v>2.12</v>
          </cell>
        </row>
        <row r="20">
          <cell r="O20">
            <v>2.12</v>
          </cell>
        </row>
        <row r="21">
          <cell r="O21">
            <v>2.08</v>
          </cell>
        </row>
        <row r="22">
          <cell r="O22">
            <v>2.11</v>
          </cell>
        </row>
        <row r="23">
          <cell r="O23">
            <v>2.19</v>
          </cell>
        </row>
        <row r="24">
          <cell r="O24">
            <v>2.2200000000000002</v>
          </cell>
        </row>
        <row r="25">
          <cell r="O25">
            <v>2.21</v>
          </cell>
        </row>
        <row r="26">
          <cell r="O26">
            <v>2.2000000000000002</v>
          </cell>
        </row>
        <row r="27">
          <cell r="O27">
            <v>2.2000000000000002</v>
          </cell>
        </row>
        <row r="28">
          <cell r="O28">
            <v>2.1800000000000002</v>
          </cell>
        </row>
        <row r="29">
          <cell r="O29">
            <v>2.23</v>
          </cell>
        </row>
        <row r="30">
          <cell r="O30">
            <v>2.23</v>
          </cell>
        </row>
        <row r="31">
          <cell r="O31">
            <v>2.2799999999999998</v>
          </cell>
        </row>
        <row r="32">
          <cell r="O32">
            <v>2.2400000000000002</v>
          </cell>
        </row>
        <row r="33">
          <cell r="O33">
            <v>2.2400000000000002</v>
          </cell>
        </row>
        <row r="34">
          <cell r="O34">
            <v>2.2599999999999998</v>
          </cell>
        </row>
        <row r="35">
          <cell r="O35">
            <v>2.27</v>
          </cell>
        </row>
        <row r="36">
          <cell r="O36">
            <v>2.33</v>
          </cell>
        </row>
        <row r="37">
          <cell r="O37">
            <v>2.3199999999999998</v>
          </cell>
        </row>
        <row r="38">
          <cell r="O38">
            <v>2.35</v>
          </cell>
        </row>
        <row r="39">
          <cell r="O39">
            <v>2.38</v>
          </cell>
        </row>
        <row r="40">
          <cell r="O40">
            <v>2.4</v>
          </cell>
        </row>
        <row r="41">
          <cell r="O41">
            <v>2.4300000000000002</v>
          </cell>
        </row>
        <row r="42">
          <cell r="O42">
            <v>2.4300000000000002</v>
          </cell>
        </row>
        <row r="43">
          <cell r="O43">
            <v>2.41</v>
          </cell>
        </row>
        <row r="44">
          <cell r="O44">
            <v>2.4700000000000002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poverty USD1.9"/>
      <sheetName val="intervals USD1.9"/>
      <sheetName val="poverty USD2.5"/>
      <sheetName val="intervals USD2.5"/>
      <sheetName val="poverty USD4"/>
      <sheetName val="intervals USD4"/>
      <sheetName val="poverty median"/>
      <sheetName val="intervals median"/>
      <sheetName val="region_1.9"/>
      <sheetName val="region_2.5"/>
      <sheetName val="region_4"/>
      <sheetName val="NBI1"/>
      <sheetName val="NBI2"/>
      <sheetName val="NBI3"/>
    </sheetNames>
    <sheetDataSet>
      <sheetData sheetId="0"/>
      <sheetData sheetId="1"/>
      <sheetData sheetId="2"/>
      <sheetData sheetId="3"/>
      <sheetData sheetId="4"/>
      <sheetData sheetId="5"/>
      <sheetData sheetId="6"/>
      <sheetData sheetId="7"/>
      <sheetData sheetId="8">
        <row r="14">
          <cell r="B14">
            <v>13.11978</v>
          </cell>
        </row>
        <row r="15">
          <cell r="B15">
            <v>16.796030999999999</v>
          </cell>
        </row>
        <row r="16">
          <cell r="B16">
            <v>17.613320999999999</v>
          </cell>
        </row>
        <row r="17">
          <cell r="B17">
            <v>18.592105</v>
          </cell>
        </row>
        <row r="18">
          <cell r="B18">
            <v>21.557403999999998</v>
          </cell>
        </row>
        <row r="19">
          <cell r="B19">
            <v>17.214241000000001</v>
          </cell>
        </row>
        <row r="20">
          <cell r="B20">
            <v>17.217037999999999</v>
          </cell>
        </row>
        <row r="22">
          <cell r="B22">
            <v>19.558835999999999</v>
          </cell>
        </row>
        <row r="23">
          <cell r="B23">
            <v>20.099564999999998</v>
          </cell>
        </row>
        <row r="24">
          <cell r="B24">
            <v>20.722494999999999</v>
          </cell>
        </row>
        <row r="25">
          <cell r="B25">
            <v>21.194300999999999</v>
          </cell>
        </row>
        <row r="26">
          <cell r="B26">
            <v>22.554065999999999</v>
          </cell>
        </row>
        <row r="27">
          <cell r="B27">
            <v>22.229562999999999</v>
          </cell>
        </row>
        <row r="28">
          <cell r="B28">
            <v>21.933447999999999</v>
          </cell>
        </row>
        <row r="30">
          <cell r="B30">
            <v>23.020371000000001</v>
          </cell>
        </row>
        <row r="31">
          <cell r="B31">
            <v>22.473455999999999</v>
          </cell>
        </row>
        <row r="32">
          <cell r="B32">
            <v>24.477243999999999</v>
          </cell>
        </row>
        <row r="33">
          <cell r="B33">
            <v>25.066680999999999</v>
          </cell>
        </row>
        <row r="34">
          <cell r="B34">
            <v>25.936986000000001</v>
          </cell>
        </row>
        <row r="35">
          <cell r="B35">
            <v>24.877521999999999</v>
          </cell>
        </row>
        <row r="37">
          <cell r="B37">
            <v>25.521591000000001</v>
          </cell>
        </row>
        <row r="38">
          <cell r="B38">
            <v>23.793914999999998</v>
          </cell>
        </row>
        <row r="39">
          <cell r="B39">
            <v>24.591989000000002</v>
          </cell>
        </row>
        <row r="40">
          <cell r="B40">
            <v>23.722028999999999</v>
          </cell>
        </row>
        <row r="41">
          <cell r="B41">
            <v>24.121423</v>
          </cell>
        </row>
        <row r="42">
          <cell r="B42">
            <v>24.513361</v>
          </cell>
        </row>
        <row r="43">
          <cell r="B43">
            <v>23.646265</v>
          </cell>
        </row>
        <row r="44">
          <cell r="B44">
            <v>22.721657</v>
          </cell>
        </row>
        <row r="45">
          <cell r="B45">
            <v>23.494599999999998</v>
          </cell>
        </row>
        <row r="46">
          <cell r="B46">
            <v>22.463974</v>
          </cell>
        </row>
        <row r="47">
          <cell r="B47">
            <v>22.488475000000001</v>
          </cell>
        </row>
        <row r="48">
          <cell r="B48">
            <v>21.900497000000001</v>
          </cell>
        </row>
        <row r="49">
          <cell r="B49">
            <v>22.294528</v>
          </cell>
        </row>
        <row r="50">
          <cell r="B50">
            <v>21.003074999999999</v>
          </cell>
        </row>
        <row r="51">
          <cell r="B51">
            <v>21.113859000000001</v>
          </cell>
        </row>
        <row r="52">
          <cell r="B52">
            <v>20.186086</v>
          </cell>
        </row>
        <row r="53">
          <cell r="B53">
            <v>20.698903000000001</v>
          </cell>
        </row>
        <row r="54">
          <cell r="B54">
            <v>21.415044999999999</v>
          </cell>
        </row>
        <row r="55">
          <cell r="B55">
            <v>20.395612</v>
          </cell>
        </row>
        <row r="56">
          <cell r="B56">
            <v>19.873747999999999</v>
          </cell>
        </row>
        <row r="57">
          <cell r="B57">
            <v>20.591457999999999</v>
          </cell>
        </row>
        <row r="58">
          <cell r="B58">
            <v>19.571103999999998</v>
          </cell>
        </row>
        <row r="59">
          <cell r="B59">
            <v>20.328158999999999</v>
          </cell>
        </row>
        <row r="82">
          <cell r="B82">
            <v>24.099675000000001</v>
          </cell>
        </row>
        <row r="83">
          <cell r="B83">
            <v>24.480043999999999</v>
          </cell>
        </row>
        <row r="84">
          <cell r="B84">
            <v>23.849744999999999</v>
          </cell>
        </row>
        <row r="85">
          <cell r="B85">
            <v>23.457424</v>
          </cell>
        </row>
        <row r="86">
          <cell r="B86">
            <v>24.105706000000001</v>
          </cell>
        </row>
        <row r="87">
          <cell r="B87">
            <v>23.973289999999999</v>
          </cell>
        </row>
        <row r="88">
          <cell r="B88">
            <v>25.299406000000001</v>
          </cell>
        </row>
        <row r="89">
          <cell r="B89">
            <v>26.140499999999999</v>
          </cell>
        </row>
        <row r="90">
          <cell r="B90">
            <v>26.046422</v>
          </cell>
        </row>
        <row r="91">
          <cell r="B91">
            <v>25.860140000000001</v>
          </cell>
        </row>
        <row r="93">
          <cell r="B93">
            <v>25.335926000000001</v>
          </cell>
        </row>
        <row r="94">
          <cell r="B94">
            <v>25.133199000000001</v>
          </cell>
        </row>
        <row r="95">
          <cell r="B95">
            <v>24.218458999999999</v>
          </cell>
        </row>
        <row r="96">
          <cell r="B96">
            <v>26.158773</v>
          </cell>
        </row>
        <row r="97">
          <cell r="B97">
            <v>25.276209000000001</v>
          </cell>
        </row>
        <row r="98">
          <cell r="B98">
            <v>25.043828000000001</v>
          </cell>
        </row>
        <row r="99">
          <cell r="B99">
            <v>25.100987</v>
          </cell>
        </row>
        <row r="100">
          <cell r="B100">
            <v>25.126463999999999</v>
          </cell>
        </row>
        <row r="101">
          <cell r="B101">
            <v>24.752320999999998</v>
          </cell>
        </row>
        <row r="102">
          <cell r="B102">
            <v>25.007947000000001</v>
          </cell>
        </row>
        <row r="103">
          <cell r="B103">
            <v>24.337571000000001</v>
          </cell>
        </row>
        <row r="105">
          <cell r="B105">
            <v>24.286266999999999</v>
          </cell>
        </row>
        <row r="106">
          <cell r="B106">
            <v>23.88673</v>
          </cell>
        </row>
        <row r="107">
          <cell r="B107">
            <v>23.560722999999999</v>
          </cell>
        </row>
        <row r="108">
          <cell r="B108">
            <v>24.021356999999998</v>
          </cell>
        </row>
        <row r="109">
          <cell r="B109">
            <v>23.413567</v>
          </cell>
        </row>
        <row r="110">
          <cell r="B110">
            <v>23.316417000000001</v>
          </cell>
        </row>
        <row r="111">
          <cell r="B111">
            <v>22.930758999999998</v>
          </cell>
        </row>
        <row r="112">
          <cell r="B112">
            <v>22.734835</v>
          </cell>
        </row>
        <row r="113">
          <cell r="B113">
            <v>22.820385999999999</v>
          </cell>
        </row>
        <row r="114">
          <cell r="B114">
            <v>22.019949</v>
          </cell>
        </row>
      </sheetData>
      <sheetData sheetId="9"/>
      <sheetData sheetId="10"/>
      <sheetData sheetId="11"/>
      <sheetData sheetId="12"/>
      <sheetData sheetId="13"/>
      <sheetData sheetId="1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Sources-to-publish"/>
      <sheetName val="Countries"/>
      <sheetName val="Groups"/>
      <sheetName val="Groups-Categories"/>
      <sheetName val="Groups-Categories-Subcategories"/>
      <sheetName val="Menu"/>
      <sheetName val="Groups-Categories-Subcateg-Vars"/>
      <sheetName val="Categories-Subcateg-Vars"/>
      <sheetName val="Categories-Subcateg-Vars (orig)"/>
      <sheetName val="Cat-Subcat-Vars-Subvar-Code"/>
      <sheetName val="Cat-Subcat-Vars-Subvar-Codes(o)"/>
      <sheetName val="France"/>
      <sheetName val="France (orig)"/>
      <sheetName val="France-notes"/>
      <sheetName val="France_wealth_income"/>
      <sheetName val="United Kingdom"/>
      <sheetName val="United Kingdom (orig)"/>
      <sheetName val="United Kingdom-notes"/>
      <sheetName val="United Kingdom_wealth_income"/>
      <sheetName val="United States"/>
      <sheetName val="United States (orig)"/>
      <sheetName val="United States-notes"/>
      <sheetName val="United States_wealth_income"/>
      <sheetName val="Canada"/>
      <sheetName val="Canada (orig)"/>
      <sheetName val="Canada-notes"/>
      <sheetName val="Canada_wealth_income"/>
      <sheetName val="Australia"/>
      <sheetName val="Australia orig"/>
      <sheetName val="Australia-notes"/>
      <sheetName val="Australia_wealth_income"/>
      <sheetName val="New Zealand"/>
      <sheetName val="New Zealand-notes"/>
      <sheetName val="Germany"/>
      <sheetName val="Germany (orig)"/>
      <sheetName val="Germany-notes"/>
      <sheetName val="Germany_wealth_income"/>
      <sheetName val="Netherlands"/>
      <sheetName val="Netherlands (orig)"/>
      <sheetName val="Netherlands-notes"/>
      <sheetName val="Netherlands_wealth_income"/>
      <sheetName val="Switzerland"/>
      <sheetName val="Switzerland-notes"/>
      <sheetName val="Ireland"/>
      <sheetName val="Ireland-notes"/>
      <sheetName val="India"/>
      <sheetName val="India-notes"/>
      <sheetName val="China"/>
      <sheetName val="China-notes"/>
      <sheetName val="Japan"/>
      <sheetName val="Japan (orig)"/>
      <sheetName val="Japan-notes"/>
      <sheetName val="Japan_wealth_income"/>
      <sheetName val="Indonesia"/>
      <sheetName val="Indonesia-notes"/>
      <sheetName val="Singapore"/>
      <sheetName val="Singapore-notes"/>
      <sheetName val="Singapore_wealth_income"/>
      <sheetName val="Argentina"/>
      <sheetName val="Argentina-notes"/>
      <sheetName val="Sweden"/>
      <sheetName val="Sweden (orig)"/>
      <sheetName val="Sweden-notes"/>
      <sheetName val="Sweden_wealth_income"/>
      <sheetName val="Finland"/>
      <sheetName val="Finland-notes"/>
      <sheetName val="Finland_wealth_income"/>
      <sheetName val="Norway"/>
      <sheetName val="Norway-notes"/>
      <sheetName val="Spain"/>
      <sheetName val="Spain (orig)"/>
      <sheetName val="Spain-notes"/>
      <sheetName val="Spain_wealth_income"/>
      <sheetName val="Portugal"/>
      <sheetName val="Portugal-notes"/>
      <sheetName val="Italy"/>
      <sheetName val="Italy (orig)"/>
      <sheetName val="Italy-notes"/>
      <sheetName val="Italy_wealth_income"/>
      <sheetName val="South Africa"/>
      <sheetName val="South Africa (orig)"/>
      <sheetName val="South Africa-notes"/>
      <sheetName val="South Africa_wealth_income"/>
      <sheetName val="Mauritius"/>
      <sheetName val="Mauritius-notes"/>
      <sheetName val="Tanzania"/>
      <sheetName val="Tanzania-notes"/>
      <sheetName val="Denmark"/>
      <sheetName val="Denmark (orig)"/>
      <sheetName val="Denmark-notes"/>
      <sheetName val="Denmark_wealth_income"/>
      <sheetName val="Colombia"/>
      <sheetName val="Colombia-notes"/>
      <sheetName val="Malaysia"/>
      <sheetName val="Malaysia-notes"/>
      <sheetName val="Uruguay"/>
      <sheetName val="Uruguay-notes"/>
      <sheetName val="Korea"/>
      <sheetName val="Korea (orig)"/>
      <sheetName val="Korea-notes"/>
      <sheetName val="Korea_wealth_income"/>
      <sheetName val="Taiwan"/>
      <sheetName val="Taiwan (orig)"/>
      <sheetName val="Taiwan-notes"/>
      <sheetName val="Taiwan_wealth_income"/>
      <sheetName val="Mexico"/>
      <sheetName val="Mexico_wealth_income"/>
      <sheetName val="Czech Republic"/>
      <sheetName val="Czech_wealth_income"/>
      <sheetName val="Greece"/>
      <sheetName val="Greece_wealth_income"/>
      <sheetName val="Ghana"/>
      <sheetName val="Ghana-notes"/>
      <sheetName val="Nigeria"/>
      <sheetName val="Nigeria-notes"/>
      <sheetName val="Kenya"/>
      <sheetName val="Kenya-notes"/>
      <sheetName val="Uganda"/>
      <sheetName val="Uganda-notes"/>
      <sheetName val="Zanzibar"/>
      <sheetName val="Zanzibar-notes"/>
      <sheetName val="Malawi"/>
      <sheetName val="Malawi-notes"/>
      <sheetName val="Zambia"/>
      <sheetName val="Zambia-notes"/>
      <sheetName val="Zimbabwe"/>
      <sheetName val="Zimbabwe-notes"/>
      <sheetName val="Seychelles"/>
      <sheetName val="Seychelles-notes"/>
      <sheetName val="Country Information"/>
      <sheetName val="Iceland"/>
      <sheetName val="Iceland-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00">
          <cell r="D100">
            <v>19</v>
          </cell>
        </row>
      </sheetData>
      <sheetData sheetId="13"/>
      <sheetData sheetId="14"/>
      <sheetData sheetId="15"/>
      <sheetData sheetId="16">
        <row r="68">
          <cell r="L68">
            <v>8.2200000000000006</v>
          </cell>
        </row>
      </sheetData>
      <sheetData sheetId="17"/>
      <sheetData sheetId="18"/>
      <sheetData sheetId="19"/>
      <sheetData sheetId="20">
        <row r="59">
          <cell r="D59">
            <v>17.960041861867687</v>
          </cell>
        </row>
        <row r="60">
          <cell r="D60">
            <v>18.15794105921632</v>
          </cell>
        </row>
        <row r="61">
          <cell r="D61">
            <v>17.577725000000001</v>
          </cell>
        </row>
        <row r="62">
          <cell r="D62">
            <v>18.573066775406247</v>
          </cell>
        </row>
        <row r="63">
          <cell r="D63">
            <v>17.599487458195231</v>
          </cell>
        </row>
        <row r="64">
          <cell r="D64">
            <v>15.883220435548376</v>
          </cell>
        </row>
        <row r="65">
          <cell r="D65">
            <v>15.867414854522684</v>
          </cell>
        </row>
        <row r="66">
          <cell r="D66">
            <v>14.459042055439385</v>
          </cell>
        </row>
        <row r="67">
          <cell r="D67">
            <v>15.472929986471554</v>
          </cell>
        </row>
        <row r="68">
          <cell r="D68">
            <v>16.292319490434096</v>
          </cell>
        </row>
        <row r="69">
          <cell r="D69">
            <v>14.991004682031273</v>
          </cell>
        </row>
        <row r="70">
          <cell r="D70">
            <v>16.315906869089506</v>
          </cell>
        </row>
        <row r="71">
          <cell r="D71">
            <v>17.602806588875772</v>
          </cell>
        </row>
        <row r="72">
          <cell r="D72">
            <v>18.011497014310468</v>
          </cell>
        </row>
        <row r="73">
          <cell r="D73">
            <v>18.67888575023515</v>
          </cell>
        </row>
        <row r="74">
          <cell r="D74">
            <v>19.598717962508879</v>
          </cell>
        </row>
        <row r="75">
          <cell r="D75">
            <v>18.417904285315917</v>
          </cell>
        </row>
        <row r="76">
          <cell r="D76">
            <v>16.422818416449541</v>
          </cell>
        </row>
        <row r="77">
          <cell r="D77">
            <v>15.270594044223252</v>
          </cell>
        </row>
        <row r="78">
          <cell r="D78">
            <v>15.478467631887071</v>
          </cell>
        </row>
        <row r="79">
          <cell r="D79">
            <v>15.770913177787016</v>
          </cell>
        </row>
        <row r="80">
          <cell r="D80">
            <v>15.868185076417598</v>
          </cell>
        </row>
        <row r="81">
          <cell r="D81">
            <v>15.628311990462226</v>
          </cell>
        </row>
        <row r="82">
          <cell r="D82">
            <v>17.637342175901782</v>
          </cell>
        </row>
        <row r="83">
          <cell r="D83">
            <v>16.450434286791296</v>
          </cell>
        </row>
        <row r="84">
          <cell r="D84">
            <v>14.72938302542493</v>
          </cell>
        </row>
        <row r="85">
          <cell r="D85">
            <v>15.393035953166024</v>
          </cell>
        </row>
        <row r="86">
          <cell r="D86">
            <v>15.733988074633878</v>
          </cell>
        </row>
        <row r="87">
          <cell r="D87">
            <v>15.007978377996723</v>
          </cell>
        </row>
        <row r="88">
          <cell r="D88">
            <v>12.905441063638763</v>
          </cell>
        </row>
        <row r="89">
          <cell r="D89">
            <v>11.484653721380797</v>
          </cell>
        </row>
        <row r="90">
          <cell r="D90">
            <v>10.53867000025793</v>
          </cell>
        </row>
        <row r="91">
          <cell r="D91">
            <v>11.071193948809938</v>
          </cell>
        </row>
        <row r="92">
          <cell r="D92">
            <v>11.762425770547628</v>
          </cell>
        </row>
        <row r="93">
          <cell r="D93">
            <v>10.953835923874255</v>
          </cell>
        </row>
        <row r="94">
          <cell r="D94">
            <v>11.269872474143945</v>
          </cell>
        </row>
        <row r="95">
          <cell r="D95">
            <v>10.946064706587993</v>
          </cell>
        </row>
        <row r="96">
          <cell r="D96">
            <v>11.360065498282971</v>
          </cell>
        </row>
        <row r="97">
          <cell r="D97">
            <v>10.518335555718981</v>
          </cell>
        </row>
        <row r="98">
          <cell r="D98">
            <v>9.7583202165547416</v>
          </cell>
        </row>
        <row r="99">
          <cell r="D99">
            <v>9.0810897702186377</v>
          </cell>
        </row>
        <row r="100">
          <cell r="D100">
            <v>9.3904559145803042</v>
          </cell>
        </row>
        <row r="101">
          <cell r="D101">
            <v>9.1805282675712654</v>
          </cell>
        </row>
        <row r="102">
          <cell r="D102">
            <v>9.0869757576587151</v>
          </cell>
        </row>
        <row r="103">
          <cell r="D103">
            <v>8.9818851566021518</v>
          </cell>
        </row>
        <row r="104">
          <cell r="D104">
            <v>8.8335735001955893</v>
          </cell>
        </row>
        <row r="105">
          <cell r="D105">
            <v>8.7478520785266909</v>
          </cell>
        </row>
        <row r="106">
          <cell r="D106">
            <v>8.3565900921357628</v>
          </cell>
        </row>
        <row r="107">
          <cell r="D107">
            <v>8.3376005383909941</v>
          </cell>
        </row>
        <row r="108">
          <cell r="D108">
            <v>8.2736755670745552</v>
          </cell>
        </row>
        <row r="109">
          <cell r="D109">
            <v>8.1639366576136148</v>
          </cell>
        </row>
        <row r="110">
          <cell r="D110">
            <v>8.0207510462667724</v>
          </cell>
        </row>
        <row r="111">
          <cell r="D111">
            <v>8.065064694401487</v>
          </cell>
        </row>
        <row r="112">
          <cell r="D112">
            <v>8.3681843007293182</v>
          </cell>
        </row>
        <row r="113">
          <cell r="D113">
            <v>8.4253319526665713</v>
          </cell>
        </row>
        <row r="114">
          <cell r="D114">
            <v>8.3519414859066643</v>
          </cell>
        </row>
        <row r="115">
          <cell r="D115">
            <v>8.0174220214230285</v>
          </cell>
        </row>
        <row r="116">
          <cell r="D116">
            <v>7.8038458864426294</v>
          </cell>
        </row>
        <row r="117">
          <cell r="D117">
            <v>7.7860816660916825</v>
          </cell>
        </row>
        <row r="118">
          <cell r="D118">
            <v>7.7541268798518805</v>
          </cell>
        </row>
        <row r="119">
          <cell r="D119">
            <v>7.7419961675539462</v>
          </cell>
        </row>
        <row r="120">
          <cell r="D120">
            <v>8.123618917085782</v>
          </cell>
        </row>
        <row r="121">
          <cell r="D121">
            <v>8.0058801501615697</v>
          </cell>
        </row>
        <row r="122">
          <cell r="D122">
            <v>7.8891961987813497</v>
          </cell>
        </row>
        <row r="123">
          <cell r="D123">
            <v>7.8992263574060786</v>
          </cell>
        </row>
        <row r="124">
          <cell r="D124">
            <v>7.9526089866496275</v>
          </cell>
        </row>
        <row r="125">
          <cell r="D125">
            <v>8.0324098037332945</v>
          </cell>
        </row>
        <row r="126">
          <cell r="D126">
            <v>8.1767146253680529</v>
          </cell>
        </row>
        <row r="127">
          <cell r="D127">
            <v>8.026075546927979</v>
          </cell>
        </row>
        <row r="128">
          <cell r="D128">
            <v>8.3899380716959886</v>
          </cell>
        </row>
        <row r="129">
          <cell r="D129">
            <v>8.5929026489475131</v>
          </cell>
        </row>
        <row r="130">
          <cell r="D130">
            <v>8.8863707222620985</v>
          </cell>
        </row>
        <row r="131">
          <cell r="D131">
            <v>9.0945605795137041</v>
          </cell>
        </row>
        <row r="132">
          <cell r="D132">
            <v>9.1292990690663967</v>
          </cell>
        </row>
        <row r="133">
          <cell r="D133">
            <v>10.746260633305884</v>
          </cell>
        </row>
        <row r="134">
          <cell r="D134">
            <v>13.165480795439365</v>
          </cell>
        </row>
        <row r="135">
          <cell r="D135">
            <v>12.611494478689435</v>
          </cell>
        </row>
        <row r="136">
          <cell r="D136">
            <v>12.981647252493072</v>
          </cell>
        </row>
        <row r="137">
          <cell r="D137">
            <v>12.167379448376485</v>
          </cell>
        </row>
        <row r="138">
          <cell r="D138">
            <v>13.479744861469998</v>
          </cell>
        </row>
        <row r="139">
          <cell r="D139">
            <v>12.821259920178939</v>
          </cell>
        </row>
        <row r="140">
          <cell r="D140">
            <v>12.852119853413258</v>
          </cell>
        </row>
        <row r="141">
          <cell r="D141">
            <v>13.53</v>
          </cell>
        </row>
        <row r="142">
          <cell r="D142">
            <v>14.11</v>
          </cell>
        </row>
        <row r="143">
          <cell r="D143">
            <v>14.77</v>
          </cell>
        </row>
        <row r="144">
          <cell r="D144">
            <v>15.29</v>
          </cell>
        </row>
        <row r="145">
          <cell r="D145">
            <v>15.87</v>
          </cell>
        </row>
        <row r="146">
          <cell r="D146">
            <v>16.489999999999998</v>
          </cell>
        </row>
        <row r="147">
          <cell r="D147">
            <v>15.37</v>
          </cell>
        </row>
        <row r="148">
          <cell r="D148">
            <v>14.989000000000001</v>
          </cell>
        </row>
        <row r="149">
          <cell r="D149">
            <v>15.214</v>
          </cell>
        </row>
        <row r="150">
          <cell r="D150">
            <v>16.337</v>
          </cell>
        </row>
        <row r="151">
          <cell r="D151">
            <v>17.681000000000001</v>
          </cell>
        </row>
        <row r="152">
          <cell r="D152">
            <v>18.059000000000001</v>
          </cell>
        </row>
        <row r="153">
          <cell r="D153">
            <v>18.327000000000002</v>
          </cell>
        </row>
        <row r="154">
          <cell r="D154">
            <v>17.891999999999999</v>
          </cell>
        </row>
        <row r="155">
          <cell r="D155">
            <v>16.678999999999998</v>
          </cell>
        </row>
        <row r="156">
          <cell r="D156">
            <v>17.451000000000001</v>
          </cell>
        </row>
        <row r="157">
          <cell r="D157">
            <v>17.466999999999999</v>
          </cell>
        </row>
        <row r="158">
          <cell r="D158">
            <v>18.875</v>
          </cell>
        </row>
        <row r="159">
          <cell r="D159">
            <v>17.425000000000001</v>
          </cell>
        </row>
        <row r="160">
          <cell r="D160">
            <v>17.984999999999999</v>
          </cell>
        </row>
        <row r="161">
          <cell r="D161">
            <v>18.39</v>
          </cell>
        </row>
      </sheetData>
      <sheetData sheetId="21"/>
      <sheetData sheetId="22"/>
      <sheetData sheetId="23"/>
      <sheetData sheetId="24">
        <row r="87">
          <cell r="AE87">
            <v>8.9160000000000004</v>
          </cell>
        </row>
      </sheetData>
      <sheetData sheetId="25"/>
      <sheetData sheetId="26"/>
      <sheetData sheetId="27"/>
      <sheetData sheetId="28">
        <row r="36">
          <cell r="D36">
            <v>11.631399999999999</v>
          </cell>
        </row>
        <row r="37">
          <cell r="D37">
            <v>10.68477</v>
          </cell>
        </row>
        <row r="38">
          <cell r="D38">
            <v>11.76132</v>
          </cell>
        </row>
        <row r="39">
          <cell r="D39">
            <v>11.674950000000001</v>
          </cell>
        </row>
        <row r="40">
          <cell r="D40">
            <v>11.313639999999999</v>
          </cell>
        </row>
        <row r="41">
          <cell r="D41">
            <v>11.074820000000001</v>
          </cell>
        </row>
        <row r="42">
          <cell r="D42">
            <v>11.682919999999999</v>
          </cell>
        </row>
        <row r="43">
          <cell r="D43">
            <v>11.84713</v>
          </cell>
        </row>
        <row r="44">
          <cell r="D44">
            <v>10.665419999999999</v>
          </cell>
        </row>
        <row r="45">
          <cell r="D45">
            <v>9.7497849999999993</v>
          </cell>
        </row>
        <row r="46">
          <cell r="D46">
            <v>9.3439230000000002</v>
          </cell>
        </row>
        <row r="47">
          <cell r="D47">
            <v>9.2676180000000006</v>
          </cell>
        </row>
        <row r="48">
          <cell r="D48">
            <v>10.323510000000001</v>
          </cell>
        </row>
        <row r="49">
          <cell r="D49">
            <v>10.357570000000001</v>
          </cell>
        </row>
        <row r="50">
          <cell r="D50">
            <v>10.53739</v>
          </cell>
        </row>
        <row r="51">
          <cell r="D51">
            <v>11.283670000000001</v>
          </cell>
        </row>
        <row r="52">
          <cell r="D52">
            <v>9.8346060000000008</v>
          </cell>
        </row>
        <row r="53">
          <cell r="D53">
            <v>10.385859999999999</v>
          </cell>
        </row>
        <row r="54">
          <cell r="D54">
            <v>10.727349999999999</v>
          </cell>
        </row>
        <row r="55">
          <cell r="D55">
            <v>10.29801</v>
          </cell>
        </row>
        <row r="56">
          <cell r="D56">
            <v>10.782299999999999</v>
          </cell>
        </row>
        <row r="57">
          <cell r="D57">
            <v>10.42831</v>
          </cell>
        </row>
        <row r="58">
          <cell r="D58">
            <v>10.44749</v>
          </cell>
        </row>
        <row r="59">
          <cell r="D59">
            <v>9.0313870000000005</v>
          </cell>
        </row>
        <row r="60">
          <cell r="D60">
            <v>8.4369739999999993</v>
          </cell>
        </row>
        <row r="61">
          <cell r="D61">
            <v>9.5090800000000009</v>
          </cell>
        </row>
        <row r="62">
          <cell r="D62">
            <v>10.620050000000001</v>
          </cell>
        </row>
        <row r="63">
          <cell r="D63">
            <v>10.79862</v>
          </cell>
        </row>
        <row r="64">
          <cell r="D64">
            <v>11.25572</v>
          </cell>
        </row>
        <row r="65">
          <cell r="D65">
            <v>14.12984</v>
          </cell>
        </row>
        <row r="66">
          <cell r="D66">
            <v>9.0840479999999992</v>
          </cell>
        </row>
        <row r="67">
          <cell r="D67">
            <v>8.9894850000000002</v>
          </cell>
        </row>
        <row r="68">
          <cell r="D68">
            <v>8.7112909999999992</v>
          </cell>
        </row>
        <row r="69">
          <cell r="D69">
            <v>8.0594110000000008</v>
          </cell>
        </row>
        <row r="70">
          <cell r="D70">
            <v>7.542427</v>
          </cell>
        </row>
        <row r="71">
          <cell r="D71">
            <v>7.9057930000000001</v>
          </cell>
        </row>
        <row r="72">
          <cell r="D72">
            <v>7.0408350000000004</v>
          </cell>
        </row>
        <row r="73">
          <cell r="D73">
            <v>7.4436520000000002</v>
          </cell>
        </row>
        <row r="74">
          <cell r="D74">
            <v>7</v>
          </cell>
        </row>
        <row r="75">
          <cell r="D75">
            <v>6.74</v>
          </cell>
        </row>
        <row r="76">
          <cell r="D76">
            <v>6.76</v>
          </cell>
        </row>
        <row r="77">
          <cell r="D77">
            <v>6.87</v>
          </cell>
        </row>
        <row r="78">
          <cell r="D78">
            <v>7.0200000000000005</v>
          </cell>
        </row>
        <row r="79">
          <cell r="D79">
            <v>6.53</v>
          </cell>
        </row>
        <row r="80">
          <cell r="D80">
            <v>6.3900000000000006</v>
          </cell>
        </row>
        <row r="81">
          <cell r="D81">
            <v>6.21</v>
          </cell>
        </row>
        <row r="82">
          <cell r="D82">
            <v>6.3</v>
          </cell>
        </row>
        <row r="83">
          <cell r="D83">
            <v>6.09</v>
          </cell>
        </row>
        <row r="84">
          <cell r="D84">
            <v>5.7700000000000005</v>
          </cell>
        </row>
        <row r="85">
          <cell r="D85">
            <v>5.62</v>
          </cell>
        </row>
        <row r="86">
          <cell r="D86">
            <v>5.63</v>
          </cell>
        </row>
        <row r="87">
          <cell r="D87">
            <v>5.75</v>
          </cell>
        </row>
        <row r="88">
          <cell r="D88">
            <v>5.41</v>
          </cell>
        </row>
        <row r="89">
          <cell r="D89">
            <v>5</v>
          </cell>
        </row>
        <row r="90">
          <cell r="D90">
            <v>4.91</v>
          </cell>
        </row>
        <row r="91">
          <cell r="D91">
            <v>4.78</v>
          </cell>
        </row>
        <row r="92">
          <cell r="D92">
            <v>4.7300000000000004</v>
          </cell>
        </row>
        <row r="93">
          <cell r="D93">
            <v>4.68</v>
          </cell>
        </row>
        <row r="94">
          <cell r="D94">
            <v>4.62</v>
          </cell>
        </row>
        <row r="95">
          <cell r="D95">
            <v>4.59</v>
          </cell>
        </row>
        <row r="96">
          <cell r="D96">
            <v>4.4400000000000004</v>
          </cell>
        </row>
        <row r="97">
          <cell r="D97">
            <v>4.51</v>
          </cell>
        </row>
        <row r="98">
          <cell r="D98">
            <v>4.5200000000000005</v>
          </cell>
        </row>
        <row r="99">
          <cell r="D99">
            <v>4.57</v>
          </cell>
        </row>
        <row r="100">
          <cell r="D100">
            <v>4.83</v>
          </cell>
        </row>
        <row r="101">
          <cell r="D101">
            <v>5.14</v>
          </cell>
        </row>
        <row r="102">
          <cell r="D102">
            <v>5.98</v>
          </cell>
        </row>
        <row r="103">
          <cell r="D103">
            <v>6.94</v>
          </cell>
        </row>
        <row r="104">
          <cell r="D104">
            <v>5.83</v>
          </cell>
        </row>
        <row r="105">
          <cell r="D105">
            <v>5.64</v>
          </cell>
        </row>
        <row r="106">
          <cell r="D106">
            <v>5.8</v>
          </cell>
        </row>
        <row r="107">
          <cell r="D107">
            <v>5.9</v>
          </cell>
        </row>
        <row r="108">
          <cell r="D108">
            <v>6.12</v>
          </cell>
        </row>
        <row r="109">
          <cell r="D109">
            <v>6.33</v>
          </cell>
        </row>
        <row r="110">
          <cell r="D110">
            <v>6.19</v>
          </cell>
        </row>
        <row r="111">
          <cell r="D111">
            <v>6.16</v>
          </cell>
        </row>
        <row r="112">
          <cell r="D112">
            <v>6.46</v>
          </cell>
        </row>
        <row r="113">
          <cell r="D113">
            <v>6.54</v>
          </cell>
        </row>
        <row r="114">
          <cell r="D114">
            <v>7.26</v>
          </cell>
        </row>
        <row r="115">
          <cell r="D115">
            <v>7.54</v>
          </cell>
        </row>
        <row r="116">
          <cell r="D116">
            <v>7</v>
          </cell>
        </row>
        <row r="117">
          <cell r="D117">
            <v>7.3</v>
          </cell>
        </row>
        <row r="118">
          <cell r="D118">
            <v>7.2700000000000005</v>
          </cell>
        </row>
        <row r="119">
          <cell r="D119">
            <v>7.46</v>
          </cell>
        </row>
        <row r="120">
          <cell r="D120">
            <v>7.5</v>
          </cell>
        </row>
        <row r="121">
          <cell r="D121">
            <v>7.83</v>
          </cell>
        </row>
        <row r="122">
          <cell r="D122">
            <v>7.67</v>
          </cell>
        </row>
        <row r="123">
          <cell r="D123">
            <v>7.43</v>
          </cell>
        </row>
        <row r="124">
          <cell r="D124">
            <v>7.73</v>
          </cell>
        </row>
        <row r="125">
          <cell r="D125">
            <v>7.84</v>
          </cell>
        </row>
        <row r="126">
          <cell r="D126">
            <v>7.68</v>
          </cell>
        </row>
        <row r="127">
          <cell r="D127">
            <v>7.9300000000000006</v>
          </cell>
        </row>
        <row r="128">
          <cell r="D128">
            <v>8.27</v>
          </cell>
        </row>
      </sheetData>
      <sheetData sheetId="29"/>
      <sheetData sheetId="30"/>
      <sheetData sheetId="31"/>
      <sheetData sheetId="32">
        <row r="36">
          <cell r="F36">
            <v>11.344765317690825</v>
          </cell>
        </row>
      </sheetData>
      <sheetData sheetId="33"/>
      <sheetData sheetId="34">
        <row r="65">
          <cell r="D65">
            <v>18.63073269060574</v>
          </cell>
        </row>
      </sheetData>
      <sheetData sheetId="35"/>
      <sheetData sheetId="36"/>
      <sheetData sheetId="37"/>
      <sheetData sheetId="38">
        <row r="29">
          <cell r="D29">
            <v>20.96</v>
          </cell>
        </row>
      </sheetData>
      <sheetData sheetId="39"/>
      <sheetData sheetId="40"/>
      <sheetData sheetId="41"/>
      <sheetData sheetId="42">
        <row r="48">
          <cell r="D48">
            <v>9.9789999999999992</v>
          </cell>
        </row>
      </sheetData>
      <sheetData sheetId="43"/>
      <sheetData sheetId="44"/>
      <sheetData sheetId="45"/>
      <sheetData sheetId="46">
        <row r="37">
          <cell r="D37">
            <v>12.723611714468921</v>
          </cell>
        </row>
      </sheetData>
      <sheetData sheetId="47"/>
      <sheetData sheetId="48"/>
      <sheetData sheetId="49"/>
      <sheetData sheetId="50">
        <row r="29">
          <cell r="D29">
            <v>16.254999999999999</v>
          </cell>
        </row>
      </sheetData>
      <sheetData sheetId="51"/>
      <sheetData sheetId="52"/>
      <sheetData sheetId="53"/>
      <sheetData sheetId="54">
        <row r="35">
          <cell r="G35">
            <v>2.726696</v>
          </cell>
        </row>
      </sheetData>
      <sheetData sheetId="55"/>
      <sheetData sheetId="56">
        <row r="62">
          <cell r="D62">
            <v>10.937588501781448</v>
          </cell>
        </row>
      </sheetData>
      <sheetData sheetId="57"/>
      <sheetData sheetId="58"/>
      <sheetData sheetId="59">
        <row r="47">
          <cell r="D47">
            <v>18.77</v>
          </cell>
        </row>
      </sheetData>
      <sheetData sheetId="60"/>
      <sheetData sheetId="61">
        <row r="108">
          <cell r="D108">
            <v>26.993547274257292</v>
          </cell>
        </row>
      </sheetData>
      <sheetData sheetId="62"/>
      <sheetData sheetId="63"/>
      <sheetData sheetId="64"/>
      <sheetData sheetId="65">
        <row r="35">
          <cell r="F35">
            <v>15.265951722256201</v>
          </cell>
        </row>
      </sheetData>
      <sheetData sheetId="66"/>
      <sheetData sheetId="67"/>
      <sheetData sheetId="68">
        <row r="40">
          <cell r="D40">
            <v>20.180621161610297</v>
          </cell>
        </row>
      </sheetData>
      <sheetData sheetId="69"/>
      <sheetData sheetId="70">
        <row r="48">
          <cell r="H48">
            <v>1.4119999999999999</v>
          </cell>
        </row>
      </sheetData>
      <sheetData sheetId="71"/>
      <sheetData sheetId="72"/>
      <sheetData sheetId="73"/>
      <sheetData sheetId="74">
        <row r="51">
          <cell r="F51">
            <v>5.24</v>
          </cell>
        </row>
      </sheetData>
      <sheetData sheetId="75"/>
      <sheetData sheetId="76">
        <row r="89">
          <cell r="D89">
            <v>7.46</v>
          </cell>
        </row>
      </sheetData>
      <sheetData sheetId="77"/>
      <sheetData sheetId="78"/>
      <sheetData sheetId="79"/>
      <sheetData sheetId="80">
        <row r="29">
          <cell r="F29">
            <v>22.032881894277914</v>
          </cell>
        </row>
      </sheetData>
      <sheetData sheetId="81"/>
      <sheetData sheetId="82"/>
      <sheetData sheetId="83"/>
      <sheetData sheetId="84">
        <row r="48">
          <cell r="E48">
            <v>18.355159953841</v>
          </cell>
        </row>
      </sheetData>
      <sheetData sheetId="85"/>
      <sheetData sheetId="86"/>
      <sheetData sheetId="87"/>
      <sheetData sheetId="88"/>
      <sheetData sheetId="89"/>
      <sheetData sheetId="90"/>
      <sheetData sheetId="91"/>
      <sheetData sheetId="92"/>
      <sheetData sheetId="93"/>
      <sheetData sheetId="94">
        <row r="62">
          <cell r="G62">
            <v>2.493537760637035</v>
          </cell>
        </row>
      </sheetData>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A.1"/>
      <sheetName val="Data for Figure 1"/>
      <sheetName val="Figure A.2"/>
      <sheetName val="Data for Figure 2"/>
      <sheetName val="Table A.1 OECD (1993)"/>
      <sheetName val="Table A.2 OECD (1996)"/>
      <sheetName val="Table A.3 (OECD LMS)"/>
      <sheetName val="Table A.4 (Lydall)"/>
      <sheetName val="Table A.5 (values)"/>
      <sheetName val="Table A.5 (EEH)"/>
      <sheetName val="Chart EEH"/>
      <sheetName val="Guide to EEH"/>
      <sheetName val="Table A.6 (Norris)"/>
      <sheetName val="Table A.7 (Saunders)"/>
      <sheetName val="1975 (All FT and PT)"/>
      <sheetName val="1975"/>
      <sheetName val="1975 (men)"/>
      <sheetName val="1975 (women)"/>
      <sheetName val="1976 (All FT and PT)"/>
      <sheetName val="1976"/>
      <sheetName val="1976 (men)"/>
      <sheetName val="1976 (women)"/>
      <sheetName val="1977 (All FT and PT)"/>
      <sheetName val="1977"/>
      <sheetName val="1977 (men)"/>
      <sheetName val="1977 (women)"/>
      <sheetName val="1978 (All FT and PT)"/>
      <sheetName val="1978"/>
      <sheetName val="1978 (men)"/>
      <sheetName val="1978 (women)"/>
      <sheetName val="1978 (inc private)"/>
      <sheetName val="1979 (All FT and PT)"/>
      <sheetName val="1979"/>
      <sheetName val="1979 (men)"/>
      <sheetName val="1979 (women)"/>
      <sheetName val="1979 (inc private)"/>
      <sheetName val="1980 (All FT and PT)"/>
      <sheetName val="1980 (not N paid full week)"/>
      <sheetName val="1980 (not full week) (men)"/>
      <sheetName val="1980 (not full week) (women)"/>
      <sheetName val="1980"/>
      <sheetName val="1980 (men)"/>
      <sheetName val="1980 (women)"/>
      <sheetName val="1980 (inc private)"/>
      <sheetName val="1981 (all FTPT)"/>
      <sheetName val="1981"/>
      <sheetName val="1981 (men)"/>
      <sheetName val="1981 (women)"/>
      <sheetName val="1981 (full week)"/>
      <sheetName val="1981 (full week) (men)"/>
      <sheetName val="1981 (full week) (women)"/>
      <sheetName val="1981 (plus private)"/>
      <sheetName val="1981 (plus private) (men)"/>
      <sheetName val="1981 (plus private) (women)"/>
      <sheetName val="1992 (All FT and PT)"/>
      <sheetName val="1993 EEH"/>
      <sheetName val="1994 EEH"/>
      <sheetName val="1995 EEH"/>
      <sheetName val="Borland Sheet1"/>
      <sheetName val="Borland Sheet2"/>
      <sheetName val="Earnings Distribution"/>
      <sheetName val="Sheet1"/>
      <sheetName val="Non-managerial split"/>
      <sheetName val="Earnings Dist (May 2007)"/>
      <sheetName val="2000 EEH interp"/>
      <sheetName val="1998 EEH interp"/>
    </sheetNames>
    <sheetDataSet>
      <sheetData sheetId="0"/>
      <sheetData sheetId="1"/>
      <sheetData sheetId="2" refreshError="1"/>
      <sheetData sheetId="3"/>
      <sheetData sheetId="4" refreshError="1"/>
      <sheetData sheetId="5"/>
      <sheetData sheetId="6"/>
      <sheetData sheetId="7"/>
      <sheetData sheetId="8">
        <row r="4">
          <cell r="I4">
            <v>165.89147286821705</v>
          </cell>
        </row>
        <row r="5">
          <cell r="I5">
            <v>166.21621621621622</v>
          </cell>
        </row>
        <row r="6">
          <cell r="I6">
            <v>162.57668711656441</v>
          </cell>
        </row>
        <row r="7">
          <cell r="I7">
            <v>164.80446927374302</v>
          </cell>
        </row>
        <row r="8">
          <cell r="I8">
            <v>166.66666666666669</v>
          </cell>
        </row>
        <row r="9">
          <cell r="I9">
            <v>169.52380952380952</v>
          </cell>
        </row>
        <row r="10">
          <cell r="I10">
            <v>171.18644067796612</v>
          </cell>
        </row>
        <row r="11">
          <cell r="I11">
            <v>174.62686567164178</v>
          </cell>
        </row>
        <row r="12">
          <cell r="I12">
            <v>170.48611111111111</v>
          </cell>
        </row>
        <row r="13">
          <cell r="I13">
            <v>168.48874598070739</v>
          </cell>
        </row>
        <row r="14">
          <cell r="I14">
            <v>165.46546546546546</v>
          </cell>
        </row>
        <row r="15">
          <cell r="I15">
            <v>170.78651685393257</v>
          </cell>
        </row>
        <row r="16">
          <cell r="I16">
            <v>168.07387862796833</v>
          </cell>
        </row>
        <row r="17">
          <cell r="I17">
            <v>171.96029776674936</v>
          </cell>
        </row>
        <row r="18">
          <cell r="I18">
            <v>170.64220183486236</v>
          </cell>
        </row>
        <row r="19">
          <cell r="I19">
            <v>166.37931034482759</v>
          </cell>
        </row>
        <row r="20">
          <cell r="I20">
            <v>170.86776859504133</v>
          </cell>
        </row>
        <row r="21">
          <cell r="I21">
            <v>172.45508982035929</v>
          </cell>
        </row>
        <row r="22">
          <cell r="I22">
            <v>171.75572519083968</v>
          </cell>
        </row>
        <row r="23">
          <cell r="I23">
            <v>174.90774907749076</v>
          </cell>
        </row>
        <row r="24">
          <cell r="I24">
            <v>176.79856115107916</v>
          </cell>
        </row>
        <row r="26">
          <cell r="I26">
            <v>181.83333333333334</v>
          </cell>
        </row>
        <row r="27">
          <cell r="I27">
            <v>183.57723577235771</v>
          </cell>
        </row>
        <row r="28">
          <cell r="I28">
            <v>184.8159509202454</v>
          </cell>
        </row>
        <row r="29">
          <cell r="I29">
            <v>185.15850144092218</v>
          </cell>
        </row>
        <row r="30">
          <cell r="I30">
            <v>188.9</v>
          </cell>
        </row>
        <row r="31">
          <cell r="I31">
            <v>184</v>
          </cell>
        </row>
        <row r="32">
          <cell r="I32">
            <v>187.5</v>
          </cell>
        </row>
      </sheetData>
      <sheetData sheetId="9"/>
      <sheetData sheetId="10"/>
      <sheetData sheetId="1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hartbookofeconomicinequality.com/" TargetMode="External"/><Relationship Id="rId2" Type="http://schemas.openxmlformats.org/officeDocument/2006/relationships/hyperlink" Target="http://www.oecd.org/document/1/0,3343,en_2649_201185_1889402_1_1_1_1,00.html" TargetMode="External"/><Relationship Id="rId1" Type="http://schemas.openxmlformats.org/officeDocument/2006/relationships/hyperlink" Target="http://data.worldbank.org/about/country-classifications/country-and-lending-groups"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http://www.lisdatacenter.org/data-access/key-figures/" TargetMode="External"/><Relationship Id="rId1" Type="http://schemas.openxmlformats.org/officeDocument/2006/relationships/hyperlink" Target="http://www.lisdatacenter.org/data-access/key-figure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stat.fi/til/tjt/index_en.html" TargetMode="External"/><Relationship Id="rId7" Type="http://schemas.openxmlformats.org/officeDocument/2006/relationships/hyperlink" Target="https://tampub.uta.fi/bitstream/handle/10024/65466/wp23-2003.pdf?sequence=1" TargetMode="External"/><Relationship Id="rId2" Type="http://schemas.openxmlformats.org/officeDocument/2006/relationships/hyperlink" Target="http://www.stat.fi/til/tjt/index_en.html" TargetMode="External"/><Relationship Id="rId1" Type="http://schemas.openxmlformats.org/officeDocument/2006/relationships/hyperlink" Target="http://www.jstor.org/stable/3466844" TargetMode="External"/><Relationship Id="rId6" Type="http://schemas.openxmlformats.org/officeDocument/2006/relationships/hyperlink" Target="http://wid.world/" TargetMode="External"/><Relationship Id="rId5" Type="http://schemas.openxmlformats.org/officeDocument/2006/relationships/hyperlink" Target="http://www.oecd-ilibrary.org/employment/data/earnings_lfs-ear-data-en;jsessionid=1fqdfss2tqnx5.x-oecd-live-03" TargetMode="External"/><Relationship Id="rId4" Type="http://schemas.openxmlformats.org/officeDocument/2006/relationships/hyperlink" Target="https://tampub.uta.fi/bitstream/handle/10024/65466/wp23-2003.pdf?sequence=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s://www.insee.fr/fr/statistiques/1912151?sommaire=1912155" TargetMode="External"/><Relationship Id="rId3" Type="http://schemas.openxmlformats.org/officeDocument/2006/relationships/hyperlink" Target="http://www.epsilon.insee.fr/jspui/handle/1/15788?mode=full" TargetMode="External"/><Relationship Id="rId21" Type="http://schemas.openxmlformats.org/officeDocument/2006/relationships/hyperlink" Target="https://www.insee.fr/fr/statistiques/1374533?sommaire=1374541"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s://www.insee.fr/fr/statistiques/2587886" TargetMode="External"/><Relationship Id="rId2" Type="http://schemas.openxmlformats.org/officeDocument/2006/relationships/hyperlink" Target="https://www.insee.fr/fr/statistiques/2121597" TargetMode="External"/><Relationship Id="rId16" Type="http://schemas.openxmlformats.org/officeDocument/2006/relationships/hyperlink" Target="http://wid.world/" TargetMode="External"/><Relationship Id="rId20" Type="http://schemas.openxmlformats.org/officeDocument/2006/relationships/hyperlink" Target="http://wid.world/" TargetMode="External"/><Relationship Id="rId1" Type="http://schemas.openxmlformats.org/officeDocument/2006/relationships/hyperlink" Target="http://www.jstor.org/stable/3466844"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s://www.insee.fr/fr/statistiques/1283651" TargetMode="External"/><Relationship Id="rId15" Type="http://schemas.openxmlformats.org/officeDocument/2006/relationships/hyperlink" Target="http://wid.world/" TargetMode="External"/><Relationship Id="rId10" Type="http://schemas.openxmlformats.org/officeDocument/2006/relationships/hyperlink" Target="http://wid.world/" TargetMode="External"/><Relationship Id="rId19" Type="http://schemas.openxmlformats.org/officeDocument/2006/relationships/hyperlink" Target="https://www.bdm.insee.fr/bdm2/choixTheme?request_locale=en&amp;code=56" TargetMode="External"/><Relationship Id="rId4" Type="http://schemas.openxmlformats.org/officeDocument/2006/relationships/hyperlink" Target="https://www.insee.fr/fr/statistiques/1374533?sommaire=1374541"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id.world/" TargetMode="External"/><Relationship Id="rId3" Type="http://schemas.openxmlformats.org/officeDocument/2006/relationships/hyperlink" Target="http://www.diw.de/en/diw_01.c.389728.en/soep_survey_papers.html?id=389728&amp;y%5b0%5d=2005&amp;y%5b1%5d=2017&amp;i=&amp;action=apply&amp;gsid=diw_01.c.389728.en&amp;skip=120" TargetMode="External"/><Relationship Id="rId21"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id.world/" TargetMode="External"/><Relationship Id="rId2" Type="http://schemas.openxmlformats.org/officeDocument/2006/relationships/hyperlink" Target="http://www.diw.de/en/diw_01.c.389728.en/soep_survey_papers.html?id=389728&amp;y%5b0%5d=2005&amp;y%5b1%5d=2017&amp;i=&amp;action=apply&amp;gsid=diw_01.c.389728.en&amp;skip=120" TargetMode="External"/><Relationship Id="rId16" Type="http://schemas.openxmlformats.org/officeDocument/2006/relationships/hyperlink" Target="http://wid.world/" TargetMode="External"/><Relationship Id="rId20" Type="http://schemas.openxmlformats.org/officeDocument/2006/relationships/hyperlink" Target="http://wid.world/" TargetMode="External"/><Relationship Id="rId1" Type="http://schemas.openxmlformats.org/officeDocument/2006/relationships/hyperlink" Target="http://www.oecd-ilibrary.org/employment/data/earnings_lfs-ear-data-en;jsessionid=1fqdfss2tqnx5.x-oecd-live-03"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23" Type="http://schemas.openxmlformats.org/officeDocument/2006/relationships/hyperlink" Target="http://www.diw.de/en/diw_01.c.389728.en/soep_survey_papers.html?id=389728&amp;y%5b0%5d=2005&amp;y%5b1%5d=2017&amp;i=&amp;action=apply&amp;gsid=diw_01.c.389728.en&amp;skip=140" TargetMode="External"/><Relationship Id="rId10" Type="http://schemas.openxmlformats.org/officeDocument/2006/relationships/hyperlink" Target="http://wid.world/" TargetMode="External"/><Relationship Id="rId19"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 Id="rId22" Type="http://schemas.openxmlformats.org/officeDocument/2006/relationships/hyperlink" Target="http://www.ecineq.org/ecineq_lux15/FILESx2015/CR2/p276.pdf"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epp.eurostat.ec.europa.eu/tgm/table.do?tab=table&amp;init=1&amp;plugin=0&amp;language=en&amp;pcode=t2020_52&amp;tableSelection=1" TargetMode="External"/><Relationship Id="rId2" Type="http://schemas.openxmlformats.org/officeDocument/2006/relationships/hyperlink" Target="http://ec.europa.eu/eurostat/web/income-and-living-conditions/data/database" TargetMode="External"/><Relationship Id="rId1" Type="http://schemas.openxmlformats.org/officeDocument/2006/relationships/hyperlink" Target="http://www.jstor.org/stable/3466844" TargetMode="External"/><Relationship Id="rId4" Type="http://schemas.openxmlformats.org/officeDocument/2006/relationships/hyperlink" Target="http://www.oecd-ilibrary.org/employment/data/earnings_lfs-ear-data-en;jsessionid=1fqdfss2tqnx5.x-oecd-live-03"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id.world/" TargetMode="External"/><Relationship Id="rId26" Type="http://schemas.openxmlformats.org/officeDocument/2006/relationships/hyperlink" Target="http://planningcommission.nic.in/reports/genrep/pov_rep0707.pdf" TargetMode="External"/><Relationship Id="rId3" Type="http://schemas.openxmlformats.org/officeDocument/2006/relationships/hyperlink" Target="https://www.wider.unu.edu/database/world-income-inequality-database-wiid34" TargetMode="External"/><Relationship Id="rId21"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id.world/" TargetMode="External"/><Relationship Id="rId25" Type="http://schemas.openxmlformats.org/officeDocument/2006/relationships/hyperlink" Target="http://www.oecd-ilibrary.org/social-issues-migration-health/tackling-inequalities-in-brazil-china-india-and-south-africa-2010_9789264088368-en" TargetMode="External"/><Relationship Id="rId2" Type="http://schemas.openxmlformats.org/officeDocument/2006/relationships/hyperlink" Target="http://www.lisdatacenter.org/data-access/key-figures/" TargetMode="External"/><Relationship Id="rId16" Type="http://schemas.openxmlformats.org/officeDocument/2006/relationships/hyperlink" Target="http://wid.world/" TargetMode="External"/><Relationship Id="rId20" Type="http://schemas.openxmlformats.org/officeDocument/2006/relationships/hyperlink" Target="http://wid.world/" TargetMode="External"/><Relationship Id="rId1" Type="http://schemas.openxmlformats.org/officeDocument/2006/relationships/hyperlink" Target="http://www.jstor.org/stable/3466844"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24" Type="http://schemas.openxmlformats.org/officeDocument/2006/relationships/hyperlink" Target="http://planningcommission.nic.in/news/pre_pov2307.pdf"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23" Type="http://schemas.openxmlformats.org/officeDocument/2006/relationships/hyperlink" Target="https://www.adb.org/publications/key-indicators-asia-and-pacific-2007" TargetMode="External"/><Relationship Id="rId10" Type="http://schemas.openxmlformats.org/officeDocument/2006/relationships/hyperlink" Target="http://wid.world/" TargetMode="External"/><Relationship Id="rId19"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 Id="rId22" Type="http://schemas.openxmlformats.org/officeDocument/2006/relationships/hyperlink" Target="http://wid.world/" TargetMode="External"/><Relationship Id="rId27" Type="http://schemas.openxmlformats.org/officeDocument/2006/relationships/hyperlink" Target="https://mpra.ub.uni-muenchen.de/62400/1/MPRA_paper_62400.pdf"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ww.tandfonline.com/doi/abs/10.1080/00074917912331333501?needAccess=true" TargetMode="External"/><Relationship Id="rId3" Type="http://schemas.openxmlformats.org/officeDocument/2006/relationships/hyperlink" Target="http://wid.world/" TargetMode="External"/><Relationship Id="rId21" Type="http://schemas.openxmlformats.org/officeDocument/2006/relationships/hyperlink" Target="http://www.networkideas.org/feathm/oct2006/PDF/Medhi_Krongkaew_Ragayah_Haji.pdf"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ww.tandfonline.com/doi/abs/10.1080/00074911003642252" TargetMode="External"/><Relationship Id="rId2" Type="http://schemas.openxmlformats.org/officeDocument/2006/relationships/hyperlink" Target="http://www.tandfonline.com/doi/abs/10.1080/13547860008540785" TargetMode="External"/><Relationship Id="rId16" Type="http://schemas.openxmlformats.org/officeDocument/2006/relationships/hyperlink" Target="http://www.tandfonline.com/doi/abs/10.1080/00074919312331336341" TargetMode="External"/><Relationship Id="rId20" Type="http://schemas.openxmlformats.org/officeDocument/2006/relationships/hyperlink" Target="https://www.wider.unu.edu/database/world-income-inequality-database-wiid34" TargetMode="External"/><Relationship Id="rId1" Type="http://schemas.openxmlformats.org/officeDocument/2006/relationships/hyperlink" Target="http://www.jstor.org/stable/3466844"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ww.tandfonline.com/doi/abs/10.1080/00074918812331335589" TargetMode="External"/><Relationship Id="rId23" Type="http://schemas.openxmlformats.org/officeDocument/2006/relationships/hyperlink" Target="http://www.networkideas.org/feathm/oct2006/PDF/Medhi_Krongkaew_Ragayah_Haji.pdf" TargetMode="External"/><Relationship Id="rId10" Type="http://schemas.openxmlformats.org/officeDocument/2006/relationships/hyperlink" Target="http://wid.world/" TargetMode="External"/><Relationship Id="rId19" Type="http://schemas.openxmlformats.org/officeDocument/2006/relationships/hyperlink" Target="https://www.bps.go.id/linkTabelStatis/view/id/946"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s://www.bps.go.id/Subjek/view/id/23" TargetMode="External"/><Relationship Id="rId22" Type="http://schemas.openxmlformats.org/officeDocument/2006/relationships/hyperlink" Target="http://www.tandfonline.com/doi/abs/10.1080/13547860008540785"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rivistapoliticaeconomica.it/2009/apr-giu/Amendola.pdf" TargetMode="External"/><Relationship Id="rId18" Type="http://schemas.openxmlformats.org/officeDocument/2006/relationships/hyperlink" Target="http://www.rivistapoliticaeconomica.it/2009/apr-giu/Amendola.pdf" TargetMode="External"/><Relationship Id="rId3" Type="http://schemas.openxmlformats.org/officeDocument/2006/relationships/hyperlink" Target="http://wid.world/" TargetMode="External"/><Relationship Id="rId21" Type="http://schemas.openxmlformats.org/officeDocument/2006/relationships/hyperlink" Target="http://www.rivistapoliticaeconomica.it/2009/apr-giu/Amendola.pdf" TargetMode="External"/><Relationship Id="rId7" Type="http://schemas.openxmlformats.org/officeDocument/2006/relationships/hyperlink" Target="http://wid.world/" TargetMode="External"/><Relationship Id="rId12" Type="http://schemas.openxmlformats.org/officeDocument/2006/relationships/hyperlink" Target="http://www.economia.uniroma2.it/vecchi/index.asp?area=7" TargetMode="External"/><Relationship Id="rId17" Type="http://schemas.openxmlformats.org/officeDocument/2006/relationships/hyperlink" Target="http://www.rivistapoliticaeconomica.it/2009/apr-giu/Amendola.pdf" TargetMode="External"/><Relationship Id="rId2" Type="http://schemas.openxmlformats.org/officeDocument/2006/relationships/hyperlink" Target="http://wid.world/" TargetMode="External"/><Relationship Id="rId16" Type="http://schemas.openxmlformats.org/officeDocument/2006/relationships/hyperlink" Target="http://www.rivistapoliticaeconomica.it/2009/apr-giu/Amendola.pdf" TargetMode="External"/><Relationship Id="rId20" Type="http://schemas.openxmlformats.org/officeDocument/2006/relationships/hyperlink" Target="http://www.rivistapoliticaeconomica.it/2009/apr-giu/Amendola.pdf"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ww.bancaditalia.it/pubblicazioni/temi-discussione/2004/2004-0530/tema_530.pdf" TargetMode="External"/><Relationship Id="rId5" Type="http://schemas.openxmlformats.org/officeDocument/2006/relationships/hyperlink" Target="http://wid.world/" TargetMode="External"/><Relationship Id="rId15" Type="http://schemas.openxmlformats.org/officeDocument/2006/relationships/hyperlink" Target="http://www.rivistapoliticaeconomica.it/2009/apr-giu/Amendola.pdf" TargetMode="External"/><Relationship Id="rId10" Type="http://schemas.openxmlformats.org/officeDocument/2006/relationships/hyperlink" Target="https://www.bancaditalia.it/pubblicazioni/quaderni-storia/2011-0019/QSEn_19.pdf" TargetMode="External"/><Relationship Id="rId19" Type="http://schemas.openxmlformats.org/officeDocument/2006/relationships/hyperlink" Target="http://www.rivistapoliticaeconomica.it/2009/apr-giu/Amendola.pdf" TargetMode="External"/><Relationship Id="rId4" Type="http://schemas.openxmlformats.org/officeDocument/2006/relationships/hyperlink" Target="http://wid.world/" TargetMode="External"/><Relationship Id="rId9" Type="http://schemas.openxmlformats.org/officeDocument/2006/relationships/hyperlink" Target="http://www.jstor.org/stable/23248261" TargetMode="External"/><Relationship Id="rId14" Type="http://schemas.openxmlformats.org/officeDocument/2006/relationships/hyperlink" Target="http://www.rivistapoliticaeconomica.it/2009/apr-giu/Amendola.pdf" TargetMode="External"/><Relationship Id="rId22" Type="http://schemas.openxmlformats.org/officeDocument/2006/relationships/hyperlink" Target="http://www.bancaditalia.it/statistiche/tematiche/indagini-famiglie-imprese/bilanci-famiglie/tavole-principali-risultati/index.html"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sciencedirect.com/science/article/pii/S1094202514000027"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stats.oecd.org/index.aspx?queryid=66670" TargetMode="External"/><Relationship Id="rId2" Type="http://schemas.openxmlformats.org/officeDocument/2006/relationships/hyperlink" Target="http://wid.world/"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s://doi.org/10.1093/oxfordjournals.cje.a013704" TargetMode="External"/><Relationship Id="rId5" Type="http://schemas.openxmlformats.org/officeDocument/2006/relationships/hyperlink" Target="http://wid.world/" TargetMode="External"/><Relationship Id="rId10" Type="http://schemas.openxmlformats.org/officeDocument/2006/relationships/hyperlink" Target="http://www.oecd-ilibrary.org/employment/data/earnings_lfs-ear-data-en;jsessionid=1fqdfss2tqnx5.x-oecd-live-03"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onlinelibrary.wiley.com/doi/10.1111/j.1748-3131.2008.00096.x/abstract;jsessionid=9330D644458C759F3FBB7BD2A7FEF1BA.f03t04" TargetMode="External"/><Relationship Id="rId3" Type="http://schemas.openxmlformats.org/officeDocument/2006/relationships/hyperlink" Target="http://wid.world/" TargetMode="External"/><Relationship Id="rId21" Type="http://schemas.openxmlformats.org/officeDocument/2006/relationships/hyperlink" Target="http://www.networkideas.org/feathm/oct2006/PDF/Medhi_Krongkaew_Ragayah_Haji.pdf"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onlinelibrary.wiley.com/doi/10.1111/j.1746-1049.1985.tb00065.x/epdf" TargetMode="External"/><Relationship Id="rId2" Type="http://schemas.openxmlformats.org/officeDocument/2006/relationships/hyperlink" Target="http://wid.world/" TargetMode="External"/><Relationship Id="rId16" Type="http://schemas.openxmlformats.org/officeDocument/2006/relationships/hyperlink" Target="http://wid.world/document/wid_methodology_notes_2013_5_malaysia/" TargetMode="External"/><Relationship Id="rId20" Type="http://schemas.openxmlformats.org/officeDocument/2006/relationships/hyperlink" Target="http://www.dosm.gov.my/"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documents.worldbank.org/curated/en/262031468776799037/pdf/multi0page.pdf" TargetMode="External"/><Relationship Id="rId10" Type="http://schemas.openxmlformats.org/officeDocument/2006/relationships/hyperlink" Target="http://wid.world/" TargetMode="External"/><Relationship Id="rId19" Type="http://schemas.openxmlformats.org/officeDocument/2006/relationships/hyperlink" Target="https://www.google.it/url?sa=t&amp;rct=j&amp;q=&amp;esrc=s&amp;source=web&amp;cd=1&amp;ved=0ahUKEwi956i19rfSAhXDIMAKHdH6DiQQFgghMAA&amp;url=http%3A%2F%2Fwww.my.undp.org%2Fcontent%2Fdam%2Fmalaysia%2Fdocs%2Fpovred%2FMeasuring_Monitoring_Poverty_n_Inequality.pdf%3Fdownload&amp;usg="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ww.imf.org/external/pubs/ft/fandd/2001/12/subraman.htm" TargetMode="External"/><Relationship Id="rId2" Type="http://schemas.openxmlformats.org/officeDocument/2006/relationships/hyperlink" Target="http://wid.world/" TargetMode="External"/><Relationship Id="rId16" Type="http://schemas.openxmlformats.org/officeDocument/2006/relationships/hyperlink" Target="http://statsmauritius.govmu.org/English/CensusandSurveys/Pages/Household-Budget-Survey.aspx"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statsmauritius.govmu.org/English/CensusandSurveys/Pages/Household-Budget-Survey.aspx" TargetMode="Externa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dlac.econo.unlp.edu.ar/eng/index.php" TargetMode="External"/><Relationship Id="rId3" Type="http://schemas.openxmlformats.org/officeDocument/2006/relationships/hyperlink" Target="http://www.jstor.org/stable/3466844" TargetMode="External"/><Relationship Id="rId7" Type="http://schemas.openxmlformats.org/officeDocument/2006/relationships/hyperlink" Target="http://wid.world/" TargetMode="External"/><Relationship Id="rId2" Type="http://schemas.openxmlformats.org/officeDocument/2006/relationships/hyperlink" Target="http://www.jstor.org/stable/3466844" TargetMode="External"/><Relationship Id="rId1" Type="http://schemas.openxmlformats.org/officeDocument/2006/relationships/hyperlink" Target="http://www.jstor.org/stable/3466844" TargetMode="External"/><Relationship Id="rId6" Type="http://schemas.openxmlformats.org/officeDocument/2006/relationships/hyperlink" Target="http://www.jstor.org/stable/3466844" TargetMode="External"/><Relationship Id="rId11" Type="http://schemas.openxmlformats.org/officeDocument/2006/relationships/hyperlink" Target="http://www.jstor.org/stable/3466844" TargetMode="External"/><Relationship Id="rId5" Type="http://schemas.openxmlformats.org/officeDocument/2006/relationships/hyperlink" Target="http://www.jstor.org/stable/3466844" TargetMode="External"/><Relationship Id="rId10" Type="http://schemas.openxmlformats.org/officeDocument/2006/relationships/hyperlink" Target="https://muse.jhu.edu/article/430783" TargetMode="External"/><Relationship Id="rId4" Type="http://schemas.openxmlformats.org/officeDocument/2006/relationships/hyperlink" Target="http://www.jstor.org/stable/3466844" TargetMode="External"/><Relationship Id="rId9" Type="http://schemas.openxmlformats.org/officeDocument/2006/relationships/hyperlink" Target="http://sedlac.econo.unlp.edu.ar/eng/index.php"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www.lisdatacenter.org/data-access/key-figures/"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ww.oecd-ilibrary.org/employment/data/earnings_lfs-ear-data-en;jsessionid=1fqdfss2tqnx5.x-oecd-live-03" TargetMode="External"/><Relationship Id="rId3" Type="http://schemas.openxmlformats.org/officeDocument/2006/relationships/hyperlink" Target="http://wid.world/" TargetMode="External"/><Relationship Id="rId21" Type="http://schemas.openxmlformats.org/officeDocument/2006/relationships/hyperlink" Target="https://pure.uva.nl/ws/files/2553839/161038_468741.pdf"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id.world/" TargetMode="External"/><Relationship Id="rId2" Type="http://schemas.openxmlformats.org/officeDocument/2006/relationships/hyperlink" Target="http://wid.world/" TargetMode="External"/><Relationship Id="rId16" Type="http://schemas.openxmlformats.org/officeDocument/2006/relationships/hyperlink" Target="http://wid.world/" TargetMode="External"/><Relationship Id="rId20" Type="http://schemas.openxmlformats.org/officeDocument/2006/relationships/hyperlink" Target="http://epp.eurostat.ec.europa.eu/tgm/table.do?tab=table&amp;init=1&amp;plugin=0&amp;language=en&amp;pcode=t2020_52&amp;tableSelection=1"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10" Type="http://schemas.openxmlformats.org/officeDocument/2006/relationships/hyperlink" Target="http://wid.world/" TargetMode="External"/><Relationship Id="rId19" Type="http://schemas.openxmlformats.org/officeDocument/2006/relationships/hyperlink" Target="http://statline.cbs.nl/Statweb/publication/?VW=T&amp;DM=SLNL&amp;PA=71511NED&amp;D1=0,3-8&amp;D2=l&amp;D3=0&amp;D4=a&amp;HD=160718-0749&amp;HDR=G2,T&amp;STB=G1,G3,"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s>
</file>

<file path=xl/worksheets/_rels/sheet3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www.lisdatacenter.org/data-access/key-figures/"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ww.oecd-ilibrary.org/employment/data/earnings_lfs-ear-data-en;jsessionid=1fqdfss2tqnx5.x-oecd-live-03" TargetMode="External"/><Relationship Id="rId26" Type="http://schemas.openxmlformats.org/officeDocument/2006/relationships/hyperlink" Target="https://www.msd.govt.nz/about-msd-and-our-work/publications-resources/monitoring/household-incomes/index.html" TargetMode="External"/><Relationship Id="rId3" Type="http://schemas.openxmlformats.org/officeDocument/2006/relationships/hyperlink" Target="http://wid.world/" TargetMode="External"/><Relationship Id="rId21" Type="http://schemas.openxmlformats.org/officeDocument/2006/relationships/hyperlink" Target="https://www.msd.govt.nz/about-msd-and-our-work/publications-resources/monitoring/household-incomes/index.html"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id.world/" TargetMode="External"/><Relationship Id="rId25" Type="http://schemas.openxmlformats.org/officeDocument/2006/relationships/hyperlink" Target="https://www.msd.govt.nz/about-msd-and-our-work/publications-resources/monitoring/household-incomes/index.html" TargetMode="External"/><Relationship Id="rId2" Type="http://schemas.openxmlformats.org/officeDocument/2006/relationships/hyperlink" Target="http://wid.world/" TargetMode="External"/><Relationship Id="rId16" Type="http://schemas.openxmlformats.org/officeDocument/2006/relationships/hyperlink" Target="http://wid.world/" TargetMode="External"/><Relationship Id="rId20" Type="http://schemas.openxmlformats.org/officeDocument/2006/relationships/hyperlink" Target="https://www.msd.govt.nz/about-msd-and-our-work/publications-resources/monitoring/household-incomes/index.html" TargetMode="External"/><Relationship Id="rId29" Type="http://schemas.openxmlformats.org/officeDocument/2006/relationships/hyperlink" Target="http://wid.world/document/wid_methodology_notes_2014_3_new_zealand/"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24" Type="http://schemas.openxmlformats.org/officeDocument/2006/relationships/hyperlink" Target="https://www.msd.govt.nz/about-msd-and-our-work/publications-resources/monitoring/household-incomes/index.html"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23" Type="http://schemas.openxmlformats.org/officeDocument/2006/relationships/hyperlink" Target="https://www.msd.govt.nz/about-msd-and-our-work/publications-resources/monitoring/household-incomes/index.html" TargetMode="External"/><Relationship Id="rId28" Type="http://schemas.openxmlformats.org/officeDocument/2006/relationships/hyperlink" Target="http://onlinelibrary.wiley.com/doi/10.1111/j.1475-4991.2008.00268.x/abstract" TargetMode="External"/><Relationship Id="rId10" Type="http://schemas.openxmlformats.org/officeDocument/2006/relationships/hyperlink" Target="http://wid.world/" TargetMode="External"/><Relationship Id="rId19" Type="http://schemas.openxmlformats.org/officeDocument/2006/relationships/hyperlink" Target="https://www.msd.govt.nz/about-msd-and-our-work/publications-resources/monitoring/household-incomes/index.html"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 Id="rId22" Type="http://schemas.openxmlformats.org/officeDocument/2006/relationships/hyperlink" Target="https://www.msd.govt.nz/about-msd-and-our-work/publications-resources/monitoring/household-incomes/index.html" TargetMode="External"/><Relationship Id="rId27" Type="http://schemas.openxmlformats.org/officeDocument/2006/relationships/hyperlink" Target="https://www.msd.govt.nz/about-msd-and-our-work/publications-resources/monitoring/household-incomes/index.html" TargetMode="External"/></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lisdatacenter.org/data-access/key-figures/"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s://www.ssb.no/statistikkbanken/selecttable/hovedtabellHjem.asp?KortNavnWeb=ifhus&amp;CMSSubjectArea=inntekt-og-forbruk&amp;PLanguage=1&amp;checked=true" TargetMode="External"/><Relationship Id="rId3" Type="http://schemas.openxmlformats.org/officeDocument/2006/relationships/hyperlink" Target="http://wid.world/" TargetMode="External"/><Relationship Id="rId21" Type="http://schemas.openxmlformats.org/officeDocument/2006/relationships/hyperlink" Target="https://www.ssb.no/inntekt-og-forbruk/artikler-og-publikasjoner/okonomi-og-levekar-for-ulike-lavinntektsgrupper-2016"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ww.oecd-ilibrary.org/employment/data/earnings_lfs-ear-data-en;jsessionid=1fqdfss2tqnx5.x-oecd-live-03" TargetMode="External"/><Relationship Id="rId2" Type="http://schemas.openxmlformats.org/officeDocument/2006/relationships/hyperlink" Target="http://wid.world/" TargetMode="External"/><Relationship Id="rId16" Type="http://schemas.openxmlformats.org/officeDocument/2006/relationships/hyperlink" Target="http://wid.world/" TargetMode="External"/><Relationship Id="rId20" Type="http://schemas.openxmlformats.org/officeDocument/2006/relationships/hyperlink" Target="https://www.ssb.no/forside/_attachment/279993?_ts=1578a22d890"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23" Type="http://schemas.openxmlformats.org/officeDocument/2006/relationships/comments" Target="../comments4.xml"/><Relationship Id="rId10" Type="http://schemas.openxmlformats.org/officeDocument/2006/relationships/hyperlink" Target="http://wid.world/" TargetMode="External"/><Relationship Id="rId19" Type="http://schemas.openxmlformats.org/officeDocument/2006/relationships/hyperlink" Target="https://www.iser.essex.ac.uk/files/euromod/research-workshop-2014/The_Ins_and_Outs_of_Top_Income_Mobility.pdf"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 Id="rId22" Type="http://schemas.openxmlformats.org/officeDocument/2006/relationships/vmlDrawing" Target="../drawings/vmlDrawing4.vml"/></Relationships>
</file>

<file path=xl/worksheets/_rels/sheet36.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ww.oecd-ilibrary.org/employment/data/earnings_lfs-ear-data-en;jsessionid=1fqdfss2tqnx5.x-oecd-live-03"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epp.eurostat.ec.europa.eu/tgm/table.do?tab=table&amp;init=1&amp;plugin=0&amp;language=en&amp;pcode=t2020_52&amp;tableSelection=1" TargetMode="External"/><Relationship Id="rId2" Type="http://schemas.openxmlformats.org/officeDocument/2006/relationships/hyperlink" Target="http://wid.world/" TargetMode="External"/><Relationship Id="rId16" Type="http://schemas.openxmlformats.org/officeDocument/2006/relationships/hyperlink" Target="http://ec.europa.eu/eurostat/web/income-and-living-conditions/data/database"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2" Type="http://schemas.openxmlformats.org/officeDocument/2006/relationships/hyperlink" Target="http://wid.world/" TargetMode="External"/><Relationship Id="rId16" Type="http://schemas.openxmlformats.org/officeDocument/2006/relationships/hyperlink" Target="http://www.networkideas.org/feathm/oct2006/PDF/Medhi_Krongkaew_Ragayah_Haji.pdf"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id.world/document/atkinson-anthony-b-2010-top-incomes-rapidly-growing-economy-singapore-atkinson-b-piketty-t-editors-top-incomes-global-perspective-oxford-university-press-chapter-5/" TargetMode="Externa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ww.singstat.gov.sg/statistics/browse-by-theme/household-income-tab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lisdatacenter.org/data-access/key-figures/" TargetMode="External"/><Relationship Id="rId2" Type="http://schemas.openxmlformats.org/officeDocument/2006/relationships/hyperlink" Target="http://www.lisdatacenter.org/data-access/key-figures/" TargetMode="External"/><Relationship Id="rId1" Type="http://schemas.openxmlformats.org/officeDocument/2006/relationships/hyperlink" Target="http://www.lisdatacenter.org/data-access/key-figures/" TargetMode="External"/><Relationship Id="rId5" Type="http://schemas.openxmlformats.org/officeDocument/2006/relationships/printerSettings" Target="../printerSettings/printerSettings2.bin"/><Relationship Id="rId4" Type="http://schemas.openxmlformats.org/officeDocument/2006/relationships/hyperlink" Target="http://www.lisdatacenter.org/data-access/key-figures/" TargetMode="External"/></Relationships>
</file>

<file path=xl/worksheets/_rels/sheet4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www.lisdatacenter.org/data-access/key-figures/"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ww.imf.org/external/pubs/cat/longres.aspx?sk=59" TargetMode="External"/><Relationship Id="rId3" Type="http://schemas.openxmlformats.org/officeDocument/2006/relationships/hyperlink" Target="http://wid.world/" TargetMode="External"/><Relationship Id="rId21" Type="http://schemas.openxmlformats.org/officeDocument/2006/relationships/hyperlink" Target="http://onlinelibrary.wiley.com/doi/10.1111/j.1813-6982.2004.tb00125.x/abstract"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opensaldru.uct.ac.za/bitstream/handle/11090/784/2015_151_Saldruwp.pdf?sequence=1" TargetMode="External"/><Relationship Id="rId2" Type="http://schemas.openxmlformats.org/officeDocument/2006/relationships/hyperlink" Target="http://wid.world/" TargetMode="External"/><Relationship Id="rId16" Type="http://schemas.openxmlformats.org/officeDocument/2006/relationships/hyperlink" Target="http://www.parisschoolofeconomics.eu/IMG/pdf/DP8155_SouthAfrica.pdf" TargetMode="External"/><Relationship Id="rId20" Type="http://schemas.openxmlformats.org/officeDocument/2006/relationships/hyperlink" Target="http://beta2.statssa.gov.za/publications/Report-03-10-06/Report-03-10-06March2014.pdf"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24" Type="http://schemas.openxmlformats.org/officeDocument/2006/relationships/comments" Target="../comments6.xm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23" Type="http://schemas.openxmlformats.org/officeDocument/2006/relationships/vmlDrawing" Target="../drawings/vmlDrawing6.vml"/><Relationship Id="rId10" Type="http://schemas.openxmlformats.org/officeDocument/2006/relationships/hyperlink" Target="http://wid.world/" TargetMode="External"/><Relationship Id="rId19" Type="http://schemas.openxmlformats.org/officeDocument/2006/relationships/hyperlink" Target="http://www.oecd-ilibrary.org/social-issues-migration-health/trends-in-south-african-income-distribution-and-poverty-since-the-fall-of-apartheid_5kmms0t7p1ms-en"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 Id="rId22" Type="http://schemas.openxmlformats.org/officeDocument/2006/relationships/hyperlink" Target="http://www.oecd-ilibrary.org/social-issues-migration-health/tackling-inequalities-in-brazil-china-india-and-south-africa-2010_9789264088368-en"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oecd-ilibrary.org/employment/data/earnings_lfs-ear-data-en;jsessionid=1fqdfss2tqnx5.x-oecd-live-03"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ww.ief.es/documentos/recursos/publicaciones/revistas/hac_pub/167_Canto.pdf" TargetMode="External"/><Relationship Id="rId2" Type="http://schemas.openxmlformats.org/officeDocument/2006/relationships/hyperlink" Target="http://wid.world/" TargetMode="External"/><Relationship Id="rId16" Type="http://schemas.openxmlformats.org/officeDocument/2006/relationships/hyperlink" Target="http://epp.eurostat.ec.europa.eu/tgm/table.do?tab=table&amp;init=1&amp;plugin=0&amp;language=en&amp;pcode=t2020_52&amp;tableSelection=1"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ww.lisdatacenter.org/data-access/key-figures/" TargetMode="Externa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ec.europa.eu/eurostat/web/income-and-living-conditions/data/database" TargetMode="External"/></Relationships>
</file>

<file path=xl/worksheets/_rels/sheet4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5.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oecd-ilibrary.org/employment/data/earnings_lfs-ear-data-en;jsessionid=1fqdfss2tqnx5.x-oecd-live-03" TargetMode="External"/><Relationship Id="rId18" Type="http://schemas.openxmlformats.org/officeDocument/2006/relationships/hyperlink" Target="http://www.scb.se/contentassets/af5d03d4fbc94a7cb1e1fa9223035dec/0a-indikatorer-inkomstfordelning-1991-2015-en.xlsx" TargetMode="External"/><Relationship Id="rId3" Type="http://schemas.openxmlformats.org/officeDocument/2006/relationships/hyperlink" Target="http://wid.world/" TargetMode="External"/><Relationship Id="rId21" Type="http://schemas.openxmlformats.org/officeDocument/2006/relationships/vmlDrawing" Target="../drawings/vmlDrawing8.vm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onlinelibrary.wiley.com/doi/10.1111/j.1467-9442.2008.01558.x/abstract" TargetMode="External"/><Relationship Id="rId2" Type="http://schemas.openxmlformats.org/officeDocument/2006/relationships/hyperlink" Target="http://wid.world/" TargetMode="External"/><Relationship Id="rId16" Type="http://schemas.openxmlformats.org/officeDocument/2006/relationships/hyperlink" Target="http://www.uueconomics.se/danielw/Research_files/Capitalized%20Wealth%20Inequality%20in%20Sweden%20160422.pdf" TargetMode="External"/><Relationship Id="rId20" Type="http://schemas.openxmlformats.org/officeDocument/2006/relationships/hyperlink" Target="http://www.uueconomics.se/danielw/Handbook.htm"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ww.nopecjournal.org/NOPEC_2000_a06.pdf" TargetMode="External"/><Relationship Id="rId10" Type="http://schemas.openxmlformats.org/officeDocument/2006/relationships/hyperlink" Target="http://wid.world/" TargetMode="External"/><Relationship Id="rId19" Type="http://schemas.openxmlformats.org/officeDocument/2006/relationships/hyperlink" Target="http://www.uueconomics.se/danielw/Handbook.htm"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ww.scb.se/en/finding-statistics/statistics-by-subject-area/household-finances/income-and-income-distribution/households-finances/pong/tables-and-graphs/income-aggregate-19752013/income-distribution-19752013/" TargetMode="External"/><Relationship Id="rId22" Type="http://schemas.openxmlformats.org/officeDocument/2006/relationships/comments" Target="../comments8.xml"/></Relationships>
</file>

<file path=xl/worksheets/_rels/sheet4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7.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oecd-ilibrary.org/employment/data/earnings_lfs-ear-data-en;jsessionid=1fqdfss2tqnx5.x-oecd-live-03"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ww.lisdatacenter.org/data-access/key-figures/" TargetMode="External"/><Relationship Id="rId2" Type="http://schemas.openxmlformats.org/officeDocument/2006/relationships/hyperlink" Target="http://wid.world/" TargetMode="External"/><Relationship Id="rId16" Type="http://schemas.openxmlformats.org/officeDocument/2006/relationships/hyperlink" Target="http://www.uueconomics.se/danielw/Handbook.htm"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epp.eurostat.ec.europa.eu/tgm/table.do?tab=table&amp;init=1&amp;plugin=0&amp;language=en&amp;pcode=t2020_52&amp;tableSelection=1" TargetMode="Externa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ec.europa.eu/eurostat/web/income-and-living-conditions/data/database" TargetMode="External"/></Relationships>
</file>

<file path=xl/worksheets/_rels/sheet4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www.lisdatacenter.org/data-access/key-figures/" TargetMode="External"/></Relationships>
</file>

<file path=xl/worksheets/_rels/sheet49.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s://www.ons.gov.uk/employmentandlabourmarket/peopleinwork/earningsandworkinghours/datasets/ashe1997to2015selectedestimates"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s://www.ifs.org.uk/tools_and_resources/incomes_in_uk" TargetMode="External"/><Relationship Id="rId2" Type="http://schemas.openxmlformats.org/officeDocument/2006/relationships/hyperlink" Target="http://wid.world/" TargetMode="External"/><Relationship Id="rId16" Type="http://schemas.openxmlformats.org/officeDocument/2006/relationships/comments" Target="../comments11.xm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vmlDrawing" Target="../drawings/vmlDrawing11.vm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cepr.org/active/publications/discussion_papers/dp.php?dpno=11759"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abs.gov.au/" TargetMode="External"/><Relationship Id="rId18" Type="http://schemas.openxmlformats.org/officeDocument/2006/relationships/hyperlink" Target="http://www.abs.gov.au/" TargetMode="External"/><Relationship Id="rId26" Type="http://schemas.openxmlformats.org/officeDocument/2006/relationships/hyperlink" Target="http://onlinelibrary.wiley.com/doi/10.1111/roiw.12177/abstract" TargetMode="External"/><Relationship Id="rId3" Type="http://schemas.openxmlformats.org/officeDocument/2006/relationships/hyperlink" Target="http://www.jstor.org/stable/3466844" TargetMode="External"/><Relationship Id="rId21" Type="http://schemas.openxmlformats.org/officeDocument/2006/relationships/hyperlink" Target="http://link.springer.com/article/10.1007/s10888-014-9281-z" TargetMode="External"/><Relationship Id="rId34" Type="http://schemas.openxmlformats.org/officeDocument/2006/relationships/hyperlink" Target="http://onlinelibrary.wiley.com/doi/10.1111/1467-8462.12098/abstract" TargetMode="External"/><Relationship Id="rId7" Type="http://schemas.openxmlformats.org/officeDocument/2006/relationships/hyperlink" Target="http://wid.world/" TargetMode="External"/><Relationship Id="rId12" Type="http://schemas.openxmlformats.org/officeDocument/2006/relationships/hyperlink" Target="http://www.abs.gov.au/" TargetMode="External"/><Relationship Id="rId17" Type="http://schemas.openxmlformats.org/officeDocument/2006/relationships/hyperlink" Target="http://www.abs.gov.au/" TargetMode="External"/><Relationship Id="rId25" Type="http://schemas.openxmlformats.org/officeDocument/2006/relationships/hyperlink" Target="http://onlinelibrary.wiley.com/doi/10.1111/roiw.12177/abstract" TargetMode="External"/><Relationship Id="rId33" Type="http://schemas.openxmlformats.org/officeDocument/2006/relationships/hyperlink" Target="http://onlinelibrary.wiley.com/doi/10.1111/1475-4932.12090/abstract" TargetMode="External"/><Relationship Id="rId2" Type="http://schemas.openxmlformats.org/officeDocument/2006/relationships/hyperlink" Target="http://www.jstor.org/stable/3466844" TargetMode="External"/><Relationship Id="rId16" Type="http://schemas.openxmlformats.org/officeDocument/2006/relationships/hyperlink" Target="http://www.abs.gov.au/" TargetMode="External"/><Relationship Id="rId20" Type="http://schemas.openxmlformats.org/officeDocument/2006/relationships/hyperlink" Target="http://onlinelibrary.wiley.com/doi/10.1111/j.1475-4932.2007.00412.x/abstract" TargetMode="External"/><Relationship Id="rId29" Type="http://schemas.openxmlformats.org/officeDocument/2006/relationships/hyperlink" Target="http://onlinelibrary.wiley.com/doi/10.1111/roiw.12177/abstract" TargetMode="External"/><Relationship Id="rId1" Type="http://schemas.openxmlformats.org/officeDocument/2006/relationships/hyperlink" Target="http://www.jstor.org/stable/3466844" TargetMode="External"/><Relationship Id="rId6" Type="http://schemas.openxmlformats.org/officeDocument/2006/relationships/hyperlink" Target="http://www.jstor.org/stable/3466844" TargetMode="External"/><Relationship Id="rId11" Type="http://schemas.openxmlformats.org/officeDocument/2006/relationships/hyperlink" Target="http://www.abs.gov.au/" TargetMode="External"/><Relationship Id="rId24" Type="http://schemas.openxmlformats.org/officeDocument/2006/relationships/hyperlink" Target="http://onlinelibrary.wiley.com/doi/10.1111/roiw.12177/abstract" TargetMode="External"/><Relationship Id="rId32" Type="http://schemas.openxmlformats.org/officeDocument/2006/relationships/hyperlink" Target="http://onlinelibrary.wiley.com/doi/10.1111/j.1475-4932.1993.tb02117.x/full" TargetMode="External"/><Relationship Id="rId5" Type="http://schemas.openxmlformats.org/officeDocument/2006/relationships/hyperlink" Target="http://www.jstor.org/stable/3466844" TargetMode="External"/><Relationship Id="rId15" Type="http://schemas.openxmlformats.org/officeDocument/2006/relationships/hyperlink" Target="http://www.abs.gov.au/" TargetMode="External"/><Relationship Id="rId23" Type="http://schemas.openxmlformats.org/officeDocument/2006/relationships/hyperlink" Target="http://onlinelibrary.wiley.com/doi/10.1111/roiw.12177/abstract" TargetMode="External"/><Relationship Id="rId28" Type="http://schemas.openxmlformats.org/officeDocument/2006/relationships/hyperlink" Target="http://onlinelibrary.wiley.com/doi/10.1111/roiw.12177/abstract" TargetMode="External"/><Relationship Id="rId10" Type="http://schemas.openxmlformats.org/officeDocument/2006/relationships/hyperlink" Target="http://www.abs.gov.au/" TargetMode="External"/><Relationship Id="rId19" Type="http://schemas.openxmlformats.org/officeDocument/2006/relationships/hyperlink" Target="http://www.abs.gov.au/" TargetMode="External"/><Relationship Id="rId31" Type="http://schemas.openxmlformats.org/officeDocument/2006/relationships/hyperlink" Target="http://onlinelibrary.wiley.com/doi/10.1111/roiw.12177/abstract" TargetMode="External"/><Relationship Id="rId4" Type="http://schemas.openxmlformats.org/officeDocument/2006/relationships/hyperlink" Target="http://www.jstor.org/stable/3466844" TargetMode="External"/><Relationship Id="rId9" Type="http://schemas.openxmlformats.org/officeDocument/2006/relationships/hyperlink" Target="http://www.lisdatacenter.org/data-access/key-figures/" TargetMode="External"/><Relationship Id="rId14" Type="http://schemas.openxmlformats.org/officeDocument/2006/relationships/hyperlink" Target="http://www.abs.gov.au/" TargetMode="External"/><Relationship Id="rId22" Type="http://schemas.openxmlformats.org/officeDocument/2006/relationships/hyperlink" Target="http://onlinelibrary.wiley.com/doi/10.1111/roiw.12177/abstract" TargetMode="External"/><Relationship Id="rId27" Type="http://schemas.openxmlformats.org/officeDocument/2006/relationships/hyperlink" Target="http://onlinelibrary.wiley.com/doi/10.1111/roiw.12177/abstract" TargetMode="External"/><Relationship Id="rId30" Type="http://schemas.openxmlformats.org/officeDocument/2006/relationships/hyperlink" Target="http://onlinelibrary.wiley.com/doi/10.1111/roiw.12177/abstract" TargetMode="External"/><Relationship Id="rId35" Type="http://schemas.openxmlformats.org/officeDocument/2006/relationships/hyperlink" Target="http://onlinelibrary.wiley.com/doi/10.1111/roiw.12177/abstract" TargetMode="External"/><Relationship Id="rId8" Type="http://schemas.openxmlformats.org/officeDocument/2006/relationships/hyperlink" Target="http://www.abs.gov.au/"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nber.org/papers/w10399" TargetMode="External"/><Relationship Id="rId18" Type="http://schemas.openxmlformats.org/officeDocument/2006/relationships/hyperlink" Target="https://academic.oup.com/qje/article-lookup/doi/10.1093/qje/qjw004" TargetMode="External"/><Relationship Id="rId3" Type="http://schemas.openxmlformats.org/officeDocument/2006/relationships/hyperlink" Target="http://wid.world/" TargetMode="External"/><Relationship Id="rId21" Type="http://schemas.openxmlformats.org/officeDocument/2006/relationships/hyperlink" Target="http://www.oecd-ilibrary.org/social-issues-migration-health/data/oecd-social-and-welfare-statistics/income-distribution_data-00654-en;jsessionid=18lbuabpu7i8v.x-oecd-live-02?isPartOf=/content/datacollection/socwel-data-en" TargetMode="External"/><Relationship Id="rId7" Type="http://schemas.openxmlformats.org/officeDocument/2006/relationships/hyperlink" Target="http://wid.world/" TargetMode="External"/><Relationship Id="rId12" Type="http://schemas.openxmlformats.org/officeDocument/2006/relationships/hyperlink" Target="http://www.jstor.org/stable/2118322" TargetMode="External"/><Relationship Id="rId17" Type="http://schemas.openxmlformats.org/officeDocument/2006/relationships/hyperlink" Target="http://wid.world/document/t-piketty-e-saez-g-zucman-data-appendix-to-distributional-national-accounts-methods-and-estimates-for-the-united-states-2016/" TargetMode="External"/><Relationship Id="rId2" Type="http://schemas.openxmlformats.org/officeDocument/2006/relationships/hyperlink" Target="http://wid.world/" TargetMode="External"/><Relationship Id="rId16" Type="http://schemas.openxmlformats.org/officeDocument/2006/relationships/hyperlink" Target="http://www.jstor.org/stable/25053897" TargetMode="External"/><Relationship Id="rId20" Type="http://schemas.openxmlformats.org/officeDocument/2006/relationships/hyperlink" Target="https://www.census.gov/data/tables/time-series/demo/income-poverty/historical-poverty-people.html"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ww.jstor.org/stable/1815814" TargetMode="External"/><Relationship Id="rId24"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ww.dicdoha.net/sites/default/files/working-papers/wp_09_07.pdf" TargetMode="External"/><Relationship Id="rId23" Type="http://schemas.openxmlformats.org/officeDocument/2006/relationships/hyperlink" Target="http://www.epi.org/data/" TargetMode="External"/><Relationship Id="rId10" Type="http://schemas.openxmlformats.org/officeDocument/2006/relationships/hyperlink" Target="http://dx.doi.org/10.17016/FEDS.2015.030" TargetMode="External"/><Relationship Id="rId19"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ww.wiwi.uni-bonn.de/kuhn/paper/Wealthinequality_20March2017.pdf" TargetMode="External"/><Relationship Id="rId22" Type="http://schemas.openxmlformats.org/officeDocument/2006/relationships/hyperlink" Target="http://www.epi.org/dat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oecd-ilibrary.org/social-issues-migration-health/tackling-inequalities-in-brazil-china-india-and-south-africa-2010_9789264088368-en" TargetMode="External"/><Relationship Id="rId2" Type="http://schemas.openxmlformats.org/officeDocument/2006/relationships/hyperlink" Target="http://sedlac.econo.unlp.edu.ar/eng/index.php" TargetMode="External"/><Relationship Id="rId1" Type="http://schemas.openxmlformats.org/officeDocument/2006/relationships/hyperlink" Target="http://sedlac.econo.unlp.edu.ar/eng/index.php" TargetMode="External"/><Relationship Id="rId5" Type="http://schemas.openxmlformats.org/officeDocument/2006/relationships/hyperlink" Target="http://www.oecd-ilibrary.org/social-issues-migration-health/tackling-inequalities-in-brazil-china-india-and-south-africa-2010_9789264088368-en" TargetMode="External"/><Relationship Id="rId4" Type="http://schemas.openxmlformats.org/officeDocument/2006/relationships/hyperlink" Target="http://www.jstor.org/stable/182157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lisdatacenter.org/data-access/key-figures/" TargetMode="External"/><Relationship Id="rId2" Type="http://schemas.openxmlformats.org/officeDocument/2006/relationships/hyperlink" Target="http://www.lisdatacenter.org/data-access/key-figures/" TargetMode="External"/><Relationship Id="rId1" Type="http://schemas.openxmlformats.org/officeDocument/2006/relationships/hyperlink" Target="http://www.lisdatacenter.org/data-access/key-figur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www.lisdatacenter.org/data-access/key-figure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oecd-ilibrary.org/employment/data/earnings_lfs-ear-data-en;jsessionid=1fqdfss2tqnx5.x-oecd-live-03" TargetMode="External"/><Relationship Id="rId2" Type="http://schemas.openxmlformats.org/officeDocument/2006/relationships/hyperlink" Target="http://www.statcan.gc.ca/eng/start" TargetMode="External"/><Relationship Id="rId1" Type="http://schemas.openxmlformats.org/officeDocument/2006/relationships/hyperlink" Target="http://www.statcan.gc.ca/eng/start" TargetMode="External"/><Relationship Id="rId6" Type="http://schemas.openxmlformats.org/officeDocument/2006/relationships/hyperlink" Target="http://onlinelibrary.wiley.com/doi/10.1111/j.1475-4991.1986.tb00545.x/full" TargetMode="External"/><Relationship Id="rId5" Type="http://schemas.openxmlformats.org/officeDocument/2006/relationships/hyperlink" Target="http://wid.world/" TargetMode="External"/><Relationship Id="rId4" Type="http://schemas.openxmlformats.org/officeDocument/2006/relationships/hyperlink" Target="http://onlinelibrary.wiley.com/doi/10.1111/j.1475-4991.1986.tb00545.x/f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34"/>
  <sheetViews>
    <sheetView tabSelected="1" workbookViewId="0">
      <selection activeCell="U7" sqref="U7"/>
    </sheetView>
  </sheetViews>
  <sheetFormatPr defaultColWidth="8.85546875" defaultRowHeight="15" x14ac:dyDescent="0.25"/>
  <cols>
    <col min="2" max="2" width="24" customWidth="1"/>
    <col min="4" max="4" width="20.42578125" bestFit="1" customWidth="1"/>
  </cols>
  <sheetData>
    <row r="2" spans="2:17" s="9" customFormat="1" ht="46.5" x14ac:dyDescent="0.7">
      <c r="B2" s="1502" t="s">
        <v>837</v>
      </c>
    </row>
    <row r="3" spans="2:17" s="9" customFormat="1" ht="26.25" x14ac:dyDescent="0.4">
      <c r="B3" s="1496" t="s">
        <v>846</v>
      </c>
    </row>
    <row r="4" spans="2:17" s="8" customFormat="1" ht="26.25" x14ac:dyDescent="0.4">
      <c r="B4" s="9" t="s">
        <v>836</v>
      </c>
    </row>
    <row r="5" spans="2:17" s="8" customFormat="1" ht="23.25" x14ac:dyDescent="0.35">
      <c r="B5" s="1497" t="s">
        <v>48</v>
      </c>
    </row>
    <row r="6" spans="2:17" s="8" customFormat="1" ht="21" x14ac:dyDescent="0.35">
      <c r="B6" s="8" t="s">
        <v>845</v>
      </c>
    </row>
    <row r="8" spans="2:17" ht="18.75" x14ac:dyDescent="0.3">
      <c r="B8" s="1498" t="s">
        <v>46</v>
      </c>
      <c r="C8" s="13" t="s">
        <v>47</v>
      </c>
      <c r="D8" s="13" t="s">
        <v>10</v>
      </c>
      <c r="E8" s="10"/>
      <c r="F8" s="10"/>
      <c r="G8" s="10"/>
      <c r="H8" s="12" t="s">
        <v>44</v>
      </c>
      <c r="N8" s="10"/>
      <c r="O8" s="10"/>
      <c r="P8" s="10"/>
      <c r="Q8" s="10"/>
    </row>
    <row r="9" spans="2:17" ht="21" x14ac:dyDescent="0.35">
      <c r="B9" s="1499" t="s">
        <v>11</v>
      </c>
      <c r="C9" s="7">
        <v>0</v>
      </c>
      <c r="D9" s="7" t="s">
        <v>12</v>
      </c>
      <c r="H9" t="s">
        <v>19</v>
      </c>
    </row>
    <row r="10" spans="2:17" ht="21" x14ac:dyDescent="0.35">
      <c r="B10" s="1499" t="s">
        <v>13</v>
      </c>
      <c r="C10" s="7">
        <v>1</v>
      </c>
      <c r="D10" s="7" t="s">
        <v>14</v>
      </c>
      <c r="H10" t="s">
        <v>21</v>
      </c>
    </row>
    <row r="11" spans="2:17" ht="21" x14ac:dyDescent="0.35">
      <c r="B11" s="1499" t="s">
        <v>15</v>
      </c>
      <c r="C11" s="7">
        <v>0</v>
      </c>
      <c r="D11" s="7" t="s">
        <v>12</v>
      </c>
      <c r="G11" s="10" t="s">
        <v>4</v>
      </c>
      <c r="H11" t="s">
        <v>23</v>
      </c>
    </row>
    <row r="12" spans="2:17" ht="21" x14ac:dyDescent="0.35">
      <c r="B12" s="1499" t="s">
        <v>16</v>
      </c>
      <c r="C12" s="7">
        <v>1</v>
      </c>
      <c r="D12" s="7" t="s">
        <v>14</v>
      </c>
    </row>
    <row r="13" spans="2:17" ht="21" x14ac:dyDescent="0.35">
      <c r="B13" s="1499" t="s">
        <v>17</v>
      </c>
      <c r="C13" s="7">
        <v>1</v>
      </c>
      <c r="D13" s="7" t="s">
        <v>14</v>
      </c>
      <c r="H13" s="12" t="s">
        <v>45</v>
      </c>
    </row>
    <row r="14" spans="2:17" ht="21" x14ac:dyDescent="0.35">
      <c r="B14" s="1499" t="s">
        <v>18</v>
      </c>
      <c r="C14" s="7">
        <v>1</v>
      </c>
      <c r="D14" s="7" t="s">
        <v>14</v>
      </c>
      <c r="H14" t="s">
        <v>31</v>
      </c>
    </row>
    <row r="15" spans="2:17" ht="21" x14ac:dyDescent="0.35">
      <c r="B15" s="1500" t="s">
        <v>20</v>
      </c>
      <c r="C15" s="7">
        <v>1</v>
      </c>
      <c r="D15" s="7" t="s">
        <v>14</v>
      </c>
      <c r="H15" t="s">
        <v>33</v>
      </c>
    </row>
    <row r="16" spans="2:17" ht="21" x14ac:dyDescent="0.35">
      <c r="B16" s="1499" t="s">
        <v>22</v>
      </c>
      <c r="C16" s="7">
        <v>1</v>
      </c>
      <c r="D16" s="7" t="s">
        <v>14</v>
      </c>
    </row>
    <row r="17" spans="2:8" ht="21" x14ac:dyDescent="0.35">
      <c r="B17" s="1499" t="s">
        <v>24</v>
      </c>
      <c r="C17" s="7">
        <v>0</v>
      </c>
      <c r="D17" s="7" t="s">
        <v>25</v>
      </c>
    </row>
    <row r="18" spans="2:8" ht="21" x14ac:dyDescent="0.35">
      <c r="B18" s="1499" t="s">
        <v>26</v>
      </c>
      <c r="C18" s="7">
        <v>0</v>
      </c>
      <c r="D18" s="7" t="s">
        <v>25</v>
      </c>
    </row>
    <row r="19" spans="2:8" ht="21" x14ac:dyDescent="0.35">
      <c r="B19" s="1499" t="s">
        <v>27</v>
      </c>
      <c r="C19" s="7">
        <v>1</v>
      </c>
      <c r="D19" s="7" t="s">
        <v>14</v>
      </c>
    </row>
    <row r="20" spans="2:8" ht="21" x14ac:dyDescent="0.35">
      <c r="B20" s="1499" t="s">
        <v>28</v>
      </c>
      <c r="C20" s="7">
        <v>1</v>
      </c>
      <c r="D20" s="7" t="s">
        <v>14</v>
      </c>
    </row>
    <row r="21" spans="2:8" ht="21" x14ac:dyDescent="0.35">
      <c r="B21" s="1499" t="s">
        <v>29</v>
      </c>
      <c r="C21" s="7">
        <v>0</v>
      </c>
      <c r="D21" s="7" t="s">
        <v>12</v>
      </c>
    </row>
    <row r="22" spans="2:8" ht="21" x14ac:dyDescent="0.35">
      <c r="B22" s="1499" t="s">
        <v>30</v>
      </c>
      <c r="C22" s="7">
        <v>0</v>
      </c>
      <c r="D22" s="7" t="s">
        <v>12</v>
      </c>
    </row>
    <row r="23" spans="2:8" ht="21" x14ac:dyDescent="0.35">
      <c r="B23" s="1499" t="s">
        <v>32</v>
      </c>
      <c r="C23" s="7">
        <v>1</v>
      </c>
      <c r="D23" s="7" t="s">
        <v>14</v>
      </c>
    </row>
    <row r="24" spans="2:8" ht="21" x14ac:dyDescent="0.35">
      <c r="B24" s="1499" t="s">
        <v>34</v>
      </c>
      <c r="C24" s="7">
        <v>1</v>
      </c>
      <c r="D24" s="7" t="s">
        <v>14</v>
      </c>
    </row>
    <row r="25" spans="2:8" ht="21" x14ac:dyDescent="0.35">
      <c r="B25" s="1499" t="s">
        <v>35</v>
      </c>
      <c r="C25" s="7">
        <v>1</v>
      </c>
      <c r="D25" s="7" t="s">
        <v>14</v>
      </c>
      <c r="H25" s="12"/>
    </row>
    <row r="26" spans="2:8" ht="21" x14ac:dyDescent="0.35">
      <c r="B26" s="1500" t="s">
        <v>36</v>
      </c>
      <c r="C26" s="7">
        <v>1</v>
      </c>
      <c r="D26" s="7" t="s">
        <v>14</v>
      </c>
    </row>
    <row r="27" spans="2:8" ht="21" x14ac:dyDescent="0.35">
      <c r="B27" s="1499" t="s">
        <v>37</v>
      </c>
      <c r="C27" s="7">
        <v>0</v>
      </c>
      <c r="D27" s="7" t="s">
        <v>14</v>
      </c>
    </row>
    <row r="28" spans="2:8" ht="21" x14ac:dyDescent="0.35">
      <c r="B28" s="1499" t="s">
        <v>38</v>
      </c>
      <c r="C28" s="7">
        <v>0</v>
      </c>
      <c r="D28" s="7" t="s">
        <v>12</v>
      </c>
    </row>
    <row r="29" spans="2:8" ht="21" x14ac:dyDescent="0.35">
      <c r="B29" s="1499" t="s">
        <v>39</v>
      </c>
      <c r="C29" s="7">
        <v>1</v>
      </c>
      <c r="D29" s="7" t="s">
        <v>14</v>
      </c>
    </row>
    <row r="30" spans="2:8" ht="21" x14ac:dyDescent="0.35">
      <c r="B30" s="1499" t="s">
        <v>40</v>
      </c>
      <c r="C30" s="7">
        <v>1</v>
      </c>
      <c r="D30" s="7" t="s">
        <v>14</v>
      </c>
    </row>
    <row r="31" spans="2:8" ht="21" x14ac:dyDescent="0.35">
      <c r="B31" s="1499" t="s">
        <v>41</v>
      </c>
      <c r="C31" s="7">
        <v>1</v>
      </c>
      <c r="D31" s="7" t="s">
        <v>14</v>
      </c>
    </row>
    <row r="32" spans="2:8" ht="21" x14ac:dyDescent="0.35">
      <c r="B32" s="1499" t="s">
        <v>42</v>
      </c>
      <c r="C32" s="7">
        <v>1</v>
      </c>
      <c r="D32" s="7" t="s">
        <v>14</v>
      </c>
    </row>
    <row r="33" spans="2:4" ht="21" x14ac:dyDescent="0.35">
      <c r="B33" s="1501" t="s">
        <v>43</v>
      </c>
      <c r="C33" s="14">
        <v>1</v>
      </c>
      <c r="D33" s="14" t="s">
        <v>14</v>
      </c>
    </row>
    <row r="34" spans="2:4" x14ac:dyDescent="0.25">
      <c r="B34" s="11"/>
    </row>
  </sheetData>
  <hyperlinks>
    <hyperlink ref="H8" r:id="rId1" location="MENA" xr:uid="{00000000-0004-0000-0000-000000000000}"/>
    <hyperlink ref="H13" r:id="rId2" xr:uid="{00000000-0004-0000-0000-000001000000}"/>
    <hyperlink ref="B9" location="'Argentina '!A1" display="Argentina" xr:uid="{00000000-0004-0000-0000-000002000000}"/>
    <hyperlink ref="B10" location="'Australia '!A1" display="Australia" xr:uid="{00000000-0004-0000-0000-000003000000}"/>
    <hyperlink ref="B11" location="'Brazil '!A1" display="Brazil" xr:uid="{00000000-0004-0000-0000-000004000000}"/>
    <hyperlink ref="B12" location="Canada!A1" display="Canada" xr:uid="{00000000-0004-0000-0000-000005000000}"/>
    <hyperlink ref="B13" location="'Finland '!A1" display="Finland" xr:uid="{00000000-0004-0000-0000-000006000000}"/>
    <hyperlink ref="B14" location="'France '!A1" display="France" xr:uid="{00000000-0004-0000-0000-000007000000}"/>
    <hyperlink ref="B15" location="'Germany '!A1" display="Germany" xr:uid="{00000000-0004-0000-0000-000008000000}"/>
    <hyperlink ref="B16" location="Iceland!A1" display="Iceland" xr:uid="{00000000-0004-0000-0000-000009000000}"/>
    <hyperlink ref="B17" location="'India '!A1" display="India" xr:uid="{00000000-0004-0000-0000-00000A000000}"/>
    <hyperlink ref="B18" location="Indonesia!A1" display="Indonesia" xr:uid="{00000000-0004-0000-0000-00000B000000}"/>
    <hyperlink ref="B19" location="'Italy '!A1" display="Italy" xr:uid="{00000000-0004-0000-0000-00000C000000}"/>
    <hyperlink ref="B20" location="Japan!A1" display="Japan" xr:uid="{00000000-0004-0000-0000-00000D000000}"/>
    <hyperlink ref="B21" location="'Malaysia '!A1" display="Malaysia" xr:uid="{00000000-0004-0000-0000-00000E000000}"/>
    <hyperlink ref="B22" location="Mauritius!A1" display="Mauritius" xr:uid="{00000000-0004-0000-0000-00000F000000}"/>
    <hyperlink ref="B23" location="'Netherlands '!A1" display="Netherlands" xr:uid="{00000000-0004-0000-0000-000010000000}"/>
    <hyperlink ref="B24" location="'New Zealand '!A1" display="New Zealand" xr:uid="{00000000-0004-0000-0000-000011000000}"/>
    <hyperlink ref="B25" location="Norway!A1" display="Norway" xr:uid="{00000000-0004-0000-0000-000012000000}"/>
    <hyperlink ref="B26" location="'Portugal '!A1" display="Portugal" xr:uid="{00000000-0004-0000-0000-000013000000}"/>
    <hyperlink ref="B27" location="'Singapore '!A1" display="Singapore" xr:uid="{00000000-0004-0000-0000-000014000000}"/>
    <hyperlink ref="B28" location="'South Africa'!A1" display="South Africa" xr:uid="{00000000-0004-0000-0000-000015000000}"/>
    <hyperlink ref="B29" location="Spain!A1" display="Spain" xr:uid="{00000000-0004-0000-0000-000016000000}"/>
    <hyperlink ref="B30" location="'Sweden '!A1" display="Sweden" xr:uid="{00000000-0004-0000-0000-000017000000}"/>
    <hyperlink ref="B31" location="Switzerland!A1" display="Switzerland" xr:uid="{00000000-0004-0000-0000-000018000000}"/>
    <hyperlink ref="B32" location="UK!A1" display="UK" xr:uid="{00000000-0004-0000-0000-000019000000}"/>
    <hyperlink ref="B33" location="US!A1" display="US" xr:uid="{00000000-0004-0000-0000-00001A000000}"/>
    <hyperlink ref="B5" r:id="rId3" xr:uid="{00000000-0004-0000-0000-00001B000000}"/>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3"/>
  <sheetViews>
    <sheetView workbookViewId="0">
      <pane xSplit="1" ySplit="5" topLeftCell="B132" activePane="bottomRight" state="frozen"/>
      <selection pane="topRight" activeCell="B1" sqref="B1"/>
      <selection pane="bottomLeft" activeCell="A6" sqref="A6"/>
      <selection pane="bottomRight" activeCell="F64" sqref="F64"/>
    </sheetView>
  </sheetViews>
  <sheetFormatPr defaultColWidth="8.85546875" defaultRowHeight="15" x14ac:dyDescent="0.25"/>
  <cols>
    <col min="2" max="2" width="20" style="70" customWidth="1"/>
    <col min="3" max="3" width="24" style="70" bestFit="1" customWidth="1"/>
    <col min="4" max="4" width="24.42578125" style="70" customWidth="1"/>
    <col min="5" max="5" width="22.140625" style="70" customWidth="1"/>
    <col min="6" max="6" width="20.85546875" style="70" bestFit="1" customWidth="1"/>
    <col min="7" max="7" width="17.28515625" style="70" bestFit="1" customWidth="1"/>
    <col min="8" max="9" width="2" style="70" customWidth="1"/>
    <col min="10" max="10" width="7.85546875" style="70" customWidth="1"/>
  </cols>
  <sheetData>
    <row r="1" spans="1:10" ht="27" thickBot="1" x14ac:dyDescent="0.45">
      <c r="A1" s="6"/>
      <c r="B1" s="1521" t="s">
        <v>527</v>
      </c>
      <c r="C1" s="1522"/>
      <c r="D1" s="1522"/>
      <c r="E1" s="1522"/>
      <c r="F1" s="1522"/>
      <c r="G1" s="1523"/>
      <c r="H1" s="170"/>
      <c r="I1" s="284"/>
      <c r="J1" s="284"/>
    </row>
    <row r="2" spans="1:10" ht="15.75" thickBot="1" x14ac:dyDescent="0.3">
      <c r="A2" s="6"/>
      <c r="B2" s="1540" t="s">
        <v>55</v>
      </c>
      <c r="C2" s="1542"/>
      <c r="D2" s="142" t="s">
        <v>56</v>
      </c>
      <c r="E2" s="142" t="s">
        <v>57</v>
      </c>
      <c r="F2" s="142" t="s">
        <v>58</v>
      </c>
      <c r="G2" s="142" t="s">
        <v>59</v>
      </c>
      <c r="H2" s="170"/>
      <c r="I2" s="284"/>
      <c r="J2" s="284"/>
    </row>
    <row r="3" spans="1:10" ht="15" customHeight="1" x14ac:dyDescent="0.25">
      <c r="A3" s="6"/>
      <c r="B3" s="1548" t="s">
        <v>60</v>
      </c>
      <c r="C3" s="1549"/>
      <c r="D3" s="140" t="s">
        <v>61</v>
      </c>
      <c r="E3" s="141" t="s">
        <v>62</v>
      </c>
      <c r="F3" s="141" t="s">
        <v>63</v>
      </c>
      <c r="G3" s="140" t="s">
        <v>64</v>
      </c>
      <c r="H3" s="106"/>
      <c r="I3" s="106"/>
      <c r="J3" s="284"/>
    </row>
    <row r="4" spans="1:10" ht="15" customHeight="1" x14ac:dyDescent="0.25">
      <c r="A4" s="6"/>
      <c r="B4" s="308" t="s">
        <v>152</v>
      </c>
      <c r="C4" s="307" t="s">
        <v>99</v>
      </c>
      <c r="D4" s="137" t="s">
        <v>67</v>
      </c>
      <c r="E4" s="105" t="s">
        <v>68</v>
      </c>
      <c r="F4" s="105" t="s">
        <v>254</v>
      </c>
      <c r="G4" s="137" t="s">
        <v>67</v>
      </c>
      <c r="H4" s="106"/>
      <c r="I4" s="106"/>
      <c r="J4" s="284"/>
    </row>
    <row r="5" spans="1:10" s="1" customFormat="1" ht="75" x14ac:dyDescent="0.25">
      <c r="A5" s="16"/>
      <c r="B5" s="319" t="s">
        <v>452</v>
      </c>
      <c r="C5" s="320" t="s">
        <v>154</v>
      </c>
      <c r="D5" s="275" t="s">
        <v>468</v>
      </c>
      <c r="E5" s="275" t="s">
        <v>6</v>
      </c>
      <c r="F5" s="275" t="s">
        <v>54</v>
      </c>
      <c r="G5" s="275" t="s">
        <v>455</v>
      </c>
      <c r="H5" s="113"/>
      <c r="I5" s="113"/>
      <c r="J5" s="65"/>
    </row>
    <row r="6" spans="1:10" s="1" customFormat="1" x14ac:dyDescent="0.25">
      <c r="A6">
        <v>1900</v>
      </c>
      <c r="B6" s="493"/>
      <c r="C6" s="312"/>
      <c r="D6" s="204"/>
      <c r="E6" s="205"/>
      <c r="F6" s="205"/>
      <c r="G6" s="305"/>
      <c r="H6" s="206"/>
      <c r="I6" s="206"/>
      <c r="J6" s="294"/>
    </row>
    <row r="7" spans="1:10" s="1" customFormat="1" x14ac:dyDescent="0.25">
      <c r="A7">
        <v>1901</v>
      </c>
      <c r="B7" s="493"/>
      <c r="C7" s="312"/>
      <c r="D7" s="204"/>
      <c r="E7" s="205"/>
      <c r="F7" s="205"/>
      <c r="G7" s="305"/>
      <c r="H7" s="206"/>
      <c r="I7" s="206"/>
      <c r="J7" s="294"/>
    </row>
    <row r="8" spans="1:10" s="1" customFormat="1" x14ac:dyDescent="0.25">
      <c r="A8">
        <v>1902</v>
      </c>
      <c r="B8" s="493"/>
      <c r="C8" s="312"/>
      <c r="D8" s="204"/>
      <c r="E8" s="205"/>
      <c r="F8" s="205"/>
      <c r="G8" s="305"/>
      <c r="H8" s="206"/>
      <c r="I8" s="206"/>
      <c r="J8" s="294"/>
    </row>
    <row r="9" spans="1:10" s="1" customFormat="1" x14ac:dyDescent="0.25">
      <c r="A9">
        <v>1903</v>
      </c>
      <c r="B9" s="493"/>
      <c r="C9" s="312"/>
      <c r="D9" s="204"/>
      <c r="E9" s="205"/>
      <c r="F9" s="205"/>
      <c r="G9" s="305"/>
      <c r="H9" s="206"/>
      <c r="I9" s="206"/>
      <c r="J9" s="294"/>
    </row>
    <row r="10" spans="1:10" s="1" customFormat="1" x14ac:dyDescent="0.25">
      <c r="A10">
        <v>1904</v>
      </c>
      <c r="B10" s="493"/>
      <c r="C10" s="312"/>
      <c r="D10" s="204"/>
      <c r="E10" s="205"/>
      <c r="F10" s="205"/>
      <c r="G10" s="305"/>
      <c r="H10" s="206"/>
      <c r="I10" s="206"/>
      <c r="J10" s="294"/>
    </row>
    <row r="11" spans="1:10" s="1" customFormat="1" x14ac:dyDescent="0.25">
      <c r="A11">
        <v>1905</v>
      </c>
      <c r="B11" s="493"/>
      <c r="C11" s="312"/>
      <c r="D11" s="204"/>
      <c r="E11" s="205"/>
      <c r="F11" s="205"/>
      <c r="G11" s="305"/>
      <c r="H11" s="206"/>
      <c r="I11" s="206"/>
      <c r="J11" s="294"/>
    </row>
    <row r="12" spans="1:10" s="1" customFormat="1" x14ac:dyDescent="0.25">
      <c r="A12">
        <v>1906</v>
      </c>
      <c r="B12" s="493"/>
      <c r="C12" s="312"/>
      <c r="D12" s="204"/>
      <c r="E12" s="205"/>
      <c r="F12" s="205"/>
      <c r="G12" s="305"/>
      <c r="H12" s="206"/>
      <c r="I12" s="206"/>
      <c r="J12" s="294"/>
    </row>
    <row r="13" spans="1:10" s="1" customFormat="1" x14ac:dyDescent="0.25">
      <c r="A13">
        <v>1907</v>
      </c>
      <c r="B13" s="493"/>
      <c r="C13" s="312"/>
      <c r="D13" s="204"/>
      <c r="E13" s="205"/>
      <c r="F13" s="205"/>
      <c r="G13" s="305"/>
      <c r="H13" s="206"/>
      <c r="I13" s="206"/>
      <c r="J13" s="294"/>
    </row>
    <row r="14" spans="1:10" s="1" customFormat="1" x14ac:dyDescent="0.25">
      <c r="A14">
        <v>1908</v>
      </c>
      <c r="B14" s="493"/>
      <c r="C14" s="312"/>
      <c r="D14" s="204"/>
      <c r="E14" s="205"/>
      <c r="F14" s="205"/>
      <c r="G14" s="305"/>
      <c r="H14" s="206"/>
      <c r="I14" s="206"/>
      <c r="J14" s="294"/>
    </row>
    <row r="15" spans="1:10" s="1" customFormat="1" x14ac:dyDescent="0.25">
      <c r="A15">
        <v>1909</v>
      </c>
      <c r="B15" s="493"/>
      <c r="C15" s="312"/>
      <c r="D15" s="204"/>
      <c r="E15" s="205"/>
      <c r="F15" s="205"/>
      <c r="G15" s="305">
        <f>'Finland (sources)'!N14</f>
        <v>37.41278914359382</v>
      </c>
      <c r="H15" s="206"/>
      <c r="I15" s="206"/>
      <c r="J15" s="294"/>
    </row>
    <row r="16" spans="1:10" s="1" customFormat="1" x14ac:dyDescent="0.25">
      <c r="A16">
        <v>1910</v>
      </c>
      <c r="B16" s="493"/>
      <c r="C16" s="312"/>
      <c r="D16" s="204"/>
      <c r="E16" s="205"/>
      <c r="F16" s="205"/>
      <c r="G16" s="305"/>
      <c r="H16" s="206"/>
      <c r="I16" s="206"/>
      <c r="J16" s="294"/>
    </row>
    <row r="17" spans="1:10" x14ac:dyDescent="0.25">
      <c r="A17">
        <v>1911</v>
      </c>
      <c r="B17" s="493"/>
      <c r="C17" s="312"/>
      <c r="D17" s="214"/>
      <c r="E17" s="215"/>
      <c r="F17" s="215"/>
      <c r="G17" s="305"/>
      <c r="H17" s="216"/>
      <c r="I17" s="216"/>
      <c r="J17" s="295"/>
    </row>
    <row r="18" spans="1:10" x14ac:dyDescent="0.25">
      <c r="A18">
        <v>1912</v>
      </c>
      <c r="B18" s="493"/>
      <c r="C18" s="312"/>
      <c r="D18" s="214"/>
      <c r="E18" s="215"/>
      <c r="F18" s="215"/>
      <c r="G18" s="305"/>
      <c r="H18" s="216"/>
      <c r="I18" s="216"/>
      <c r="J18" s="295"/>
    </row>
    <row r="19" spans="1:10" x14ac:dyDescent="0.25">
      <c r="A19">
        <v>1913</v>
      </c>
      <c r="B19" s="493"/>
      <c r="C19" s="312"/>
      <c r="D19" s="214"/>
      <c r="E19" s="215"/>
      <c r="F19" s="215"/>
      <c r="G19" s="305"/>
      <c r="H19" s="216"/>
      <c r="I19" s="216"/>
      <c r="J19" s="295"/>
    </row>
    <row r="20" spans="1:10" x14ac:dyDescent="0.25">
      <c r="A20">
        <v>1914</v>
      </c>
      <c r="B20" s="493"/>
      <c r="C20" s="312"/>
      <c r="D20" s="214"/>
      <c r="E20" s="215"/>
      <c r="F20" s="215"/>
      <c r="G20" s="305"/>
      <c r="H20" s="216"/>
      <c r="I20" s="216"/>
      <c r="J20" s="295"/>
    </row>
    <row r="21" spans="1:10" x14ac:dyDescent="0.25">
      <c r="A21">
        <v>1915</v>
      </c>
      <c r="B21" s="493"/>
      <c r="C21" s="312"/>
      <c r="D21" s="214"/>
      <c r="E21" s="215"/>
      <c r="F21" s="215"/>
      <c r="G21" s="305">
        <f>'Finland (sources)'!N20</f>
        <v>35.875086771050839</v>
      </c>
      <c r="H21" s="216"/>
      <c r="I21" s="216"/>
      <c r="J21" s="295"/>
    </row>
    <row r="22" spans="1:10" x14ac:dyDescent="0.25">
      <c r="A22">
        <v>1916</v>
      </c>
      <c r="B22" s="493"/>
      <c r="C22" s="312"/>
      <c r="D22" s="214"/>
      <c r="E22" s="215"/>
      <c r="F22" s="215"/>
      <c r="G22" s="305"/>
      <c r="H22" s="216"/>
      <c r="I22" s="216"/>
      <c r="J22" s="295"/>
    </row>
    <row r="23" spans="1:10" x14ac:dyDescent="0.25">
      <c r="A23">
        <v>1917</v>
      </c>
      <c r="B23" s="493"/>
      <c r="C23" s="312"/>
      <c r="D23" s="214"/>
      <c r="E23" s="215"/>
      <c r="F23" s="215"/>
      <c r="G23" s="305"/>
      <c r="H23" s="216"/>
      <c r="I23" s="216"/>
      <c r="J23" s="295"/>
    </row>
    <row r="24" spans="1:10" x14ac:dyDescent="0.25">
      <c r="A24">
        <v>1918</v>
      </c>
      <c r="B24" s="493"/>
      <c r="C24" s="312"/>
      <c r="D24" s="214"/>
      <c r="E24" s="215"/>
      <c r="F24" s="215"/>
      <c r="G24" s="305"/>
      <c r="H24" s="216"/>
      <c r="I24" s="216"/>
      <c r="J24" s="295"/>
    </row>
    <row r="25" spans="1:10" x14ac:dyDescent="0.25">
      <c r="A25">
        <v>1919</v>
      </c>
      <c r="B25" s="493"/>
      <c r="C25" s="312"/>
      <c r="D25" s="222"/>
      <c r="E25" s="215"/>
      <c r="F25" s="215"/>
      <c r="G25" s="305"/>
      <c r="H25" s="216"/>
      <c r="I25" s="216"/>
      <c r="J25" s="295"/>
    </row>
    <row r="26" spans="1:10" x14ac:dyDescent="0.25">
      <c r="A26">
        <v>1920</v>
      </c>
      <c r="B26" s="493"/>
      <c r="C26" s="495">
        <f>'Finland (sources)'!C25</f>
        <v>59.77</v>
      </c>
      <c r="D26" s="222">
        <f>'Finland (sources)'!E25*D$96/'Finland (sources)'!E$95</f>
        <v>19.384254783750066</v>
      </c>
      <c r="E26" s="215"/>
      <c r="F26" s="215"/>
      <c r="G26" s="305"/>
      <c r="H26" s="216"/>
      <c r="I26" s="216"/>
      <c r="J26" s="295"/>
    </row>
    <row r="27" spans="1:10" x14ac:dyDescent="0.25">
      <c r="A27">
        <v>1921</v>
      </c>
      <c r="B27" s="493"/>
      <c r="C27" s="495">
        <f>'Finland (sources)'!C26</f>
        <v>59.57</v>
      </c>
      <c r="D27" s="222">
        <f>'Finland (sources)'!E26*D$96/'Finland (sources)'!E$95</f>
        <v>19.296029952409892</v>
      </c>
      <c r="E27" s="215"/>
      <c r="F27" s="215"/>
      <c r="G27" s="305"/>
      <c r="H27" s="216"/>
      <c r="I27" s="216"/>
      <c r="J27" s="295"/>
    </row>
    <row r="28" spans="1:10" x14ac:dyDescent="0.25">
      <c r="A28">
        <v>1922</v>
      </c>
      <c r="B28" s="493"/>
      <c r="C28" s="495">
        <f>'Finland (sources)'!C27</f>
        <v>59.45</v>
      </c>
      <c r="D28" s="222">
        <f>'Finland (sources)'!E27*D$96/'Finland (sources)'!E$95</f>
        <v>18.861679281354515</v>
      </c>
      <c r="E28" s="215"/>
      <c r="F28" s="215"/>
      <c r="G28" s="305">
        <f>'Finland (sources)'!N27</f>
        <v>25.350485311956987</v>
      </c>
      <c r="H28" s="216"/>
      <c r="I28" s="216"/>
      <c r="J28" s="295"/>
    </row>
    <row r="29" spans="1:10" x14ac:dyDescent="0.25">
      <c r="A29">
        <v>1923</v>
      </c>
      <c r="B29" s="493"/>
      <c r="C29" s="495">
        <f>'Finland (sources)'!C28</f>
        <v>54.5</v>
      </c>
      <c r="D29" s="222">
        <f>'Finland (sources)'!E28*D$96/'Finland (sources)'!E$95</f>
        <v>17.09327893347681</v>
      </c>
      <c r="E29" s="214"/>
      <c r="F29" s="215"/>
      <c r="G29" s="305"/>
      <c r="H29" s="216"/>
      <c r="I29" s="216"/>
      <c r="J29" s="295"/>
    </row>
    <row r="30" spans="1:10" x14ac:dyDescent="0.25">
      <c r="A30">
        <v>1924</v>
      </c>
      <c r="B30" s="493"/>
      <c r="C30" s="495">
        <f>'Finland (sources)'!C29</f>
        <v>49.53</v>
      </c>
      <c r="D30" s="222">
        <f>'Finland (sources)'!E29*D$96/'Finland (sources)'!E$95</f>
        <v>15.320033653139099</v>
      </c>
      <c r="E30" s="214"/>
      <c r="F30" s="215"/>
      <c r="G30" s="305"/>
      <c r="H30" s="216"/>
      <c r="I30" s="216"/>
      <c r="J30" s="295"/>
    </row>
    <row r="31" spans="1:10" x14ac:dyDescent="0.25">
      <c r="A31">
        <v>1925</v>
      </c>
      <c r="B31" s="493"/>
      <c r="C31" s="495">
        <f>'Finland (sources)'!C30</f>
        <v>50.03</v>
      </c>
      <c r="D31" s="222">
        <f>'Finland (sources)'!E30*D$96/'Finland (sources)'!E$95</f>
        <v>16.054107068216567</v>
      </c>
      <c r="E31" s="214"/>
      <c r="F31" s="215"/>
      <c r="G31" s="305"/>
      <c r="H31" s="216"/>
      <c r="I31" s="216"/>
      <c r="J31" s="295"/>
    </row>
    <row r="32" spans="1:10" x14ac:dyDescent="0.25">
      <c r="A32">
        <v>1926</v>
      </c>
      <c r="B32" s="493"/>
      <c r="C32" s="495">
        <f>'Finland (sources)'!C31</f>
        <v>50.52</v>
      </c>
      <c r="D32" s="222">
        <f>'Finland (sources)'!E31*D$96/'Finland (sources)'!E$95</f>
        <v>16.788180483294035</v>
      </c>
      <c r="E32" s="214"/>
      <c r="F32" s="215"/>
      <c r="G32" s="305">
        <f>'Finland (sources)'!N31</f>
        <v>29.694399042915727</v>
      </c>
      <c r="H32" s="216"/>
      <c r="I32" s="216"/>
      <c r="J32" s="295"/>
    </row>
    <row r="33" spans="1:10" x14ac:dyDescent="0.25">
      <c r="A33">
        <v>1927</v>
      </c>
      <c r="B33" s="493"/>
      <c r="C33" s="495">
        <f>'Finland (sources)'!C32</f>
        <v>50.98</v>
      </c>
      <c r="D33" s="222">
        <f>'Finland (sources)'!E32*D$96/'Finland (sources)'!E$95</f>
        <v>16.934613666922218</v>
      </c>
      <c r="E33" s="214"/>
      <c r="F33" s="215"/>
      <c r="G33" s="305"/>
      <c r="H33" s="216"/>
      <c r="I33" s="216"/>
      <c r="J33" s="295"/>
    </row>
    <row r="34" spans="1:10" x14ac:dyDescent="0.25">
      <c r="A34">
        <v>1928</v>
      </c>
      <c r="B34" s="493"/>
      <c r="C34" s="495">
        <f>'Finland (sources)'!C33</f>
        <v>51.45</v>
      </c>
      <c r="D34" s="222">
        <f>'Finland (sources)'!E33*D$96/'Finland (sources)'!E$95</f>
        <v>17.081448037354971</v>
      </c>
      <c r="E34" s="214"/>
      <c r="F34" s="215"/>
      <c r="G34" s="305"/>
      <c r="H34" s="216"/>
      <c r="I34" s="216"/>
      <c r="J34" s="295"/>
    </row>
    <row r="35" spans="1:10" x14ac:dyDescent="0.25">
      <c r="A35">
        <v>1929</v>
      </c>
      <c r="B35" s="493"/>
      <c r="C35" s="495">
        <f>'Finland (sources)'!C34</f>
        <v>51.91</v>
      </c>
      <c r="D35" s="222">
        <f>'Finland (sources)'!E34*D$96/'Finland (sources)'!E$95</f>
        <v>17.227881220983278</v>
      </c>
      <c r="E35" s="214"/>
      <c r="F35" s="215"/>
      <c r="G35" s="305"/>
      <c r="H35" s="216"/>
      <c r="I35" s="216"/>
      <c r="J35" s="295"/>
    </row>
    <row r="36" spans="1:10" x14ac:dyDescent="0.25">
      <c r="A36">
        <v>1930</v>
      </c>
      <c r="B36" s="493"/>
      <c r="C36" s="495">
        <f>'Finland (sources)'!C35</f>
        <v>51.4</v>
      </c>
      <c r="D36" s="222">
        <f>'Finland (sources)'!E35*D$96/'Finland (sources)'!E$95</f>
        <v>17.141014884264045</v>
      </c>
      <c r="E36" s="214"/>
      <c r="F36" s="215"/>
      <c r="G36" s="305"/>
      <c r="H36" s="216"/>
      <c r="I36" s="216"/>
      <c r="J36" s="295"/>
    </row>
    <row r="37" spans="1:10" x14ac:dyDescent="0.25">
      <c r="A37">
        <v>1931</v>
      </c>
      <c r="B37" s="493"/>
      <c r="C37" s="495">
        <f>'Finland (sources)'!C36</f>
        <v>50.88</v>
      </c>
      <c r="D37" s="222">
        <f>'Finland (sources)'!E36*D$96/'Finland (sources)'!E$95</f>
        <v>17.054148547544688</v>
      </c>
      <c r="E37" s="214"/>
      <c r="F37" s="215"/>
      <c r="G37" s="305"/>
      <c r="H37" s="216"/>
      <c r="I37" s="216"/>
      <c r="J37" s="295"/>
    </row>
    <row r="38" spans="1:10" x14ac:dyDescent="0.25">
      <c r="A38">
        <v>1932</v>
      </c>
      <c r="B38" s="493"/>
      <c r="C38" s="495">
        <f>'Finland (sources)'!C37</f>
        <v>50.92</v>
      </c>
      <c r="D38" s="222">
        <f>'Finland (sources)'!E37*D$96/'Finland (sources)'!E$95</f>
        <v>17.032950256218683</v>
      </c>
      <c r="E38" s="214"/>
      <c r="F38" s="215"/>
      <c r="G38" s="305"/>
      <c r="H38" s="216"/>
      <c r="I38" s="216"/>
      <c r="J38" s="295"/>
    </row>
    <row r="39" spans="1:10" x14ac:dyDescent="0.25">
      <c r="A39">
        <v>1933</v>
      </c>
      <c r="B39" s="493"/>
      <c r="C39" s="495">
        <f>'Finland (sources)'!C38</f>
        <v>50.95</v>
      </c>
      <c r="D39" s="222">
        <f>'Finland (sources)'!E38*D$96/'Finland (sources)'!E$95</f>
        <v>17.011809883721416</v>
      </c>
      <c r="E39" s="214"/>
      <c r="F39" s="215"/>
      <c r="G39" s="305"/>
      <c r="H39" s="216"/>
      <c r="I39" s="216"/>
      <c r="J39" s="295"/>
    </row>
    <row r="40" spans="1:10" x14ac:dyDescent="0.25">
      <c r="A40">
        <v>1934</v>
      </c>
      <c r="B40" s="493"/>
      <c r="C40" s="495">
        <f>'Finland (sources)'!C39</f>
        <v>50.99</v>
      </c>
      <c r="D40" s="222">
        <f>'Finland (sources)'!E39*D$96/'Finland (sources)'!E$95</f>
        <v>16.990669511224272</v>
      </c>
      <c r="E40" s="214"/>
      <c r="F40" s="215"/>
      <c r="G40" s="305"/>
      <c r="H40" s="216"/>
      <c r="I40" s="216"/>
      <c r="J40" s="295"/>
    </row>
    <row r="41" spans="1:10" x14ac:dyDescent="0.25">
      <c r="A41">
        <v>1935</v>
      </c>
      <c r="B41" s="493"/>
      <c r="C41" s="495">
        <f>'Finland (sources)'!C40</f>
        <v>41.52</v>
      </c>
      <c r="D41" s="222">
        <f>'Finland (sources)'!E40*D$96/'Finland (sources)'!E$95</f>
        <v>14.911556965960273</v>
      </c>
      <c r="E41" s="214"/>
      <c r="F41" s="215"/>
      <c r="G41" s="305"/>
      <c r="H41" s="216"/>
      <c r="I41" s="216"/>
      <c r="J41" s="295"/>
    </row>
    <row r="42" spans="1:10" x14ac:dyDescent="0.25">
      <c r="A42">
        <v>1936</v>
      </c>
      <c r="B42" s="493"/>
      <c r="C42" s="495">
        <f>'Finland (sources)'!C41</f>
        <v>43.15</v>
      </c>
      <c r="D42" s="222">
        <f>'Finland (sources)'!E41*D$96/'Finland (sources)'!E$95</f>
        <v>15.733298878635743</v>
      </c>
      <c r="E42" s="214"/>
      <c r="F42" s="215"/>
      <c r="G42" s="305"/>
      <c r="H42" s="216"/>
      <c r="I42" s="216"/>
      <c r="J42" s="295"/>
    </row>
    <row r="43" spans="1:10" x14ac:dyDescent="0.25">
      <c r="A43">
        <v>1937</v>
      </c>
      <c r="B43" s="493"/>
      <c r="C43" s="495">
        <f>'Finland (sources)'!C42</f>
        <v>44.79</v>
      </c>
      <c r="D43" s="222">
        <f>'Finland (sources)'!E42*D$96/'Finland (sources)'!E$95</f>
        <v>16.552795594828567</v>
      </c>
      <c r="E43" s="214"/>
      <c r="F43" s="215"/>
      <c r="G43" s="305"/>
      <c r="H43" s="216"/>
      <c r="I43" s="216"/>
      <c r="J43" s="295"/>
    </row>
    <row r="44" spans="1:10" x14ac:dyDescent="0.25">
      <c r="A44">
        <v>1938</v>
      </c>
      <c r="B44" s="493"/>
      <c r="C44" s="495">
        <f>'Finland (sources)'!C43</f>
        <v>45.87</v>
      </c>
      <c r="D44" s="222">
        <f>'Finland (sources)'!E43*D$96/'Finland (sources)'!E$95</f>
        <v>16.551717040009578</v>
      </c>
      <c r="E44" s="214"/>
      <c r="F44" s="215"/>
      <c r="G44" s="305"/>
      <c r="H44" s="216"/>
      <c r="I44" s="216"/>
      <c r="J44" s="295"/>
    </row>
    <row r="45" spans="1:10" x14ac:dyDescent="0.25">
      <c r="A45">
        <v>1939</v>
      </c>
      <c r="B45" s="493"/>
      <c r="C45" s="495">
        <f>'Finland (sources)'!C44</f>
        <v>44.11</v>
      </c>
      <c r="D45" s="222">
        <f>'Finland (sources)'!E44*D$96/'Finland (sources)'!E$95</f>
        <v>15.561045536139352</v>
      </c>
      <c r="E45" s="214"/>
      <c r="F45" s="215"/>
      <c r="G45" s="305"/>
      <c r="H45" s="216"/>
      <c r="I45" s="216"/>
      <c r="J45" s="295"/>
    </row>
    <row r="46" spans="1:10" x14ac:dyDescent="0.25">
      <c r="A46">
        <v>1940</v>
      </c>
      <c r="B46" s="493"/>
      <c r="C46" s="495">
        <f>'Finland (sources)'!C45</f>
        <v>42.35</v>
      </c>
      <c r="D46" s="222">
        <f>'Finland (sources)'!E45*D$96/'Finland (sources)'!E$95</f>
        <v>14.567659863765479</v>
      </c>
      <c r="E46" s="214"/>
      <c r="F46" s="215"/>
      <c r="G46" s="305"/>
      <c r="H46" s="216"/>
      <c r="I46" s="216"/>
      <c r="J46" s="295"/>
    </row>
    <row r="47" spans="1:10" x14ac:dyDescent="0.25">
      <c r="A47">
        <v>1941</v>
      </c>
      <c r="B47" s="493"/>
      <c r="C47" s="495">
        <f>'Finland (sources)'!C46</f>
        <v>40.590000000000003</v>
      </c>
      <c r="D47" s="222">
        <f>'Finland (sources)'!E46*D$96/'Finland (sources)'!E$95</f>
        <v>13.576988359895379</v>
      </c>
      <c r="E47" s="214"/>
      <c r="F47" s="215"/>
      <c r="G47" s="305"/>
      <c r="H47" s="216"/>
      <c r="I47" s="216"/>
      <c r="J47" s="295"/>
    </row>
    <row r="48" spans="1:10" x14ac:dyDescent="0.25">
      <c r="A48">
        <v>1942</v>
      </c>
      <c r="B48" s="493"/>
      <c r="C48" s="495">
        <f>'Finland (sources)'!C47</f>
        <v>38.83</v>
      </c>
      <c r="D48" s="222">
        <f>'Finland (sources)'!E47*D$96/'Finland (sources)'!E$95</f>
        <v>12.586316856025279</v>
      </c>
      <c r="E48" s="214"/>
      <c r="F48" s="215"/>
      <c r="G48" s="305"/>
      <c r="H48" s="216"/>
      <c r="I48" s="216"/>
      <c r="J48" s="295"/>
    </row>
    <row r="49" spans="1:10" x14ac:dyDescent="0.25">
      <c r="A49">
        <v>1943</v>
      </c>
      <c r="B49" s="493"/>
      <c r="C49" s="495">
        <f>'Finland (sources)'!C48</f>
        <v>37.07</v>
      </c>
      <c r="D49" s="222">
        <f>'Finland (sources)'!E48*D$96/'Finland (sources)'!E$95</f>
        <v>11.595645352155127</v>
      </c>
      <c r="E49" s="214"/>
      <c r="F49" s="215"/>
      <c r="G49" s="305"/>
      <c r="H49" s="216"/>
      <c r="I49" s="216"/>
      <c r="J49" s="295"/>
    </row>
    <row r="50" spans="1:10" x14ac:dyDescent="0.25">
      <c r="A50">
        <v>1944</v>
      </c>
      <c r="B50" s="493"/>
      <c r="C50" s="495">
        <f>'Finland (sources)'!C49</f>
        <v>35.299999999999997</v>
      </c>
      <c r="D50" s="222">
        <f>'Finland (sources)'!E49*D$96/'Finland (sources)'!E$95</f>
        <v>10.602259679781254</v>
      </c>
      <c r="E50" s="214"/>
      <c r="F50" s="215"/>
      <c r="G50" s="305"/>
      <c r="H50" s="216"/>
      <c r="I50" s="216"/>
      <c r="J50" s="295"/>
    </row>
    <row r="51" spans="1:10" x14ac:dyDescent="0.25">
      <c r="A51">
        <v>1945</v>
      </c>
      <c r="B51" s="493"/>
      <c r="C51" s="495">
        <f>'Finland (sources)'!C50</f>
        <v>33.549999999999997</v>
      </c>
      <c r="D51" s="222">
        <f>'Finland (sources)'!E50*D$96/'Finland (sources)'!E$95</f>
        <v>9.6115881759111161</v>
      </c>
      <c r="E51" s="214"/>
      <c r="F51" s="215"/>
      <c r="G51" s="305"/>
      <c r="H51" s="216"/>
      <c r="I51" s="216"/>
      <c r="J51" s="295"/>
    </row>
    <row r="52" spans="1:10" x14ac:dyDescent="0.25">
      <c r="A52">
        <v>1946</v>
      </c>
      <c r="B52" s="493"/>
      <c r="C52" s="495">
        <f>'Finland (sources)'!C51</f>
        <v>31.79</v>
      </c>
      <c r="D52" s="222">
        <f>'Finland (sources)'!E51*D$96/'Finland (sources)'!E$95</f>
        <v>8.6209166720409911</v>
      </c>
      <c r="E52" s="214"/>
      <c r="F52" s="215"/>
      <c r="G52" s="305"/>
      <c r="H52" s="216"/>
      <c r="I52" s="216"/>
      <c r="J52" s="295"/>
    </row>
    <row r="53" spans="1:10" x14ac:dyDescent="0.25">
      <c r="A53">
        <v>1947</v>
      </c>
      <c r="B53" s="493"/>
      <c r="C53" s="495">
        <f>'Finland (sources)'!C52</f>
        <v>30.03</v>
      </c>
      <c r="D53" s="222">
        <f>'Finland (sources)'!E52*D$96/'Finland (sources)'!E$95</f>
        <v>7.630245168170867</v>
      </c>
      <c r="E53" s="214"/>
      <c r="F53" s="215"/>
      <c r="G53" s="305"/>
      <c r="H53" s="216"/>
      <c r="I53" s="216"/>
      <c r="J53" s="295"/>
    </row>
    <row r="54" spans="1:10" x14ac:dyDescent="0.25">
      <c r="A54">
        <v>1948</v>
      </c>
      <c r="B54" s="493"/>
      <c r="C54" s="495">
        <f>'Finland (sources)'!C53</f>
        <v>39.299999999999997</v>
      </c>
      <c r="D54" s="222">
        <f>'Finland (sources)'!E53*D$96/'Finland (sources)'!E$95</f>
        <v>7.9157287639443323</v>
      </c>
      <c r="E54" s="214"/>
      <c r="F54" s="215"/>
      <c r="G54" s="305"/>
      <c r="H54" s="216"/>
      <c r="I54" s="216"/>
      <c r="J54" s="295"/>
    </row>
    <row r="55" spans="1:10" x14ac:dyDescent="0.25">
      <c r="A55">
        <v>1949</v>
      </c>
      <c r="B55" s="493"/>
      <c r="C55" s="495">
        <f>'Finland (sources)'!C54</f>
        <v>48.99</v>
      </c>
      <c r="D55" s="222">
        <f>'Finland (sources)'!E54*D$96/'Finland (sources)'!E$95</f>
        <v>9.7849422868584632</v>
      </c>
      <c r="E55" s="214"/>
      <c r="F55" s="215"/>
      <c r="G55" s="305"/>
      <c r="H55" s="216"/>
      <c r="I55" s="216"/>
      <c r="J55" s="295"/>
    </row>
    <row r="56" spans="1:10" x14ac:dyDescent="0.25">
      <c r="A56">
        <v>1950</v>
      </c>
      <c r="B56" s="493"/>
      <c r="C56" s="495">
        <f>'Finland (sources)'!C55</f>
        <v>48.66</v>
      </c>
      <c r="D56" s="222">
        <f>'Finland (sources)'!E55*D$96/'Finland (sources)'!E$95</f>
        <v>9.8397604404688526</v>
      </c>
      <c r="E56" s="214"/>
      <c r="F56" s="215"/>
      <c r="G56" s="305"/>
      <c r="H56" s="216"/>
      <c r="I56" s="216"/>
      <c r="J56" s="295"/>
    </row>
    <row r="57" spans="1:10" x14ac:dyDescent="0.25">
      <c r="A57">
        <v>1951</v>
      </c>
      <c r="B57" s="493"/>
      <c r="C57" s="495">
        <f>'Finland (sources)'!C56</f>
        <v>49.89</v>
      </c>
      <c r="D57" s="222">
        <f>'Finland (sources)'!E56*D$96/'Finland (sources)'!E$95</f>
        <v>10.197976732756375</v>
      </c>
      <c r="E57" s="214"/>
      <c r="F57" s="215"/>
      <c r="G57" s="305"/>
      <c r="H57" s="216"/>
      <c r="I57" s="216"/>
      <c r="J57" s="295"/>
    </row>
    <row r="58" spans="1:10" x14ac:dyDescent="0.25">
      <c r="A58">
        <v>1952</v>
      </c>
      <c r="B58" s="493"/>
      <c r="C58" s="495">
        <f>'Finland (sources)'!C57</f>
        <v>51.37</v>
      </c>
      <c r="D58" s="222">
        <f>'Finland (sources)'!E57*D$96/'Finland (sources)'!E$95</f>
        <v>10.771596728912716</v>
      </c>
      <c r="E58" s="214"/>
      <c r="F58" s="215"/>
      <c r="G58" s="305"/>
      <c r="H58" s="216"/>
      <c r="I58" s="216"/>
      <c r="J58" s="295"/>
    </row>
    <row r="59" spans="1:10" x14ac:dyDescent="0.25">
      <c r="A59">
        <v>1953</v>
      </c>
      <c r="B59" s="493"/>
      <c r="C59" s="495">
        <f>'Finland (sources)'!C58</f>
        <v>51.03</v>
      </c>
      <c r="D59" s="222">
        <f>'Finland (sources)'!E58*D$96/'Finland (sources)'!E$95</f>
        <v>10.807888873991498</v>
      </c>
      <c r="E59" s="214"/>
      <c r="F59" s="215"/>
      <c r="G59" s="305"/>
      <c r="H59" s="216"/>
      <c r="I59" s="216"/>
      <c r="J59" s="295"/>
    </row>
    <row r="60" spans="1:10" x14ac:dyDescent="0.25">
      <c r="A60">
        <v>1954</v>
      </c>
      <c r="B60" s="493"/>
      <c r="C60" s="495">
        <f>'Finland (sources)'!C59</f>
        <v>51.71</v>
      </c>
      <c r="D60" s="222">
        <f>'Finland (sources)'!E59*D$96/'Finland (sources)'!E$95</f>
        <v>11.314071825013182</v>
      </c>
      <c r="E60" s="214"/>
      <c r="F60" s="215"/>
      <c r="G60" s="305"/>
      <c r="H60" s="216"/>
      <c r="I60" s="216"/>
      <c r="J60" s="295"/>
    </row>
    <row r="61" spans="1:10" x14ac:dyDescent="0.25">
      <c r="A61">
        <v>1955</v>
      </c>
      <c r="B61" s="493"/>
      <c r="C61" s="495">
        <f>'Finland (sources)'!C60</f>
        <v>51.67</v>
      </c>
      <c r="D61" s="222">
        <f>'Finland (sources)'!E60*D$96/'Finland (sources)'!E$95</f>
        <v>11.352039971754792</v>
      </c>
      <c r="E61" s="214"/>
      <c r="F61" s="215"/>
      <c r="G61" s="305"/>
      <c r="H61" s="216"/>
      <c r="I61" s="216"/>
      <c r="J61" s="295"/>
    </row>
    <row r="62" spans="1:10" x14ac:dyDescent="0.25">
      <c r="A62">
        <v>1956</v>
      </c>
      <c r="B62" s="493"/>
      <c r="C62" s="495">
        <f>'Finland (sources)'!C61</f>
        <v>52.24</v>
      </c>
      <c r="D62" s="222">
        <f>'Finland (sources)'!E61*D$96/'Finland (sources)'!E$95</f>
        <v>11.678189103554178</v>
      </c>
      <c r="E62" s="214"/>
      <c r="F62" s="215"/>
      <c r="G62" s="305"/>
      <c r="H62" s="216"/>
      <c r="I62" s="216"/>
      <c r="J62" s="295"/>
    </row>
    <row r="63" spans="1:10" x14ac:dyDescent="0.25">
      <c r="A63">
        <v>1957</v>
      </c>
      <c r="B63" s="493"/>
      <c r="C63" s="495">
        <f>'Finland (sources)'!C62</f>
        <v>52.48</v>
      </c>
      <c r="D63" s="222">
        <f>'Finland (sources)'!E62*D$96/'Finland (sources)'!E$95</f>
        <v>11.66188792771236</v>
      </c>
      <c r="E63" s="214"/>
      <c r="F63" s="215"/>
      <c r="G63" s="305"/>
      <c r="H63" s="216"/>
      <c r="I63" s="216"/>
      <c r="J63" s="295"/>
    </row>
    <row r="64" spans="1:10" x14ac:dyDescent="0.25">
      <c r="A64">
        <v>1958</v>
      </c>
      <c r="B64" s="493"/>
      <c r="C64" s="495">
        <f>'Finland (sources)'!C63</f>
        <v>52.62</v>
      </c>
      <c r="D64" s="222">
        <f>'Finland (sources)'!E63*D$96/'Finland (sources)'!E$95</f>
        <v>12.593626780508458</v>
      </c>
      <c r="E64" s="214"/>
      <c r="F64" s="215"/>
      <c r="G64" s="305"/>
      <c r="H64" s="216"/>
      <c r="I64" s="216"/>
      <c r="J64" s="295"/>
    </row>
    <row r="65" spans="1:10" x14ac:dyDescent="0.25">
      <c r="A65">
        <v>1959</v>
      </c>
      <c r="B65" s="493"/>
      <c r="C65" s="495">
        <f>'Finland (sources)'!C64</f>
        <v>53.11</v>
      </c>
      <c r="D65" s="222">
        <f>'Finland (sources)'!E64*D$96/'Finland (sources)'!E$95</f>
        <v>12.715679264172106</v>
      </c>
      <c r="E65" s="214"/>
      <c r="F65" s="215"/>
      <c r="G65" s="305"/>
      <c r="H65" s="216"/>
      <c r="I65" s="216"/>
      <c r="J65" s="295"/>
    </row>
    <row r="66" spans="1:10" x14ac:dyDescent="0.25">
      <c r="A66">
        <v>1960</v>
      </c>
      <c r="B66" s="493"/>
      <c r="C66" s="495">
        <f>'Finland (sources)'!C65</f>
        <v>52.88</v>
      </c>
      <c r="D66" s="222">
        <f>'Finland (sources)'!E65*D$96/'Finland (sources)'!E$95</f>
        <v>12.067315874744436</v>
      </c>
      <c r="E66" s="214"/>
      <c r="F66" s="215"/>
      <c r="G66" s="305"/>
      <c r="H66" s="223"/>
      <c r="I66" s="223"/>
      <c r="J66" s="290"/>
    </row>
    <row r="67" spans="1:10" x14ac:dyDescent="0.25">
      <c r="A67">
        <v>1961</v>
      </c>
      <c r="B67" s="493"/>
      <c r="C67" s="495">
        <f>'Finland (sources)'!C66</f>
        <v>54.18</v>
      </c>
      <c r="D67" s="222">
        <f>'Finland (sources)'!E66*D$96/'Finland (sources)'!E$95</f>
        <v>12.899862264624353</v>
      </c>
      <c r="E67" s="214"/>
      <c r="F67" s="215"/>
      <c r="G67" s="305"/>
      <c r="H67" s="223"/>
      <c r="I67" s="223"/>
      <c r="J67" s="290"/>
    </row>
    <row r="68" spans="1:10" x14ac:dyDescent="0.25">
      <c r="A68">
        <v>1962</v>
      </c>
      <c r="B68" s="493"/>
      <c r="C68" s="495">
        <f>'Finland (sources)'!C67</f>
        <v>50.59</v>
      </c>
      <c r="D68" s="222">
        <f>'Finland (sources)'!E67*D$96/'Finland (sources)'!E$95</f>
        <v>12.712584482595059</v>
      </c>
      <c r="E68" s="214"/>
      <c r="F68" s="215"/>
      <c r="G68" s="305"/>
      <c r="H68" s="223"/>
      <c r="I68" s="223"/>
      <c r="J68" s="290"/>
    </row>
    <row r="69" spans="1:10" x14ac:dyDescent="0.25">
      <c r="A69">
        <v>1963</v>
      </c>
      <c r="B69" s="493"/>
      <c r="C69" s="495">
        <f>'Finland (sources)'!C68</f>
        <v>51.81</v>
      </c>
      <c r="D69" s="222">
        <f>'Finland (sources)'!E68*D$96/'Finland (sources)'!E$95</f>
        <v>12.906211738494514</v>
      </c>
      <c r="E69" s="214"/>
      <c r="F69" s="215"/>
      <c r="G69" s="305"/>
      <c r="H69" s="223"/>
      <c r="I69" s="223"/>
      <c r="J69" s="290"/>
    </row>
    <row r="70" spans="1:10" x14ac:dyDescent="0.25">
      <c r="A70">
        <v>1964</v>
      </c>
      <c r="B70" s="493"/>
      <c r="C70" s="495">
        <f>'Finland (sources)'!C69</f>
        <v>51.65</v>
      </c>
      <c r="D70" s="222">
        <f>'Finland (sources)'!E69*D$96/'Finland (sources)'!E$95</f>
        <v>12.011423299042917</v>
      </c>
      <c r="E70" s="214"/>
      <c r="F70" s="215"/>
      <c r="G70" s="305"/>
      <c r="H70" s="223"/>
      <c r="I70" s="223"/>
      <c r="J70" s="290"/>
    </row>
    <row r="71" spans="1:10" x14ac:dyDescent="0.25">
      <c r="A71">
        <v>1965</v>
      </c>
      <c r="B71" s="493"/>
      <c r="C71" s="495">
        <f>'Finland (sources)'!C70</f>
        <v>51.74</v>
      </c>
      <c r="D71" s="222">
        <f>'Finland (sources)'!E70*D$96/'Finland (sources)'!E$95</f>
        <v>12.022373089689035</v>
      </c>
      <c r="E71" s="214"/>
      <c r="F71" s="215"/>
      <c r="G71" s="305"/>
      <c r="H71" s="223"/>
      <c r="I71" s="223"/>
      <c r="J71" s="290"/>
    </row>
    <row r="72" spans="1:10" x14ac:dyDescent="0.25">
      <c r="A72">
        <v>1966</v>
      </c>
      <c r="B72" s="493">
        <f>'Finland (sources)'!B71</f>
        <v>31.1</v>
      </c>
      <c r="C72" s="495">
        <f>'Finland (sources)'!C71</f>
        <v>51.93</v>
      </c>
      <c r="D72" s="222">
        <f>'Finland (sources)'!E71*D$96/'Finland (sources)'!E$95</f>
        <v>12.025198302193967</v>
      </c>
      <c r="E72" s="221"/>
      <c r="F72" s="215"/>
      <c r="G72" s="305"/>
      <c r="H72" s="223"/>
      <c r="I72" s="223"/>
      <c r="J72" s="290"/>
    </row>
    <row r="73" spans="1:10" x14ac:dyDescent="0.25">
      <c r="A73">
        <v>1967</v>
      </c>
      <c r="B73" s="493"/>
      <c r="C73" s="312"/>
      <c r="D73" s="222">
        <f>'Finland (sources)'!E72*D$96/'Finland (sources)'!E$95</f>
        <v>12.108998943077104</v>
      </c>
      <c r="E73" s="221"/>
      <c r="F73" s="215"/>
      <c r="G73" s="305">
        <f>'Finland (sources)'!N72</f>
        <v>19.429978385978291</v>
      </c>
      <c r="H73" s="223"/>
      <c r="I73" s="223"/>
      <c r="J73" s="290"/>
    </row>
    <row r="74" spans="1:10" x14ac:dyDescent="0.25">
      <c r="A74">
        <v>1968</v>
      </c>
      <c r="B74" s="493"/>
      <c r="C74" s="312"/>
      <c r="D74" s="222">
        <f>'Finland (sources)'!E73*D$96/'Finland (sources)'!E$95</f>
        <v>11.824827413095575</v>
      </c>
      <c r="E74" s="221"/>
      <c r="F74" s="215"/>
      <c r="G74" s="305"/>
      <c r="H74" s="223"/>
      <c r="I74" s="223"/>
      <c r="J74" s="290"/>
    </row>
    <row r="75" spans="1:10" x14ac:dyDescent="0.25">
      <c r="A75">
        <v>1969</v>
      </c>
      <c r="B75" s="493"/>
      <c r="C75" s="312"/>
      <c r="D75" s="222">
        <f>'Finland (sources)'!E74*D$96/'Finland (sources)'!E$95</f>
        <v>9.9506791719907444</v>
      </c>
      <c r="E75" s="221"/>
      <c r="F75" s="215"/>
      <c r="G75" s="305"/>
      <c r="H75" s="223"/>
      <c r="I75" s="223"/>
      <c r="J75" s="290"/>
    </row>
    <row r="76" spans="1:10" x14ac:dyDescent="0.25">
      <c r="A76">
        <v>1970</v>
      </c>
      <c r="B76" s="493"/>
      <c r="C76" s="312"/>
      <c r="D76" s="222">
        <f>'Finland (sources)'!E75*D$96/'Finland (sources)'!E$95</f>
        <v>12.529357325868109</v>
      </c>
      <c r="E76" s="221"/>
      <c r="F76" s="215"/>
      <c r="G76" s="305"/>
      <c r="H76" s="223"/>
      <c r="I76" s="223"/>
      <c r="J76" s="290"/>
    </row>
    <row r="77" spans="1:10" x14ac:dyDescent="0.25">
      <c r="A77">
        <v>1971</v>
      </c>
      <c r="B77" s="493">
        <f>'Finland (sources)'!B76</f>
        <v>27</v>
      </c>
      <c r="C77" s="312"/>
      <c r="D77" s="222">
        <f>'Finland (sources)'!E76*D$96/'Finland (sources)'!E$95</f>
        <v>11.757349652427489</v>
      </c>
      <c r="E77" s="321">
        <f>'Finland (sources)'!I76*'Finland '!E$96/'Finland (sources)'!I$95</f>
        <v>21.359375</v>
      </c>
      <c r="F77" s="229">
        <f>'Finland (sources)'!L76*'Finland '!F$86/'Finland (sources)'!L$85</f>
        <v>195.97188299191697</v>
      </c>
      <c r="G77" s="305"/>
      <c r="H77" s="223"/>
      <c r="I77" s="223"/>
      <c r="J77" s="290"/>
    </row>
    <row r="78" spans="1:10" x14ac:dyDescent="0.25">
      <c r="A78">
        <v>1972</v>
      </c>
      <c r="B78" s="493"/>
      <c r="C78" s="312"/>
      <c r="D78" s="222">
        <f>'Finland (sources)'!E77*D$96/'Finland (sources)'!E$95</f>
        <v>11.052219516516724</v>
      </c>
      <c r="E78" s="221"/>
      <c r="F78" s="229"/>
      <c r="G78" s="305"/>
      <c r="H78" s="223"/>
      <c r="I78" s="223"/>
      <c r="J78" s="290"/>
    </row>
    <row r="79" spans="1:10" x14ac:dyDescent="0.25">
      <c r="A79">
        <v>1973</v>
      </c>
      <c r="B79" s="493"/>
      <c r="C79" s="312"/>
      <c r="D79" s="222">
        <f>'Finland (sources)'!E78*D$96/'Finland (sources)'!E$95</f>
        <v>10.286781899895271</v>
      </c>
      <c r="E79" s="221"/>
      <c r="F79" s="229"/>
      <c r="G79" s="305"/>
      <c r="H79" s="223"/>
      <c r="I79" s="223"/>
      <c r="J79" s="290"/>
    </row>
    <row r="80" spans="1:10" x14ac:dyDescent="0.25">
      <c r="A80">
        <v>1974</v>
      </c>
      <c r="B80" s="493"/>
      <c r="C80" s="312"/>
      <c r="D80" s="222">
        <f>'Finland (sources)'!E79*D$96/'Finland (sources)'!E$95</f>
        <v>9.4704993104216211</v>
      </c>
      <c r="E80" s="221"/>
      <c r="F80" s="229"/>
      <c r="G80" s="305"/>
      <c r="H80" s="227"/>
      <c r="I80" s="227"/>
      <c r="J80" s="291"/>
    </row>
    <row r="81" spans="1:10" x14ac:dyDescent="0.25">
      <c r="A81">
        <v>1975</v>
      </c>
      <c r="B81" s="493"/>
      <c r="C81" s="312"/>
      <c r="D81" s="222">
        <f>'Finland (sources)'!E80*D$96/'Finland (sources)'!E$95</f>
        <v>7.506534328060031</v>
      </c>
      <c r="E81" s="221"/>
      <c r="F81" s="229">
        <f>'Finland (sources)'!L80*'Finland '!F$86/'Finland (sources)'!L$85</f>
        <v>176.96840163789636</v>
      </c>
      <c r="G81" s="305"/>
      <c r="H81" s="227"/>
      <c r="I81" s="227"/>
      <c r="J81" s="291"/>
    </row>
    <row r="82" spans="1:10" x14ac:dyDescent="0.25">
      <c r="A82">
        <v>1976</v>
      </c>
      <c r="B82" s="494">
        <f>'Finland (sources)'!C81</f>
        <v>21.5</v>
      </c>
      <c r="C82" s="312"/>
      <c r="D82" s="222">
        <f>'Finland (sources)'!E81*D$96/'Finland (sources)'!E$95</f>
        <v>7.1873284944560503</v>
      </c>
      <c r="E82" s="321">
        <f>'Finland (sources)'!I81*'Finland '!E$96/'Finland (sources)'!I$95</f>
        <v>16.625</v>
      </c>
      <c r="F82" s="231"/>
      <c r="G82" s="305"/>
      <c r="H82" s="227"/>
      <c r="I82" s="227"/>
      <c r="J82" s="291"/>
    </row>
    <row r="83" spans="1:10" x14ac:dyDescent="0.25">
      <c r="A83">
        <v>1977</v>
      </c>
      <c r="B83" s="493"/>
      <c r="C83" s="312"/>
      <c r="D83" s="222">
        <f>'Finland (sources)'!E82*D$96/'Finland (sources)'!E$95</f>
        <v>6.9947738700961599</v>
      </c>
      <c r="E83" s="221"/>
      <c r="F83" s="362">
        <f>'Finland (sources)'!K82*100</f>
        <v>168.4</v>
      </c>
      <c r="G83" s="305"/>
      <c r="H83" s="227"/>
      <c r="I83" s="227"/>
      <c r="J83" s="291"/>
    </row>
    <row r="84" spans="1:10" x14ac:dyDescent="0.25">
      <c r="A84">
        <v>1978</v>
      </c>
      <c r="B84" s="493"/>
      <c r="C84" s="312"/>
      <c r="D84" s="222">
        <f>'Finland (sources)'!E83*D$96/'Finland (sources)'!E$95</f>
        <v>6.5391375643721608</v>
      </c>
      <c r="E84" s="221"/>
      <c r="F84" s="225"/>
      <c r="G84" s="305"/>
      <c r="H84" s="227"/>
      <c r="I84" s="227"/>
      <c r="J84" s="291"/>
    </row>
    <row r="85" spans="1:10" x14ac:dyDescent="0.25">
      <c r="A85">
        <v>1979</v>
      </c>
      <c r="B85" s="493"/>
      <c r="C85" s="312"/>
      <c r="D85" s="222">
        <f>'Finland (sources)'!E84*D$96/'Finland (sources)'!E$95</f>
        <v>6.1785212557396925</v>
      </c>
      <c r="E85" s="221"/>
      <c r="F85" s="225"/>
      <c r="G85" s="305"/>
      <c r="H85" s="227"/>
      <c r="I85" s="227"/>
      <c r="J85" s="291"/>
    </row>
    <row r="86" spans="1:10" x14ac:dyDescent="0.25">
      <c r="A86">
        <v>1980</v>
      </c>
      <c r="B86" s="493"/>
      <c r="C86" s="312"/>
      <c r="D86" s="222">
        <f>'Finland (sources)'!E85*D$96/'Finland (sources)'!E$95</f>
        <v>5.4840395752862987</v>
      </c>
      <c r="E86" s="221"/>
      <c r="F86" s="225">
        <f>'Finland (sources)'!K85*100</f>
        <v>165.5</v>
      </c>
      <c r="G86" s="305"/>
      <c r="H86" s="227"/>
      <c r="I86" s="227"/>
      <c r="J86" s="291"/>
    </row>
    <row r="87" spans="1:10" x14ac:dyDescent="0.25">
      <c r="A87">
        <v>1981</v>
      </c>
      <c r="B87" s="493">
        <f>'Finland (sources)'!B86</f>
        <v>20.9</v>
      </c>
      <c r="C87" s="312"/>
      <c r="D87" s="222">
        <f>'Finland (sources)'!E86*D$96/'Finland (sources)'!E$95</f>
        <v>5.0287016479510047</v>
      </c>
      <c r="E87" s="321">
        <f>'Finland (sources)'!I86*'Finland '!E$96/'Finland (sources)'!I$95</f>
        <v>15.34375</v>
      </c>
      <c r="F87" s="225"/>
      <c r="G87" s="305"/>
      <c r="H87" s="227"/>
      <c r="I87" s="227"/>
      <c r="J87" s="291"/>
    </row>
    <row r="88" spans="1:10" x14ac:dyDescent="0.25">
      <c r="A88">
        <v>1982</v>
      </c>
      <c r="B88" s="493"/>
      <c r="C88" s="312"/>
      <c r="D88" s="222">
        <f>'Finland (sources)'!E87*D$96/'Finland (sources)'!E$95</f>
        <v>4.5069879590618527</v>
      </c>
      <c r="E88" s="221"/>
      <c r="F88" s="225"/>
      <c r="G88" s="305"/>
      <c r="H88" s="227"/>
      <c r="I88" s="227"/>
      <c r="J88" s="291"/>
    </row>
    <row r="89" spans="1:10" x14ac:dyDescent="0.25">
      <c r="A89">
        <v>1983</v>
      </c>
      <c r="B89" s="493"/>
      <c r="C89" s="312"/>
      <c r="D89" s="222">
        <f>'Finland (sources)'!E88*D$96/'Finland (sources)'!E$95</f>
        <v>4.4302795980386964</v>
      </c>
      <c r="E89" s="221"/>
      <c r="F89" s="225">
        <f>'Finland (sources)'!K88*100</f>
        <v>169.4</v>
      </c>
      <c r="G89" s="305"/>
      <c r="H89" s="227"/>
      <c r="I89" s="227"/>
      <c r="J89" s="291"/>
    </row>
    <row r="90" spans="1:10" x14ac:dyDescent="0.25">
      <c r="A90">
        <v>1984</v>
      </c>
      <c r="B90" s="493"/>
      <c r="C90" s="312"/>
      <c r="D90" s="222">
        <f>'Finland (sources)'!E89*D$96/'Finland (sources)'!E$95</f>
        <v>5.2197509679380598</v>
      </c>
      <c r="E90" s="221"/>
      <c r="F90" s="225"/>
      <c r="G90" s="305"/>
      <c r="H90" s="227"/>
      <c r="I90" s="227"/>
      <c r="J90" s="291"/>
    </row>
    <row r="91" spans="1:10" x14ac:dyDescent="0.25">
      <c r="A91">
        <v>1985</v>
      </c>
      <c r="B91" s="493"/>
      <c r="C91" s="312"/>
      <c r="D91" s="222">
        <f>'Finland (sources)'!E90*D$96/'Finland (sources)'!E$95</f>
        <v>5.1119027633445278</v>
      </c>
      <c r="E91" s="321">
        <f>'Finland (sources)'!I90*'Finland '!E$96/'Finland (sources)'!I$95</f>
        <v>13</v>
      </c>
      <c r="F91" s="225"/>
      <c r="G91" s="305"/>
      <c r="H91" s="227"/>
      <c r="I91" s="227"/>
      <c r="J91" s="291"/>
    </row>
    <row r="92" spans="1:10" x14ac:dyDescent="0.25">
      <c r="A92">
        <v>1986</v>
      </c>
      <c r="B92" s="493"/>
      <c r="C92" s="312"/>
      <c r="D92" s="222">
        <f>'Finland (sources)'!E91*D$96/'Finland (sources)'!E$95</f>
        <v>4.8958555097153118</v>
      </c>
      <c r="E92" s="221"/>
      <c r="F92" s="225">
        <f>'Finland (sources)'!K91*100</f>
        <v>169.50001</v>
      </c>
      <c r="G92" s="305"/>
      <c r="H92" s="227"/>
      <c r="I92" s="227"/>
      <c r="J92" s="291"/>
    </row>
    <row r="93" spans="1:10" x14ac:dyDescent="0.25">
      <c r="A93">
        <v>1987</v>
      </c>
      <c r="B93" s="493">
        <f>'Finland (sources)'!B92</f>
        <v>20.2</v>
      </c>
      <c r="C93" s="312"/>
      <c r="D93" s="222">
        <f>'Finland (sources)'!E92*D$96/'Finland (sources)'!E$95</f>
        <v>6.3807898733787507</v>
      </c>
      <c r="E93" s="322">
        <f>'Finland (sources)'!H92</f>
        <v>9.6</v>
      </c>
      <c r="F93" s="225">
        <f>'Finland (sources)'!K92*100</f>
        <v>169.79999999999998</v>
      </c>
      <c r="G93" s="305">
        <f>'Finland (sources)'!N92</f>
        <v>16.06279</v>
      </c>
      <c r="H93" s="227"/>
      <c r="I93" s="227"/>
      <c r="J93" s="291"/>
    </row>
    <row r="94" spans="1:10" x14ac:dyDescent="0.25">
      <c r="A94">
        <v>1988</v>
      </c>
      <c r="B94" s="493">
        <f>'Finland (sources)'!B93</f>
        <v>20.7</v>
      </c>
      <c r="C94" s="312"/>
      <c r="D94" s="222">
        <f>'Finland (sources)'!E93*D$96/'Finland (sources)'!E$95</f>
        <v>6.2961361534239044</v>
      </c>
      <c r="E94" s="321">
        <f>'Finland (sources)'!H93</f>
        <v>10</v>
      </c>
      <c r="F94" s="225">
        <f>'Finland (sources)'!K93*100</f>
        <v>168.4</v>
      </c>
      <c r="G94" s="305"/>
      <c r="H94" s="227"/>
      <c r="I94" s="227"/>
      <c r="J94" s="291"/>
    </row>
    <row r="95" spans="1:10" x14ac:dyDescent="0.25">
      <c r="A95">
        <v>1989</v>
      </c>
      <c r="B95" s="493">
        <f>'Finland (sources)'!B94</f>
        <v>21</v>
      </c>
      <c r="C95" s="312"/>
      <c r="D95" s="222">
        <f>'Finland (sources)'!E94*D$96/'Finland (sources)'!E$95</f>
        <v>5.9714504189152464</v>
      </c>
      <c r="E95" s="321">
        <f>'Finland (sources)'!H94</f>
        <v>10.9</v>
      </c>
      <c r="F95" s="225">
        <f>'Finland (sources)'!K94*100</f>
        <v>171.4</v>
      </c>
      <c r="G95" s="305">
        <f>'Finland (sources)'!N94</f>
        <v>15.78018</v>
      </c>
      <c r="H95" s="223"/>
      <c r="I95" s="223"/>
      <c r="J95" s="290"/>
    </row>
    <row r="96" spans="1:10" x14ac:dyDescent="0.25">
      <c r="A96">
        <v>1990</v>
      </c>
      <c r="B96" s="493">
        <f>'Finland (sources)'!B95</f>
        <v>20.8</v>
      </c>
      <c r="C96" s="312"/>
      <c r="D96" s="288">
        <f>'Finland (sources)'!F95</f>
        <v>5.8289999999999997</v>
      </c>
      <c r="E96" s="321">
        <f>'Finland (sources)'!H95</f>
        <v>10.5</v>
      </c>
      <c r="F96" s="225">
        <f>'Finland (sources)'!K95*100</f>
        <v>170</v>
      </c>
      <c r="G96" s="305">
        <f>'Finland (sources)'!N95</f>
        <v>15.33996</v>
      </c>
      <c r="H96" s="223"/>
      <c r="I96" s="223"/>
      <c r="J96" s="290"/>
    </row>
    <row r="97" spans="1:10" x14ac:dyDescent="0.25">
      <c r="A97">
        <v>1991</v>
      </c>
      <c r="B97" s="493">
        <f>'Finland (sources)'!B96</f>
        <v>20.7</v>
      </c>
      <c r="C97" s="312"/>
      <c r="D97" s="222">
        <f>'Finland (sources)'!F96</f>
        <v>5.64</v>
      </c>
      <c r="E97" s="321">
        <f>'Finland (sources)'!H96</f>
        <v>9.8000000000000007</v>
      </c>
      <c r="F97" s="225">
        <f>'Finland (sources)'!K96*100</f>
        <v>168.3</v>
      </c>
      <c r="G97" s="305">
        <f>'Finland (sources)'!N96</f>
        <v>15.215</v>
      </c>
      <c r="H97" s="227"/>
      <c r="I97" s="227"/>
      <c r="J97" s="291"/>
    </row>
    <row r="98" spans="1:10" x14ac:dyDescent="0.25">
      <c r="A98" s="6">
        <v>1992</v>
      </c>
      <c r="B98" s="493">
        <f>'Finland (sources)'!B97</f>
        <v>20.5</v>
      </c>
      <c r="C98" s="312"/>
      <c r="D98" s="222">
        <f>'Finland (sources)'!F97</f>
        <v>5.4980000000000002</v>
      </c>
      <c r="E98" s="321">
        <f>'Finland (sources)'!H97</f>
        <v>8.8000000000000007</v>
      </c>
      <c r="F98" s="225">
        <f>'Finland (sources)'!K97*100</f>
        <v>165.79999999999998</v>
      </c>
      <c r="G98" s="305">
        <f>'Finland (sources)'!N97</f>
        <v>15.34319</v>
      </c>
      <c r="H98" s="227"/>
      <c r="I98" s="227"/>
      <c r="J98" s="291"/>
    </row>
    <row r="99" spans="1:10" x14ac:dyDescent="0.25">
      <c r="A99" s="6">
        <v>1993</v>
      </c>
      <c r="B99" s="493">
        <f>'Finland (sources)'!B98</f>
        <v>20.9</v>
      </c>
      <c r="C99" s="312"/>
      <c r="D99" s="222">
        <f>'Finland (sources)'!F98</f>
        <v>5.7160000000000002</v>
      </c>
      <c r="E99" s="321">
        <f>'Finland (sources)'!H98</f>
        <v>7.2</v>
      </c>
      <c r="F99" s="225">
        <f>'Finland (sources)'!K98*100</f>
        <v>164.79999999999998</v>
      </c>
      <c r="G99" s="305">
        <f>'Finland (sources)'!N98</f>
        <v>13.66502</v>
      </c>
      <c r="H99" s="227"/>
      <c r="I99" s="227"/>
      <c r="J99" s="291"/>
    </row>
    <row r="100" spans="1:10" x14ac:dyDescent="0.25">
      <c r="A100" s="6">
        <v>1994</v>
      </c>
      <c r="B100" s="493">
        <f>'Finland (sources)'!B99</f>
        <v>20.8</v>
      </c>
      <c r="C100" s="312"/>
      <c r="D100" s="222">
        <f>'Finland (sources)'!F99</f>
        <v>5.67</v>
      </c>
      <c r="E100" s="321">
        <f>'Finland (sources)'!H99</f>
        <v>7.4</v>
      </c>
      <c r="F100" s="225">
        <f>'Finland (sources)'!K99*100</f>
        <v>168.2</v>
      </c>
      <c r="G100" s="305">
        <f>'Finland (sources)'!N99</f>
        <v>13.884600000000001</v>
      </c>
      <c r="H100" s="227"/>
      <c r="I100" s="227"/>
      <c r="J100" s="291"/>
    </row>
    <row r="101" spans="1:10" x14ac:dyDescent="0.25">
      <c r="A101" s="6">
        <v>1995</v>
      </c>
      <c r="B101" s="493">
        <f>'Finland (sources)'!B100</f>
        <v>21.4</v>
      </c>
      <c r="C101" s="312"/>
      <c r="D101" s="222">
        <f>'Finland (sources)'!F100</f>
        <v>6.13</v>
      </c>
      <c r="E101" s="321">
        <f>'Finland (sources)'!H100</f>
        <v>7.6</v>
      </c>
      <c r="F101" s="225">
        <f>'Finland (sources)'!K100*100</f>
        <v>165.69998999999999</v>
      </c>
      <c r="G101" s="305">
        <f>'Finland (sources)'!N100</f>
        <v>13.884600000000001</v>
      </c>
      <c r="H101" s="227"/>
      <c r="I101" s="227"/>
      <c r="J101" s="291"/>
    </row>
    <row r="102" spans="1:10" x14ac:dyDescent="0.25">
      <c r="A102" s="6">
        <v>1996</v>
      </c>
      <c r="B102" s="493">
        <f>'Finland (sources)'!B101</f>
        <v>21.9</v>
      </c>
      <c r="C102" s="312"/>
      <c r="D102" s="222">
        <f>'Finland (sources)'!F101</f>
        <v>5.9320000000000004</v>
      </c>
      <c r="E102" s="321">
        <f>'Finland (sources)'!H101</f>
        <v>8.5</v>
      </c>
      <c r="F102" s="225">
        <f>'Finland (sources)'!K101*100</f>
        <v>164</v>
      </c>
      <c r="G102" s="305">
        <f>'Finland (sources)'!N101</f>
        <v>15.095840000000001</v>
      </c>
      <c r="H102" s="227"/>
      <c r="I102" s="227"/>
      <c r="J102" s="291"/>
    </row>
    <row r="103" spans="1:10" x14ac:dyDescent="0.25">
      <c r="A103" s="6">
        <v>1997</v>
      </c>
      <c r="B103" s="493">
        <f>'Finland (sources)'!B102</f>
        <v>23</v>
      </c>
      <c r="C103" s="312"/>
      <c r="D103" s="222">
        <f>'Finland (sources)'!F102</f>
        <v>6.8330000000000002</v>
      </c>
      <c r="E103" s="321">
        <f>'Finland (sources)'!H102</f>
        <v>8.5</v>
      </c>
      <c r="F103" s="225">
        <f>'Finland (sources)'!K102*100</f>
        <v>169.00001</v>
      </c>
      <c r="G103" s="305">
        <f>'Finland (sources)'!N102</f>
        <v>16.204529999999998</v>
      </c>
      <c r="H103" s="227"/>
      <c r="I103" s="227"/>
      <c r="J103" s="291"/>
    </row>
    <row r="104" spans="1:10" x14ac:dyDescent="0.25">
      <c r="A104" s="6">
        <v>1998</v>
      </c>
      <c r="B104" s="493">
        <f>'Finland (sources)'!B103</f>
        <v>23.8</v>
      </c>
      <c r="C104" s="312"/>
      <c r="D104" s="222">
        <f>'Finland (sources)'!F103</f>
        <v>7.6230000000000002</v>
      </c>
      <c r="E104" s="321">
        <f>'Finland (sources)'!H103</f>
        <v>9.6</v>
      </c>
      <c r="F104" s="225">
        <f>'Finland (sources)'!K103*100</f>
        <v>172.9</v>
      </c>
      <c r="G104" s="305">
        <f>'Finland (sources)'!N103</f>
        <v>17.263200000000001</v>
      </c>
      <c r="H104" s="227"/>
      <c r="I104" s="227"/>
      <c r="J104" s="291"/>
    </row>
    <row r="105" spans="1:10" x14ac:dyDescent="0.25">
      <c r="A105" s="6">
        <v>1999</v>
      </c>
      <c r="B105" s="493">
        <f>'Finland (sources)'!B104</f>
        <v>24.5</v>
      </c>
      <c r="C105" s="312"/>
      <c r="D105" s="222">
        <f>'Finland (sources)'!F104</f>
        <v>9.4600000000000009</v>
      </c>
      <c r="E105" s="321">
        <f>'Finland (sources)'!H104</f>
        <v>9.5</v>
      </c>
      <c r="F105" s="225">
        <f>'Finland (sources)'!K104*100</f>
        <v>169.1</v>
      </c>
      <c r="G105" s="305">
        <f>'Finland (sources)'!N104</f>
        <v>21.159009999999999</v>
      </c>
      <c r="H105" s="227"/>
      <c r="I105" s="227"/>
      <c r="J105" s="291"/>
    </row>
    <row r="106" spans="1:10" x14ac:dyDescent="0.25">
      <c r="A106" s="6">
        <v>2000</v>
      </c>
      <c r="B106" s="493">
        <f>'Finland (sources)'!B105</f>
        <v>24.9</v>
      </c>
      <c r="C106" s="312"/>
      <c r="D106" s="222">
        <f>'Finland (sources)'!F105</f>
        <v>9.9649999999999999</v>
      </c>
      <c r="E106" s="321">
        <f>'Finland (sources)'!H105</f>
        <v>10.5</v>
      </c>
      <c r="F106" s="225">
        <f>'Finland (sources)'!K105*100</f>
        <v>171.5</v>
      </c>
      <c r="G106" s="305">
        <f>'Finland (sources)'!N105</f>
        <v>21.22974</v>
      </c>
      <c r="H106" s="227"/>
      <c r="I106" s="227"/>
      <c r="J106" s="291"/>
    </row>
    <row r="107" spans="1:10" x14ac:dyDescent="0.25">
      <c r="A107" s="6">
        <v>2001</v>
      </c>
      <c r="B107" s="493">
        <f>'Finland (sources)'!B106</f>
        <v>25.7</v>
      </c>
      <c r="C107" s="312"/>
      <c r="D107" s="222">
        <f>'Finland (sources)'!F106</f>
        <v>8.8580000000000005</v>
      </c>
      <c r="E107" s="321">
        <f>'Finland (sources)'!H106</f>
        <v>11.6</v>
      </c>
      <c r="F107" s="225">
        <f>'Finland (sources)'!K106*100</f>
        <v>173</v>
      </c>
      <c r="G107" s="305">
        <f>'Finland (sources)'!N106</f>
        <v>20.559560000000001</v>
      </c>
      <c r="H107" s="227"/>
      <c r="I107" s="227"/>
      <c r="J107" s="291"/>
    </row>
    <row r="108" spans="1:10" x14ac:dyDescent="0.25">
      <c r="A108" s="6">
        <v>2002</v>
      </c>
      <c r="B108" s="493">
        <f>'Finland (sources)'!B107</f>
        <v>25.2</v>
      </c>
      <c r="C108" s="312"/>
      <c r="D108" s="222">
        <f>'Finland (sources)'!F107</f>
        <v>8.6590000000000007</v>
      </c>
      <c r="E108" s="321">
        <f>'Finland (sources)'!H107</f>
        <v>11.3</v>
      </c>
      <c r="F108" s="225">
        <f>'Finland (sources)'!K107*100</f>
        <v>170.6</v>
      </c>
      <c r="G108" s="305">
        <f>'Finland (sources)'!N107</f>
        <v>19.61936</v>
      </c>
      <c r="H108" s="227"/>
      <c r="I108" s="227"/>
      <c r="J108" s="291"/>
    </row>
    <row r="109" spans="1:10" x14ac:dyDescent="0.25">
      <c r="A109" s="6">
        <v>2003</v>
      </c>
      <c r="B109" s="493">
        <f>'Finland (sources)'!B108</f>
        <v>25.6</v>
      </c>
      <c r="C109" s="312"/>
      <c r="D109" s="222">
        <f>'Finland (sources)'!F108</f>
        <v>8.7579999999999991</v>
      </c>
      <c r="E109" s="321">
        <f>'Finland (sources)'!H108</f>
        <v>11.1</v>
      </c>
      <c r="F109" s="225">
        <f>'Finland (sources)'!K108*100</f>
        <v>172.4</v>
      </c>
      <c r="G109" s="305">
        <f>'Finland (sources)'!N108</f>
        <v>20.410219999999999</v>
      </c>
      <c r="H109" s="227"/>
      <c r="I109" s="227"/>
      <c r="J109" s="291"/>
    </row>
    <row r="110" spans="1:10" x14ac:dyDescent="0.25">
      <c r="A110" s="6">
        <v>2004</v>
      </c>
      <c r="B110" s="493">
        <f>'Finland (sources)'!B109</f>
        <v>26.1</v>
      </c>
      <c r="C110" s="312"/>
      <c r="D110" s="222">
        <f>'Finland (sources)'!F109</f>
        <v>9.6530000000000005</v>
      </c>
      <c r="E110" s="321">
        <f>'Finland (sources)'!H109</f>
        <v>11.9</v>
      </c>
      <c r="F110" s="225">
        <f>'Finland (sources)'!K109*100</f>
        <v>169.2</v>
      </c>
      <c r="G110" s="305">
        <f>'Finland (sources)'!N109</f>
        <v>20.730630000000001</v>
      </c>
      <c r="H110" s="227"/>
      <c r="I110" s="227"/>
      <c r="J110" s="291"/>
    </row>
    <row r="111" spans="1:10" x14ac:dyDescent="0.25">
      <c r="A111" s="6">
        <v>2005</v>
      </c>
      <c r="B111" s="493">
        <f>'Finland (sources)'!B110</f>
        <v>25.9</v>
      </c>
      <c r="C111" s="312"/>
      <c r="D111" s="222">
        <f>'Finland (sources)'!F110</f>
        <v>7.6</v>
      </c>
      <c r="E111" s="321">
        <f>'Finland (sources)'!H110</f>
        <v>12.7</v>
      </c>
      <c r="F111" s="225">
        <f>'Finland (sources)'!K110*100</f>
        <v>175.1</v>
      </c>
      <c r="G111" s="305">
        <f>'Finland (sources)'!N110</f>
        <v>21.625219999999999</v>
      </c>
      <c r="H111" s="227"/>
      <c r="I111" s="227"/>
      <c r="J111" s="291"/>
    </row>
    <row r="112" spans="1:10" x14ac:dyDescent="0.25">
      <c r="A112" s="6">
        <v>2006</v>
      </c>
      <c r="B112" s="493">
        <f>'Finland (sources)'!B111</f>
        <v>26.2</v>
      </c>
      <c r="C112" s="312"/>
      <c r="D112" s="222">
        <f>'Finland (sources)'!F111</f>
        <v>8.3889999999999993</v>
      </c>
      <c r="E112" s="321">
        <f>'Finland (sources)'!H111</f>
        <v>13.1</v>
      </c>
      <c r="F112" s="225">
        <f>'Finland (sources)'!K111*100</f>
        <v>172.5</v>
      </c>
      <c r="G112" s="305"/>
      <c r="H112" s="227"/>
      <c r="I112" s="227"/>
      <c r="J112" s="291"/>
    </row>
    <row r="113" spans="1:10" x14ac:dyDescent="0.25">
      <c r="A113" s="6">
        <v>2007</v>
      </c>
      <c r="B113" s="493">
        <f>'Finland (sources)'!B112</f>
        <v>26.4</v>
      </c>
      <c r="C113" s="312"/>
      <c r="D113" s="222">
        <f>'Finland (sources)'!F112</f>
        <v>8.2579999999999991</v>
      </c>
      <c r="E113" s="321">
        <f>'Finland (sources)'!H112</f>
        <v>13.8</v>
      </c>
      <c r="F113" s="225">
        <f>'Finland (sources)'!K112*100</f>
        <v>176.29999999999998</v>
      </c>
      <c r="G113" s="305"/>
      <c r="H113" s="227"/>
      <c r="I113" s="227"/>
      <c r="J113" s="291"/>
    </row>
    <row r="114" spans="1:10" x14ac:dyDescent="0.25">
      <c r="A114" s="6">
        <v>2008</v>
      </c>
      <c r="B114" s="493">
        <f>'Finland (sources)'!B113</f>
        <v>26</v>
      </c>
      <c r="C114" s="312"/>
      <c r="D114" s="222">
        <f>'Finland (sources)'!F113</f>
        <v>8.4979999999999993</v>
      </c>
      <c r="E114" s="321">
        <f>'Finland (sources)'!H113</f>
        <v>13.9</v>
      </c>
      <c r="F114" s="225">
        <f>'Finland (sources)'!K113*100</f>
        <v>175.8</v>
      </c>
      <c r="G114" s="305"/>
      <c r="H114" s="227"/>
      <c r="I114" s="227"/>
      <c r="J114" s="291"/>
    </row>
    <row r="115" spans="1:10" x14ac:dyDescent="0.25">
      <c r="A115" s="6">
        <v>2009</v>
      </c>
      <c r="B115" s="493">
        <f>'Finland (sources)'!B114</f>
        <v>25.5</v>
      </c>
      <c r="C115" s="312"/>
      <c r="D115" s="222">
        <f>'Finland (sources)'!F114</f>
        <v>7.4569999999999999</v>
      </c>
      <c r="E115" s="321">
        <f>'Finland (sources)'!H114</f>
        <v>13.2</v>
      </c>
      <c r="F115" s="225">
        <f>'Finland (sources)'!K114*100</f>
        <v>175.89999</v>
      </c>
      <c r="G115" s="305">
        <f>'Finland (sources)'!N114</f>
        <v>22.669748437724117</v>
      </c>
      <c r="H115" s="227"/>
      <c r="I115" s="227"/>
      <c r="J115" s="291"/>
    </row>
    <row r="116" spans="1:10" x14ac:dyDescent="0.25">
      <c r="A116" s="6">
        <v>2010</v>
      </c>
      <c r="B116" s="493">
        <f>'Finland (sources)'!B115</f>
        <v>25.9</v>
      </c>
      <c r="C116" s="312"/>
      <c r="D116" s="222"/>
      <c r="E116" s="321">
        <f>'Finland (sources)'!H115</f>
        <v>13.7</v>
      </c>
      <c r="F116" s="225">
        <f>'Finland (sources)'!K115*100</f>
        <v>173.70000000000002</v>
      </c>
      <c r="G116" s="305"/>
      <c r="H116" s="227"/>
      <c r="I116" s="227"/>
      <c r="J116" s="291"/>
    </row>
    <row r="117" spans="1:10" x14ac:dyDescent="0.25">
      <c r="A117" s="6">
        <v>2011</v>
      </c>
      <c r="B117" s="493">
        <f>'Finland (sources)'!B116</f>
        <v>25.9</v>
      </c>
      <c r="C117" s="312"/>
      <c r="D117" s="222"/>
      <c r="E117" s="321">
        <f>'Finland (sources)'!H116</f>
        <v>13.2</v>
      </c>
      <c r="F117" s="225">
        <f>'Finland (sources)'!K116*100</f>
        <v>174.60001</v>
      </c>
      <c r="G117" s="305"/>
      <c r="H117" s="227"/>
      <c r="I117" s="227"/>
      <c r="J117" s="291"/>
    </row>
    <row r="118" spans="1:10" x14ac:dyDescent="0.25">
      <c r="A118" s="6">
        <v>2012</v>
      </c>
      <c r="B118" s="493">
        <f>'Finland (sources)'!B117</f>
        <v>25.5</v>
      </c>
      <c r="C118" s="312"/>
      <c r="D118" s="222"/>
      <c r="E118" s="321">
        <f>'Finland (sources)'!H117</f>
        <v>11.9</v>
      </c>
      <c r="F118" s="225">
        <f>'Finland (sources)'!K117*100</f>
        <v>173</v>
      </c>
      <c r="G118" s="305"/>
      <c r="H118" s="227"/>
      <c r="I118" s="227"/>
      <c r="J118" s="291"/>
    </row>
    <row r="119" spans="1:10" x14ac:dyDescent="0.25">
      <c r="A119" s="6">
        <v>2013</v>
      </c>
      <c r="B119" s="493">
        <f>'Finland (sources)'!B118</f>
        <v>25.6</v>
      </c>
      <c r="C119" s="312"/>
      <c r="D119" s="222"/>
      <c r="E119" s="321">
        <f>'Finland (sources)'!H118</f>
        <v>12.8</v>
      </c>
      <c r="F119" s="225">
        <f>'Finland (sources)'!K118*100</f>
        <v>172.9</v>
      </c>
      <c r="G119" s="305"/>
      <c r="H119" s="227"/>
      <c r="I119" s="227"/>
      <c r="J119" s="291"/>
    </row>
    <row r="120" spans="1:10" x14ac:dyDescent="0.25">
      <c r="A120" s="6">
        <v>2014</v>
      </c>
      <c r="B120" s="493">
        <f>'Finland (sources)'!B119</f>
        <v>25.2</v>
      </c>
      <c r="C120" s="312"/>
      <c r="D120" s="221"/>
      <c r="E120" s="321">
        <f>'Finland (sources)'!H119</f>
        <v>12.5</v>
      </c>
      <c r="F120" s="225">
        <f>'Finland (sources)'!K119*100</f>
        <v>175.6</v>
      </c>
      <c r="G120" s="305"/>
      <c r="H120" s="227"/>
      <c r="I120" s="227"/>
      <c r="J120" s="291"/>
    </row>
    <row r="121" spans="1:10" ht="15.75" thickBot="1" x14ac:dyDescent="0.3">
      <c r="A121" s="143">
        <v>2015</v>
      </c>
      <c r="B121" s="265"/>
      <c r="C121" s="318"/>
      <c r="D121" s="235"/>
      <c r="E121" s="323">
        <f>'Finland (sources)'!H120</f>
        <v>11.7</v>
      </c>
      <c r="F121" s="236"/>
      <c r="G121" s="306"/>
      <c r="H121" s="223"/>
      <c r="I121" s="223"/>
      <c r="J121" s="290"/>
    </row>
    <row r="122" spans="1:10" ht="15.75" thickTop="1" x14ac:dyDescent="0.25">
      <c r="B122" s="119"/>
      <c r="C122" s="119"/>
      <c r="E122" s="119"/>
      <c r="F122" s="120"/>
      <c r="G122" s="120"/>
      <c r="H122" s="120"/>
      <c r="I122" s="120"/>
      <c r="J122" s="120"/>
    </row>
    <row r="123" spans="1:10" x14ac:dyDescent="0.25">
      <c r="A123" s="42" t="s">
        <v>70</v>
      </c>
      <c r="B123" s="1005" t="s">
        <v>71</v>
      </c>
      <c r="C123" s="1005"/>
      <c r="D123" s="1005"/>
      <c r="E123" s="1005"/>
      <c r="F123" s="43"/>
      <c r="G123" s="121"/>
    </row>
    <row r="124" spans="1:10" x14ac:dyDescent="0.25">
      <c r="A124" s="42"/>
      <c r="B124" s="987" t="s">
        <v>485</v>
      </c>
      <c r="C124" s="987"/>
      <c r="D124" s="987"/>
      <c r="E124" s="987"/>
      <c r="F124" s="43"/>
    </row>
    <row r="125" spans="1:10" ht="29.1" customHeight="1" x14ac:dyDescent="0.25">
      <c r="A125" s="42" t="s">
        <v>72</v>
      </c>
      <c r="B125" s="1510" t="s">
        <v>486</v>
      </c>
      <c r="C125" s="1510"/>
      <c r="D125" s="1510"/>
      <c r="E125" s="1510"/>
      <c r="F125" s="1510"/>
      <c r="G125" s="1510"/>
      <c r="H125" s="122"/>
      <c r="I125" s="122"/>
      <c r="J125" s="122"/>
    </row>
    <row r="126" spans="1:10" x14ac:dyDescent="0.25">
      <c r="A126" s="46" t="s">
        <v>73</v>
      </c>
      <c r="B126" s="992"/>
      <c r="C126" s="992"/>
      <c r="D126" s="992"/>
      <c r="E126" s="992"/>
      <c r="F126" s="45"/>
      <c r="G126" s="991"/>
      <c r="H126" s="122"/>
      <c r="I126" s="122"/>
      <c r="J126" s="122"/>
    </row>
    <row r="127" spans="1:10" s="70" customFormat="1" ht="87.95" customHeight="1" x14ac:dyDescent="0.25">
      <c r="A127" s="49" t="s">
        <v>55</v>
      </c>
      <c r="B127" s="1508" t="s">
        <v>509</v>
      </c>
      <c r="C127" s="1508"/>
      <c r="D127" s="1508"/>
      <c r="E127" s="1508"/>
      <c r="F127" s="1508"/>
      <c r="G127" s="1508"/>
      <c r="H127" s="123"/>
      <c r="I127" s="123"/>
      <c r="J127" s="123"/>
    </row>
    <row r="128" spans="1:10" s="70" customFormat="1" ht="30.95" customHeight="1" x14ac:dyDescent="0.25">
      <c r="A128" s="49" t="s">
        <v>56</v>
      </c>
      <c r="B128" s="1508" t="s">
        <v>571</v>
      </c>
      <c r="C128" s="1508"/>
      <c r="D128" s="1508"/>
      <c r="E128" s="1508"/>
      <c r="F128" s="1508"/>
      <c r="G128" s="1508"/>
      <c r="H128" s="123"/>
      <c r="I128" s="123"/>
      <c r="J128" s="123"/>
    </row>
    <row r="129" spans="1:10" s="70" customFormat="1" ht="45" customHeight="1" x14ac:dyDescent="0.25">
      <c r="A129" s="49" t="s">
        <v>57</v>
      </c>
      <c r="B129" s="1508" t="s">
        <v>160</v>
      </c>
      <c r="C129" s="1508"/>
      <c r="D129" s="1508"/>
      <c r="E129" s="1508"/>
      <c r="F129" s="1508"/>
      <c r="G129" s="1508"/>
      <c r="H129" s="124"/>
      <c r="I129" s="124"/>
      <c r="J129" s="124"/>
    </row>
    <row r="130" spans="1:10" ht="32.1" customHeight="1" x14ac:dyDescent="0.25">
      <c r="A130" s="49" t="s">
        <v>58</v>
      </c>
      <c r="B130" s="1508" t="s">
        <v>510</v>
      </c>
      <c r="C130" s="1508"/>
      <c r="D130" s="1508"/>
      <c r="E130" s="1508"/>
      <c r="F130" s="1508"/>
      <c r="G130" s="1508"/>
      <c r="H130" s="123"/>
      <c r="I130" s="123"/>
      <c r="J130" s="123"/>
    </row>
    <row r="131" spans="1:10" ht="32.1" customHeight="1" x14ac:dyDescent="0.25">
      <c r="A131" s="49" t="s">
        <v>76</v>
      </c>
      <c r="B131" s="1508" t="s">
        <v>511</v>
      </c>
      <c r="C131" s="1508"/>
      <c r="D131" s="1508"/>
      <c r="E131" s="1508"/>
      <c r="F131" s="1508"/>
      <c r="G131" s="1508"/>
      <c r="H131" s="125"/>
      <c r="I131" s="125"/>
      <c r="J131" s="125"/>
    </row>
    <row r="132" spans="1:10" x14ac:dyDescent="0.25">
      <c r="A132" s="19"/>
      <c r="B132" s="32"/>
      <c r="C132" s="32"/>
      <c r="D132" s="32"/>
      <c r="E132" s="32"/>
      <c r="F132" s="32"/>
    </row>
    <row r="133" spans="1:10" x14ac:dyDescent="0.25">
      <c r="B133" s="1503" t="s">
        <v>78</v>
      </c>
      <c r="C133" s="1503"/>
      <c r="D133" s="1503"/>
      <c r="E133" s="32"/>
      <c r="F133" s="32"/>
    </row>
  </sheetData>
  <mergeCells count="10">
    <mergeCell ref="B133:D133"/>
    <mergeCell ref="B131:G131"/>
    <mergeCell ref="B1:G1"/>
    <mergeCell ref="B2:C2"/>
    <mergeCell ref="B3:C3"/>
    <mergeCell ref="B125:G125"/>
    <mergeCell ref="B127:G127"/>
    <mergeCell ref="B128:G128"/>
    <mergeCell ref="B129:G129"/>
    <mergeCell ref="B130:G130"/>
  </mergeCells>
  <hyperlinks>
    <hyperlink ref="G126" r:id="rId1" display="http://www.lisdatacenter.org/data-access/key-figures/" xr:uid="{00000000-0004-0000-0900-000000000000}"/>
    <hyperlink ref="H126" r:id="rId2" display="http://www.lisdatacenter.org/data-access/key-figures/" xr:uid="{00000000-0004-0000-0900-000001000000}"/>
    <hyperlink ref="B133" location="'Finland (sources)'!A1" display="Explore the original series, references, and sources" xr:uid="{00000000-0004-0000-09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40"/>
  <sheetViews>
    <sheetView workbookViewId="0">
      <pane xSplit="1" ySplit="4" topLeftCell="B110" activePane="bottomRight" state="frozen"/>
      <selection pane="topRight" activeCell="B1" sqref="B1"/>
      <selection pane="bottomLeft" activeCell="A5" sqref="A5"/>
      <selection pane="bottomRight" activeCell="H99" sqref="H99"/>
    </sheetView>
  </sheetViews>
  <sheetFormatPr defaultColWidth="8.85546875" defaultRowHeight="15" x14ac:dyDescent="0.25"/>
  <cols>
    <col min="1" max="1" width="9.7109375" style="19" customWidth="1"/>
    <col min="2" max="3" width="20.42578125" style="70" customWidth="1"/>
    <col min="4" max="4" width="4.140625" customWidth="1"/>
    <col min="5" max="6" width="16.140625" customWidth="1"/>
    <col min="7" max="7" width="4.140625" customWidth="1"/>
    <col min="8" max="9" width="16.7109375" customWidth="1"/>
    <col min="10" max="10" width="4.28515625" customWidth="1"/>
    <col min="11" max="12" width="16.7109375" customWidth="1"/>
    <col min="13" max="13" width="4.140625" customWidth="1"/>
    <col min="14" max="14" width="16.7109375" customWidth="1"/>
    <col min="15" max="15" width="3.140625" customWidth="1"/>
    <col min="16" max="16" width="3.140625" style="70" customWidth="1"/>
  </cols>
  <sheetData>
    <row r="1" spans="1:16" ht="15.75" thickBot="1" x14ac:dyDescent="0.3">
      <c r="B1" s="55" t="s">
        <v>104</v>
      </c>
      <c r="C1" s="56"/>
      <c r="D1" s="56"/>
      <c r="E1" s="56"/>
      <c r="F1" s="56"/>
      <c r="G1" s="56"/>
      <c r="H1" s="56"/>
      <c r="I1" s="56"/>
      <c r="J1" s="56"/>
      <c r="K1" s="56"/>
      <c r="L1" s="56"/>
      <c r="M1" s="59"/>
      <c r="N1" s="57"/>
      <c r="O1" s="256"/>
    </row>
    <row r="2" spans="1:16" x14ac:dyDescent="0.25">
      <c r="B2" s="1517" t="s">
        <v>60</v>
      </c>
      <c r="C2" s="1519"/>
      <c r="D2" s="58"/>
      <c r="E2" s="1517" t="s">
        <v>61</v>
      </c>
      <c r="F2" s="1519"/>
      <c r="G2" s="59"/>
      <c r="H2" s="1517" t="s">
        <v>62</v>
      </c>
      <c r="I2" s="1519"/>
      <c r="J2" s="59"/>
      <c r="K2" s="1544" t="s">
        <v>63</v>
      </c>
      <c r="L2" s="1546"/>
      <c r="M2" s="284"/>
      <c r="N2" s="335" t="s">
        <v>64</v>
      </c>
      <c r="O2" s="257"/>
    </row>
    <row r="3" spans="1:16" x14ac:dyDescent="0.25">
      <c r="A3" s="24" t="s">
        <v>65</v>
      </c>
      <c r="B3" s="60" t="s">
        <v>79</v>
      </c>
      <c r="C3" s="62" t="s">
        <v>80</v>
      </c>
      <c r="D3" s="61"/>
      <c r="E3" s="60" t="s">
        <v>81</v>
      </c>
      <c r="F3" s="62" t="s">
        <v>82</v>
      </c>
      <c r="G3" s="61"/>
      <c r="H3" s="60" t="s">
        <v>83</v>
      </c>
      <c r="I3" s="62" t="s">
        <v>84</v>
      </c>
      <c r="J3" s="61"/>
      <c r="K3" s="60" t="s">
        <v>85</v>
      </c>
      <c r="L3" s="62" t="s">
        <v>86</v>
      </c>
      <c r="M3" s="61"/>
      <c r="N3" s="84" t="s">
        <v>87</v>
      </c>
      <c r="O3" s="251"/>
      <c r="P3" s="246"/>
    </row>
    <row r="4" spans="1:16" ht="135" x14ac:dyDescent="0.25">
      <c r="A4" s="28" t="s">
        <v>4</v>
      </c>
      <c r="B4" s="15" t="s">
        <v>157</v>
      </c>
      <c r="C4" s="152" t="s">
        <v>156</v>
      </c>
      <c r="D4" s="1"/>
      <c r="E4" s="326" t="s">
        <v>469</v>
      </c>
      <c r="F4" s="325" t="s">
        <v>470</v>
      </c>
      <c r="G4" s="1"/>
      <c r="H4" s="116" t="s">
        <v>471</v>
      </c>
      <c r="I4" s="152" t="s">
        <v>158</v>
      </c>
      <c r="J4" s="67"/>
      <c r="K4" s="116" t="s">
        <v>161</v>
      </c>
      <c r="L4" s="152" t="s">
        <v>162</v>
      </c>
      <c r="M4" s="133"/>
      <c r="N4" s="118" t="s">
        <v>456</v>
      </c>
      <c r="O4" s="252"/>
      <c r="P4" s="67"/>
    </row>
    <row r="5" spans="1:16" ht="15.75" x14ac:dyDescent="0.25">
      <c r="A5" s="19">
        <v>1900</v>
      </c>
      <c r="B5" s="64"/>
      <c r="C5" s="149"/>
      <c r="D5" s="16"/>
      <c r="E5" s="327"/>
      <c r="F5" s="330"/>
      <c r="G5" s="16"/>
      <c r="H5" s="64"/>
      <c r="I5" s="83"/>
      <c r="J5" s="65"/>
      <c r="K5" s="64"/>
      <c r="L5" s="83"/>
      <c r="M5" s="65"/>
      <c r="N5" s="198"/>
      <c r="O5" s="250"/>
      <c r="P5" s="65"/>
    </row>
    <row r="6" spans="1:16" ht="15.75" x14ac:dyDescent="0.25">
      <c r="A6" s="19">
        <v>1901</v>
      </c>
      <c r="B6" s="64"/>
      <c r="C6" s="149"/>
      <c r="D6" s="16"/>
      <c r="E6" s="327"/>
      <c r="F6" s="330"/>
      <c r="G6" s="16"/>
      <c r="H6" s="64"/>
      <c r="I6" s="83"/>
      <c r="J6" s="65"/>
      <c r="K6" s="64"/>
      <c r="L6" s="83"/>
      <c r="M6" s="65"/>
      <c r="N6" s="845"/>
      <c r="O6" s="250"/>
      <c r="P6" s="65"/>
    </row>
    <row r="7" spans="1:16" x14ac:dyDescent="0.25">
      <c r="A7" s="19">
        <v>1902</v>
      </c>
      <c r="B7" s="64"/>
      <c r="C7" s="149"/>
      <c r="D7" s="16"/>
      <c r="E7" s="328"/>
      <c r="F7" s="331"/>
      <c r="G7" s="16"/>
      <c r="H7" s="64"/>
      <c r="I7" s="83"/>
      <c r="J7" s="65"/>
      <c r="K7" s="64"/>
      <c r="L7" s="83"/>
      <c r="M7" s="65"/>
      <c r="N7" s="845"/>
      <c r="O7" s="250"/>
      <c r="P7" s="65"/>
    </row>
    <row r="8" spans="1:16" x14ac:dyDescent="0.25">
      <c r="A8" s="19">
        <v>1903</v>
      </c>
      <c r="B8" s="64"/>
      <c r="C8" s="149"/>
      <c r="D8" s="16"/>
      <c r="E8" s="328"/>
      <c r="F8" s="331"/>
      <c r="G8" s="16"/>
      <c r="H8" s="64"/>
      <c r="I8" s="83"/>
      <c r="J8" s="65"/>
      <c r="K8" s="64"/>
      <c r="L8" s="83"/>
      <c r="M8" s="65"/>
      <c r="N8" s="845"/>
      <c r="O8" s="250"/>
      <c r="P8" s="65"/>
    </row>
    <row r="9" spans="1:16" x14ac:dyDescent="0.25">
      <c r="A9" s="19">
        <v>1904</v>
      </c>
      <c r="B9" s="64"/>
      <c r="C9" s="149"/>
      <c r="D9" s="16"/>
      <c r="E9" s="328"/>
      <c r="F9" s="331"/>
      <c r="G9" s="16"/>
      <c r="H9" s="64"/>
      <c r="I9" s="83"/>
      <c r="J9" s="65"/>
      <c r="K9" s="64"/>
      <c r="L9" s="83"/>
      <c r="M9" s="65"/>
      <c r="N9" s="845"/>
      <c r="O9" s="250"/>
      <c r="P9" s="65"/>
    </row>
    <row r="10" spans="1:16" x14ac:dyDescent="0.25">
      <c r="A10" s="19">
        <v>1905</v>
      </c>
      <c r="B10" s="64"/>
      <c r="C10" s="149"/>
      <c r="D10" s="16"/>
      <c r="E10" s="329"/>
      <c r="F10" s="332"/>
      <c r="G10" s="16"/>
      <c r="H10" s="64"/>
      <c r="I10" s="83"/>
      <c r="J10" s="65"/>
      <c r="K10" s="64"/>
      <c r="L10" s="83"/>
      <c r="M10" s="65"/>
      <c r="N10" s="845"/>
      <c r="O10" s="250"/>
      <c r="P10" s="65"/>
    </row>
    <row r="11" spans="1:16" x14ac:dyDescent="0.25">
      <c r="A11" s="19">
        <v>1906</v>
      </c>
      <c r="B11" s="64"/>
      <c r="C11" s="149"/>
      <c r="D11" s="16"/>
      <c r="E11" s="328"/>
      <c r="F11" s="331"/>
      <c r="G11" s="16"/>
      <c r="H11" s="64"/>
      <c r="I11" s="83"/>
      <c r="J11" s="65"/>
      <c r="K11" s="64"/>
      <c r="L11" s="83"/>
      <c r="M11" s="65"/>
      <c r="N11" s="845"/>
      <c r="O11" s="250"/>
      <c r="P11" s="65"/>
    </row>
    <row r="12" spans="1:16" x14ac:dyDescent="0.25">
      <c r="A12" s="19">
        <v>1907</v>
      </c>
      <c r="B12" s="64"/>
      <c r="C12" s="149"/>
      <c r="D12" s="16"/>
      <c r="E12" s="328"/>
      <c r="F12" s="331"/>
      <c r="G12" s="16"/>
      <c r="H12" s="64"/>
      <c r="I12" s="83"/>
      <c r="J12" s="65"/>
      <c r="K12" s="64"/>
      <c r="L12" s="83"/>
      <c r="M12" s="65"/>
      <c r="N12" s="845"/>
      <c r="O12" s="250"/>
      <c r="P12" s="65"/>
    </row>
    <row r="13" spans="1:16" x14ac:dyDescent="0.25">
      <c r="A13" s="19">
        <v>1908</v>
      </c>
      <c r="B13" s="64"/>
      <c r="C13" s="149"/>
      <c r="D13" s="16"/>
      <c r="E13" s="329"/>
      <c r="F13" s="332"/>
      <c r="G13" s="16"/>
      <c r="H13" s="64"/>
      <c r="I13" s="83"/>
      <c r="J13" s="65"/>
      <c r="K13" s="64"/>
      <c r="L13" s="83"/>
      <c r="M13" s="65"/>
      <c r="N13" s="845"/>
      <c r="O13" s="250"/>
      <c r="P13" s="65"/>
    </row>
    <row r="14" spans="1:16" x14ac:dyDescent="0.25">
      <c r="A14" s="19">
        <v>1909</v>
      </c>
      <c r="B14" s="64"/>
      <c r="C14" s="149"/>
      <c r="D14" s="16"/>
      <c r="E14" s="848"/>
      <c r="F14" s="849"/>
      <c r="G14" s="16"/>
      <c r="H14" s="64"/>
      <c r="I14" s="83"/>
      <c r="J14" s="65"/>
      <c r="K14" s="64"/>
      <c r="L14" s="83"/>
      <c r="M14" s="65"/>
      <c r="N14" s="846">
        <v>37.41278914359382</v>
      </c>
      <c r="O14" s="250"/>
      <c r="P14" s="65"/>
    </row>
    <row r="15" spans="1:16" x14ac:dyDescent="0.25">
      <c r="A15" s="19">
        <v>1910</v>
      </c>
      <c r="B15" s="64"/>
      <c r="C15" s="149"/>
      <c r="D15" s="16"/>
      <c r="E15" s="848"/>
      <c r="F15" s="849"/>
      <c r="G15" s="16"/>
      <c r="H15" s="64"/>
      <c r="I15" s="83"/>
      <c r="J15" s="65"/>
      <c r="K15" s="64"/>
      <c r="L15" s="83"/>
      <c r="M15" s="65"/>
      <c r="N15" s="846"/>
      <c r="O15" s="250"/>
      <c r="P15" s="65"/>
    </row>
    <row r="16" spans="1:16" x14ac:dyDescent="0.25">
      <c r="A16" s="19">
        <v>1911</v>
      </c>
      <c r="B16" s="97"/>
      <c r="C16" s="112"/>
      <c r="D16" s="6"/>
      <c r="E16" s="848"/>
      <c r="F16" s="849"/>
      <c r="G16" s="6"/>
      <c r="H16" s="97"/>
      <c r="I16" s="92"/>
      <c r="J16" s="90"/>
      <c r="K16" s="97"/>
      <c r="L16" s="92"/>
      <c r="M16" s="90"/>
      <c r="N16" s="846"/>
      <c r="O16" s="245"/>
      <c r="P16" s="90"/>
    </row>
    <row r="17" spans="1:16" x14ac:dyDescent="0.25">
      <c r="A17" s="19">
        <v>1912</v>
      </c>
      <c r="B17" s="97"/>
      <c r="C17" s="112"/>
      <c r="D17" s="6"/>
      <c r="E17" s="848"/>
      <c r="F17" s="849"/>
      <c r="G17" s="6"/>
      <c r="H17" s="97"/>
      <c r="I17" s="92"/>
      <c r="J17" s="90"/>
      <c r="K17" s="97"/>
      <c r="L17" s="92"/>
      <c r="M17" s="90"/>
      <c r="N17" s="846"/>
      <c r="O17" s="245"/>
      <c r="P17" s="90"/>
    </row>
    <row r="18" spans="1:16" x14ac:dyDescent="0.25">
      <c r="A18" s="19">
        <v>1913</v>
      </c>
      <c r="B18" s="97"/>
      <c r="C18" s="112"/>
      <c r="D18" s="6"/>
      <c r="E18" s="848"/>
      <c r="F18" s="849"/>
      <c r="G18" s="6"/>
      <c r="H18" s="97"/>
      <c r="I18" s="92"/>
      <c r="J18" s="90"/>
      <c r="K18" s="97"/>
      <c r="L18" s="92"/>
      <c r="M18" s="90"/>
      <c r="N18" s="846"/>
      <c r="O18" s="245"/>
      <c r="P18" s="90"/>
    </row>
    <row r="19" spans="1:16" x14ac:dyDescent="0.25">
      <c r="A19" s="19">
        <v>1914</v>
      </c>
      <c r="B19" s="97"/>
      <c r="C19" s="112"/>
      <c r="D19" s="6"/>
      <c r="E19" s="848"/>
      <c r="F19" s="849"/>
      <c r="G19" s="6"/>
      <c r="H19" s="97"/>
      <c r="I19" s="92"/>
      <c r="J19" s="90"/>
      <c r="K19" s="97"/>
      <c r="L19" s="92"/>
      <c r="M19" s="90"/>
      <c r="N19" s="846"/>
      <c r="O19" s="245"/>
      <c r="P19" s="90"/>
    </row>
    <row r="20" spans="1:16" x14ac:dyDescent="0.25">
      <c r="A20" s="19">
        <v>1915</v>
      </c>
      <c r="B20" s="97"/>
      <c r="C20" s="112"/>
      <c r="D20" s="6"/>
      <c r="E20" s="848"/>
      <c r="F20" s="849"/>
      <c r="G20" s="6"/>
      <c r="H20" s="97"/>
      <c r="I20" s="92"/>
      <c r="J20" s="90"/>
      <c r="K20" s="97"/>
      <c r="L20" s="92"/>
      <c r="M20" s="90"/>
      <c r="N20" s="846">
        <v>35.875086771050839</v>
      </c>
      <c r="O20" s="245"/>
      <c r="P20" s="90"/>
    </row>
    <row r="21" spans="1:16" x14ac:dyDescent="0.25">
      <c r="A21" s="19">
        <v>1916</v>
      </c>
      <c r="B21" s="97"/>
      <c r="C21" s="112"/>
      <c r="D21" s="6"/>
      <c r="E21" s="848"/>
      <c r="F21" s="849"/>
      <c r="G21" s="6"/>
      <c r="H21" s="97"/>
      <c r="I21" s="92"/>
      <c r="J21" s="90"/>
      <c r="K21" s="97"/>
      <c r="L21" s="92"/>
      <c r="M21" s="90"/>
      <c r="N21" s="846"/>
      <c r="O21" s="245"/>
      <c r="P21" s="90"/>
    </row>
    <row r="22" spans="1:16" x14ac:dyDescent="0.25">
      <c r="A22" s="19">
        <v>1917</v>
      </c>
      <c r="B22" s="97"/>
      <c r="C22" s="112"/>
      <c r="D22" s="6"/>
      <c r="E22" s="850"/>
      <c r="F22" s="851"/>
      <c r="G22" s="6"/>
      <c r="H22" s="97"/>
      <c r="I22" s="92"/>
      <c r="J22" s="90"/>
      <c r="K22" s="97"/>
      <c r="L22" s="92"/>
      <c r="M22" s="90"/>
      <c r="N22" s="846"/>
      <c r="O22" s="245"/>
      <c r="P22" s="90"/>
    </row>
    <row r="23" spans="1:16" x14ac:dyDescent="0.25">
      <c r="A23" s="19">
        <v>1918</v>
      </c>
      <c r="B23" s="97"/>
      <c r="C23" s="112"/>
      <c r="D23" s="6"/>
      <c r="E23" s="850"/>
      <c r="F23" s="851"/>
      <c r="G23" s="6"/>
      <c r="H23" s="97"/>
      <c r="I23" s="92"/>
      <c r="J23" s="90"/>
      <c r="K23" s="97"/>
      <c r="L23" s="92"/>
      <c r="M23" s="90"/>
      <c r="N23" s="846"/>
      <c r="O23" s="245"/>
      <c r="P23" s="90"/>
    </row>
    <row r="24" spans="1:16" x14ac:dyDescent="0.25">
      <c r="A24" s="19">
        <v>1919</v>
      </c>
      <c r="B24" s="97"/>
      <c r="C24" s="112"/>
      <c r="D24" s="6"/>
      <c r="E24" s="850"/>
      <c r="F24" s="851"/>
      <c r="G24" s="6"/>
      <c r="H24" s="97"/>
      <c r="I24" s="92"/>
      <c r="J24" s="90"/>
      <c r="K24" s="97"/>
      <c r="L24" s="92"/>
      <c r="M24" s="90"/>
      <c r="N24" s="846"/>
      <c r="O24" s="245"/>
      <c r="P24" s="90"/>
    </row>
    <row r="25" spans="1:16" x14ac:dyDescent="0.25">
      <c r="A25" s="19">
        <v>1920</v>
      </c>
      <c r="B25" s="97"/>
      <c r="C25" s="112">
        <v>59.77</v>
      </c>
      <c r="D25" s="6"/>
      <c r="E25" s="850">
        <f>[4]Finland!$B25</f>
        <v>15.265951722256201</v>
      </c>
      <c r="F25" s="851"/>
      <c r="G25" s="6"/>
      <c r="H25" s="97"/>
      <c r="I25" s="92"/>
      <c r="J25" s="90"/>
      <c r="K25" s="97"/>
      <c r="L25" s="92"/>
      <c r="M25" s="90"/>
      <c r="N25" s="846"/>
      <c r="O25" s="245"/>
      <c r="P25" s="90"/>
    </row>
    <row r="26" spans="1:16" x14ac:dyDescent="0.25">
      <c r="A26" s="19">
        <v>1921</v>
      </c>
      <c r="B26" s="97"/>
      <c r="C26" s="112">
        <v>59.57</v>
      </c>
      <c r="D26" s="6"/>
      <c r="E26" s="850">
        <f>[4]Finland!$B26</f>
        <v>15.1964707939993</v>
      </c>
      <c r="F26" s="851"/>
      <c r="G26" s="6"/>
      <c r="H26" s="97"/>
      <c r="I26" s="92"/>
      <c r="J26" s="90"/>
      <c r="K26" s="97"/>
      <c r="L26" s="92"/>
      <c r="M26" s="90"/>
      <c r="N26" s="846"/>
      <c r="O26" s="245"/>
      <c r="P26" s="90"/>
    </row>
    <row r="27" spans="1:16" x14ac:dyDescent="0.25">
      <c r="A27" s="19">
        <v>1922</v>
      </c>
      <c r="B27" s="97"/>
      <c r="C27" s="112">
        <v>59.45</v>
      </c>
      <c r="D27" s="6"/>
      <c r="E27" s="850">
        <f>[4]Finland!$B27</f>
        <v>14.8544005700555</v>
      </c>
      <c r="F27" s="851"/>
      <c r="G27" s="6"/>
      <c r="H27" s="97"/>
      <c r="I27" s="92"/>
      <c r="J27" s="90"/>
      <c r="K27" s="97"/>
      <c r="L27" s="92"/>
      <c r="M27" s="90"/>
      <c r="N27" s="846">
        <v>25.350485311956987</v>
      </c>
      <c r="O27" s="245"/>
      <c r="P27" s="90"/>
    </row>
    <row r="28" spans="1:16" x14ac:dyDescent="0.25">
      <c r="A28" s="19">
        <v>1923</v>
      </c>
      <c r="B28" s="97"/>
      <c r="C28" s="112">
        <v>54.5</v>
      </c>
      <c r="D28" s="6"/>
      <c r="E28" s="850">
        <f>[4]Finland!$B28</f>
        <v>13.461707653175701</v>
      </c>
      <c r="F28" s="851"/>
      <c r="G28" s="6"/>
      <c r="H28" s="97"/>
      <c r="I28" s="92"/>
      <c r="J28" s="90"/>
      <c r="K28" s="97"/>
      <c r="L28" s="92"/>
      <c r="M28" s="90"/>
      <c r="N28" s="846"/>
      <c r="O28" s="245"/>
      <c r="P28" s="90"/>
    </row>
    <row r="29" spans="1:16" x14ac:dyDescent="0.25">
      <c r="A29" s="19">
        <v>1924</v>
      </c>
      <c r="B29" s="97"/>
      <c r="C29" s="112">
        <v>49.53</v>
      </c>
      <c r="D29" s="6"/>
      <c r="E29" s="850">
        <f>[4]Finland!$B29</f>
        <v>12.065199139263299</v>
      </c>
      <c r="F29" s="851"/>
      <c r="G29" s="6"/>
      <c r="H29" s="97"/>
      <c r="I29" s="92"/>
      <c r="J29" s="90"/>
      <c r="K29" s="97"/>
      <c r="L29" s="92"/>
      <c r="M29" s="90"/>
      <c r="N29" s="846"/>
      <c r="O29" s="245"/>
      <c r="P29" s="90"/>
    </row>
    <row r="30" spans="1:16" x14ac:dyDescent="0.25">
      <c r="A30" s="19">
        <v>1925</v>
      </c>
      <c r="B30" s="97"/>
      <c r="C30" s="112">
        <v>50.03</v>
      </c>
      <c r="D30" s="6"/>
      <c r="E30" s="850">
        <f>[4]Finland!$B30</f>
        <v>12.6433141836734</v>
      </c>
      <c r="F30" s="851"/>
      <c r="G30" s="6"/>
      <c r="H30" s="97"/>
      <c r="I30" s="92"/>
      <c r="J30" s="90"/>
      <c r="K30" s="97"/>
      <c r="L30" s="92"/>
      <c r="M30" s="90"/>
      <c r="N30" s="846"/>
      <c r="O30" s="245"/>
      <c r="P30" s="90"/>
    </row>
    <row r="31" spans="1:16" x14ac:dyDescent="0.25">
      <c r="A31" s="19">
        <v>1926</v>
      </c>
      <c r="B31" s="97"/>
      <c r="C31" s="112">
        <v>50.52</v>
      </c>
      <c r="D31" s="6"/>
      <c r="E31" s="850">
        <f>[4]Finland!$B31</f>
        <v>13.221429228083499</v>
      </c>
      <c r="F31" s="851"/>
      <c r="G31" s="6"/>
      <c r="H31" s="97"/>
      <c r="I31" s="92"/>
      <c r="J31" s="90"/>
      <c r="K31" s="97"/>
      <c r="L31" s="92"/>
      <c r="M31" s="90"/>
      <c r="N31" s="846">
        <v>29.694399042915727</v>
      </c>
      <c r="O31" s="245"/>
      <c r="P31" s="90"/>
    </row>
    <row r="32" spans="1:16" x14ac:dyDescent="0.25">
      <c r="A32" s="19">
        <v>1927</v>
      </c>
      <c r="B32" s="97"/>
      <c r="C32" s="112">
        <v>50.98</v>
      </c>
      <c r="D32" s="6"/>
      <c r="E32" s="850">
        <f>[4]Finland!$B32</f>
        <v>13.336751789448</v>
      </c>
      <c r="F32" s="851"/>
      <c r="G32" s="6"/>
      <c r="H32" s="97"/>
      <c r="I32" s="92"/>
      <c r="J32" s="90"/>
      <c r="K32" s="97"/>
      <c r="L32" s="92"/>
      <c r="M32" s="90"/>
      <c r="N32" s="846"/>
      <c r="O32" s="245"/>
      <c r="P32" s="90"/>
    </row>
    <row r="33" spans="1:16" x14ac:dyDescent="0.25">
      <c r="A33" s="19">
        <v>1928</v>
      </c>
      <c r="B33" s="97"/>
      <c r="C33" s="112">
        <v>51.45</v>
      </c>
      <c r="D33" s="6"/>
      <c r="E33" s="850">
        <f>[4]Finland!$B33</f>
        <v>13.4523903030355</v>
      </c>
      <c r="F33" s="851"/>
      <c r="G33" s="6"/>
      <c r="H33" s="97"/>
      <c r="I33" s="92"/>
      <c r="J33" s="90"/>
      <c r="K33" s="97"/>
      <c r="L33" s="92"/>
      <c r="M33" s="90"/>
      <c r="N33" s="846"/>
      <c r="O33" s="245"/>
      <c r="P33" s="90"/>
    </row>
    <row r="34" spans="1:16" x14ac:dyDescent="0.25">
      <c r="A34" s="19">
        <v>1929</v>
      </c>
      <c r="B34" s="97"/>
      <c r="C34" s="112">
        <v>51.91</v>
      </c>
      <c r="D34" s="6"/>
      <c r="E34" s="850">
        <f>[4]Finland!$B34</f>
        <v>13.5677128644001</v>
      </c>
      <c r="F34" s="851"/>
      <c r="G34" s="6"/>
      <c r="H34" s="97"/>
      <c r="I34" s="92"/>
      <c r="J34" s="90"/>
      <c r="K34" s="97"/>
      <c r="L34" s="92"/>
      <c r="M34" s="90"/>
      <c r="N34" s="846"/>
      <c r="O34" s="245"/>
      <c r="P34" s="90"/>
    </row>
    <row r="35" spans="1:16" x14ac:dyDescent="0.25">
      <c r="A35" s="19">
        <v>1930</v>
      </c>
      <c r="B35" s="97"/>
      <c r="C35" s="112">
        <v>51.4</v>
      </c>
      <c r="D35" s="6"/>
      <c r="E35" s="850">
        <f>[4]Finland!$B35</f>
        <v>13.499301810302899</v>
      </c>
      <c r="F35" s="851"/>
      <c r="G35" s="6"/>
      <c r="H35" s="97"/>
      <c r="I35" s="92"/>
      <c r="J35" s="90"/>
      <c r="K35" s="97"/>
      <c r="L35" s="92"/>
      <c r="M35" s="90"/>
      <c r="N35" s="846"/>
      <c r="O35" s="245"/>
      <c r="P35" s="90"/>
    </row>
    <row r="36" spans="1:16" x14ac:dyDescent="0.25">
      <c r="A36" s="19">
        <v>1931</v>
      </c>
      <c r="B36" s="97"/>
      <c r="C36" s="112">
        <v>50.88</v>
      </c>
      <c r="D36" s="6"/>
      <c r="E36" s="850">
        <f>[4]Finland!$B36</f>
        <v>13.430890756205599</v>
      </c>
      <c r="F36" s="851"/>
      <c r="G36" s="6"/>
      <c r="H36" s="97"/>
      <c r="I36" s="92"/>
      <c r="J36" s="90"/>
      <c r="K36" s="97"/>
      <c r="L36" s="92"/>
      <c r="M36" s="90"/>
      <c r="N36" s="846"/>
      <c r="O36" s="245"/>
      <c r="P36" s="90"/>
    </row>
    <row r="37" spans="1:16" x14ac:dyDescent="0.25">
      <c r="A37" s="19">
        <v>1932</v>
      </c>
      <c r="B37" s="97"/>
      <c r="C37" s="112">
        <v>50.92</v>
      </c>
      <c r="D37" s="6"/>
      <c r="E37" s="850">
        <f>[4]Finland!$B37</f>
        <v>13.4141961710597</v>
      </c>
      <c r="F37" s="851"/>
      <c r="G37" s="6"/>
      <c r="H37" s="97"/>
      <c r="I37" s="92"/>
      <c r="J37" s="90"/>
      <c r="K37" s="97"/>
      <c r="L37" s="92"/>
      <c r="M37" s="90"/>
      <c r="N37" s="846"/>
      <c r="O37" s="245"/>
      <c r="P37" s="90"/>
    </row>
    <row r="38" spans="1:16" x14ac:dyDescent="0.25">
      <c r="A38" s="19">
        <v>1933</v>
      </c>
      <c r="B38" s="97"/>
      <c r="C38" s="112">
        <v>50.95</v>
      </c>
      <c r="D38" s="6"/>
      <c r="E38" s="850">
        <f>[4]Finland!$B38</f>
        <v>13.397547199534401</v>
      </c>
      <c r="F38" s="851"/>
      <c r="G38" s="6"/>
      <c r="H38" s="97"/>
      <c r="I38" s="92"/>
      <c r="J38" s="90"/>
      <c r="K38" s="97"/>
      <c r="L38" s="92"/>
      <c r="M38" s="90"/>
      <c r="N38" s="846"/>
      <c r="O38" s="245"/>
      <c r="P38" s="90"/>
    </row>
    <row r="39" spans="1:16" x14ac:dyDescent="0.25">
      <c r="A39" s="19">
        <v>1934</v>
      </c>
      <c r="B39" s="97"/>
      <c r="C39" s="112">
        <v>50.99</v>
      </c>
      <c r="D39" s="6"/>
      <c r="E39" s="850">
        <f>[4]Finland!$B39</f>
        <v>13.380898228009199</v>
      </c>
      <c r="F39" s="851"/>
      <c r="G39" s="6"/>
      <c r="H39" s="97"/>
      <c r="I39" s="92"/>
      <c r="J39" s="90"/>
      <c r="K39" s="97"/>
      <c r="L39" s="92"/>
      <c r="M39" s="90"/>
      <c r="N39" s="846"/>
      <c r="O39" s="245"/>
      <c r="P39" s="90"/>
    </row>
    <row r="40" spans="1:16" x14ac:dyDescent="0.25">
      <c r="A40" s="19">
        <v>1935</v>
      </c>
      <c r="B40" s="97"/>
      <c r="C40" s="112">
        <v>41.52</v>
      </c>
      <c r="D40" s="6"/>
      <c r="E40" s="850">
        <f>[4]Finland!$B40</f>
        <v>11.7435058136387</v>
      </c>
      <c r="F40" s="851"/>
      <c r="G40" s="6"/>
      <c r="H40" s="97"/>
      <c r="I40" s="92"/>
      <c r="J40" s="90"/>
      <c r="K40" s="97"/>
      <c r="L40" s="92"/>
      <c r="M40" s="90"/>
      <c r="N40" s="846"/>
      <c r="O40" s="245"/>
      <c r="P40" s="90"/>
    </row>
    <row r="41" spans="1:16" x14ac:dyDescent="0.25">
      <c r="A41" s="19">
        <v>1936</v>
      </c>
      <c r="B41" s="97"/>
      <c r="C41" s="112">
        <v>43.15</v>
      </c>
      <c r="D41" s="6"/>
      <c r="E41" s="850">
        <f>[4]Finland!$B41</f>
        <v>12.390663649057499</v>
      </c>
      <c r="F41" s="851"/>
      <c r="G41" s="6"/>
      <c r="H41" s="97"/>
      <c r="I41" s="92"/>
      <c r="J41" s="90"/>
      <c r="K41" s="97"/>
      <c r="L41" s="92"/>
      <c r="M41" s="90"/>
      <c r="N41" s="846"/>
      <c r="O41" s="245"/>
      <c r="P41" s="90"/>
    </row>
    <row r="42" spans="1:16" x14ac:dyDescent="0.25">
      <c r="A42" s="19">
        <v>1937</v>
      </c>
      <c r="B42" s="97"/>
      <c r="C42" s="112">
        <v>44.79</v>
      </c>
      <c r="D42" s="6"/>
      <c r="E42" s="850">
        <f>[4]Finland!$B42</f>
        <v>13.0360532936692</v>
      </c>
      <c r="F42" s="851"/>
      <c r="G42" s="6"/>
      <c r="H42" s="97"/>
      <c r="I42" s="92"/>
      <c r="J42" s="90"/>
      <c r="K42" s="97"/>
      <c r="L42" s="92"/>
      <c r="M42" s="90"/>
      <c r="N42" s="846"/>
      <c r="O42" s="245"/>
      <c r="P42" s="90"/>
    </row>
    <row r="43" spans="1:16" x14ac:dyDescent="0.25">
      <c r="A43" s="19">
        <v>1938</v>
      </c>
      <c r="B43" s="97"/>
      <c r="C43" s="112">
        <v>45.87</v>
      </c>
      <c r="D43" s="6"/>
      <c r="E43" s="850">
        <f>[4]Finland!$B43</f>
        <v>13.0352038843945</v>
      </c>
      <c r="F43" s="851"/>
      <c r="G43" s="6"/>
      <c r="H43" s="97"/>
      <c r="I43" s="92"/>
      <c r="J43" s="90"/>
      <c r="K43" s="97"/>
      <c r="L43" s="92"/>
      <c r="M43" s="90"/>
      <c r="N43" s="846"/>
      <c r="O43" s="245"/>
      <c r="P43" s="90"/>
    </row>
    <row r="44" spans="1:16" x14ac:dyDescent="0.25">
      <c r="A44" s="19">
        <v>1939</v>
      </c>
      <c r="B44" s="97"/>
      <c r="C44" s="112">
        <v>44.11</v>
      </c>
      <c r="D44" s="6"/>
      <c r="E44" s="850">
        <f>[4]Finland!$B44</f>
        <v>12.2550065789311</v>
      </c>
      <c r="F44" s="851"/>
      <c r="G44" s="6"/>
      <c r="H44" s="97"/>
      <c r="I44" s="92"/>
      <c r="J44" s="90"/>
      <c r="K44" s="97"/>
      <c r="L44" s="92"/>
      <c r="M44" s="90"/>
      <c r="N44" s="846"/>
      <c r="O44" s="245"/>
      <c r="P44" s="90"/>
    </row>
    <row r="45" spans="1:16" x14ac:dyDescent="0.25">
      <c r="A45" s="19">
        <v>1940</v>
      </c>
      <c r="B45" s="97"/>
      <c r="C45" s="112">
        <v>42.35</v>
      </c>
      <c r="D45" s="6"/>
      <c r="E45" s="850">
        <f>[4]Finland!$B45</f>
        <v>11.472671746603501</v>
      </c>
      <c r="F45" s="851"/>
      <c r="G45" s="6"/>
      <c r="H45" s="97"/>
      <c r="I45" s="92"/>
      <c r="J45" s="90"/>
      <c r="K45" s="97"/>
      <c r="L45" s="92"/>
      <c r="M45" s="90"/>
      <c r="N45" s="846"/>
      <c r="O45" s="245"/>
      <c r="P45" s="90"/>
    </row>
    <row r="46" spans="1:16" x14ac:dyDescent="0.25">
      <c r="A46" s="19">
        <v>1941</v>
      </c>
      <c r="B46" s="97"/>
      <c r="C46" s="112">
        <v>40.590000000000003</v>
      </c>
      <c r="D46" s="6"/>
      <c r="E46" s="850">
        <f>[4]Finland!$B46</f>
        <v>10.692474441140201</v>
      </c>
      <c r="F46" s="851"/>
      <c r="G46" s="6"/>
      <c r="H46" s="97"/>
      <c r="I46" s="92"/>
      <c r="J46" s="90"/>
      <c r="K46" s="97"/>
      <c r="L46" s="92"/>
      <c r="M46" s="90"/>
      <c r="N46" s="846"/>
      <c r="O46" s="245"/>
      <c r="P46" s="90"/>
    </row>
    <row r="47" spans="1:16" x14ac:dyDescent="0.25">
      <c r="A47" s="19">
        <v>1942</v>
      </c>
      <c r="B47" s="97"/>
      <c r="C47" s="112">
        <v>38.83</v>
      </c>
      <c r="D47" s="6"/>
      <c r="E47" s="850">
        <f>[4]Finland!$B47</f>
        <v>9.9122771356769004</v>
      </c>
      <c r="F47" s="851"/>
      <c r="G47" s="6"/>
      <c r="H47" s="97"/>
      <c r="I47" s="92"/>
      <c r="J47" s="90"/>
      <c r="K47" s="97"/>
      <c r="L47" s="92"/>
      <c r="M47" s="90"/>
      <c r="N47" s="846"/>
      <c r="O47" s="245"/>
      <c r="P47" s="90"/>
    </row>
    <row r="48" spans="1:16" x14ac:dyDescent="0.25">
      <c r="A48" s="19">
        <v>1943</v>
      </c>
      <c r="B48" s="97"/>
      <c r="C48" s="112">
        <v>37.07</v>
      </c>
      <c r="D48" s="6"/>
      <c r="E48" s="850">
        <f>[4]Finland!$B48</f>
        <v>9.1320798302135593</v>
      </c>
      <c r="F48" s="851"/>
      <c r="G48" s="6"/>
      <c r="H48" s="97"/>
      <c r="I48" s="92"/>
      <c r="J48" s="90"/>
      <c r="K48" s="97"/>
      <c r="L48" s="92"/>
      <c r="M48" s="90"/>
      <c r="N48" s="846"/>
      <c r="O48" s="245"/>
      <c r="P48" s="90"/>
    </row>
    <row r="49" spans="1:16" x14ac:dyDescent="0.25">
      <c r="A49" s="19">
        <v>1944</v>
      </c>
      <c r="B49" s="97"/>
      <c r="C49" s="112">
        <v>35.299999999999997</v>
      </c>
      <c r="D49" s="6"/>
      <c r="E49" s="850">
        <f>[4]Finland!$B49</f>
        <v>8.3497449978859599</v>
      </c>
      <c r="F49" s="851"/>
      <c r="G49" s="6"/>
      <c r="H49" s="97"/>
      <c r="I49" s="92"/>
      <c r="J49" s="90"/>
      <c r="K49" s="97"/>
      <c r="L49" s="92"/>
      <c r="M49" s="90"/>
      <c r="N49" s="846"/>
      <c r="O49" s="245"/>
      <c r="P49" s="90"/>
    </row>
    <row r="50" spans="1:16" x14ac:dyDescent="0.25">
      <c r="A50" s="19">
        <v>1945</v>
      </c>
      <c r="B50" s="97"/>
      <c r="C50" s="112">
        <v>33.549999999999997</v>
      </c>
      <c r="D50" s="6"/>
      <c r="E50" s="850">
        <f>[4]Finland!$B50</f>
        <v>7.5695476924226304</v>
      </c>
      <c r="F50" s="851"/>
      <c r="G50" s="6"/>
      <c r="H50" s="97"/>
      <c r="I50" s="92"/>
      <c r="J50" s="90"/>
      <c r="K50" s="97"/>
      <c r="L50" s="92"/>
      <c r="M50" s="90"/>
      <c r="N50" s="846"/>
      <c r="O50" s="245"/>
      <c r="P50" s="90"/>
    </row>
    <row r="51" spans="1:16" x14ac:dyDescent="0.25">
      <c r="A51" s="19">
        <v>1946</v>
      </c>
      <c r="B51" s="97"/>
      <c r="C51" s="112">
        <v>31.79</v>
      </c>
      <c r="D51" s="6"/>
      <c r="E51" s="850">
        <f>[4]Finland!$B51</f>
        <v>6.7893503869593097</v>
      </c>
      <c r="F51" s="851"/>
      <c r="G51" s="6"/>
      <c r="H51" s="97"/>
      <c r="I51" s="92"/>
      <c r="J51" s="90"/>
      <c r="K51" s="97"/>
      <c r="L51" s="92"/>
      <c r="M51" s="90"/>
      <c r="N51" s="846"/>
      <c r="O51" s="245"/>
      <c r="P51" s="90"/>
    </row>
    <row r="52" spans="1:16" x14ac:dyDescent="0.25">
      <c r="A52" s="19">
        <v>1947</v>
      </c>
      <c r="B52" s="97"/>
      <c r="C52" s="112">
        <v>30.03</v>
      </c>
      <c r="D52" s="6"/>
      <c r="E52" s="850">
        <f>[4]Finland!$B52</f>
        <v>6.0091530814959899</v>
      </c>
      <c r="F52" s="851"/>
      <c r="G52" s="6"/>
      <c r="H52" s="97"/>
      <c r="I52" s="92"/>
      <c r="J52" s="90"/>
      <c r="K52" s="97"/>
      <c r="L52" s="92"/>
      <c r="M52" s="90"/>
      <c r="N52" s="846"/>
      <c r="O52" s="245"/>
      <c r="P52" s="90"/>
    </row>
    <row r="53" spans="1:16" x14ac:dyDescent="0.25">
      <c r="A53" s="19">
        <v>1948</v>
      </c>
      <c r="B53" s="97"/>
      <c r="C53" s="112">
        <v>39.299999999999997</v>
      </c>
      <c r="D53" s="6"/>
      <c r="E53" s="850">
        <f>[4]Finland!$B53</f>
        <v>6.23398394753616</v>
      </c>
      <c r="F53" s="851"/>
      <c r="G53" s="6"/>
      <c r="H53" s="97"/>
      <c r="I53" s="92"/>
      <c r="J53" s="90"/>
      <c r="K53" s="97"/>
      <c r="L53" s="92"/>
      <c r="M53" s="90"/>
      <c r="N53" s="846"/>
      <c r="O53" s="245"/>
      <c r="P53" s="90"/>
    </row>
    <row r="54" spans="1:16" x14ac:dyDescent="0.25">
      <c r="A54" s="19">
        <v>1949</v>
      </c>
      <c r="B54" s="97"/>
      <c r="C54" s="112">
        <v>48.99</v>
      </c>
      <c r="D54" s="6"/>
      <c r="E54" s="850">
        <f>[4]Finland!$B54</f>
        <v>7.7060716660342097</v>
      </c>
      <c r="F54" s="851"/>
      <c r="G54" s="6"/>
      <c r="H54" s="97"/>
      <c r="I54" s="92"/>
      <c r="J54" s="90"/>
      <c r="K54" s="97"/>
      <c r="L54" s="92"/>
      <c r="M54" s="90"/>
      <c r="N54" s="846"/>
      <c r="O54" s="245"/>
      <c r="P54" s="90"/>
    </row>
    <row r="55" spans="1:16" x14ac:dyDescent="0.25">
      <c r="A55" s="19">
        <v>1950</v>
      </c>
      <c r="B55" s="97"/>
      <c r="C55" s="112">
        <v>48.66</v>
      </c>
      <c r="D55" s="6"/>
      <c r="E55" s="850">
        <f>[4]Finland!$B55</f>
        <v>7.7492433688339997</v>
      </c>
      <c r="F55" s="851"/>
      <c r="G55" s="6"/>
      <c r="H55" s="97"/>
      <c r="I55" s="92"/>
      <c r="J55" s="90"/>
      <c r="K55" s="97"/>
      <c r="L55" s="92"/>
      <c r="M55" s="90"/>
      <c r="N55" s="846"/>
      <c r="O55" s="245"/>
      <c r="P55" s="90"/>
    </row>
    <row r="56" spans="1:16" x14ac:dyDescent="0.25">
      <c r="A56" s="19">
        <v>1951</v>
      </c>
      <c r="B56" s="97"/>
      <c r="C56" s="112">
        <v>49.89</v>
      </c>
      <c r="D56" s="6"/>
      <c r="E56" s="850">
        <f>[4]Finland!$B56</f>
        <v>8.03135442676186</v>
      </c>
      <c r="F56" s="851"/>
      <c r="G56" s="6"/>
      <c r="H56" s="97"/>
      <c r="I56" s="92"/>
      <c r="J56" s="90"/>
      <c r="K56" s="97"/>
      <c r="L56" s="92"/>
      <c r="M56" s="90"/>
      <c r="N56" s="846"/>
      <c r="O56" s="245"/>
      <c r="P56" s="90"/>
    </row>
    <row r="57" spans="1:16" x14ac:dyDescent="0.25">
      <c r="A57" s="19">
        <v>1952</v>
      </c>
      <c r="B57" s="97"/>
      <c r="C57" s="112">
        <v>51.37</v>
      </c>
      <c r="D57" s="6"/>
      <c r="E57" s="850">
        <f>[4]Finland!$B57</f>
        <v>8.4831053589454601</v>
      </c>
      <c r="F57" s="851"/>
      <c r="G57" s="6"/>
      <c r="H57" s="97"/>
      <c r="I57" s="92"/>
      <c r="J57" s="90"/>
      <c r="K57" s="97"/>
      <c r="L57" s="92"/>
      <c r="M57" s="90"/>
      <c r="N57" s="846"/>
      <c r="O57" s="245"/>
      <c r="P57" s="90"/>
    </row>
    <row r="58" spans="1:16" x14ac:dyDescent="0.25">
      <c r="A58" s="19">
        <v>1953</v>
      </c>
      <c r="B58" s="97"/>
      <c r="C58" s="112">
        <v>51.03</v>
      </c>
      <c r="D58" s="6"/>
      <c r="E58" s="850">
        <f>[4]Finland!$B58</f>
        <v>8.5116870166284908</v>
      </c>
      <c r="F58" s="851"/>
      <c r="G58" s="6"/>
      <c r="H58" s="97"/>
      <c r="I58" s="92"/>
      <c r="J58" s="90"/>
      <c r="K58" s="97"/>
      <c r="L58" s="92"/>
      <c r="M58" s="90"/>
      <c r="N58" s="846"/>
      <c r="O58" s="245"/>
      <c r="P58" s="90"/>
    </row>
    <row r="59" spans="1:16" x14ac:dyDescent="0.25">
      <c r="A59" s="19">
        <v>1954</v>
      </c>
      <c r="B59" s="97"/>
      <c r="C59" s="112">
        <v>51.71</v>
      </c>
      <c r="D59" s="6"/>
      <c r="E59" s="850">
        <f>[4]Finland!$B59</f>
        <v>8.9103283148951693</v>
      </c>
      <c r="F59" s="851"/>
      <c r="G59" s="6"/>
      <c r="H59" s="97"/>
      <c r="I59" s="92"/>
      <c r="J59" s="90"/>
      <c r="K59" s="97"/>
      <c r="L59" s="92"/>
      <c r="M59" s="90"/>
      <c r="N59" s="846"/>
      <c r="O59" s="245"/>
      <c r="P59" s="90"/>
    </row>
    <row r="60" spans="1:16" x14ac:dyDescent="0.25">
      <c r="A60" s="19">
        <v>1955</v>
      </c>
      <c r="B60" s="97"/>
      <c r="C60" s="112">
        <v>51.67</v>
      </c>
      <c r="D60" s="6"/>
      <c r="E60" s="850">
        <f>[4]Finland!$B60</f>
        <v>8.9402298974737704</v>
      </c>
      <c r="F60" s="851"/>
      <c r="G60" s="6"/>
      <c r="H60" s="97"/>
      <c r="I60" s="92"/>
      <c r="J60" s="90"/>
      <c r="K60" s="97"/>
      <c r="L60" s="92"/>
      <c r="M60" s="90"/>
      <c r="N60" s="846"/>
      <c r="O60" s="245"/>
      <c r="P60" s="90"/>
    </row>
    <row r="61" spans="1:16" x14ac:dyDescent="0.25">
      <c r="A61" s="19">
        <v>1956</v>
      </c>
      <c r="B61" s="97"/>
      <c r="C61" s="112">
        <v>52.24</v>
      </c>
      <c r="D61" s="6"/>
      <c r="E61" s="850">
        <f>[4]Finland!$B61</f>
        <v>9.1970866585848103</v>
      </c>
      <c r="F61" s="851"/>
      <c r="G61" s="6"/>
      <c r="H61" s="97"/>
      <c r="I61" s="92"/>
      <c r="J61" s="90"/>
      <c r="K61" s="97"/>
      <c r="L61" s="92"/>
      <c r="M61" s="90"/>
      <c r="N61" s="846"/>
      <c r="O61" s="245"/>
      <c r="P61" s="90"/>
    </row>
    <row r="62" spans="1:16" x14ac:dyDescent="0.25">
      <c r="A62" s="19">
        <v>1957</v>
      </c>
      <c r="B62" s="97"/>
      <c r="C62" s="112">
        <v>52.48</v>
      </c>
      <c r="D62" s="6"/>
      <c r="E62" s="850">
        <f>[4]Finland!$B62</f>
        <v>9.1842487668941892</v>
      </c>
      <c r="F62" s="851"/>
      <c r="G62" s="6"/>
      <c r="H62" s="97"/>
      <c r="I62" s="92"/>
      <c r="J62" s="90"/>
      <c r="K62" s="97"/>
      <c r="L62" s="92"/>
      <c r="M62" s="90"/>
      <c r="N62" s="846"/>
      <c r="O62" s="245"/>
      <c r="P62" s="90"/>
    </row>
    <row r="63" spans="1:16" x14ac:dyDescent="0.25">
      <c r="A63" s="19">
        <v>1958</v>
      </c>
      <c r="B63" s="97"/>
      <c r="C63" s="112">
        <v>52.62</v>
      </c>
      <c r="D63" s="6"/>
      <c r="E63" s="850">
        <f>[4]Finland!$B63</f>
        <v>9.9180340221550498</v>
      </c>
      <c r="F63" s="851"/>
      <c r="G63" s="6"/>
      <c r="H63" s="97"/>
      <c r="I63" s="92"/>
      <c r="J63" s="90"/>
      <c r="K63" s="97"/>
      <c r="L63" s="92"/>
      <c r="M63" s="90"/>
      <c r="N63" s="846"/>
      <c r="O63" s="245"/>
      <c r="P63" s="90"/>
    </row>
    <row r="64" spans="1:16" x14ac:dyDescent="0.25">
      <c r="A64" s="19">
        <v>1959</v>
      </c>
      <c r="B64" s="97"/>
      <c r="C64" s="112">
        <v>53.11</v>
      </c>
      <c r="D64" s="6"/>
      <c r="E64" s="850">
        <f>[4]Finland!$B64</f>
        <v>10.014155711844801</v>
      </c>
      <c r="F64" s="851"/>
      <c r="G64" s="6"/>
      <c r="H64" s="97"/>
      <c r="I64" s="92"/>
      <c r="J64" s="90"/>
      <c r="K64" s="97"/>
      <c r="L64" s="92"/>
      <c r="M64" s="90"/>
      <c r="N64" s="846"/>
      <c r="O64" s="245"/>
      <c r="P64" s="90"/>
    </row>
    <row r="65" spans="1:16" x14ac:dyDescent="0.25">
      <c r="A65" s="19">
        <v>1960</v>
      </c>
      <c r="B65" s="97"/>
      <c r="C65" s="112">
        <v>52.88</v>
      </c>
      <c r="D65" s="6"/>
      <c r="E65" s="850">
        <f>[4]Finland!$B65</f>
        <v>9.5035410757960292</v>
      </c>
      <c r="F65" s="851"/>
      <c r="G65" s="6"/>
      <c r="H65" s="97"/>
      <c r="I65" s="92"/>
      <c r="J65" s="90"/>
      <c r="K65" s="97"/>
      <c r="L65" s="92"/>
      <c r="M65" s="90"/>
      <c r="N65" s="846"/>
      <c r="O65" s="245"/>
      <c r="P65" s="90"/>
    </row>
    <row r="66" spans="1:16" x14ac:dyDescent="0.25">
      <c r="A66" s="19">
        <v>1961</v>
      </c>
      <c r="B66" s="97"/>
      <c r="C66" s="112">
        <v>54.18</v>
      </c>
      <c r="D66" s="6"/>
      <c r="E66" s="850">
        <f>[4]Finland!$B66</f>
        <v>10.159207911391899</v>
      </c>
      <c r="F66" s="851"/>
      <c r="G66" s="6"/>
      <c r="H66" s="97"/>
      <c r="I66" s="92"/>
      <c r="J66" s="90"/>
      <c r="K66" s="97"/>
      <c r="L66" s="92"/>
      <c r="M66" s="90"/>
      <c r="N66" s="846"/>
      <c r="O66" s="245"/>
      <c r="P66" s="90"/>
    </row>
    <row r="67" spans="1:16" x14ac:dyDescent="0.25">
      <c r="A67" s="19">
        <v>1962</v>
      </c>
      <c r="B67" s="97"/>
      <c r="C67" s="112">
        <v>50.59</v>
      </c>
      <c r="D67" s="6"/>
      <c r="E67" s="850">
        <f>[4]Finland!$B67</f>
        <v>10.011718435474201</v>
      </c>
      <c r="F67" s="851"/>
      <c r="G67" s="6"/>
      <c r="H67" s="97"/>
      <c r="I67" s="92"/>
      <c r="J67" s="90"/>
      <c r="K67" s="97"/>
      <c r="L67" s="92"/>
      <c r="M67" s="90"/>
      <c r="N67" s="846"/>
      <c r="O67" s="245"/>
      <c r="P67" s="90"/>
    </row>
    <row r="68" spans="1:16" x14ac:dyDescent="0.25">
      <c r="A68" s="19">
        <v>1963</v>
      </c>
      <c r="B68" s="97"/>
      <c r="C68" s="112">
        <v>51.81</v>
      </c>
      <c r="D68" s="6"/>
      <c r="E68" s="850">
        <f>[4]Finland!$B68</f>
        <v>10.164208400843</v>
      </c>
      <c r="F68" s="851"/>
      <c r="G68" s="6"/>
      <c r="H68" s="97"/>
      <c r="I68" s="92"/>
      <c r="J68" s="90"/>
      <c r="K68" s="97"/>
      <c r="L68" s="92"/>
      <c r="M68" s="90"/>
      <c r="N68" s="846"/>
      <c r="O68" s="245"/>
      <c r="P68" s="90"/>
    </row>
    <row r="69" spans="1:16" x14ac:dyDescent="0.25">
      <c r="A69" s="19">
        <v>1964</v>
      </c>
      <c r="B69" s="97"/>
      <c r="C69" s="112">
        <v>51.65</v>
      </c>
      <c r="D69" s="6"/>
      <c r="E69" s="850">
        <f>[4]Finland!$B69</f>
        <v>9.4595232184261793</v>
      </c>
      <c r="F69" s="851"/>
      <c r="G69" s="6"/>
      <c r="H69" s="97"/>
      <c r="I69" s="92"/>
      <c r="J69" s="90"/>
      <c r="K69" s="97"/>
      <c r="L69" s="92"/>
      <c r="M69" s="90"/>
      <c r="N69" s="846"/>
      <c r="O69" s="245"/>
      <c r="P69" s="90"/>
    </row>
    <row r="70" spans="1:16" x14ac:dyDescent="0.25">
      <c r="A70" s="19">
        <v>1965</v>
      </c>
      <c r="B70" s="97"/>
      <c r="C70" s="112">
        <v>51.74</v>
      </c>
      <c r="D70" s="6"/>
      <c r="E70" s="850">
        <f>[4]Finland!$B70</f>
        <v>9.4681466593186592</v>
      </c>
      <c r="F70" s="851"/>
      <c r="G70" s="6"/>
      <c r="H70" s="97"/>
      <c r="I70" s="92"/>
      <c r="J70" s="90"/>
      <c r="K70" s="97"/>
      <c r="L70" s="92"/>
      <c r="M70" s="90"/>
      <c r="N70" s="846"/>
      <c r="O70" s="245"/>
      <c r="P70" s="90"/>
    </row>
    <row r="71" spans="1:16" x14ac:dyDescent="0.25">
      <c r="A71" s="19">
        <v>1966</v>
      </c>
      <c r="B71" s="97">
        <f>[18]Sheet1!$B$3</f>
        <v>31.1</v>
      </c>
      <c r="C71" s="112">
        <v>51.93</v>
      </c>
      <c r="D71" s="6"/>
      <c r="E71" s="850">
        <f>[4]Finland!$B71</f>
        <v>9.4703716382093397</v>
      </c>
      <c r="F71" s="851"/>
      <c r="G71" s="6"/>
      <c r="H71" s="97"/>
      <c r="I71" s="92"/>
      <c r="J71" s="90"/>
      <c r="K71" s="97"/>
      <c r="L71" s="92"/>
      <c r="M71" s="90"/>
      <c r="N71" s="846"/>
      <c r="O71" s="245"/>
      <c r="P71" s="90"/>
    </row>
    <row r="72" spans="1:16" x14ac:dyDescent="0.25">
      <c r="A72" s="19">
        <v>1967</v>
      </c>
      <c r="B72" s="97"/>
      <c r="C72" s="112"/>
      <c r="D72" s="6"/>
      <c r="E72" s="850">
        <f>[4]Finland!$B72</f>
        <v>9.5363683222339706</v>
      </c>
      <c r="F72" s="851"/>
      <c r="G72" s="6"/>
      <c r="H72" s="97"/>
      <c r="I72" s="92"/>
      <c r="J72" s="90"/>
      <c r="K72" s="97"/>
      <c r="L72" s="92"/>
      <c r="M72" s="90"/>
      <c r="N72" s="846">
        <v>19.429978385978291</v>
      </c>
      <c r="O72" s="245"/>
      <c r="P72" s="90"/>
    </row>
    <row r="73" spans="1:16" x14ac:dyDescent="0.25">
      <c r="A73" s="19">
        <v>1968</v>
      </c>
      <c r="B73" s="97"/>
      <c r="C73" s="112"/>
      <c r="D73" s="6"/>
      <c r="E73" s="850">
        <f>[4]Finland!$B73</f>
        <v>9.3125707656121701</v>
      </c>
      <c r="F73" s="851"/>
      <c r="G73" s="6"/>
      <c r="H73" s="97"/>
      <c r="I73" s="92"/>
      <c r="J73" s="90"/>
      <c r="K73" s="97"/>
      <c r="L73" s="92"/>
      <c r="M73" s="90"/>
      <c r="N73" s="846"/>
      <c r="O73" s="245"/>
      <c r="P73" s="90"/>
    </row>
    <row r="74" spans="1:16" x14ac:dyDescent="0.25">
      <c r="A74" s="19">
        <v>1969</v>
      </c>
      <c r="B74" s="97"/>
      <c r="C74" s="112"/>
      <c r="D74" s="6"/>
      <c r="E74" s="850">
        <f>[4]Finland!$B74</f>
        <v>7.83659673987649</v>
      </c>
      <c r="F74" s="851"/>
      <c r="G74" s="6"/>
      <c r="H74" s="97"/>
      <c r="I74" s="92"/>
      <c r="J74" s="90"/>
      <c r="K74" s="97"/>
      <c r="L74" s="92"/>
      <c r="M74" s="90"/>
      <c r="N74" s="846"/>
      <c r="O74" s="245"/>
      <c r="P74" s="90"/>
    </row>
    <row r="75" spans="1:16" x14ac:dyDescent="0.25">
      <c r="A75" s="19">
        <v>1970</v>
      </c>
      <c r="B75" s="97"/>
      <c r="C75" s="112"/>
      <c r="D75" s="6"/>
      <c r="E75" s="850">
        <f>[4]Finland!$B75</f>
        <v>9.8674190048278003</v>
      </c>
      <c r="F75" s="851"/>
      <c r="G75" s="6"/>
      <c r="H75" s="97"/>
      <c r="I75" s="92"/>
      <c r="J75" s="90"/>
      <c r="K75" s="97"/>
      <c r="L75" s="92"/>
      <c r="M75" s="90"/>
      <c r="N75" s="846"/>
      <c r="O75" s="245"/>
      <c r="P75" s="90"/>
    </row>
    <row r="76" spans="1:16" x14ac:dyDescent="0.25">
      <c r="A76" s="19">
        <v>1971</v>
      </c>
      <c r="B76" s="286">
        <f>[18]Sheet1!$B$4</f>
        <v>27</v>
      </c>
      <c r="C76" s="112"/>
      <c r="D76" s="6"/>
      <c r="E76" s="850">
        <f>[4]Finland!$B76</f>
        <v>9.2594290664250298</v>
      </c>
      <c r="F76" s="851"/>
      <c r="G76" s="6"/>
      <c r="H76" s="98"/>
      <c r="I76" s="93">
        <v>13.67</v>
      </c>
      <c r="J76" s="91"/>
      <c r="K76" s="98"/>
      <c r="L76" s="93">
        <f>'[19]Table F.3 (E and J'!$E$4</f>
        <v>194.25470027367541</v>
      </c>
      <c r="M76" s="91"/>
      <c r="N76" s="846"/>
      <c r="O76" s="258"/>
      <c r="P76" s="90"/>
    </row>
    <row r="77" spans="1:16" x14ac:dyDescent="0.25">
      <c r="A77" s="19">
        <v>1972</v>
      </c>
      <c r="B77" s="97"/>
      <c r="C77" s="112"/>
      <c r="D77" s="6"/>
      <c r="E77" s="850">
        <f>[4]Finland!$B77</f>
        <v>8.7041081251348</v>
      </c>
      <c r="F77" s="851"/>
      <c r="G77" s="6"/>
      <c r="H77" s="98"/>
      <c r="I77" s="93"/>
      <c r="J77" s="91"/>
      <c r="K77" s="98"/>
      <c r="L77" s="93"/>
      <c r="M77" s="91"/>
      <c r="N77" s="846"/>
      <c r="O77" s="258"/>
      <c r="P77" s="90"/>
    </row>
    <row r="78" spans="1:16" x14ac:dyDescent="0.25">
      <c r="A78" s="19">
        <v>1973</v>
      </c>
      <c r="B78" s="97"/>
      <c r="C78" s="112"/>
      <c r="D78" s="6"/>
      <c r="E78" s="850">
        <f>[4]Finland!$B78</f>
        <v>8.1012923949403302</v>
      </c>
      <c r="F78" s="851"/>
      <c r="G78" s="6"/>
      <c r="H78" s="98"/>
      <c r="I78" s="93"/>
      <c r="J78" s="91"/>
      <c r="K78" s="98"/>
      <c r="L78" s="93"/>
      <c r="M78" s="91"/>
      <c r="N78" s="846"/>
      <c r="O78" s="258"/>
      <c r="P78" s="90"/>
    </row>
    <row r="79" spans="1:16" x14ac:dyDescent="0.25">
      <c r="A79" s="19">
        <v>1974</v>
      </c>
      <c r="B79" s="97"/>
      <c r="C79" s="112"/>
      <c r="D79" s="6"/>
      <c r="E79" s="850">
        <f>[4]Finland!$B79</f>
        <v>7.4584340162385896</v>
      </c>
      <c r="F79" s="851"/>
      <c r="G79" s="6"/>
      <c r="H79" s="98"/>
      <c r="I79" s="93"/>
      <c r="J79" s="91"/>
      <c r="K79" s="98"/>
      <c r="L79" s="93"/>
      <c r="M79" s="91"/>
      <c r="N79" s="846"/>
      <c r="O79" s="258"/>
      <c r="P79" s="90"/>
    </row>
    <row r="80" spans="1:16" x14ac:dyDescent="0.25">
      <c r="A80" s="19">
        <v>1975</v>
      </c>
      <c r="B80" s="97"/>
      <c r="C80" s="112"/>
      <c r="D80" s="6"/>
      <c r="E80" s="850">
        <f>[4]Finland!$B80</f>
        <v>5.9117253632927103</v>
      </c>
      <c r="F80" s="851"/>
      <c r="G80" s="6"/>
      <c r="H80" s="98"/>
      <c r="I80" s="93"/>
      <c r="J80" s="91"/>
      <c r="K80" s="98"/>
      <c r="L80" s="93">
        <f>'[19]Table F.3 (E and J'!$E$8</f>
        <v>175.41773489770915</v>
      </c>
      <c r="M80" s="91"/>
      <c r="N80" s="846"/>
      <c r="O80" s="258"/>
      <c r="P80" s="90"/>
    </row>
    <row r="81" spans="1:16" x14ac:dyDescent="0.25">
      <c r="A81" s="19">
        <v>1976</v>
      </c>
      <c r="B81" s="286"/>
      <c r="C81" s="112">
        <v>21.5</v>
      </c>
      <c r="D81" s="6"/>
      <c r="E81" s="850">
        <f>[4]Finland!$B81</f>
        <v>5.6603367543612002</v>
      </c>
      <c r="F81" s="851"/>
      <c r="G81" s="6"/>
      <c r="H81" s="286"/>
      <c r="I81" s="93">
        <v>10.64</v>
      </c>
      <c r="J81" s="91"/>
      <c r="K81" s="98"/>
      <c r="L81" s="93"/>
      <c r="M81" s="91"/>
      <c r="N81" s="846"/>
      <c r="O81" s="258"/>
      <c r="P81" s="90"/>
    </row>
    <row r="82" spans="1:16" x14ac:dyDescent="0.25">
      <c r="A82" s="19">
        <v>1977</v>
      </c>
      <c r="B82" s="286"/>
      <c r="C82" s="112"/>
      <c r="D82" s="6"/>
      <c r="E82" s="850">
        <f>[4]Finland!$B82</f>
        <v>5.5086915334244901</v>
      </c>
      <c r="F82" s="851"/>
      <c r="G82" s="6"/>
      <c r="H82" s="286"/>
      <c r="I82" s="334"/>
      <c r="J82" s="91"/>
      <c r="K82" s="98">
        <f>[17]Sheet1!$AD12</f>
        <v>1.6839999999999999</v>
      </c>
      <c r="L82" s="93"/>
      <c r="M82" s="91"/>
      <c r="N82" s="846"/>
      <c r="O82" s="258"/>
      <c r="P82" s="90"/>
    </row>
    <row r="83" spans="1:16" x14ac:dyDescent="0.25">
      <c r="A83" s="19">
        <v>1978</v>
      </c>
      <c r="B83" s="286"/>
      <c r="C83" s="112"/>
      <c r="D83" s="6"/>
      <c r="E83" s="850">
        <f>[4]Finland!$B83</f>
        <v>5.1498579376176101</v>
      </c>
      <c r="F83" s="851"/>
      <c r="G83" s="6"/>
      <c r="H83" s="286"/>
      <c r="I83" s="334"/>
      <c r="J83" s="91"/>
      <c r="K83" s="98"/>
      <c r="L83" s="93"/>
      <c r="M83" s="91"/>
      <c r="N83" s="846"/>
      <c r="O83" s="258"/>
      <c r="P83" s="90"/>
    </row>
    <row r="84" spans="1:16" x14ac:dyDescent="0.25">
      <c r="A84" s="19">
        <v>1979</v>
      </c>
      <c r="B84" s="286"/>
      <c r="C84" s="112"/>
      <c r="D84" s="6"/>
      <c r="E84" s="850">
        <f>[4]Finland!$B84</f>
        <v>4.8658567614436103</v>
      </c>
      <c r="F84" s="851"/>
      <c r="G84" s="6"/>
      <c r="H84" s="286"/>
      <c r="I84" s="334"/>
      <c r="J84" s="91"/>
      <c r="K84" s="98"/>
      <c r="L84" s="93"/>
      <c r="M84" s="91"/>
      <c r="N84" s="846"/>
      <c r="O84" s="258"/>
      <c r="P84" s="90"/>
    </row>
    <row r="85" spans="1:16" x14ac:dyDescent="0.25">
      <c r="A85" s="19">
        <v>1980</v>
      </c>
      <c r="B85" s="286"/>
      <c r="C85" s="112"/>
      <c r="D85" s="6"/>
      <c r="E85" s="850">
        <f>[4]Finland!$B85</f>
        <v>4.3189219463543802</v>
      </c>
      <c r="F85" s="851"/>
      <c r="G85" s="6"/>
      <c r="H85" s="286"/>
      <c r="I85" s="334"/>
      <c r="J85" s="91"/>
      <c r="K85" s="128">
        <f>[17]Sheet1!$AD15</f>
        <v>1.655</v>
      </c>
      <c r="L85" s="93">
        <f>'[19]Table F.3 (E and J'!$E$13</f>
        <v>164.04982390570439</v>
      </c>
      <c r="M85" s="91"/>
      <c r="N85" s="846"/>
      <c r="O85" s="258"/>
      <c r="P85" s="90"/>
    </row>
    <row r="86" spans="1:16" x14ac:dyDescent="0.25">
      <c r="A86" s="19">
        <v>1981</v>
      </c>
      <c r="B86" s="286">
        <f>[18]Sheet1!$B$6</f>
        <v>20.9</v>
      </c>
      <c r="C86" s="112"/>
      <c r="D86" s="6"/>
      <c r="E86" s="850">
        <f>[4]Finland!$B86</f>
        <v>3.9603233366291302</v>
      </c>
      <c r="F86" s="851"/>
      <c r="G86" s="6"/>
      <c r="H86" s="286"/>
      <c r="I86" s="93">
        <v>9.82</v>
      </c>
      <c r="J86" s="91"/>
      <c r="K86" s="98"/>
      <c r="L86" s="93"/>
      <c r="M86" s="91"/>
      <c r="N86" s="846"/>
      <c r="O86" s="258"/>
      <c r="P86" s="90"/>
    </row>
    <row r="87" spans="1:16" x14ac:dyDescent="0.25">
      <c r="A87" s="19">
        <v>1982</v>
      </c>
      <c r="B87" s="128"/>
      <c r="C87" s="112"/>
      <c r="D87" s="6"/>
      <c r="E87" s="850">
        <f>[4]Finland!$B87</f>
        <v>3.5494509004032802</v>
      </c>
      <c r="F87" s="851"/>
      <c r="G87" s="6"/>
      <c r="H87" s="286"/>
      <c r="I87" s="334"/>
      <c r="J87" s="91"/>
      <c r="K87" s="98"/>
      <c r="L87" s="93"/>
      <c r="M87" s="91"/>
      <c r="N87" s="846"/>
      <c r="O87" s="258"/>
      <c r="P87" s="90"/>
    </row>
    <row r="88" spans="1:16" x14ac:dyDescent="0.25">
      <c r="A88" s="19">
        <v>1983</v>
      </c>
      <c r="B88" s="128"/>
      <c r="C88" s="112"/>
      <c r="D88" s="6"/>
      <c r="E88" s="850">
        <f>[4]Finland!$B88</f>
        <v>3.4890396981601799</v>
      </c>
      <c r="F88" s="851"/>
      <c r="G88" s="6"/>
      <c r="H88" s="286"/>
      <c r="I88" s="334"/>
      <c r="J88" s="91"/>
      <c r="K88" s="98">
        <f>[17]Sheet1!$AD18</f>
        <v>1.694</v>
      </c>
      <c r="L88" s="93"/>
      <c r="M88" s="91"/>
      <c r="N88" s="846"/>
      <c r="O88" s="258"/>
      <c r="P88" s="90"/>
    </row>
    <row r="89" spans="1:16" x14ac:dyDescent="0.25">
      <c r="A89" s="19">
        <v>1984</v>
      </c>
      <c r="B89" s="128"/>
      <c r="C89" s="112"/>
      <c r="D89" s="6"/>
      <c r="E89" s="850">
        <f>[4]Finland!$B89</f>
        <v>4.1107830642807297</v>
      </c>
      <c r="F89" s="851"/>
      <c r="G89" s="6"/>
      <c r="H89" s="286"/>
      <c r="I89" s="334"/>
      <c r="J89" s="91"/>
      <c r="K89" s="98"/>
      <c r="L89" s="93"/>
      <c r="M89" s="91"/>
      <c r="N89" s="846"/>
      <c r="O89" s="258"/>
      <c r="P89" s="90"/>
    </row>
    <row r="90" spans="1:16" x14ac:dyDescent="0.25">
      <c r="A90" s="19">
        <v>1985</v>
      </c>
      <c r="B90" s="128"/>
      <c r="C90" s="112"/>
      <c r="D90" s="6"/>
      <c r="E90" s="850">
        <f>[4]Finland!$B90</f>
        <v>4.0258478680080803</v>
      </c>
      <c r="F90" s="851"/>
      <c r="G90" s="6"/>
      <c r="H90" s="286"/>
      <c r="I90" s="93">
        <v>8.32</v>
      </c>
      <c r="J90" s="91"/>
      <c r="K90" s="98"/>
      <c r="L90" s="93">
        <f>'[19]Table F.3 (E and J'!$E$18</f>
        <v>165.03708166063191</v>
      </c>
      <c r="M90" s="91"/>
      <c r="N90" s="846"/>
      <c r="O90" s="258"/>
      <c r="P90" s="90"/>
    </row>
    <row r="91" spans="1:16" x14ac:dyDescent="0.25">
      <c r="A91" s="19">
        <v>1986</v>
      </c>
      <c r="B91" s="128"/>
      <c r="C91" s="112"/>
      <c r="D91" s="6"/>
      <c r="E91" s="850">
        <f>[4]Finland!$B91</f>
        <v>3.8557011700605002</v>
      </c>
      <c r="F91" s="851"/>
      <c r="G91" s="6"/>
      <c r="H91" s="286"/>
      <c r="I91" s="334"/>
      <c r="J91" s="91"/>
      <c r="K91" s="98">
        <f>[17]Sheet1!$AD21</f>
        <v>1.6950000999999999</v>
      </c>
      <c r="L91" s="93"/>
      <c r="M91" s="91"/>
      <c r="N91" s="846"/>
      <c r="O91" s="258"/>
      <c r="P91" s="90"/>
    </row>
    <row r="92" spans="1:16" x14ac:dyDescent="0.25">
      <c r="A92" s="19">
        <v>1987</v>
      </c>
      <c r="B92" s="286">
        <f>[18]Sheet1!$B7</f>
        <v>20.2</v>
      </c>
      <c r="C92" s="112"/>
      <c r="D92" s="6"/>
      <c r="E92" s="850">
        <f>[4]Finland!$B92</f>
        <v>5.0251521785877298</v>
      </c>
      <c r="F92" s="851"/>
      <c r="G92" s="6"/>
      <c r="H92" s="286">
        <f>[20]Sheet1!$B6</f>
        <v>9.6</v>
      </c>
      <c r="I92" s="334"/>
      <c r="J92" s="91"/>
      <c r="K92" s="98">
        <f>[17]Sheet1!$AD22</f>
        <v>1.698</v>
      </c>
      <c r="L92" s="93"/>
      <c r="M92" s="91"/>
      <c r="N92" s="846">
        <v>16.06279</v>
      </c>
      <c r="O92" s="258"/>
      <c r="P92" s="90"/>
    </row>
    <row r="93" spans="1:16" x14ac:dyDescent="0.25">
      <c r="A93" s="19">
        <v>1988</v>
      </c>
      <c r="B93" s="286">
        <f>[18]Sheet1!$B8</f>
        <v>20.7</v>
      </c>
      <c r="C93" s="112"/>
      <c r="D93" s="6"/>
      <c r="E93" s="850">
        <f>[4]Finland!$B93</f>
        <v>4.9584836573390598</v>
      </c>
      <c r="F93" s="851"/>
      <c r="G93" s="6"/>
      <c r="H93" s="286">
        <f>[20]Sheet1!$B7</f>
        <v>10</v>
      </c>
      <c r="I93" s="334"/>
      <c r="J93" s="91"/>
      <c r="K93" s="98">
        <f>[17]Sheet1!$AD23</f>
        <v>1.6839999999999999</v>
      </c>
      <c r="L93" s="93"/>
      <c r="M93" s="91"/>
      <c r="N93" s="846"/>
      <c r="O93" s="258"/>
      <c r="P93" s="90"/>
    </row>
    <row r="94" spans="1:16" x14ac:dyDescent="0.25">
      <c r="A94" s="19">
        <v>1989</v>
      </c>
      <c r="B94" s="286">
        <f>[18]Sheet1!$B9</f>
        <v>21</v>
      </c>
      <c r="C94" s="112"/>
      <c r="D94" s="6"/>
      <c r="E94" s="850">
        <f>[4]Finland!$B94</f>
        <v>4.7027793858460099</v>
      </c>
      <c r="F94" s="852"/>
      <c r="G94" s="6"/>
      <c r="H94" s="286">
        <f>[20]Sheet1!$B8</f>
        <v>10.9</v>
      </c>
      <c r="I94" s="334"/>
      <c r="J94" s="91"/>
      <c r="K94" s="98">
        <f>[17]Sheet1!$AD24</f>
        <v>1.714</v>
      </c>
      <c r="L94" s="93"/>
      <c r="M94" s="91"/>
      <c r="N94" s="846">
        <v>15.78018</v>
      </c>
      <c r="O94" s="258"/>
      <c r="P94" s="90"/>
    </row>
    <row r="95" spans="1:16" x14ac:dyDescent="0.25">
      <c r="A95" s="19">
        <v>1990</v>
      </c>
      <c r="B95" s="286">
        <f>[18]Sheet1!$B10</f>
        <v>20.8</v>
      </c>
      <c r="C95" s="112"/>
      <c r="D95" s="6"/>
      <c r="E95" s="850">
        <f>[4]Finland!$B95</f>
        <v>4.5905934265591801</v>
      </c>
      <c r="F95" s="852">
        <f>[4]Finland!$C95</f>
        <v>5.8289999999999997</v>
      </c>
      <c r="G95" s="6"/>
      <c r="H95" s="286">
        <f>[20]Sheet1!$B9</f>
        <v>10.5</v>
      </c>
      <c r="I95" s="93">
        <v>6.72</v>
      </c>
      <c r="J95" s="91"/>
      <c r="K95" s="98">
        <f>[17]Sheet1!$AD25</f>
        <v>1.7</v>
      </c>
      <c r="L95" s="93">
        <f>'[19]Table F.3 (E and J'!$E$23</f>
        <v>169.72342254930021</v>
      </c>
      <c r="M95" s="91"/>
      <c r="N95" s="846">
        <v>15.33996</v>
      </c>
      <c r="O95" s="258"/>
      <c r="P95" s="90"/>
    </row>
    <row r="96" spans="1:16" x14ac:dyDescent="0.25">
      <c r="A96" s="19">
        <v>1991</v>
      </c>
      <c r="B96" s="286">
        <f>[18]Sheet1!$B11</f>
        <v>20.7</v>
      </c>
      <c r="C96" s="112"/>
      <c r="D96" s="6"/>
      <c r="E96" s="850">
        <f>[4]Finland!$B96</f>
        <v>4.61678971553102</v>
      </c>
      <c r="F96" s="852">
        <f>[4]Finland!$C96</f>
        <v>5.64</v>
      </c>
      <c r="G96" s="6"/>
      <c r="H96" s="286">
        <f>[20]Sheet1!$B10</f>
        <v>9.8000000000000007</v>
      </c>
      <c r="I96" s="93">
        <v>6.74</v>
      </c>
      <c r="J96" s="91"/>
      <c r="K96" s="98">
        <f>[17]Sheet1!$AD26</f>
        <v>1.6830000000000001</v>
      </c>
      <c r="L96" s="93"/>
      <c r="M96" s="91"/>
      <c r="N96" s="846">
        <v>15.215</v>
      </c>
      <c r="O96" s="258"/>
      <c r="P96" s="90"/>
    </row>
    <row r="97" spans="1:16" x14ac:dyDescent="0.25">
      <c r="A97" s="19">
        <v>1992</v>
      </c>
      <c r="B97" s="286">
        <f>[18]Sheet1!$B12</f>
        <v>20.5</v>
      </c>
      <c r="C97" s="112"/>
      <c r="D97" s="6"/>
      <c r="E97" s="850">
        <f>[4]Finland!$B97</f>
        <v>4.5796866470742801</v>
      </c>
      <c r="F97" s="852">
        <f>[4]Finland!$C97</f>
        <v>5.4980000000000002</v>
      </c>
      <c r="G97" s="6"/>
      <c r="H97" s="286">
        <f>[20]Sheet1!$B11</f>
        <v>8.8000000000000007</v>
      </c>
      <c r="I97" s="93">
        <v>6.11</v>
      </c>
      <c r="J97" s="91"/>
      <c r="K97" s="98">
        <f>[17]Sheet1!$AD27</f>
        <v>1.6579999999999999</v>
      </c>
      <c r="L97" s="93"/>
      <c r="M97" s="91"/>
      <c r="N97" s="846">
        <v>15.34319</v>
      </c>
      <c r="O97" s="258"/>
      <c r="P97" s="90"/>
    </row>
    <row r="98" spans="1:16" x14ac:dyDescent="0.25">
      <c r="A98" s="19">
        <v>1993</v>
      </c>
      <c r="B98" s="286">
        <f>[18]Sheet1!$B13</f>
        <v>20.9</v>
      </c>
      <c r="C98" s="112"/>
      <c r="D98" s="6"/>
      <c r="E98" s="850"/>
      <c r="F98" s="852">
        <f>[4]Finland!$C98</f>
        <v>5.7160000000000002</v>
      </c>
      <c r="G98" s="6"/>
      <c r="H98" s="286">
        <f>[20]Sheet1!$B12</f>
        <v>7.2</v>
      </c>
      <c r="I98" s="93">
        <v>5.29</v>
      </c>
      <c r="J98" s="91"/>
      <c r="K98" s="98">
        <f>[17]Sheet1!$AD28</f>
        <v>1.6479999999999999</v>
      </c>
      <c r="L98" s="93"/>
      <c r="M98" s="91"/>
      <c r="N98" s="846">
        <v>13.66502</v>
      </c>
      <c r="O98" s="258"/>
      <c r="P98" s="90"/>
    </row>
    <row r="99" spans="1:16" x14ac:dyDescent="0.25">
      <c r="A99" s="19">
        <v>1994</v>
      </c>
      <c r="B99" s="286">
        <f>[18]Sheet1!$B14</f>
        <v>20.8</v>
      </c>
      <c r="C99" s="112"/>
      <c r="D99" s="6"/>
      <c r="E99" s="850"/>
      <c r="F99" s="852">
        <f>[4]Finland!$C99</f>
        <v>5.67</v>
      </c>
      <c r="G99" s="6"/>
      <c r="H99" s="286">
        <f>[20]Sheet1!$B13</f>
        <v>7.4</v>
      </c>
      <c r="I99" s="93">
        <v>5.99</v>
      </c>
      <c r="J99" s="91"/>
      <c r="K99" s="98">
        <f>[17]Sheet1!$AD29</f>
        <v>1.6819999999999999</v>
      </c>
      <c r="L99" s="93"/>
      <c r="M99" s="91"/>
      <c r="N99" s="846">
        <v>13.884600000000001</v>
      </c>
      <c r="O99" s="258"/>
      <c r="P99" s="90"/>
    </row>
    <row r="100" spans="1:16" x14ac:dyDescent="0.25">
      <c r="A100" s="19">
        <v>1995</v>
      </c>
      <c r="B100" s="286">
        <f>[18]Sheet1!$B15</f>
        <v>21.4</v>
      </c>
      <c r="C100" s="112"/>
      <c r="D100" s="6"/>
      <c r="E100" s="850"/>
      <c r="F100" s="852">
        <f>[4]Finland!$C100</f>
        <v>6.13</v>
      </c>
      <c r="G100" s="6"/>
      <c r="H100" s="286">
        <f>[20]Sheet1!$B14</f>
        <v>7.6</v>
      </c>
      <c r="I100" s="93">
        <v>6.43</v>
      </c>
      <c r="J100" s="91"/>
      <c r="K100" s="98">
        <f>[17]Sheet1!$AD30</f>
        <v>1.6569999</v>
      </c>
      <c r="L100" s="93"/>
      <c r="M100" s="91"/>
      <c r="N100" s="846">
        <v>13.884600000000001</v>
      </c>
      <c r="O100" s="258"/>
      <c r="P100" s="90"/>
    </row>
    <row r="101" spans="1:16" x14ac:dyDescent="0.25">
      <c r="A101" s="19">
        <v>1996</v>
      </c>
      <c r="B101" s="286">
        <f>[18]Sheet1!$B16</f>
        <v>21.9</v>
      </c>
      <c r="C101" s="112"/>
      <c r="D101" s="6"/>
      <c r="E101" s="850"/>
      <c r="F101" s="852">
        <f>[4]Finland!$C101</f>
        <v>5.9320000000000004</v>
      </c>
      <c r="G101" s="6"/>
      <c r="H101" s="286">
        <f>[20]Sheet1!$B15</f>
        <v>8.5</v>
      </c>
      <c r="I101" s="93">
        <v>7.44</v>
      </c>
      <c r="J101" s="91"/>
      <c r="K101" s="98">
        <f>[17]Sheet1!$AD31</f>
        <v>1.64</v>
      </c>
      <c r="L101" s="93"/>
      <c r="M101" s="91"/>
      <c r="N101" s="846">
        <v>15.095840000000001</v>
      </c>
      <c r="O101" s="245"/>
      <c r="P101" s="90"/>
    </row>
    <row r="102" spans="1:16" x14ac:dyDescent="0.25">
      <c r="A102" s="19">
        <v>1997</v>
      </c>
      <c r="B102" s="286">
        <f>[18]Sheet1!$B17</f>
        <v>23</v>
      </c>
      <c r="C102" s="112"/>
      <c r="D102" s="6"/>
      <c r="E102" s="850"/>
      <c r="F102" s="852">
        <f>[4]Finland!$C102</f>
        <v>6.8330000000000002</v>
      </c>
      <c r="G102" s="6"/>
      <c r="H102" s="286">
        <f>[20]Sheet1!$B16</f>
        <v>8.5</v>
      </c>
      <c r="I102" s="93">
        <v>8.06</v>
      </c>
      <c r="J102" s="91"/>
      <c r="K102" s="98">
        <f>[17]Sheet1!$AD32</f>
        <v>1.6900001</v>
      </c>
      <c r="L102" s="93"/>
      <c r="M102" s="91"/>
      <c r="N102" s="846">
        <v>16.204529999999998</v>
      </c>
      <c r="O102" s="245"/>
      <c r="P102" s="90"/>
    </row>
    <row r="103" spans="1:16" x14ac:dyDescent="0.25">
      <c r="A103" s="19">
        <v>1998</v>
      </c>
      <c r="B103" s="286">
        <f>[18]Sheet1!$B18</f>
        <v>23.8</v>
      </c>
      <c r="C103" s="112"/>
      <c r="D103" s="6"/>
      <c r="E103" s="850"/>
      <c r="F103" s="852">
        <f>[4]Finland!$C103</f>
        <v>7.6230000000000002</v>
      </c>
      <c r="G103" s="6"/>
      <c r="H103" s="286">
        <f>[20]Sheet1!$B17</f>
        <v>9.6</v>
      </c>
      <c r="I103" s="93">
        <v>8.85</v>
      </c>
      <c r="J103" s="91"/>
      <c r="K103" s="98">
        <f>[17]Sheet1!$AD33</f>
        <v>1.7290000000000001</v>
      </c>
      <c r="L103" s="93"/>
      <c r="M103" s="91"/>
      <c r="N103" s="846">
        <v>17.263200000000001</v>
      </c>
      <c r="O103" s="245"/>
      <c r="P103" s="90"/>
    </row>
    <row r="104" spans="1:16" x14ac:dyDescent="0.25">
      <c r="A104" s="19">
        <v>1999</v>
      </c>
      <c r="B104" s="286">
        <f>[18]Sheet1!$B19</f>
        <v>24.5</v>
      </c>
      <c r="C104" s="112"/>
      <c r="D104" s="6"/>
      <c r="E104" s="850"/>
      <c r="F104" s="852">
        <f>[4]Finland!$C104</f>
        <v>9.4600000000000009</v>
      </c>
      <c r="G104" s="6"/>
      <c r="H104" s="286">
        <f>[20]Sheet1!$B18</f>
        <v>9.5</v>
      </c>
      <c r="I104" s="93">
        <v>9.0299999999999994</v>
      </c>
      <c r="J104" s="91"/>
      <c r="K104" s="98">
        <f>[17]Sheet1!$AD34</f>
        <v>1.6910000000000001</v>
      </c>
      <c r="L104" s="93"/>
      <c r="M104" s="91"/>
      <c r="N104" s="846">
        <v>21.159009999999999</v>
      </c>
      <c r="O104" s="245"/>
      <c r="P104" s="90"/>
    </row>
    <row r="105" spans="1:16" x14ac:dyDescent="0.25">
      <c r="A105" s="19">
        <v>2000</v>
      </c>
      <c r="B105" s="286">
        <f>[18]Sheet1!$B20</f>
        <v>24.9</v>
      </c>
      <c r="C105" s="112"/>
      <c r="D105" s="6"/>
      <c r="E105" s="850"/>
      <c r="F105" s="852">
        <f>[4]Finland!$C105</f>
        <v>9.9649999999999999</v>
      </c>
      <c r="G105" s="6"/>
      <c r="H105" s="286">
        <f>[20]Sheet1!$B19</f>
        <v>10.5</v>
      </c>
      <c r="I105" s="334"/>
      <c r="J105" s="91"/>
      <c r="K105" s="98">
        <f>[17]Sheet1!$AD35</f>
        <v>1.7150000000000001</v>
      </c>
      <c r="L105" s="93"/>
      <c r="M105" s="91"/>
      <c r="N105" s="846">
        <v>21.22974</v>
      </c>
      <c r="O105" s="245"/>
      <c r="P105" s="90"/>
    </row>
    <row r="106" spans="1:16" x14ac:dyDescent="0.25">
      <c r="A106" s="19">
        <v>2001</v>
      </c>
      <c r="B106" s="286">
        <f>[18]Sheet1!$B21</f>
        <v>25.7</v>
      </c>
      <c r="C106" s="112"/>
      <c r="D106" s="6"/>
      <c r="E106" s="850"/>
      <c r="F106" s="852">
        <f>[4]Finland!$C106</f>
        <v>8.8580000000000005</v>
      </c>
      <c r="G106" s="6"/>
      <c r="H106" s="286">
        <f>[20]Sheet1!$B20</f>
        <v>11.6</v>
      </c>
      <c r="I106" s="334"/>
      <c r="J106" s="91"/>
      <c r="K106" s="98">
        <f>[17]Sheet1!$AD36</f>
        <v>1.73</v>
      </c>
      <c r="L106" s="93"/>
      <c r="M106" s="91"/>
      <c r="N106" s="846">
        <v>20.559560000000001</v>
      </c>
      <c r="O106" s="245"/>
      <c r="P106" s="90"/>
    </row>
    <row r="107" spans="1:16" x14ac:dyDescent="0.25">
      <c r="A107" s="19">
        <v>2002</v>
      </c>
      <c r="B107" s="286">
        <f>[18]Sheet1!$B22</f>
        <v>25.2</v>
      </c>
      <c r="C107" s="112"/>
      <c r="D107" s="6"/>
      <c r="E107" s="850"/>
      <c r="F107" s="852">
        <f>[4]Finland!$C107</f>
        <v>8.6590000000000007</v>
      </c>
      <c r="G107" s="6"/>
      <c r="H107" s="286">
        <f>[20]Sheet1!$B21</f>
        <v>11.3</v>
      </c>
      <c r="I107" s="334"/>
      <c r="J107" s="91"/>
      <c r="K107" s="98">
        <f>[17]Sheet1!$AD37</f>
        <v>1.706</v>
      </c>
      <c r="L107" s="93"/>
      <c r="M107" s="91"/>
      <c r="N107" s="846">
        <v>19.61936</v>
      </c>
      <c r="O107" s="245"/>
      <c r="P107" s="90"/>
    </row>
    <row r="108" spans="1:16" x14ac:dyDescent="0.25">
      <c r="A108" s="19">
        <v>2003</v>
      </c>
      <c r="B108" s="286">
        <f>[18]Sheet1!$B23</f>
        <v>25.6</v>
      </c>
      <c r="C108" s="112"/>
      <c r="D108" s="6"/>
      <c r="E108" s="850"/>
      <c r="F108" s="852">
        <f>[4]Finland!$C108</f>
        <v>8.7579999999999991</v>
      </c>
      <c r="G108" s="6"/>
      <c r="H108" s="286">
        <f>[20]Sheet1!$B22</f>
        <v>11.1</v>
      </c>
      <c r="I108" s="334"/>
      <c r="J108" s="91"/>
      <c r="K108" s="98">
        <f>[17]Sheet1!$AD38</f>
        <v>1.724</v>
      </c>
      <c r="L108" s="93"/>
      <c r="M108" s="91"/>
      <c r="N108" s="846">
        <v>20.410219999999999</v>
      </c>
      <c r="O108" s="245"/>
      <c r="P108" s="90"/>
    </row>
    <row r="109" spans="1:16" x14ac:dyDescent="0.25">
      <c r="A109" s="19">
        <v>2004</v>
      </c>
      <c r="B109" s="286">
        <f>[18]Sheet1!$B24</f>
        <v>26.1</v>
      </c>
      <c r="C109" s="112"/>
      <c r="D109" s="6"/>
      <c r="E109" s="850"/>
      <c r="F109" s="852">
        <f>[4]Finland!$C109</f>
        <v>9.6530000000000005</v>
      </c>
      <c r="G109" s="6"/>
      <c r="H109" s="286">
        <f>[20]Sheet1!$B23</f>
        <v>11.9</v>
      </c>
      <c r="I109" s="334"/>
      <c r="J109" s="91"/>
      <c r="K109" s="98">
        <f>[17]Sheet1!$AD39</f>
        <v>1.6919999999999999</v>
      </c>
      <c r="L109" s="93"/>
      <c r="M109" s="91"/>
      <c r="N109" s="846">
        <v>20.730630000000001</v>
      </c>
      <c r="O109" s="245"/>
      <c r="P109" s="90"/>
    </row>
    <row r="110" spans="1:16" x14ac:dyDescent="0.25">
      <c r="A110" s="19">
        <v>2005</v>
      </c>
      <c r="B110" s="286">
        <f>[18]Sheet1!$B25</f>
        <v>25.9</v>
      </c>
      <c r="C110" s="112"/>
      <c r="D110" s="6"/>
      <c r="E110" s="850"/>
      <c r="F110" s="852">
        <f>[4]Finland!$C110</f>
        <v>7.6</v>
      </c>
      <c r="G110" s="6"/>
      <c r="H110" s="286">
        <f>[20]Sheet1!$B24</f>
        <v>12.7</v>
      </c>
      <c r="I110" s="334"/>
      <c r="J110" s="91"/>
      <c r="K110" s="98">
        <f>[17]Sheet1!$AD40</f>
        <v>1.7509999999999999</v>
      </c>
      <c r="L110" s="93"/>
      <c r="M110" s="91"/>
      <c r="N110" s="846">
        <v>21.625219999999999</v>
      </c>
      <c r="O110" s="258"/>
      <c r="P110" s="90"/>
    </row>
    <row r="111" spans="1:16" x14ac:dyDescent="0.25">
      <c r="A111" s="19">
        <v>2006</v>
      </c>
      <c r="B111" s="286">
        <f>[18]Sheet1!$B26</f>
        <v>26.2</v>
      </c>
      <c r="C111" s="112"/>
      <c r="D111" s="6"/>
      <c r="E111" s="850"/>
      <c r="F111" s="852">
        <f>[4]Finland!$C111</f>
        <v>8.3889999999999993</v>
      </c>
      <c r="G111" s="6"/>
      <c r="H111" s="286">
        <f>[20]Sheet1!$B25</f>
        <v>13.1</v>
      </c>
      <c r="I111" s="334"/>
      <c r="J111" s="91"/>
      <c r="K111" s="98">
        <f>[17]Sheet1!$AD41</f>
        <v>1.7250000000000001</v>
      </c>
      <c r="L111" s="93"/>
      <c r="M111" s="91"/>
      <c r="N111" s="846"/>
      <c r="O111" s="258"/>
      <c r="P111" s="90"/>
    </row>
    <row r="112" spans="1:16" x14ac:dyDescent="0.25">
      <c r="A112" s="19">
        <v>2007</v>
      </c>
      <c r="B112" s="286">
        <f>[18]Sheet1!$B27</f>
        <v>26.4</v>
      </c>
      <c r="C112" s="112"/>
      <c r="D112" s="6"/>
      <c r="E112" s="850"/>
      <c r="F112" s="852">
        <f>[4]Finland!$C112</f>
        <v>8.2579999999999991</v>
      </c>
      <c r="G112" s="6"/>
      <c r="H112" s="286">
        <f>[20]Sheet1!$B26</f>
        <v>13.8</v>
      </c>
      <c r="I112" s="334"/>
      <c r="J112" s="91"/>
      <c r="K112" s="98">
        <f>[17]Sheet1!$AD42</f>
        <v>1.7629999999999999</v>
      </c>
      <c r="L112" s="93"/>
      <c r="M112" s="91"/>
      <c r="N112" s="846"/>
      <c r="O112" s="258"/>
      <c r="P112" s="90"/>
    </row>
    <row r="113" spans="1:16" x14ac:dyDescent="0.25">
      <c r="A113" s="19">
        <v>2008</v>
      </c>
      <c r="B113" s="286">
        <f>[18]Sheet1!$B28</f>
        <v>26</v>
      </c>
      <c r="C113" s="112"/>
      <c r="D113" s="6"/>
      <c r="E113" s="850"/>
      <c r="F113" s="852">
        <f>[4]Finland!$C113</f>
        <v>8.4979999999999993</v>
      </c>
      <c r="G113" s="6"/>
      <c r="H113" s="286">
        <f>[20]Sheet1!$B27</f>
        <v>13.9</v>
      </c>
      <c r="I113" s="334"/>
      <c r="J113" s="91"/>
      <c r="K113" s="98">
        <f>[17]Sheet1!$AD43</f>
        <v>1.758</v>
      </c>
      <c r="L113" s="93"/>
      <c r="M113" s="91"/>
      <c r="N113" s="846"/>
      <c r="O113" s="258"/>
      <c r="P113" s="90"/>
    </row>
    <row r="114" spans="1:16" x14ac:dyDescent="0.25">
      <c r="A114" s="19">
        <v>2009</v>
      </c>
      <c r="B114" s="286">
        <f>[18]Sheet1!$B29</f>
        <v>25.5</v>
      </c>
      <c r="C114" s="112"/>
      <c r="D114" s="6"/>
      <c r="E114" s="850"/>
      <c r="F114" s="852">
        <f>[4]Finland!$C114</f>
        <v>7.4569999999999999</v>
      </c>
      <c r="G114" s="6"/>
      <c r="H114" s="286">
        <f>[20]Sheet1!$B28</f>
        <v>13.2</v>
      </c>
      <c r="I114" s="334"/>
      <c r="J114" s="91"/>
      <c r="K114" s="98">
        <f>[17]Sheet1!$AD44</f>
        <v>1.7589999000000001</v>
      </c>
      <c r="L114" s="93"/>
      <c r="M114" s="91"/>
      <c r="N114" s="846">
        <v>22.669748437724117</v>
      </c>
      <c r="O114" s="258"/>
      <c r="P114" s="90"/>
    </row>
    <row r="115" spans="1:16" x14ac:dyDescent="0.25">
      <c r="A115" s="19">
        <v>2010</v>
      </c>
      <c r="B115" s="286">
        <f>[18]Sheet1!$B30</f>
        <v>25.9</v>
      </c>
      <c r="C115" s="112"/>
      <c r="D115" s="6"/>
      <c r="E115" s="850"/>
      <c r="F115" s="851"/>
      <c r="G115" s="6"/>
      <c r="H115" s="286">
        <f>[20]Sheet1!$B29</f>
        <v>13.7</v>
      </c>
      <c r="I115" s="334"/>
      <c r="J115" s="91"/>
      <c r="K115" s="98">
        <f>[17]Sheet1!$AD45</f>
        <v>1.7370000000000001</v>
      </c>
      <c r="L115" s="93"/>
      <c r="M115" s="91"/>
      <c r="N115" s="847"/>
      <c r="O115" s="258"/>
      <c r="P115" s="90"/>
    </row>
    <row r="116" spans="1:16" x14ac:dyDescent="0.25">
      <c r="A116" s="19">
        <v>2011</v>
      </c>
      <c r="B116" s="286">
        <f>[18]Sheet1!$B31</f>
        <v>25.9</v>
      </c>
      <c r="C116" s="112"/>
      <c r="D116" s="6"/>
      <c r="E116" s="850"/>
      <c r="F116" s="851"/>
      <c r="G116" s="6"/>
      <c r="H116" s="286">
        <f>[20]Sheet1!$B30</f>
        <v>13.2</v>
      </c>
      <c r="I116" s="334"/>
      <c r="J116" s="91"/>
      <c r="K116" s="98">
        <f>[17]Sheet1!$AD46</f>
        <v>1.7460001000000001</v>
      </c>
      <c r="L116" s="93"/>
      <c r="M116" s="91"/>
      <c r="N116" s="847"/>
      <c r="O116" s="258"/>
      <c r="P116" s="90"/>
    </row>
    <row r="117" spans="1:16" x14ac:dyDescent="0.25">
      <c r="A117" s="19">
        <v>2012</v>
      </c>
      <c r="B117" s="286">
        <f>[18]Sheet1!$B32</f>
        <v>25.5</v>
      </c>
      <c r="C117" s="112"/>
      <c r="D117" s="6"/>
      <c r="E117" s="843"/>
      <c r="F117" s="844"/>
      <c r="G117" s="6"/>
      <c r="H117" s="286">
        <f>[20]Sheet1!$B31</f>
        <v>11.9</v>
      </c>
      <c r="I117" s="334"/>
      <c r="J117" s="91"/>
      <c r="K117" s="98">
        <f>[17]Sheet1!$AD47</f>
        <v>1.73</v>
      </c>
      <c r="L117" s="93"/>
      <c r="M117" s="91"/>
      <c r="N117" s="87"/>
      <c r="O117" s="258"/>
      <c r="P117" s="90"/>
    </row>
    <row r="118" spans="1:16" x14ac:dyDescent="0.25">
      <c r="A118" s="19">
        <v>2013</v>
      </c>
      <c r="B118" s="286">
        <f>[18]Sheet1!$B33</f>
        <v>25.6</v>
      </c>
      <c r="C118" s="112"/>
      <c r="D118" s="6"/>
      <c r="E118" s="843"/>
      <c r="F118" s="844"/>
      <c r="G118" s="6"/>
      <c r="H118" s="286">
        <f>[20]Sheet1!$B32</f>
        <v>12.8</v>
      </c>
      <c r="I118" s="334"/>
      <c r="J118" s="91"/>
      <c r="K118" s="98">
        <f>[17]Sheet1!$AD48</f>
        <v>1.7290000000000001</v>
      </c>
      <c r="L118" s="93"/>
      <c r="M118" s="91"/>
      <c r="N118" s="87"/>
      <c r="O118" s="258"/>
      <c r="P118" s="90"/>
    </row>
    <row r="119" spans="1:16" x14ac:dyDescent="0.25">
      <c r="A119" s="19">
        <v>2014</v>
      </c>
      <c r="B119" s="286">
        <f>[18]Sheet1!$B34</f>
        <v>25.2</v>
      </c>
      <c r="C119" s="112"/>
      <c r="D119" s="6"/>
      <c r="E119" s="843"/>
      <c r="F119" s="844"/>
      <c r="G119" s="6"/>
      <c r="H119" s="286">
        <f>[20]Sheet1!$B33</f>
        <v>12.5</v>
      </c>
      <c r="I119" s="334"/>
      <c r="J119" s="91"/>
      <c r="K119" s="98">
        <f>[17]Sheet1!$AD49</f>
        <v>1.756</v>
      </c>
      <c r="L119" s="93"/>
      <c r="M119" s="91"/>
      <c r="N119" s="165"/>
      <c r="O119" s="258"/>
      <c r="P119" s="90"/>
    </row>
    <row r="120" spans="1:16" ht="15.75" thickBot="1" x14ac:dyDescent="0.3">
      <c r="A120" s="37">
        <v>2015</v>
      </c>
      <c r="B120" s="166"/>
      <c r="C120" s="148"/>
      <c r="D120" s="143"/>
      <c r="E120" s="166"/>
      <c r="F120" s="154"/>
      <c r="G120" s="143"/>
      <c r="H120" s="333">
        <f>[20]Sheet1!$B34</f>
        <v>11.7</v>
      </c>
      <c r="I120" s="154"/>
      <c r="J120" s="144"/>
      <c r="K120" s="253"/>
      <c r="L120" s="154"/>
      <c r="M120" s="90"/>
      <c r="N120" s="145"/>
      <c r="O120" s="245"/>
      <c r="P120" s="90"/>
    </row>
    <row r="121" spans="1:16" ht="15.75" thickTop="1" x14ac:dyDescent="0.25"/>
    <row r="122" spans="1:16" s="45" customFormat="1" x14ac:dyDescent="0.25">
      <c r="A122" s="1012" t="s">
        <v>505</v>
      </c>
      <c r="B122" s="75"/>
      <c r="C122" s="75"/>
      <c r="D122" s="75"/>
      <c r="E122" s="75"/>
      <c r="F122" s="75"/>
      <c r="G122" s="75"/>
      <c r="H122" s="43"/>
      <c r="I122" s="43"/>
      <c r="J122" s="43"/>
      <c r="P122" s="43"/>
    </row>
    <row r="123" spans="1:16" s="45" customFormat="1" x14ac:dyDescent="0.2">
      <c r="A123" s="99" t="s">
        <v>79</v>
      </c>
      <c r="B123" s="1543" t="s">
        <v>155</v>
      </c>
      <c r="C123" s="1543"/>
      <c r="D123" s="1543"/>
      <c r="E123" s="1543"/>
      <c r="F123" s="1543"/>
      <c r="G123" s="1543"/>
      <c r="H123" s="1543"/>
      <c r="I123" s="255"/>
      <c r="J123" s="77"/>
      <c r="P123" s="43"/>
    </row>
    <row r="124" spans="1:16" s="45" customFormat="1" x14ac:dyDescent="0.25">
      <c r="A124" s="99" t="s">
        <v>80</v>
      </c>
      <c r="B124" s="1550" t="s">
        <v>515</v>
      </c>
      <c r="C124" s="1550"/>
      <c r="D124" s="1550"/>
      <c r="E124" s="1550"/>
      <c r="F124" s="1550"/>
      <c r="G124" s="1550"/>
      <c r="H124" s="1550"/>
      <c r="I124" s="289"/>
      <c r="J124" s="287"/>
      <c r="K124" s="287"/>
      <c r="L124" s="287"/>
      <c r="M124" s="287"/>
      <c r="N124" s="287"/>
      <c r="P124" s="43"/>
    </row>
    <row r="125" spans="1:16" s="45" customFormat="1" ht="15" customHeight="1" x14ac:dyDescent="0.25">
      <c r="A125" s="99" t="s">
        <v>421</v>
      </c>
      <c r="B125" s="1547" t="s">
        <v>488</v>
      </c>
      <c r="C125" s="1547"/>
      <c r="D125" s="1547"/>
      <c r="E125" s="1547"/>
      <c r="F125" s="1547"/>
      <c r="G125" s="1547"/>
      <c r="H125" s="1547"/>
      <c r="I125" s="1547"/>
      <c r="J125" s="1547"/>
      <c r="K125" s="1547"/>
      <c r="L125" s="1547"/>
      <c r="M125" s="1547"/>
      <c r="N125" s="1547"/>
      <c r="P125" s="43"/>
    </row>
    <row r="126" spans="1:16" ht="15" customHeight="1" x14ac:dyDescent="0.25">
      <c r="A126" s="241" t="s">
        <v>83</v>
      </c>
      <c r="B126" s="131" t="s">
        <v>159</v>
      </c>
      <c r="C126" s="131"/>
    </row>
    <row r="127" spans="1:16" x14ac:dyDescent="0.25">
      <c r="A127" s="99" t="s">
        <v>84</v>
      </c>
      <c r="B127" s="1536" t="s">
        <v>517</v>
      </c>
      <c r="C127" s="1536"/>
      <c r="D127" s="1536"/>
      <c r="E127" s="1536"/>
      <c r="F127" s="1536"/>
      <c r="G127" s="1536"/>
      <c r="H127" s="1536"/>
      <c r="I127" s="1536"/>
      <c r="J127" s="131"/>
      <c r="K127" s="131"/>
      <c r="L127" s="131"/>
      <c r="M127" s="131"/>
      <c r="N127" s="131"/>
      <c r="O127" s="171"/>
    </row>
    <row r="128" spans="1:16" x14ac:dyDescent="0.25">
      <c r="A128" s="241" t="s">
        <v>85</v>
      </c>
      <c r="B128" s="1543" t="s">
        <v>163</v>
      </c>
      <c r="C128" s="1543"/>
      <c r="D128" s="1543"/>
      <c r="E128" s="1543"/>
      <c r="F128" s="1543"/>
      <c r="G128" s="1543"/>
      <c r="H128" s="1543"/>
      <c r="I128" s="1543"/>
      <c r="J128" s="131"/>
      <c r="K128" s="131"/>
      <c r="L128" s="131"/>
      <c r="M128" s="131"/>
      <c r="N128" s="131"/>
      <c r="O128" s="285"/>
    </row>
    <row r="129" spans="1:16" ht="15" customHeight="1" x14ac:dyDescent="0.25">
      <c r="A129" s="241" t="s">
        <v>86</v>
      </c>
      <c r="B129" s="130" t="s">
        <v>513</v>
      </c>
      <c r="C129" s="292"/>
      <c r="D129" s="293"/>
      <c r="E129" s="293"/>
      <c r="F129" s="293"/>
      <c r="G129" s="293"/>
      <c r="H129" s="293"/>
      <c r="I129" s="293"/>
      <c r="J129" s="293"/>
      <c r="K129" s="293"/>
      <c r="L129" s="293"/>
      <c r="M129" s="293"/>
      <c r="N129" s="293"/>
      <c r="O129" s="172"/>
    </row>
    <row r="130" spans="1:16" ht="15.75" x14ac:dyDescent="0.25">
      <c r="A130" s="241" t="s">
        <v>87</v>
      </c>
      <c r="B130" s="1535" t="s">
        <v>255</v>
      </c>
      <c r="C130" s="1535"/>
      <c r="D130" s="1535"/>
      <c r="E130" s="1535"/>
      <c r="F130" s="1535"/>
      <c r="G130" s="1535"/>
      <c r="H130" s="1535"/>
      <c r="I130" s="1535"/>
      <c r="J130" s="293"/>
      <c r="K130" s="293"/>
      <c r="L130" s="293"/>
      <c r="M130" s="293"/>
      <c r="N130" s="293"/>
      <c r="O130" s="302"/>
    </row>
    <row r="131" spans="1:16" ht="15" customHeight="1" x14ac:dyDescent="0.25">
      <c r="A131" s="42" t="s">
        <v>504</v>
      </c>
      <c r="B131" s="129"/>
      <c r="C131" s="129"/>
    </row>
    <row r="132" spans="1:16" ht="15" customHeight="1" x14ac:dyDescent="0.25">
      <c r="A132" s="42"/>
      <c r="B132" s="1552" t="s">
        <v>512</v>
      </c>
      <c r="C132" s="1552"/>
      <c r="D132" s="1552"/>
      <c r="E132" s="1552"/>
      <c r="F132" s="1552"/>
      <c r="G132" s="1552"/>
      <c r="H132" s="1552"/>
      <c r="I132" s="1552"/>
    </row>
    <row r="133" spans="1:16" ht="15" customHeight="1" x14ac:dyDescent="0.25">
      <c r="A133"/>
      <c r="B133" s="1520" t="s">
        <v>165</v>
      </c>
      <c r="C133" s="1520"/>
      <c r="D133" s="1520"/>
      <c r="E133" s="1520"/>
      <c r="F133" s="1520"/>
      <c r="G133" s="1520"/>
      <c r="H133" s="1520"/>
      <c r="I133" s="1520"/>
      <c r="J133" s="324"/>
      <c r="K133" s="324"/>
      <c r="L133" s="324"/>
      <c r="M133" s="281"/>
      <c r="N133" s="281"/>
      <c r="O133" s="168"/>
      <c r="P133"/>
    </row>
    <row r="134" spans="1:16" ht="27" customHeight="1" x14ac:dyDescent="0.25">
      <c r="A134"/>
      <c r="B134" s="1551" t="s">
        <v>166</v>
      </c>
      <c r="C134" s="1551"/>
      <c r="D134" s="1551"/>
      <c r="E134" s="1551"/>
      <c r="F134" s="1551"/>
      <c r="G134" s="1551"/>
      <c r="H134" s="1551"/>
      <c r="I134" s="1551"/>
      <c r="J134" s="324"/>
      <c r="K134" s="324"/>
      <c r="L134" s="324"/>
      <c r="M134" s="281"/>
      <c r="N134" s="281"/>
      <c r="O134" s="169"/>
      <c r="P134"/>
    </row>
    <row r="135" spans="1:16" ht="27.95" customHeight="1" x14ac:dyDescent="0.25">
      <c r="A135"/>
      <c r="B135" s="1551" t="s">
        <v>514</v>
      </c>
      <c r="C135" s="1551"/>
      <c r="D135" s="1551"/>
      <c r="E135" s="1551"/>
      <c r="F135" s="1551"/>
      <c r="G135" s="1551"/>
      <c r="H135" s="1551"/>
      <c r="I135" s="1551"/>
      <c r="J135" s="324"/>
      <c r="K135" s="324"/>
      <c r="L135" s="324"/>
      <c r="M135" s="281"/>
      <c r="N135" s="281"/>
      <c r="O135" s="169"/>
      <c r="P135"/>
    </row>
    <row r="136" spans="1:16" x14ac:dyDescent="0.25">
      <c r="B136" s="1530" t="s">
        <v>516</v>
      </c>
      <c r="C136" s="1530"/>
      <c r="D136" s="1530"/>
      <c r="E136" s="1530"/>
      <c r="F136" s="1530"/>
      <c r="G136" s="1530"/>
      <c r="H136" s="1530"/>
      <c r="I136" s="1530"/>
      <c r="J136" s="324"/>
      <c r="K136" s="324"/>
      <c r="L136" s="324"/>
      <c r="M136" s="281"/>
      <c r="N136" s="281"/>
    </row>
    <row r="137" spans="1:16" ht="15.75" x14ac:dyDescent="0.25">
      <c r="B137" s="1535" t="s">
        <v>164</v>
      </c>
      <c r="C137" s="1535"/>
      <c r="D137" s="1535"/>
      <c r="E137" s="1535"/>
      <c r="F137" s="1535"/>
      <c r="G137" s="1535"/>
      <c r="H137" s="1535"/>
      <c r="I137" s="1535"/>
      <c r="J137" s="438"/>
      <c r="K137" s="438"/>
      <c r="L137" s="438"/>
      <c r="M137" s="283"/>
      <c r="N137" s="283"/>
    </row>
    <row r="138" spans="1:16" x14ac:dyDescent="0.25">
      <c r="B138" s="439"/>
      <c r="C138" s="439"/>
      <c r="D138" s="439"/>
      <c r="E138" s="439"/>
      <c r="F138" s="439"/>
      <c r="G138" s="439"/>
      <c r="H138" s="439"/>
      <c r="I138" s="439"/>
      <c r="J138" s="439"/>
      <c r="K138" s="439"/>
      <c r="L138" s="439"/>
      <c r="M138" s="282"/>
      <c r="N138" s="282"/>
    </row>
    <row r="139" spans="1:16" x14ac:dyDescent="0.25">
      <c r="B139" s="439"/>
      <c r="C139" s="439"/>
      <c r="D139" s="439"/>
      <c r="E139" s="439"/>
      <c r="F139" s="439"/>
      <c r="G139" s="439"/>
      <c r="H139" s="439"/>
      <c r="I139" s="439"/>
      <c r="J139" s="439"/>
      <c r="K139" s="439"/>
      <c r="L139" s="439"/>
      <c r="M139" s="282"/>
      <c r="N139" s="282"/>
    </row>
    <row r="140" spans="1:16" x14ac:dyDescent="0.25">
      <c r="B140" s="439"/>
      <c r="C140" s="439"/>
      <c r="D140" s="439"/>
      <c r="E140" s="439"/>
      <c r="F140" s="439"/>
      <c r="G140" s="439"/>
      <c r="H140" s="439"/>
      <c r="I140" s="439"/>
      <c r="J140" s="439"/>
      <c r="K140" s="439"/>
      <c r="L140" s="439"/>
      <c r="M140" s="282"/>
      <c r="N140" s="282"/>
    </row>
  </sheetData>
  <mergeCells count="16">
    <mergeCell ref="B136:I136"/>
    <mergeCell ref="B137:I137"/>
    <mergeCell ref="K2:L2"/>
    <mergeCell ref="B127:I127"/>
    <mergeCell ref="B128:I128"/>
    <mergeCell ref="B123:H123"/>
    <mergeCell ref="B124:H124"/>
    <mergeCell ref="B130:I130"/>
    <mergeCell ref="B133:I133"/>
    <mergeCell ref="B134:I134"/>
    <mergeCell ref="H2:I2"/>
    <mergeCell ref="E2:F2"/>
    <mergeCell ref="B2:C2"/>
    <mergeCell ref="B125:N125"/>
    <mergeCell ref="B135:I135"/>
    <mergeCell ref="B132:I132"/>
  </mergeCells>
  <hyperlinks>
    <hyperlink ref="J123" r:id="rId1" display="http://www.jstor.org/stable/3466844" xr:uid="{00000000-0004-0000-0A00-000000000000}"/>
    <hyperlink ref="B123" r:id="rId2" xr:uid="{00000000-0004-0000-0A00-000001000000}"/>
    <hyperlink ref="B126" r:id="rId3" xr:uid="{00000000-0004-0000-0A00-000002000000}"/>
    <hyperlink ref="B127" r:id="rId4" display="Riihelä, M, Sullström, R and Tuomala, M, 2003, “On recent trends in economic poverty in Finland”, Tampere Economic Working Paper 23, Department of Economics, University of Tampere." xr:uid="{00000000-0004-0000-0A00-000003000000}"/>
    <hyperlink ref="B128" r:id="rId5" xr:uid="{00000000-0004-0000-0A00-000004000000}"/>
    <hyperlink ref="B125" r:id="rId6" xr:uid="{00000000-0004-0000-0A00-000005000000}"/>
    <hyperlink ref="B136" r:id="rId7" display="Riihelä, M, Sullström, R and Tuomala, M, 2003, “On recent trends in economic poverty in Finland”, Tampere Economic Working Paper 23, Department of Economics, University of Tampere." xr:uid="{00000000-0004-0000-0A00-00000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33"/>
  <sheetViews>
    <sheetView workbookViewId="0">
      <pane xSplit="1" ySplit="5" topLeftCell="B220" activePane="bottomRight" state="frozen"/>
      <selection pane="topRight" activeCell="B1" sqref="B1"/>
      <selection pane="bottomLeft" activeCell="A6" sqref="A6"/>
      <selection pane="bottomRight" activeCell="F5" sqref="F5"/>
    </sheetView>
  </sheetViews>
  <sheetFormatPr defaultColWidth="8.85546875" defaultRowHeight="15" x14ac:dyDescent="0.25"/>
  <cols>
    <col min="2" max="2" width="25.42578125" style="70" customWidth="1"/>
    <col min="3" max="4" width="22.7109375" style="70" customWidth="1"/>
    <col min="5" max="5" width="21.28515625" style="70" customWidth="1"/>
    <col min="6" max="6" width="20.85546875" style="70" customWidth="1"/>
    <col min="7" max="8" width="2" style="70" customWidth="1"/>
    <col min="9" max="9" width="7.85546875" style="70" customWidth="1"/>
    <col min="10" max="14" width="8.85546875" style="6"/>
  </cols>
  <sheetData>
    <row r="1" spans="1:14" ht="27" thickBot="1" x14ac:dyDescent="0.45">
      <c r="A1" s="6"/>
      <c r="B1" s="1521" t="s">
        <v>18</v>
      </c>
      <c r="C1" s="1522"/>
      <c r="D1" s="1522"/>
      <c r="E1" s="1522"/>
      <c r="F1" s="1523"/>
      <c r="G1" s="300"/>
      <c r="H1" s="300"/>
      <c r="I1" s="300"/>
    </row>
    <row r="2" spans="1:14" ht="15.75" thickBot="1" x14ac:dyDescent="0.3">
      <c r="A2" s="6"/>
      <c r="B2" s="142" t="s">
        <v>55</v>
      </c>
      <c r="C2" s="142" t="s">
        <v>56</v>
      </c>
      <c r="D2" s="142" t="s">
        <v>57</v>
      </c>
      <c r="E2" s="142" t="s">
        <v>58</v>
      </c>
      <c r="F2" s="142" t="s">
        <v>59</v>
      </c>
      <c r="G2" s="300"/>
      <c r="H2" s="300"/>
      <c r="I2" s="300"/>
    </row>
    <row r="3" spans="1:14" ht="15" customHeight="1" x14ac:dyDescent="0.25">
      <c r="A3" s="6"/>
      <c r="B3" s="140" t="s">
        <v>60</v>
      </c>
      <c r="C3" s="140" t="s">
        <v>61</v>
      </c>
      <c r="D3" s="141" t="s">
        <v>62</v>
      </c>
      <c r="E3" s="141" t="s">
        <v>63</v>
      </c>
      <c r="F3" s="140" t="s">
        <v>64</v>
      </c>
      <c r="G3" s="106"/>
      <c r="H3" s="106"/>
      <c r="I3" s="300"/>
    </row>
    <row r="4" spans="1:14" x14ac:dyDescent="0.25">
      <c r="A4" s="6"/>
      <c r="B4" s="863" t="s">
        <v>66</v>
      </c>
      <c r="C4" s="137" t="s">
        <v>67</v>
      </c>
      <c r="D4" s="105" t="s">
        <v>68</v>
      </c>
      <c r="E4" s="105" t="s">
        <v>254</v>
      </c>
      <c r="F4" s="137" t="s">
        <v>67</v>
      </c>
      <c r="G4" s="106"/>
      <c r="H4" s="106"/>
      <c r="I4" s="300"/>
    </row>
    <row r="5" spans="1:14" s="1" customFormat="1" ht="90" x14ac:dyDescent="0.25">
      <c r="A5" s="16"/>
      <c r="B5" s="572" t="s">
        <v>103</v>
      </c>
      <c r="C5" s="275" t="s">
        <v>463</v>
      </c>
      <c r="D5" s="275" t="s">
        <v>457</v>
      </c>
      <c r="E5" s="275" t="s">
        <v>54</v>
      </c>
      <c r="F5" s="275" t="s">
        <v>590</v>
      </c>
      <c r="G5" s="113"/>
      <c r="H5" s="113"/>
      <c r="I5" s="65"/>
      <c r="J5" s="16"/>
      <c r="K5" s="16"/>
      <c r="L5" s="16"/>
      <c r="M5" s="16"/>
      <c r="N5" s="16"/>
    </row>
    <row r="6" spans="1:14" s="1" customFormat="1" x14ac:dyDescent="0.25">
      <c r="A6">
        <v>1900</v>
      </c>
      <c r="B6" s="202"/>
      <c r="C6" s="305">
        <f>'France (sources)'!J5</f>
        <v>21.873809397220601</v>
      </c>
      <c r="D6" s="205"/>
      <c r="E6" s="205"/>
      <c r="F6" s="305"/>
      <c r="G6" s="206"/>
      <c r="H6" s="206"/>
      <c r="I6" s="294"/>
      <c r="J6" s="16"/>
      <c r="K6" s="16"/>
      <c r="L6" s="16"/>
      <c r="M6" s="16"/>
      <c r="N6" s="16"/>
    </row>
    <row r="7" spans="1:14" s="1" customFormat="1" x14ac:dyDescent="0.25">
      <c r="A7">
        <v>1901</v>
      </c>
      <c r="B7" s="211"/>
      <c r="C7" s="305"/>
      <c r="D7" s="205"/>
      <c r="E7" s="205"/>
      <c r="F7" s="305"/>
      <c r="G7" s="206"/>
      <c r="H7" s="206"/>
      <c r="I7" s="294"/>
      <c r="J7" s="16"/>
      <c r="K7" s="16"/>
      <c r="L7" s="16"/>
      <c r="M7" s="16"/>
      <c r="N7" s="16"/>
    </row>
    <row r="8" spans="1:14" s="1" customFormat="1" x14ac:dyDescent="0.25">
      <c r="A8">
        <v>1902</v>
      </c>
      <c r="B8" s="211"/>
      <c r="C8" s="305"/>
      <c r="D8" s="205"/>
      <c r="E8" s="205"/>
      <c r="F8" s="305">
        <f>'France (sources)'!S7*100</f>
        <v>52.358508110046401</v>
      </c>
      <c r="G8" s="206"/>
      <c r="H8" s="206"/>
      <c r="I8" s="294"/>
      <c r="J8" s="16"/>
      <c r="K8" s="16"/>
      <c r="L8" s="16"/>
      <c r="M8" s="16"/>
      <c r="N8" s="16"/>
    </row>
    <row r="9" spans="1:14" s="1" customFormat="1" x14ac:dyDescent="0.25">
      <c r="A9">
        <v>1903</v>
      </c>
      <c r="B9" s="211"/>
      <c r="C9" s="305"/>
      <c r="D9" s="205"/>
      <c r="E9" s="205"/>
      <c r="F9" s="305">
        <f>'France (sources)'!S8*100</f>
        <v>54.363858699798598</v>
      </c>
      <c r="G9" s="206"/>
      <c r="H9" s="206"/>
      <c r="I9" s="294"/>
      <c r="J9" s="16"/>
      <c r="K9" s="16"/>
      <c r="L9" s="16"/>
      <c r="M9" s="16"/>
      <c r="N9" s="16"/>
    </row>
    <row r="10" spans="1:14" s="1" customFormat="1" x14ac:dyDescent="0.25">
      <c r="A10">
        <v>1904</v>
      </c>
      <c r="B10" s="211"/>
      <c r="C10" s="305"/>
      <c r="D10" s="205"/>
      <c r="E10" s="205"/>
      <c r="F10" s="305">
        <f>'France (sources)'!S9*100</f>
        <v>57.9003810882568</v>
      </c>
      <c r="G10" s="206"/>
      <c r="H10" s="206"/>
      <c r="I10" s="294"/>
      <c r="J10" s="16"/>
      <c r="K10" s="16"/>
      <c r="L10" s="16"/>
      <c r="M10" s="16"/>
      <c r="N10" s="16"/>
    </row>
    <row r="11" spans="1:14" s="1" customFormat="1" x14ac:dyDescent="0.25">
      <c r="A11">
        <v>1905</v>
      </c>
      <c r="B11" s="211"/>
      <c r="C11" s="305"/>
      <c r="D11" s="205"/>
      <c r="E11" s="205"/>
      <c r="F11" s="305">
        <f>'France (sources)'!S10*100</f>
        <v>59.398937225341797</v>
      </c>
      <c r="G11" s="206"/>
      <c r="H11" s="206"/>
      <c r="I11" s="294"/>
      <c r="J11" s="16"/>
      <c r="K11" s="16"/>
      <c r="L11" s="16"/>
      <c r="M11" s="16"/>
      <c r="N11" s="16"/>
    </row>
    <row r="12" spans="1:14" s="1" customFormat="1" x14ac:dyDescent="0.25">
      <c r="A12">
        <v>1906</v>
      </c>
      <c r="B12" s="211"/>
      <c r="C12" s="305"/>
      <c r="D12" s="205"/>
      <c r="E12" s="205"/>
      <c r="F12" s="305"/>
      <c r="G12" s="206"/>
      <c r="H12" s="206"/>
      <c r="I12" s="294"/>
      <c r="J12" s="16"/>
      <c r="K12" s="16"/>
      <c r="L12" s="16"/>
      <c r="M12" s="16"/>
      <c r="N12" s="16"/>
    </row>
    <row r="13" spans="1:14" s="1" customFormat="1" x14ac:dyDescent="0.25">
      <c r="A13">
        <v>1907</v>
      </c>
      <c r="B13" s="211"/>
      <c r="C13" s="305"/>
      <c r="D13" s="205"/>
      <c r="E13" s="205"/>
      <c r="F13" s="305">
        <f>'France (sources)'!S12*100</f>
        <v>54.187077283859296</v>
      </c>
      <c r="G13" s="206"/>
      <c r="H13" s="206"/>
      <c r="I13" s="294"/>
      <c r="J13" s="16"/>
      <c r="K13" s="16"/>
      <c r="L13" s="16"/>
      <c r="M13" s="16"/>
      <c r="N13" s="16"/>
    </row>
    <row r="14" spans="1:14" s="1" customFormat="1" x14ac:dyDescent="0.25">
      <c r="A14">
        <v>1908</v>
      </c>
      <c r="B14" s="211"/>
      <c r="C14" s="305"/>
      <c r="D14" s="205"/>
      <c r="E14" s="205"/>
      <c r="F14" s="305"/>
      <c r="G14" s="206"/>
      <c r="H14" s="206"/>
      <c r="I14" s="294"/>
      <c r="J14" s="16"/>
      <c r="K14" s="16"/>
      <c r="L14" s="16"/>
      <c r="M14" s="16"/>
      <c r="N14" s="16"/>
    </row>
    <row r="15" spans="1:14" s="1" customFormat="1" x14ac:dyDescent="0.25">
      <c r="A15">
        <v>1909</v>
      </c>
      <c r="B15" s="211"/>
      <c r="C15" s="305"/>
      <c r="D15" s="205"/>
      <c r="E15" s="205"/>
      <c r="F15" s="305">
        <f>'France (sources)'!S14*100</f>
        <v>56.378191709518397</v>
      </c>
      <c r="G15" s="206"/>
      <c r="H15" s="206"/>
      <c r="I15" s="294"/>
      <c r="J15" s="16"/>
      <c r="K15" s="16"/>
      <c r="L15" s="16"/>
      <c r="M15" s="16"/>
      <c r="N15" s="16"/>
    </row>
    <row r="16" spans="1:14" s="1" customFormat="1" x14ac:dyDescent="0.25">
      <c r="A16">
        <v>1910</v>
      </c>
      <c r="B16" s="211"/>
      <c r="C16" s="305">
        <f>'France (sources)'!J15</f>
        <v>22.736850380897501</v>
      </c>
      <c r="D16" s="205"/>
      <c r="E16" s="205"/>
      <c r="F16" s="305">
        <f>'France (sources)'!S15*100</f>
        <v>54.006880521774306</v>
      </c>
      <c r="G16" s="206"/>
      <c r="H16" s="206"/>
      <c r="I16" s="294"/>
      <c r="J16" s="16"/>
      <c r="K16" s="16"/>
      <c r="L16" s="16"/>
      <c r="M16" s="16"/>
      <c r="N16" s="16"/>
    </row>
    <row r="17" spans="1:9" x14ac:dyDescent="0.25">
      <c r="A17">
        <v>1911</v>
      </c>
      <c r="B17" s="212"/>
      <c r="C17" s="305"/>
      <c r="D17" s="215"/>
      <c r="E17" s="215"/>
      <c r="F17" s="305">
        <f>'France (sources)'!S16*100</f>
        <v>57.086378335952801</v>
      </c>
      <c r="G17" s="216"/>
      <c r="H17" s="216"/>
      <c r="I17" s="295"/>
    </row>
    <row r="18" spans="1:9" x14ac:dyDescent="0.25">
      <c r="A18">
        <v>1912</v>
      </c>
      <c r="B18" s="212"/>
      <c r="C18" s="305"/>
      <c r="D18" s="215"/>
      <c r="E18" s="215"/>
      <c r="F18" s="305">
        <f>'France (sources)'!S17*100</f>
        <v>56.741398572921796</v>
      </c>
      <c r="G18" s="216"/>
      <c r="H18" s="216"/>
      <c r="I18" s="295"/>
    </row>
    <row r="19" spans="1:9" x14ac:dyDescent="0.25">
      <c r="A19">
        <v>1913</v>
      </c>
      <c r="B19" s="212"/>
      <c r="C19" s="305"/>
      <c r="D19" s="215"/>
      <c r="E19" s="215"/>
      <c r="F19" s="305">
        <f>'France (sources)'!S18*100</f>
        <v>54.577267169952407</v>
      </c>
      <c r="G19" s="216"/>
      <c r="H19" s="216"/>
      <c r="I19" s="295"/>
    </row>
    <row r="20" spans="1:9" x14ac:dyDescent="0.25">
      <c r="A20">
        <v>1914</v>
      </c>
      <c r="B20" s="212"/>
      <c r="C20" s="305"/>
      <c r="D20" s="215"/>
      <c r="E20" s="215"/>
      <c r="F20" s="305">
        <f>'France (sources)'!S19*100</f>
        <v>54.580438137054401</v>
      </c>
      <c r="G20" s="216"/>
      <c r="H20" s="216"/>
      <c r="I20" s="295"/>
    </row>
    <row r="21" spans="1:9" x14ac:dyDescent="0.25">
      <c r="A21">
        <v>1915</v>
      </c>
      <c r="B21" s="212"/>
      <c r="C21" s="305">
        <f>'France (sources)'!J20</f>
        <v>19.543339312076601</v>
      </c>
      <c r="D21" s="215"/>
      <c r="E21" s="215"/>
      <c r="F21" s="305">
        <f>'France (sources)'!S20*100</f>
        <v>54.146122932434103</v>
      </c>
      <c r="G21" s="216"/>
      <c r="H21" s="216"/>
      <c r="I21" s="295"/>
    </row>
    <row r="22" spans="1:9" x14ac:dyDescent="0.25">
      <c r="A22">
        <v>1916</v>
      </c>
      <c r="B22" s="212"/>
      <c r="C22" s="305">
        <f>'France (sources)'!J21</f>
        <v>22.6346999406815</v>
      </c>
      <c r="D22" s="215"/>
      <c r="E22" s="215"/>
      <c r="F22" s="305">
        <f>'France (sources)'!S21*100</f>
        <v>53.964781761169398</v>
      </c>
      <c r="G22" s="216"/>
      <c r="H22" s="216"/>
      <c r="I22" s="295"/>
    </row>
    <row r="23" spans="1:9" x14ac:dyDescent="0.25">
      <c r="A23">
        <v>1917</v>
      </c>
      <c r="B23" s="212"/>
      <c r="C23" s="305">
        <f>'France (sources)'!J22</f>
        <v>22.322520613670299</v>
      </c>
      <c r="D23" s="215"/>
      <c r="E23" s="215"/>
      <c r="F23" s="305">
        <f>'France (sources)'!S22*100</f>
        <v>53.754341602325397</v>
      </c>
      <c r="G23" s="216"/>
      <c r="H23" s="216"/>
      <c r="I23" s="295"/>
    </row>
    <row r="24" spans="1:9" x14ac:dyDescent="0.25">
      <c r="A24">
        <v>1918</v>
      </c>
      <c r="B24" s="212"/>
      <c r="C24" s="305">
        <f>'France (sources)'!J23</f>
        <v>19.6402698755264</v>
      </c>
      <c r="D24" s="215"/>
      <c r="E24" s="215"/>
      <c r="F24" s="305">
        <f>'France (sources)'!S23*100</f>
        <v>53.148812055587804</v>
      </c>
      <c r="G24" s="216"/>
      <c r="H24" s="216"/>
      <c r="I24" s="295"/>
    </row>
    <row r="25" spans="1:9" x14ac:dyDescent="0.25">
      <c r="A25">
        <v>1919</v>
      </c>
      <c r="B25" s="212"/>
      <c r="C25" s="305">
        <f>'France (sources)'!J24</f>
        <v>20.475310087203997</v>
      </c>
      <c r="D25" s="215"/>
      <c r="E25" s="215"/>
      <c r="F25" s="305">
        <f>'France (sources)'!S24*100</f>
        <v>52.421689033508301</v>
      </c>
      <c r="G25" s="216"/>
      <c r="H25" s="216"/>
      <c r="I25" s="295"/>
    </row>
    <row r="26" spans="1:9" x14ac:dyDescent="0.25">
      <c r="A26">
        <v>1920</v>
      </c>
      <c r="B26" s="212"/>
      <c r="C26" s="305">
        <f>'France (sources)'!J25</f>
        <v>19.444450736045802</v>
      </c>
      <c r="D26" s="215"/>
      <c r="E26" s="215"/>
      <c r="F26" s="305">
        <f>'France (sources)'!S25*100</f>
        <v>50.972127914428697</v>
      </c>
      <c r="G26" s="216"/>
      <c r="H26" s="216"/>
      <c r="I26" s="295"/>
    </row>
    <row r="27" spans="1:9" x14ac:dyDescent="0.25">
      <c r="A27">
        <v>1921</v>
      </c>
      <c r="B27" s="212"/>
      <c r="C27" s="305">
        <f>'France (sources)'!J26</f>
        <v>18.4552997350693</v>
      </c>
      <c r="D27" s="215"/>
      <c r="E27" s="215"/>
      <c r="F27" s="305">
        <f>'France (sources)'!S26*100</f>
        <v>50.003749132156408</v>
      </c>
      <c r="G27" s="216"/>
      <c r="H27" s="216"/>
      <c r="I27" s="295"/>
    </row>
    <row r="28" spans="1:9" x14ac:dyDescent="0.25">
      <c r="A28">
        <v>1922</v>
      </c>
      <c r="B28" s="212"/>
      <c r="C28" s="305">
        <f>'France (sources)'!J27</f>
        <v>20.376910269260399</v>
      </c>
      <c r="D28" s="215"/>
      <c r="E28" s="215"/>
      <c r="F28" s="305">
        <f>'France (sources)'!S27*100</f>
        <v>49.1640001535416</v>
      </c>
      <c r="G28" s="216"/>
      <c r="H28" s="216"/>
      <c r="I28" s="295"/>
    </row>
    <row r="29" spans="1:9" x14ac:dyDescent="0.25">
      <c r="A29">
        <v>1923</v>
      </c>
      <c r="B29" s="212"/>
      <c r="C29" s="305">
        <f>'France (sources)'!J28</f>
        <v>22.780390083789801</v>
      </c>
      <c r="D29" s="214"/>
      <c r="E29" s="215"/>
      <c r="F29" s="305">
        <f>'France (sources)'!S28*100</f>
        <v>48.532590270042398</v>
      </c>
      <c r="G29" s="216"/>
      <c r="H29" s="216"/>
      <c r="I29" s="295"/>
    </row>
    <row r="30" spans="1:9" x14ac:dyDescent="0.25">
      <c r="A30">
        <v>1924</v>
      </c>
      <c r="B30" s="212"/>
      <c r="C30" s="305">
        <f>'France (sources)'!J29</f>
        <v>20.9407404065132</v>
      </c>
      <c r="D30" s="214"/>
      <c r="E30" s="215"/>
      <c r="F30" s="305">
        <f>'France (sources)'!S29*100</f>
        <v>48.322039842605605</v>
      </c>
      <c r="G30" s="216"/>
      <c r="H30" s="216"/>
      <c r="I30" s="295"/>
    </row>
    <row r="31" spans="1:9" x14ac:dyDescent="0.25">
      <c r="A31">
        <v>1925</v>
      </c>
      <c r="B31" s="212"/>
      <c r="C31" s="305">
        <f>'France (sources)'!J30</f>
        <v>20.154130458831801</v>
      </c>
      <c r="D31" s="214"/>
      <c r="E31" s="215"/>
      <c r="F31" s="305">
        <f>'France (sources)'!S30*100</f>
        <v>44.703111052513101</v>
      </c>
      <c r="G31" s="216"/>
      <c r="H31" s="216"/>
      <c r="I31" s="295"/>
    </row>
    <row r="32" spans="1:9" x14ac:dyDescent="0.25">
      <c r="A32">
        <v>1926</v>
      </c>
      <c r="B32" s="212"/>
      <c r="C32" s="305">
        <f>'France (sources)'!J31</f>
        <v>19.666630029678302</v>
      </c>
      <c r="D32" s="214"/>
      <c r="E32" s="215"/>
      <c r="F32" s="305">
        <f>'France (sources)'!S31*100</f>
        <v>45.375820994377101</v>
      </c>
      <c r="G32" s="216"/>
      <c r="H32" s="216"/>
      <c r="I32" s="295"/>
    </row>
    <row r="33" spans="1:9" x14ac:dyDescent="0.25">
      <c r="A33">
        <v>1927</v>
      </c>
      <c r="B33" s="212"/>
      <c r="C33" s="305">
        <f>'France (sources)'!J32</f>
        <v>20.538510382175502</v>
      </c>
      <c r="D33" s="214"/>
      <c r="E33" s="215"/>
      <c r="F33" s="305">
        <f>'France (sources)'!S32*100</f>
        <v>47.804600000381498</v>
      </c>
      <c r="G33" s="216"/>
      <c r="H33" s="216"/>
      <c r="I33" s="295"/>
    </row>
    <row r="34" spans="1:9" x14ac:dyDescent="0.25">
      <c r="A34">
        <v>1928</v>
      </c>
      <c r="B34" s="212"/>
      <c r="C34" s="305">
        <f>'France (sources)'!J33</f>
        <v>20.6623300909996</v>
      </c>
      <c r="D34" s="214"/>
      <c r="E34" s="215"/>
      <c r="F34" s="305"/>
      <c r="G34" s="216"/>
      <c r="H34" s="216"/>
      <c r="I34" s="295"/>
    </row>
    <row r="35" spans="1:9" x14ac:dyDescent="0.25">
      <c r="A35">
        <v>1929</v>
      </c>
      <c r="B35" s="212"/>
      <c r="C35" s="305">
        <f>'France (sources)'!J34</f>
        <v>19.276280701160399</v>
      </c>
      <c r="D35" s="214"/>
      <c r="E35" s="215"/>
      <c r="F35" s="305">
        <f>'France (sources)'!S34*100</f>
        <v>49.960958957672105</v>
      </c>
      <c r="G35" s="216"/>
      <c r="H35" s="216"/>
      <c r="I35" s="295"/>
    </row>
    <row r="36" spans="1:9" x14ac:dyDescent="0.25">
      <c r="A36">
        <v>1930</v>
      </c>
      <c r="B36" s="212"/>
      <c r="C36" s="305">
        <f>'France (sources)'!J35</f>
        <v>16.0767301917076</v>
      </c>
      <c r="D36" s="214"/>
      <c r="E36" s="215"/>
      <c r="F36" s="305">
        <f>'France (sources)'!S35*100</f>
        <v>50.186872482299805</v>
      </c>
      <c r="G36" s="216"/>
      <c r="H36" s="216"/>
      <c r="I36" s="295"/>
    </row>
    <row r="37" spans="1:9" x14ac:dyDescent="0.25">
      <c r="A37">
        <v>1931</v>
      </c>
      <c r="B37" s="212"/>
      <c r="C37" s="305">
        <f>'France (sources)'!J36</f>
        <v>15.273259580135401</v>
      </c>
      <c r="D37" s="214"/>
      <c r="E37" s="215"/>
      <c r="F37" s="305">
        <f>'France (sources)'!S36*100</f>
        <v>46.373009681701696</v>
      </c>
      <c r="G37" s="216"/>
      <c r="H37" s="216"/>
      <c r="I37" s="295"/>
    </row>
    <row r="38" spans="1:9" x14ac:dyDescent="0.25">
      <c r="A38">
        <v>1932</v>
      </c>
      <c r="B38" s="212"/>
      <c r="C38" s="305">
        <f>'France (sources)'!J37</f>
        <v>15.734809637069699</v>
      </c>
      <c r="D38" s="214"/>
      <c r="E38" s="215"/>
      <c r="F38" s="305">
        <f>'France (sources)'!S37*100</f>
        <v>44.794508814811699</v>
      </c>
      <c r="G38" s="216"/>
      <c r="H38" s="216"/>
      <c r="I38" s="295"/>
    </row>
    <row r="39" spans="1:9" x14ac:dyDescent="0.25">
      <c r="A39">
        <v>1933</v>
      </c>
      <c r="B39" s="212"/>
      <c r="C39" s="305">
        <f>'France (sources)'!J38</f>
        <v>16.645659506321</v>
      </c>
      <c r="D39" s="214"/>
      <c r="E39" s="215"/>
      <c r="F39" s="305">
        <f>'France (sources)'!S38*100</f>
        <v>44.647508859634399</v>
      </c>
      <c r="G39" s="216"/>
      <c r="H39" s="216"/>
      <c r="I39" s="295"/>
    </row>
    <row r="40" spans="1:9" x14ac:dyDescent="0.25">
      <c r="A40">
        <v>1934</v>
      </c>
      <c r="B40" s="212"/>
      <c r="C40" s="305">
        <f>'France (sources)'!J39</f>
        <v>16.4006903767586</v>
      </c>
      <c r="D40" s="214"/>
      <c r="E40" s="215"/>
      <c r="F40" s="305"/>
      <c r="G40" s="216"/>
      <c r="H40" s="216"/>
      <c r="I40" s="295"/>
    </row>
    <row r="41" spans="1:9" x14ac:dyDescent="0.25">
      <c r="A41">
        <v>1935</v>
      </c>
      <c r="B41" s="212"/>
      <c r="C41" s="305">
        <f>'France (sources)'!J40</f>
        <v>17.343649268150298</v>
      </c>
      <c r="D41" s="214"/>
      <c r="E41" s="215"/>
      <c r="F41" s="305">
        <f>'France (sources)'!S40*100</f>
        <v>45.972380042076097</v>
      </c>
      <c r="G41" s="216"/>
      <c r="H41" s="216"/>
      <c r="I41" s="295"/>
    </row>
    <row r="42" spans="1:9" x14ac:dyDescent="0.25">
      <c r="A42">
        <v>1936</v>
      </c>
      <c r="B42" s="212"/>
      <c r="C42" s="305">
        <f>'France (sources)'!J41</f>
        <v>16.010229289531701</v>
      </c>
      <c r="D42" s="214"/>
      <c r="E42" s="215"/>
      <c r="F42" s="305">
        <f>'France (sources)'!S41*100</f>
        <v>45.721438527107203</v>
      </c>
      <c r="G42" s="216"/>
      <c r="H42" s="216"/>
      <c r="I42" s="295"/>
    </row>
    <row r="43" spans="1:9" x14ac:dyDescent="0.25">
      <c r="A43">
        <v>1937</v>
      </c>
      <c r="B43" s="212"/>
      <c r="C43" s="305">
        <f>'France (sources)'!J42</f>
        <v>16.191220283508301</v>
      </c>
      <c r="D43" s="214"/>
      <c r="E43" s="215"/>
      <c r="F43" s="305">
        <f>'France (sources)'!S42*100</f>
        <v>42.619061470031703</v>
      </c>
      <c r="G43" s="216"/>
      <c r="H43" s="216"/>
      <c r="I43" s="295"/>
    </row>
    <row r="44" spans="1:9" x14ac:dyDescent="0.25">
      <c r="A44">
        <v>1938</v>
      </c>
      <c r="B44" s="212"/>
      <c r="C44" s="305">
        <f>'France (sources)'!J43</f>
        <v>14.9126693606377</v>
      </c>
      <c r="D44" s="214"/>
      <c r="E44" s="215"/>
      <c r="F44" s="305">
        <f>'France (sources)'!S43*100</f>
        <v>42.059949040412896</v>
      </c>
      <c r="G44" s="216"/>
      <c r="H44" s="216"/>
      <c r="I44" s="295"/>
    </row>
    <row r="45" spans="1:9" x14ac:dyDescent="0.25">
      <c r="A45">
        <v>1939</v>
      </c>
      <c r="B45" s="212"/>
      <c r="C45" s="305">
        <f>'France (sources)'!J44</f>
        <v>15.194830298423801</v>
      </c>
      <c r="D45" s="214"/>
      <c r="E45" s="215"/>
      <c r="F45" s="305">
        <f>'France (sources)'!S44*100</f>
        <v>42.715421319007902</v>
      </c>
      <c r="G45" s="216"/>
      <c r="H45" s="216"/>
      <c r="I45" s="295"/>
    </row>
    <row r="46" spans="1:9" x14ac:dyDescent="0.25">
      <c r="A46">
        <v>1940</v>
      </c>
      <c r="B46" s="212"/>
      <c r="C46" s="305">
        <f>'France (sources)'!J45</f>
        <v>15.567579865455599</v>
      </c>
      <c r="D46" s="214"/>
      <c r="E46" s="215"/>
      <c r="F46" s="305">
        <f>'France (sources)'!S45*100</f>
        <v>34.944188594818101</v>
      </c>
      <c r="G46" s="216"/>
      <c r="H46" s="216"/>
      <c r="I46" s="295"/>
    </row>
    <row r="47" spans="1:9" x14ac:dyDescent="0.25">
      <c r="A47">
        <v>1941</v>
      </c>
      <c r="B47" s="212"/>
      <c r="C47" s="305">
        <f>'France (sources)'!J46</f>
        <v>15.281310677528401</v>
      </c>
      <c r="D47" s="214"/>
      <c r="E47" s="215"/>
      <c r="F47" s="305">
        <f>'France (sources)'!S46*100</f>
        <v>34.844779968261705</v>
      </c>
      <c r="G47" s="216"/>
      <c r="H47" s="216"/>
      <c r="I47" s="295"/>
    </row>
    <row r="48" spans="1:9" x14ac:dyDescent="0.25">
      <c r="A48">
        <v>1942</v>
      </c>
      <c r="B48" s="212"/>
      <c r="C48" s="305">
        <f>'France (sources)'!J47</f>
        <v>14.014269411563902</v>
      </c>
      <c r="D48" s="214"/>
      <c r="E48" s="215"/>
      <c r="F48" s="305">
        <f>'France (sources)'!S47*100</f>
        <v>36.659389734268203</v>
      </c>
      <c r="G48" s="216"/>
      <c r="H48" s="216"/>
      <c r="I48" s="295"/>
    </row>
    <row r="49" spans="1:9" x14ac:dyDescent="0.25">
      <c r="A49">
        <v>1943</v>
      </c>
      <c r="B49" s="212"/>
      <c r="C49" s="305">
        <f>'France (sources)'!J48</f>
        <v>10.623200237751</v>
      </c>
      <c r="D49" s="214"/>
      <c r="E49" s="215"/>
      <c r="F49" s="305">
        <f>'France (sources)'!S48*100</f>
        <v>38.057270646095297</v>
      </c>
      <c r="G49" s="216"/>
      <c r="H49" s="216"/>
      <c r="I49" s="295"/>
    </row>
    <row r="50" spans="1:9" x14ac:dyDescent="0.25">
      <c r="A50">
        <v>1944</v>
      </c>
      <c r="B50" s="212"/>
      <c r="C50" s="305">
        <f>'France (sources)'!J49</f>
        <v>8.9946098625659907</v>
      </c>
      <c r="D50" s="214"/>
      <c r="E50" s="215"/>
      <c r="F50" s="305">
        <f>'France (sources)'!S49*100</f>
        <v>37.837558984756498</v>
      </c>
      <c r="G50" s="216"/>
      <c r="H50" s="216"/>
      <c r="I50" s="295"/>
    </row>
    <row r="51" spans="1:9" x14ac:dyDescent="0.25">
      <c r="A51">
        <v>1945</v>
      </c>
      <c r="B51" s="212"/>
      <c r="C51" s="305">
        <f>'France (sources)'!J50</f>
        <v>7.5643099844455701</v>
      </c>
      <c r="D51" s="214"/>
      <c r="E51" s="215"/>
      <c r="F51" s="305">
        <f>'France (sources)'!S50*100</f>
        <v>35.175669193267801</v>
      </c>
      <c r="G51" s="216"/>
      <c r="H51" s="216"/>
      <c r="I51" s="295"/>
    </row>
    <row r="52" spans="1:9" x14ac:dyDescent="0.25">
      <c r="A52">
        <v>1946</v>
      </c>
      <c r="B52" s="212"/>
      <c r="C52" s="305">
        <f>'France (sources)'!J51</f>
        <v>9.2722497880458796</v>
      </c>
      <c r="D52" s="214"/>
      <c r="E52" s="215"/>
      <c r="F52" s="305">
        <f>'France (sources)'!S51*100</f>
        <v>30.6842893362045</v>
      </c>
      <c r="G52" s="216"/>
      <c r="H52" s="216"/>
      <c r="I52" s="295"/>
    </row>
    <row r="53" spans="1:9" x14ac:dyDescent="0.25">
      <c r="A53">
        <v>1947</v>
      </c>
      <c r="B53" s="226"/>
      <c r="C53" s="305">
        <f>'France (sources)'!J52</f>
        <v>9.6440099179744703</v>
      </c>
      <c r="D53" s="214"/>
      <c r="E53" s="215"/>
      <c r="F53" s="305">
        <f>'France (sources)'!S52*100</f>
        <v>30.237430334091197</v>
      </c>
      <c r="G53" s="216"/>
      <c r="H53" s="216"/>
      <c r="I53" s="295"/>
    </row>
    <row r="54" spans="1:9" x14ac:dyDescent="0.25">
      <c r="A54">
        <v>1948</v>
      </c>
      <c r="B54" s="226"/>
      <c r="C54" s="305">
        <f>'France (sources)'!J53</f>
        <v>8.7345898151397705</v>
      </c>
      <c r="D54" s="214"/>
      <c r="E54" s="215"/>
      <c r="F54" s="305">
        <f>'France (sources)'!S53*100</f>
        <v>30.562499165535002</v>
      </c>
      <c r="G54" s="216"/>
      <c r="H54" s="216"/>
      <c r="I54" s="295"/>
    </row>
    <row r="55" spans="1:9" x14ac:dyDescent="0.25">
      <c r="A55">
        <v>1949</v>
      </c>
      <c r="B55" s="226"/>
      <c r="C55" s="305">
        <f>'France (sources)'!J54</f>
        <v>8.9992798864841497</v>
      </c>
      <c r="D55" s="214"/>
      <c r="E55" s="215"/>
      <c r="F55" s="305">
        <f>'France (sources)'!S54*100</f>
        <v>33.027759194374099</v>
      </c>
      <c r="G55" s="216"/>
      <c r="H55" s="216"/>
      <c r="I55" s="295"/>
    </row>
    <row r="56" spans="1:9" x14ac:dyDescent="0.25">
      <c r="A56">
        <v>1950</v>
      </c>
      <c r="B56" s="226"/>
      <c r="C56" s="305">
        <f>'France (sources)'!J55</f>
        <v>9.09778997302055</v>
      </c>
      <c r="D56" s="214"/>
      <c r="E56" s="1013">
        <f>'France (sources)'!Q55*100</f>
        <v>181</v>
      </c>
      <c r="F56" s="305">
        <f>'France (sources)'!S55*100</f>
        <v>33.333599567413302</v>
      </c>
      <c r="G56" s="216"/>
      <c r="H56" s="216"/>
      <c r="I56" s="295"/>
    </row>
    <row r="57" spans="1:9" x14ac:dyDescent="0.25">
      <c r="A57">
        <v>1951</v>
      </c>
      <c r="B57" s="226"/>
      <c r="C57" s="305">
        <f>'France (sources)'!J56</f>
        <v>9.8832800984382594</v>
      </c>
      <c r="D57" s="214"/>
      <c r="E57" s="1013">
        <f>'France (sources)'!Q56*100</f>
        <v>192</v>
      </c>
      <c r="F57" s="305">
        <f>'France (sources)'!S56*100</f>
        <v>32.699888944625798</v>
      </c>
      <c r="G57" s="216"/>
      <c r="H57" s="216"/>
      <c r="I57" s="295"/>
    </row>
    <row r="58" spans="1:9" x14ac:dyDescent="0.25">
      <c r="A58">
        <v>1952</v>
      </c>
      <c r="B58" s="226"/>
      <c r="C58" s="305">
        <f>'France (sources)'!J57</f>
        <v>10.341960191726701</v>
      </c>
      <c r="D58" s="214"/>
      <c r="E58" s="1013">
        <f>'France (sources)'!Q57*100</f>
        <v>192</v>
      </c>
      <c r="F58" s="305">
        <f>'France (sources)'!S57*100</f>
        <v>32.039529085159302</v>
      </c>
      <c r="G58" s="216"/>
      <c r="H58" s="216"/>
      <c r="I58" s="295"/>
    </row>
    <row r="59" spans="1:9" x14ac:dyDescent="0.25">
      <c r="A59">
        <v>1953</v>
      </c>
      <c r="B59" s="226"/>
      <c r="C59" s="305">
        <f>'France (sources)'!J58</f>
        <v>10.1617403328419</v>
      </c>
      <c r="D59" s="214"/>
      <c r="E59" s="1013"/>
      <c r="F59" s="305">
        <f>'France (sources)'!S58*100</f>
        <v>31.877601146697998</v>
      </c>
      <c r="G59" s="216"/>
      <c r="H59" s="216"/>
      <c r="I59" s="295"/>
    </row>
    <row r="60" spans="1:9" x14ac:dyDescent="0.25">
      <c r="A60">
        <v>1954</v>
      </c>
      <c r="B60" s="226"/>
      <c r="C60" s="305">
        <f>'France (sources)'!J59</f>
        <v>10.5679102241993</v>
      </c>
      <c r="D60" s="214"/>
      <c r="E60" s="1013">
        <f>'France (sources)'!Q59*100</f>
        <v>194</v>
      </c>
      <c r="F60" s="305">
        <f>'France (sources)'!S59*100</f>
        <v>30.424770712852499</v>
      </c>
      <c r="G60" s="216"/>
      <c r="H60" s="216"/>
      <c r="I60" s="295"/>
    </row>
    <row r="61" spans="1:9" x14ac:dyDescent="0.25">
      <c r="A61">
        <v>1955</v>
      </c>
      <c r="B61" s="226"/>
      <c r="C61" s="305">
        <f>'France (sources)'!J60</f>
        <v>10.7702903449535</v>
      </c>
      <c r="D61" s="214"/>
      <c r="E61" s="1013"/>
      <c r="F61" s="305">
        <f>'France (sources)'!S60*100</f>
        <v>31.084841489791899</v>
      </c>
      <c r="G61" s="216"/>
      <c r="H61" s="216"/>
      <c r="I61" s="295"/>
    </row>
    <row r="62" spans="1:9" x14ac:dyDescent="0.25">
      <c r="A62">
        <v>1956</v>
      </c>
      <c r="B62" s="226">
        <f>'France (sources)'!B61*'France '!B68/'France (sources)'!B67</f>
        <v>36.020194861318451</v>
      </c>
      <c r="C62" s="305">
        <f>'France (sources)'!J61</f>
        <v>9.91190001368523</v>
      </c>
      <c r="D62" s="214"/>
      <c r="E62" s="1013">
        <f>'France (sources)'!Q61*100</f>
        <v>198</v>
      </c>
      <c r="F62" s="305">
        <f>'France (sources)'!S61*100</f>
        <v>31.330698728561401</v>
      </c>
      <c r="G62" s="216"/>
      <c r="H62" s="216"/>
      <c r="I62" s="295"/>
    </row>
    <row r="63" spans="1:9" x14ac:dyDescent="0.25">
      <c r="A63">
        <v>1957</v>
      </c>
      <c r="B63" s="226"/>
      <c r="C63" s="305">
        <f>'France (sources)'!J62</f>
        <v>10.6987297534943</v>
      </c>
      <c r="D63" s="214"/>
      <c r="E63" s="1013">
        <f>'France (sources)'!Q62*100</f>
        <v>196</v>
      </c>
      <c r="F63" s="305">
        <f>'France (sources)'!S62*100</f>
        <v>33.243080973625197</v>
      </c>
      <c r="G63" s="216"/>
      <c r="H63" s="216"/>
      <c r="I63" s="295"/>
    </row>
    <row r="64" spans="1:9" x14ac:dyDescent="0.25">
      <c r="A64">
        <v>1958</v>
      </c>
      <c r="B64" s="226"/>
      <c r="C64" s="305">
        <f>'France (sources)'!J63</f>
        <v>8.8853299617767298</v>
      </c>
      <c r="D64" s="214"/>
      <c r="E64" s="1013"/>
      <c r="F64" s="305">
        <f>'France (sources)'!S63*100</f>
        <v>31.095409393310604</v>
      </c>
      <c r="G64" s="216"/>
      <c r="H64" s="216"/>
      <c r="I64" s="295"/>
    </row>
    <row r="65" spans="1:9" x14ac:dyDescent="0.25">
      <c r="A65">
        <v>1959</v>
      </c>
      <c r="B65" s="226"/>
      <c r="C65" s="305">
        <f>'France (sources)'!J64</f>
        <v>10.7552103698254</v>
      </c>
      <c r="D65" s="214"/>
      <c r="E65" s="1013">
        <f>'France (sources)'!Q64*100</f>
        <v>200.99999999999997</v>
      </c>
      <c r="F65" s="305">
        <f>'France (sources)'!S64*100</f>
        <v>32.494118809699998</v>
      </c>
      <c r="G65" s="216"/>
      <c r="H65" s="216"/>
      <c r="I65" s="295"/>
    </row>
    <row r="66" spans="1:9" x14ac:dyDescent="0.25">
      <c r="A66">
        <v>1960</v>
      </c>
      <c r="B66" s="226"/>
      <c r="C66" s="305">
        <f>'France (sources)'!J65</f>
        <v>10.902699828147901</v>
      </c>
      <c r="D66" s="214"/>
      <c r="E66" s="1013">
        <f>'France (sources)'!Q65*100</f>
        <v>202</v>
      </c>
      <c r="F66" s="305">
        <f>'France (sources)'!S65*100</f>
        <v>31.381958723068198</v>
      </c>
      <c r="G66" s="223"/>
      <c r="H66" s="223"/>
      <c r="I66" s="290"/>
    </row>
    <row r="67" spans="1:9" x14ac:dyDescent="0.25">
      <c r="A67">
        <v>1961</v>
      </c>
      <c r="B67" s="864"/>
      <c r="C67" s="305">
        <f>'France (sources)'!J66</f>
        <v>10.894910246133801</v>
      </c>
      <c r="D67" s="214"/>
      <c r="E67" s="1013">
        <f>'France (sources)'!Q66*100</f>
        <v>202.99999999999997</v>
      </c>
      <c r="F67" s="305"/>
      <c r="G67" s="223"/>
      <c r="H67" s="223"/>
      <c r="I67" s="290"/>
    </row>
    <row r="68" spans="1:9" x14ac:dyDescent="0.25">
      <c r="A68">
        <v>1962</v>
      </c>
      <c r="B68" s="865">
        <f>'France (sources)'!C67*'France '!B$76/'France (sources)'!C$75</f>
        <v>39.021877766428325</v>
      </c>
      <c r="C68" s="305">
        <f>'France (sources)'!J67</f>
        <v>10.055050253868099</v>
      </c>
      <c r="D68" s="214"/>
      <c r="E68" s="1013">
        <f>'France (sources)'!Q67*100</f>
        <v>204.99999999999997</v>
      </c>
      <c r="F68" s="305">
        <f>'France (sources)'!S67*100</f>
        <v>31.9960296154022</v>
      </c>
      <c r="G68" s="223"/>
      <c r="H68" s="223"/>
      <c r="I68" s="290"/>
    </row>
    <row r="69" spans="1:9" x14ac:dyDescent="0.25">
      <c r="A69">
        <v>1963</v>
      </c>
      <c r="B69" s="226"/>
      <c r="C69" s="305">
        <f>'France (sources)'!J68</f>
        <v>9.317950159311291</v>
      </c>
      <c r="D69" s="214"/>
      <c r="E69" s="1013">
        <f>'France (sources)'!Q68*100</f>
        <v>200</v>
      </c>
      <c r="F69" s="305"/>
      <c r="G69" s="223"/>
      <c r="H69" s="223"/>
      <c r="I69" s="290"/>
    </row>
    <row r="70" spans="1:9" x14ac:dyDescent="0.25">
      <c r="A70">
        <v>1964</v>
      </c>
      <c r="B70" s="226"/>
      <c r="C70" s="305">
        <f>'France (sources)'!J69</f>
        <v>9.2735499143600499</v>
      </c>
      <c r="D70" s="214"/>
      <c r="E70" s="1013">
        <f>'France (sources)'!Q69*100</f>
        <v>200</v>
      </c>
      <c r="F70" s="305">
        <f>'France (sources)'!S69*100</f>
        <v>30.090239644050598</v>
      </c>
      <c r="G70" s="223"/>
      <c r="H70" s="223"/>
      <c r="I70" s="290"/>
    </row>
    <row r="71" spans="1:9" x14ac:dyDescent="0.25">
      <c r="A71">
        <v>1965</v>
      </c>
      <c r="B71" s="226">
        <f>'France (sources)'!C70*'France '!B$76/'France (sources)'!C$75</f>
        <v>37.429148061676152</v>
      </c>
      <c r="C71" s="305">
        <f>'France (sources)'!J70</f>
        <v>9.5678500831127202</v>
      </c>
      <c r="D71" s="214"/>
      <c r="E71" s="1013">
        <f>'France (sources)'!Q70*100</f>
        <v>208</v>
      </c>
      <c r="F71" s="305">
        <f>'France (sources)'!S70*100</f>
        <v>31.012511253356902</v>
      </c>
      <c r="G71" s="223"/>
      <c r="H71" s="223"/>
      <c r="I71" s="290"/>
    </row>
    <row r="72" spans="1:9" x14ac:dyDescent="0.25">
      <c r="A72">
        <v>1966</v>
      </c>
      <c r="B72" s="226"/>
      <c r="C72" s="305">
        <f>'France (sources)'!J71</f>
        <v>9.4350397586822492</v>
      </c>
      <c r="D72" s="221"/>
      <c r="E72" s="1013">
        <f>'France (sources)'!Q71*100</f>
        <v>209</v>
      </c>
      <c r="F72" s="305">
        <f>'France (sources)'!S71*100</f>
        <v>29.176780581474297</v>
      </c>
      <c r="G72" s="223"/>
      <c r="H72" s="223"/>
      <c r="I72" s="290"/>
    </row>
    <row r="73" spans="1:9" x14ac:dyDescent="0.25">
      <c r="A73">
        <v>1967</v>
      </c>
      <c r="B73" s="226"/>
      <c r="C73" s="305">
        <f>'France (sources)'!J72</f>
        <v>9.2368602752685511</v>
      </c>
      <c r="D73" s="221"/>
      <c r="E73" s="1013">
        <f>'France (sources)'!Q72*100</f>
        <v>206.99999999999997</v>
      </c>
      <c r="F73" s="305">
        <f>'France (sources)'!S72*100</f>
        <v>27.771401405334501</v>
      </c>
      <c r="G73" s="223"/>
      <c r="H73" s="223"/>
      <c r="I73" s="290"/>
    </row>
    <row r="74" spans="1:9" x14ac:dyDescent="0.25">
      <c r="A74">
        <v>1968</v>
      </c>
      <c r="B74" s="226"/>
      <c r="C74" s="305">
        <f>'France (sources)'!J73</f>
        <v>9.1991297900676692</v>
      </c>
      <c r="D74" s="221"/>
      <c r="E74" s="1013">
        <f>'France (sources)'!Q73*100</f>
        <v>202.99999999999997</v>
      </c>
      <c r="F74" s="305">
        <f>'France (sources)'!S73*100</f>
        <v>26.876199245452899</v>
      </c>
      <c r="G74" s="223"/>
      <c r="H74" s="223"/>
      <c r="I74" s="290"/>
    </row>
    <row r="75" spans="1:9" x14ac:dyDescent="0.25">
      <c r="A75">
        <v>1969</v>
      </c>
      <c r="B75" s="864"/>
      <c r="C75" s="305">
        <f>'France (sources)'!J74</f>
        <v>9.3245297670364398</v>
      </c>
      <c r="D75" s="221"/>
      <c r="E75" s="1013">
        <f>'France (sources)'!Q74*100</f>
        <v>202.99999999999997</v>
      </c>
      <c r="F75" s="305">
        <f>'France (sources)'!S74*100</f>
        <v>24.743589758873</v>
      </c>
      <c r="G75" s="223"/>
      <c r="H75" s="223"/>
      <c r="I75" s="290"/>
    </row>
    <row r="76" spans="1:9" x14ac:dyDescent="0.25">
      <c r="A76">
        <v>1970</v>
      </c>
      <c r="B76" s="865">
        <f>('France (sources)'!D75*100)*'France '!B$102/('France (sources)'!D$101*100)</f>
        <v>35.040053504547885</v>
      </c>
      <c r="C76" s="305">
        <f>'France (sources)'!J75</f>
        <v>8.5468202829360997</v>
      </c>
      <c r="D76" s="321">
        <f>'France (sources)'!L75</f>
        <v>17.899999999999999</v>
      </c>
      <c r="E76" s="1013">
        <f>'France (sources)'!Q75*100</f>
        <v>202.99999999999997</v>
      </c>
      <c r="F76" s="305">
        <f>'France (sources)'!S75*100</f>
        <v>20.666010677814501</v>
      </c>
      <c r="G76" s="223"/>
      <c r="H76" s="223"/>
      <c r="I76" s="290"/>
    </row>
    <row r="77" spans="1:9" x14ac:dyDescent="0.25">
      <c r="A77">
        <v>1971</v>
      </c>
      <c r="B77" s="226"/>
      <c r="C77" s="305">
        <f>'France (sources)'!J76</f>
        <v>8.4982000291347504</v>
      </c>
      <c r="D77" s="321"/>
      <c r="E77" s="1013">
        <f>'France (sources)'!Q76*100</f>
        <v>200.99999999999997</v>
      </c>
      <c r="F77" s="305"/>
      <c r="G77" s="223"/>
      <c r="H77" s="223"/>
      <c r="I77" s="290"/>
    </row>
    <row r="78" spans="1:9" x14ac:dyDescent="0.25">
      <c r="A78">
        <v>1972</v>
      </c>
      <c r="B78" s="226"/>
      <c r="C78" s="305">
        <f>'France (sources)'!J77</f>
        <v>8.8861502707004512</v>
      </c>
      <c r="D78" s="321"/>
      <c r="E78" s="1013">
        <f>'France (sources)'!Q77*100</f>
        <v>202</v>
      </c>
      <c r="F78" s="305"/>
      <c r="G78" s="223"/>
      <c r="H78" s="223"/>
      <c r="I78" s="290"/>
    </row>
    <row r="79" spans="1:9" x14ac:dyDescent="0.25">
      <c r="A79">
        <v>1973</v>
      </c>
      <c r="B79" s="226"/>
      <c r="C79" s="305">
        <f>'France (sources)'!J78</f>
        <v>9.162589907646181</v>
      </c>
      <c r="D79" s="321"/>
      <c r="E79" s="1013">
        <f>'France (sources)'!Q78*100</f>
        <v>200</v>
      </c>
      <c r="F79" s="305"/>
      <c r="G79" s="223"/>
      <c r="H79" s="223"/>
      <c r="I79" s="290"/>
    </row>
    <row r="80" spans="1:9" x14ac:dyDescent="0.25">
      <c r="A80">
        <v>1974</v>
      </c>
      <c r="B80" s="226"/>
      <c r="C80" s="305">
        <f>'France (sources)'!J79</f>
        <v>8.0962099134921992</v>
      </c>
      <c r="D80" s="321"/>
      <c r="E80" s="1013">
        <f>'France (sources)'!Q79*100</f>
        <v>200.99999999999997</v>
      </c>
      <c r="F80" s="305"/>
      <c r="G80" s="227"/>
      <c r="H80" s="227"/>
      <c r="I80" s="291"/>
    </row>
    <row r="81" spans="1:9" x14ac:dyDescent="0.25">
      <c r="A81">
        <v>1975</v>
      </c>
      <c r="B81" s="226">
        <f>('France (sources)'!D80*100)*'France '!B$102/('France (sources)'!D$101*100)</f>
        <v>33.104701712145534</v>
      </c>
      <c r="C81" s="305">
        <f>'France (sources)'!J80</f>
        <v>8.3051197230815905</v>
      </c>
      <c r="D81" s="321"/>
      <c r="E81" s="1013">
        <f>'France (sources)'!Q80*100</f>
        <v>200.99999999999997</v>
      </c>
      <c r="F81" s="305">
        <f>'France (sources)'!S80*100</f>
        <v>18.615190684795397</v>
      </c>
      <c r="G81" s="227"/>
      <c r="H81" s="227"/>
      <c r="I81" s="291"/>
    </row>
    <row r="82" spans="1:9" x14ac:dyDescent="0.25">
      <c r="A82">
        <v>1976</v>
      </c>
      <c r="B82" s="226"/>
      <c r="C82" s="305">
        <f>'France (sources)'!J81</f>
        <v>8.48056003451347</v>
      </c>
      <c r="D82" s="321"/>
      <c r="E82" s="1013">
        <f>'France (sources)'!Q81*100</f>
        <v>197</v>
      </c>
      <c r="F82" s="305"/>
      <c r="G82" s="227"/>
      <c r="H82" s="227"/>
      <c r="I82" s="291"/>
    </row>
    <row r="83" spans="1:9" x14ac:dyDescent="0.25">
      <c r="A83">
        <v>1977</v>
      </c>
      <c r="B83" s="226"/>
      <c r="C83" s="305">
        <f>'France (sources)'!J82</f>
        <v>7.3968403041362807</v>
      </c>
      <c r="D83" s="321"/>
      <c r="E83" s="1013">
        <f>'France (sources)'!Q82*100</f>
        <v>196</v>
      </c>
      <c r="F83" s="305"/>
      <c r="G83" s="227"/>
      <c r="H83" s="227"/>
      <c r="I83" s="291"/>
    </row>
    <row r="84" spans="1:9" x14ac:dyDescent="0.25">
      <c r="A84">
        <v>1978</v>
      </c>
      <c r="B84" s="226"/>
      <c r="C84" s="305">
        <f>'France (sources)'!J83</f>
        <v>8.4709800779819506</v>
      </c>
      <c r="D84" s="321"/>
      <c r="E84" s="1013">
        <f>'France (sources)'!Q83*100</f>
        <v>196</v>
      </c>
      <c r="F84" s="305"/>
      <c r="G84" s="227"/>
      <c r="H84" s="227"/>
      <c r="I84" s="291"/>
    </row>
    <row r="85" spans="1:9" x14ac:dyDescent="0.25">
      <c r="A85">
        <v>1979</v>
      </c>
      <c r="B85" s="226">
        <f>('France (sources)'!D84*100)*'France '!B$102/('France (sources)'!D$101*100)</f>
        <v>30.150743713215629</v>
      </c>
      <c r="C85" s="305">
        <f>'France (sources)'!J84</f>
        <v>8.4739901125431096</v>
      </c>
      <c r="D85" s="321"/>
      <c r="E85" s="1013">
        <f>'France (sources)'!Q84*100</f>
        <v>194</v>
      </c>
      <c r="F85" s="305">
        <f>'France (sources)'!S84*100</f>
        <v>17.358639836311298</v>
      </c>
      <c r="G85" s="227"/>
      <c r="H85" s="227"/>
      <c r="I85" s="291"/>
    </row>
    <row r="86" spans="1:9" x14ac:dyDescent="0.25">
      <c r="A86">
        <v>1980</v>
      </c>
      <c r="B86" s="226"/>
      <c r="C86" s="305">
        <f>'France (sources)'!J85</f>
        <v>7.7858202159404799</v>
      </c>
      <c r="D86" s="321"/>
      <c r="E86" s="1013">
        <f>'France (sources)'!Q85*100</f>
        <v>193</v>
      </c>
      <c r="F86" s="305"/>
      <c r="G86" s="227"/>
      <c r="H86" s="227"/>
      <c r="I86" s="291"/>
    </row>
    <row r="87" spans="1:9" x14ac:dyDescent="0.25">
      <c r="A87">
        <v>1981</v>
      </c>
      <c r="B87" s="226"/>
      <c r="C87" s="305">
        <f>'France (sources)'!J86</f>
        <v>7.1492701768875095</v>
      </c>
      <c r="D87" s="321"/>
      <c r="E87" s="1013">
        <f>'France (sources)'!Q86*100</f>
        <v>193</v>
      </c>
      <c r="F87" s="305"/>
      <c r="G87" s="227"/>
      <c r="H87" s="227"/>
      <c r="I87" s="291"/>
    </row>
    <row r="88" spans="1:9" x14ac:dyDescent="0.25">
      <c r="A88">
        <v>1982</v>
      </c>
      <c r="B88" s="226"/>
      <c r="C88" s="305">
        <f>'France (sources)'!J87</f>
        <v>6.9481201469898197</v>
      </c>
      <c r="D88" s="321"/>
      <c r="E88" s="1013">
        <f>'France (sources)'!Q87*100</f>
        <v>194</v>
      </c>
      <c r="F88" s="305"/>
      <c r="G88" s="227"/>
      <c r="H88" s="227"/>
      <c r="I88" s="291"/>
    </row>
    <row r="89" spans="1:9" x14ac:dyDescent="0.25">
      <c r="A89">
        <v>1983</v>
      </c>
      <c r="B89" s="226"/>
      <c r="C89" s="305">
        <f>'France (sources)'!J88</f>
        <v>7.6607897877693203</v>
      </c>
      <c r="D89" s="321"/>
      <c r="E89" s="1013">
        <f>'France (sources)'!Q88*100</f>
        <v>194</v>
      </c>
      <c r="F89" s="305"/>
      <c r="G89" s="227"/>
      <c r="H89" s="227"/>
      <c r="I89" s="291"/>
    </row>
    <row r="90" spans="1:9" x14ac:dyDescent="0.25">
      <c r="A90">
        <v>1984</v>
      </c>
      <c r="B90" s="226">
        <f>('France (sources)'!D89*100)*'France '!B$102/('France (sources)'!D$101*100)</f>
        <v>29.132137506688071</v>
      </c>
      <c r="C90" s="305">
        <f>'France (sources)'!J89</f>
        <v>7.6835803687572497</v>
      </c>
      <c r="D90" s="321"/>
      <c r="E90" s="1013">
        <f>'France (sources)'!Q89*100</f>
        <v>193</v>
      </c>
      <c r="F90" s="305">
        <f>'France (sources)'!S89*100</f>
        <v>15.538370609283501</v>
      </c>
      <c r="G90" s="227"/>
      <c r="H90" s="227"/>
      <c r="I90" s="291"/>
    </row>
    <row r="91" spans="1:9" x14ac:dyDescent="0.25">
      <c r="A91">
        <v>1985</v>
      </c>
      <c r="B91" s="226"/>
      <c r="C91" s="305">
        <f>'France (sources)'!J90</f>
        <v>7.8208096325397509</v>
      </c>
      <c r="D91" s="321"/>
      <c r="E91" s="1013">
        <f>'France (sources)'!Q90*100</f>
        <v>195</v>
      </c>
      <c r="F91" s="305"/>
      <c r="G91" s="227"/>
      <c r="H91" s="227"/>
      <c r="I91" s="291"/>
    </row>
    <row r="92" spans="1:9" x14ac:dyDescent="0.25">
      <c r="A92">
        <v>1986</v>
      </c>
      <c r="B92" s="226"/>
      <c r="C92" s="305">
        <f>'France (sources)'!J91</f>
        <v>8.0620601773261988</v>
      </c>
      <c r="D92" s="321"/>
      <c r="E92" s="1013">
        <f>'France (sources)'!Q91*100</f>
        <v>196</v>
      </c>
      <c r="F92" s="305"/>
      <c r="G92" s="227"/>
      <c r="H92" s="227"/>
      <c r="I92" s="291"/>
    </row>
    <row r="93" spans="1:9" x14ac:dyDescent="0.25">
      <c r="A93">
        <v>1987</v>
      </c>
      <c r="B93" s="226"/>
      <c r="C93" s="305">
        <f>'France (sources)'!J92</f>
        <v>8.0858200788497889</v>
      </c>
      <c r="D93" s="321"/>
      <c r="E93" s="1013">
        <f>'France (sources)'!Q92*100</f>
        <v>197</v>
      </c>
      <c r="F93" s="305"/>
      <c r="G93" s="227"/>
      <c r="H93" s="227"/>
      <c r="I93" s="291"/>
    </row>
    <row r="94" spans="1:9" x14ac:dyDescent="0.25">
      <c r="A94">
        <v>1988</v>
      </c>
      <c r="B94" s="226"/>
      <c r="C94" s="305">
        <f>'France (sources)'!J93</f>
        <v>7.6924502849578902</v>
      </c>
      <c r="D94" s="321"/>
      <c r="E94" s="1013">
        <f>'France (sources)'!Q93*100</f>
        <v>197</v>
      </c>
      <c r="F94" s="305">
        <f>'France (sources)'!S93*100</f>
        <v>17.3112601041794</v>
      </c>
      <c r="G94" s="227"/>
      <c r="H94" s="227"/>
      <c r="I94" s="291"/>
    </row>
    <row r="95" spans="1:9" x14ac:dyDescent="0.25">
      <c r="A95">
        <v>1989</v>
      </c>
      <c r="B95" s="226"/>
      <c r="C95" s="305">
        <f>'France (sources)'!J94</f>
        <v>8.3144098520278895</v>
      </c>
      <c r="D95" s="321"/>
      <c r="E95" s="1013">
        <f>'France (sources)'!Q94*100</f>
        <v>199</v>
      </c>
      <c r="F95" s="305"/>
      <c r="G95" s="223"/>
      <c r="H95" s="223"/>
      <c r="I95" s="290"/>
    </row>
    <row r="96" spans="1:9" x14ac:dyDescent="0.25">
      <c r="A96">
        <v>1990</v>
      </c>
      <c r="B96" s="226">
        <f>('France (sources)'!D95*100)*'France '!B$102/('France (sources)'!D$101*100)</f>
        <v>28.317252541466026</v>
      </c>
      <c r="C96" s="305">
        <f>'France (sources)'!J95</f>
        <v>8.3993002772331202</v>
      </c>
      <c r="D96" s="321">
        <f>'France (sources)'!L95</f>
        <v>13.8</v>
      </c>
      <c r="E96" s="1013">
        <f>'France (sources)'!Q95*100</f>
        <v>199</v>
      </c>
      <c r="F96" s="305">
        <f>'France (sources)'!S95*100</f>
        <v>17.255939543247202</v>
      </c>
      <c r="G96" s="223"/>
      <c r="H96" s="223"/>
      <c r="I96" s="290"/>
    </row>
    <row r="97" spans="1:9" x14ac:dyDescent="0.25">
      <c r="A97">
        <v>1991</v>
      </c>
      <c r="B97" s="866"/>
      <c r="C97" s="305">
        <f>'France (sources)'!J96</f>
        <v>7.96722993254662</v>
      </c>
      <c r="D97" s="321"/>
      <c r="E97" s="1013">
        <f>'France (sources)'!Q96*100</f>
        <v>199</v>
      </c>
      <c r="F97" s="305">
        <f>'France (sources)'!S96*100</f>
        <v>18.277069926261898</v>
      </c>
      <c r="G97" s="227"/>
      <c r="H97" s="227"/>
      <c r="I97" s="291"/>
    </row>
    <row r="98" spans="1:9" x14ac:dyDescent="0.25">
      <c r="A98" s="6">
        <v>1992</v>
      </c>
      <c r="B98" s="866"/>
      <c r="C98" s="305">
        <f>'France (sources)'!J97</f>
        <v>7.6901003718376204</v>
      </c>
      <c r="D98" s="321"/>
      <c r="E98" s="1013">
        <f>'France (sources)'!Q97*100</f>
        <v>197</v>
      </c>
      <c r="F98" s="305">
        <f>'France (sources)'!S97*100</f>
        <v>17.4957200884819</v>
      </c>
      <c r="G98" s="227"/>
      <c r="H98" s="227"/>
      <c r="I98" s="291"/>
    </row>
    <row r="99" spans="1:9" x14ac:dyDescent="0.25">
      <c r="A99" s="6">
        <v>1993</v>
      </c>
      <c r="B99" s="866"/>
      <c r="C99" s="305">
        <f>'France (sources)'!J98</f>
        <v>7.6630696654319808</v>
      </c>
      <c r="D99" s="321"/>
      <c r="E99" s="1013">
        <f>'France (sources)'!Q98*100</f>
        <v>195</v>
      </c>
      <c r="F99" s="305">
        <f>'France (sources)'!S98*100</f>
        <v>18.789879977703102</v>
      </c>
      <c r="G99" s="227"/>
      <c r="H99" s="227"/>
      <c r="I99" s="291"/>
    </row>
    <row r="100" spans="1:9" x14ac:dyDescent="0.25">
      <c r="A100" s="6">
        <v>1994</v>
      </c>
      <c r="B100" s="866"/>
      <c r="C100" s="305">
        <f>'France (sources)'!J99</f>
        <v>7.5908198952674892</v>
      </c>
      <c r="D100" s="321"/>
      <c r="E100" s="1013">
        <f>'France (sources)'!Q99*100</f>
        <v>200</v>
      </c>
      <c r="F100" s="305">
        <f>'France (sources)'!S99*100</f>
        <v>19.323830306529999</v>
      </c>
      <c r="G100" s="227"/>
      <c r="H100" s="227"/>
      <c r="I100" s="291"/>
    </row>
    <row r="101" spans="1:9" x14ac:dyDescent="0.25">
      <c r="A101" s="6">
        <v>1995</v>
      </c>
      <c r="B101" s="866"/>
      <c r="C101" s="305">
        <f>'France (sources)'!J100</f>
        <v>7.5283899903297398</v>
      </c>
      <c r="D101" s="321"/>
      <c r="E101" s="1013">
        <f>'France (sources)'!Q100*100</f>
        <v>198</v>
      </c>
      <c r="F101" s="305">
        <f>'France (sources)'!S100*100</f>
        <v>19.642250239849098</v>
      </c>
      <c r="G101" s="227"/>
      <c r="H101" s="227"/>
      <c r="I101" s="291"/>
    </row>
    <row r="102" spans="1:9" x14ac:dyDescent="0.25">
      <c r="A102" s="6">
        <v>1996</v>
      </c>
      <c r="B102" s="230">
        <f>('France (sources)'!E101*100)*'France '!B$108/('France (sources)'!E$107*100)</f>
        <v>28.520973782771538</v>
      </c>
      <c r="C102" s="305">
        <f>'France (sources)'!J101</f>
        <v>7.4179403483867601</v>
      </c>
      <c r="D102" s="321">
        <f>'France (sources)'!O101</f>
        <v>14.5</v>
      </c>
      <c r="E102" s="1013">
        <f>'France (sources)'!Q101*100</f>
        <v>198</v>
      </c>
      <c r="F102" s="305">
        <f>'France (sources)'!S101*100</f>
        <v>23.320880532264702</v>
      </c>
      <c r="G102" s="227"/>
      <c r="H102" s="227"/>
      <c r="I102" s="291"/>
    </row>
    <row r="103" spans="1:9" x14ac:dyDescent="0.25">
      <c r="A103" s="6">
        <v>1997</v>
      </c>
      <c r="B103" s="866"/>
      <c r="C103" s="305">
        <f>'France (sources)'!J102</f>
        <v>7.7763900160789508</v>
      </c>
      <c r="D103" s="321">
        <f>'France (sources)'!O102</f>
        <v>14.2</v>
      </c>
      <c r="E103" s="1013">
        <f>'France (sources)'!Q102*100</f>
        <v>197</v>
      </c>
      <c r="F103" s="305">
        <f>'France (sources)'!S102*100</f>
        <v>25.308188796043403</v>
      </c>
      <c r="G103" s="227"/>
      <c r="H103" s="227"/>
      <c r="I103" s="291"/>
    </row>
    <row r="104" spans="1:9" x14ac:dyDescent="0.25">
      <c r="A104" s="6">
        <v>1998</v>
      </c>
      <c r="B104" s="866">
        <f>('France (sources)'!E103*100)*'France '!B$108/('France (sources)'!E$107*100)</f>
        <v>28.205243445692883</v>
      </c>
      <c r="C104" s="305">
        <f>'France (sources)'!J103</f>
        <v>7.7408701181411699</v>
      </c>
      <c r="D104" s="321">
        <f>'France (sources)'!O103</f>
        <v>13.8</v>
      </c>
      <c r="E104" s="1013">
        <f>'France (sources)'!Q103*100</f>
        <v>196</v>
      </c>
      <c r="F104" s="305">
        <f>'France (sources)'!S103*100</f>
        <v>26.698580384254498</v>
      </c>
      <c r="G104" s="227"/>
      <c r="H104" s="227"/>
      <c r="I104" s="291"/>
    </row>
    <row r="105" spans="1:9" x14ac:dyDescent="0.25">
      <c r="A105" s="6">
        <v>1999</v>
      </c>
      <c r="B105" s="866"/>
      <c r="C105" s="305">
        <f>'France (sources)'!J104</f>
        <v>8.2490302622318303</v>
      </c>
      <c r="D105" s="321">
        <f>'France (sources)'!O104</f>
        <v>13.5</v>
      </c>
      <c r="E105" s="1013">
        <f>'France (sources)'!Q104*100</f>
        <v>199</v>
      </c>
      <c r="F105" s="305">
        <f>'France (sources)'!S104*100</f>
        <v>27.835509181022601</v>
      </c>
      <c r="G105" s="227"/>
      <c r="H105" s="227"/>
      <c r="I105" s="291"/>
    </row>
    <row r="106" spans="1:9" x14ac:dyDescent="0.25">
      <c r="A106" s="6">
        <v>2000</v>
      </c>
      <c r="B106" s="866">
        <f>('France (sources)'!E105*100)*'France '!B$108/('France (sources)'!E$107*100)</f>
        <v>28.626217228464423</v>
      </c>
      <c r="C106" s="305">
        <f>'France (sources)'!J105</f>
        <v>8.338470011949541</v>
      </c>
      <c r="D106" s="321">
        <f>'France (sources)'!O105</f>
        <v>13.6</v>
      </c>
      <c r="E106" s="1013">
        <f>'France (sources)'!Q105*100</f>
        <v>200</v>
      </c>
      <c r="F106" s="305">
        <f>'France (sources)'!S105*100</f>
        <v>28.1122803688049</v>
      </c>
      <c r="G106" s="227"/>
      <c r="H106" s="227"/>
      <c r="I106" s="291"/>
    </row>
    <row r="107" spans="1:9" x14ac:dyDescent="0.25">
      <c r="A107" s="6">
        <v>2001</v>
      </c>
      <c r="B107" s="866"/>
      <c r="C107" s="305">
        <f>'France (sources)'!J106</f>
        <v>8.1654302775859797</v>
      </c>
      <c r="D107" s="321">
        <f>'France (sources)'!O106</f>
        <v>13.4</v>
      </c>
      <c r="E107" s="1013">
        <f>'France (sources)'!Q106*100</f>
        <v>200.99999999999997</v>
      </c>
      <c r="F107" s="305">
        <f>'France (sources)'!S106*100</f>
        <v>27.0500987768173</v>
      </c>
      <c r="G107" s="227"/>
      <c r="H107" s="227"/>
      <c r="I107" s="291"/>
    </row>
    <row r="108" spans="1:9" x14ac:dyDescent="0.25">
      <c r="A108" s="6">
        <v>2002</v>
      </c>
      <c r="B108" s="951">
        <f>'France (sources)'!F107*100</f>
        <v>28.1</v>
      </c>
      <c r="C108" s="305">
        <f>'France (sources)'!J107</f>
        <v>8.0715902149677312</v>
      </c>
      <c r="D108" s="321">
        <f>'France (sources)'!O107</f>
        <v>12.9</v>
      </c>
      <c r="E108" s="1013">
        <f>'France (sources)'!Q107*100</f>
        <v>200</v>
      </c>
      <c r="F108" s="305">
        <f>'France (sources)'!S107*100</f>
        <v>25.402340292930596</v>
      </c>
      <c r="G108" s="227"/>
      <c r="H108" s="227"/>
      <c r="I108" s="291"/>
    </row>
    <row r="109" spans="1:9" x14ac:dyDescent="0.25">
      <c r="A109" s="6">
        <v>2003</v>
      </c>
      <c r="B109" s="336">
        <f>'France (sources)'!F108*100</f>
        <v>28.000000000000004</v>
      </c>
      <c r="C109" s="305">
        <f>'France (sources)'!J108</f>
        <v>8.2130901515483892</v>
      </c>
      <c r="D109" s="321">
        <f>'France (sources)'!O108</f>
        <v>13</v>
      </c>
      <c r="E109" s="1013">
        <f>'France (sources)'!Q108*100</f>
        <v>199</v>
      </c>
      <c r="F109" s="305">
        <f>'France (sources)'!S108*100</f>
        <v>24.618320167064699</v>
      </c>
      <c r="G109" s="227"/>
      <c r="H109" s="227"/>
      <c r="I109" s="291"/>
    </row>
    <row r="110" spans="1:9" x14ac:dyDescent="0.25">
      <c r="A110" s="6">
        <v>2004</v>
      </c>
      <c r="B110" s="336">
        <f>'France (sources)'!F109*100</f>
        <v>28.1</v>
      </c>
      <c r="C110" s="305">
        <f>'France (sources)'!J109</f>
        <v>8.60382989048958</v>
      </c>
      <c r="D110" s="321">
        <f>'France (sources)'!O109</f>
        <v>12.6</v>
      </c>
      <c r="E110" s="1013">
        <f>'France (sources)'!Q109*100</f>
        <v>200</v>
      </c>
      <c r="F110" s="305">
        <f>'France (sources)'!S109*100</f>
        <v>23.764179646968799</v>
      </c>
      <c r="G110" s="227"/>
      <c r="H110" s="227"/>
      <c r="I110" s="291"/>
    </row>
    <row r="111" spans="1:9" x14ac:dyDescent="0.25">
      <c r="A111" s="6">
        <v>2005</v>
      </c>
      <c r="B111" s="336">
        <f>'France (sources)'!F110*100</f>
        <v>28.599999999999998</v>
      </c>
      <c r="C111" s="305">
        <f>'France (sources)'!J110</f>
        <v>8.4721498191356694</v>
      </c>
      <c r="D111" s="321">
        <f>'France (sources)'!O110</f>
        <v>13.1</v>
      </c>
      <c r="E111" s="1013">
        <f>'France (sources)'!Q110*100</f>
        <v>199</v>
      </c>
      <c r="F111" s="305">
        <f>'France (sources)'!S110*100</f>
        <v>22.511060535907802</v>
      </c>
      <c r="G111" s="227"/>
      <c r="H111" s="227"/>
      <c r="I111" s="291"/>
    </row>
    <row r="112" spans="1:9" x14ac:dyDescent="0.25">
      <c r="A112" s="6">
        <v>2006</v>
      </c>
      <c r="B112" s="336">
        <f>'France (sources)'!F111*100</f>
        <v>29.099999999999998</v>
      </c>
      <c r="C112" s="305">
        <f>'France (sources)'!J111</f>
        <v>8.9181102812290209</v>
      </c>
      <c r="D112" s="321">
        <f>'France (sources)'!O111</f>
        <v>13.1</v>
      </c>
      <c r="E112" s="1013">
        <f>'France (sources)'!Q111*100</f>
        <v>199</v>
      </c>
      <c r="F112" s="305">
        <f>'France (sources)'!S111*100</f>
        <v>22.132070362567898</v>
      </c>
      <c r="G112" s="227"/>
      <c r="H112" s="227"/>
      <c r="I112" s="291"/>
    </row>
    <row r="113" spans="1:14" x14ac:dyDescent="0.25">
      <c r="A113" s="6">
        <v>2007</v>
      </c>
      <c r="B113" s="336">
        <f>'France (sources)'!F112*100</f>
        <v>28.9</v>
      </c>
      <c r="C113" s="305">
        <f>'France (sources)'!J112</f>
        <v>9.302660077810291</v>
      </c>
      <c r="D113" s="321">
        <f>'France (sources)'!O112</f>
        <v>13.4</v>
      </c>
      <c r="E113" s="1013">
        <f>'France (sources)'!Q112*100</f>
        <v>199</v>
      </c>
      <c r="F113" s="305">
        <f>'France (sources)'!S112*100</f>
        <v>22.374859452247602</v>
      </c>
      <c r="G113" s="227"/>
      <c r="H113" s="227"/>
      <c r="I113" s="291"/>
    </row>
    <row r="114" spans="1:14" x14ac:dyDescent="0.25">
      <c r="A114" s="6">
        <v>2008</v>
      </c>
      <c r="B114" s="336">
        <f>'France (sources)'!F113*100</f>
        <v>28.9</v>
      </c>
      <c r="C114" s="305">
        <f>'France (sources)'!J113</f>
        <v>8.8382899761200004</v>
      </c>
      <c r="D114" s="321">
        <f>'France (sources)'!O113</f>
        <v>13</v>
      </c>
      <c r="E114" s="1013">
        <f>'France (sources)'!Q113*100</f>
        <v>198</v>
      </c>
      <c r="F114" s="305">
        <f>'France (sources)'!S113*100</f>
        <v>21.592929959297198</v>
      </c>
      <c r="G114" s="227"/>
      <c r="H114" s="227"/>
      <c r="I114" s="291"/>
    </row>
    <row r="115" spans="1:14" x14ac:dyDescent="0.25">
      <c r="A115" s="6">
        <v>2009</v>
      </c>
      <c r="B115" s="336">
        <f>'France (sources)'!F114*100</f>
        <v>28.999999999999996</v>
      </c>
      <c r="C115" s="305">
        <f>'France (sources)'!J114</f>
        <v>7.9515896737575504</v>
      </c>
      <c r="D115" s="321">
        <f>'France (sources)'!O114</f>
        <v>13.5</v>
      </c>
      <c r="E115" s="1013">
        <f>'France (sources)'!Q114*100</f>
        <v>197</v>
      </c>
      <c r="F115" s="305">
        <f>'France (sources)'!S114*100</f>
        <v>21.7010706663132</v>
      </c>
      <c r="G115" s="227"/>
      <c r="H115" s="227"/>
      <c r="I115" s="291"/>
    </row>
    <row r="116" spans="1:14" x14ac:dyDescent="0.25">
      <c r="A116" s="6">
        <v>2010</v>
      </c>
      <c r="B116" s="336">
        <f>'France (sources)'!F115*100</f>
        <v>29.9</v>
      </c>
      <c r="C116" s="305">
        <f>'France (sources)'!J115</f>
        <v>8.3986900746822393</v>
      </c>
      <c r="D116" s="321">
        <f>'France (sources)'!O115</f>
        <v>14.1</v>
      </c>
      <c r="E116" s="1013">
        <f>'France (sources)'!Q115*100</f>
        <v>197</v>
      </c>
      <c r="F116" s="305">
        <f>'France (sources)'!S115*100</f>
        <v>23.506590723991401</v>
      </c>
      <c r="G116" s="227"/>
      <c r="H116" s="227"/>
      <c r="I116" s="291"/>
    </row>
    <row r="117" spans="1:14" x14ac:dyDescent="0.25">
      <c r="A117" s="6">
        <v>2011</v>
      </c>
      <c r="B117" s="951">
        <f>'France (sources)'!G116*'France '!B$116/'France (sources)'!G$115</f>
        <v>30.196039603960397</v>
      </c>
      <c r="C117" s="305">
        <f>'France (sources)'!J116</f>
        <v>9.0337902307510412</v>
      </c>
      <c r="D117" s="322">
        <f>'France (sources)'!M116*'France '!D$116/'France (sources)'!M$115</f>
        <v>14.402142857142858</v>
      </c>
      <c r="E117" s="1013">
        <f>'France (sources)'!Q116*100</f>
        <v>198</v>
      </c>
      <c r="F117" s="305">
        <f>'France (sources)'!S116*100</f>
        <v>22.9755103588104</v>
      </c>
      <c r="G117" s="227"/>
      <c r="H117" s="227"/>
      <c r="I117" s="291"/>
    </row>
    <row r="118" spans="1:14" x14ac:dyDescent="0.25">
      <c r="A118" s="6">
        <v>2012</v>
      </c>
      <c r="B118" s="336">
        <f>'France (sources)'!G117*'France '!B$116/'France (sources)'!G$115</f>
        <v>29.9</v>
      </c>
      <c r="C118" s="305">
        <f>'France (sources)'!J117</f>
        <v>8.7160803377628291</v>
      </c>
      <c r="D118" s="321">
        <f>'France (sources)'!M117*'France '!D$116/'France (sources)'!M$115</f>
        <v>13.999285714285715</v>
      </c>
      <c r="E118" s="1013">
        <f>'France (sources)'!Q117*100</f>
        <v>199</v>
      </c>
      <c r="F118" s="305">
        <f>'France (sources)'!S117*100</f>
        <v>22.357790172100099</v>
      </c>
      <c r="G118" s="227"/>
      <c r="H118" s="227"/>
      <c r="I118" s="291"/>
    </row>
    <row r="119" spans="1:14" x14ac:dyDescent="0.25">
      <c r="A119" s="6">
        <v>2013</v>
      </c>
      <c r="B119" s="951">
        <f>'France (sources)'!H118*'France '!B$118/'France (sources)'!H$117</f>
        <v>28.527540983606556</v>
      </c>
      <c r="C119" s="305">
        <f>'France (sources)'!J118</f>
        <v>7.9360596835613304</v>
      </c>
      <c r="D119" s="322">
        <f>'France (sources)'!N118*'France '!D$118/'France (sources)'!N$117</f>
        <v>13.705594405594406</v>
      </c>
      <c r="E119" s="1013">
        <f>'France (sources)'!Q118*100</f>
        <v>199</v>
      </c>
      <c r="F119" s="305"/>
      <c r="G119" s="227"/>
      <c r="H119" s="227"/>
      <c r="I119" s="291"/>
    </row>
    <row r="120" spans="1:14" x14ac:dyDescent="0.25">
      <c r="A120" s="6">
        <v>2014</v>
      </c>
      <c r="B120" s="336">
        <f>'France (sources)'!H119*'France '!B$118/'France (sources)'!H$117</f>
        <v>28.72360655737705</v>
      </c>
      <c r="C120" s="305"/>
      <c r="D120" s="321">
        <f>'France (sources)'!N119*'France '!D$118/'France (sources)'!N$117</f>
        <v>13.80349150849151</v>
      </c>
      <c r="E120" s="229"/>
      <c r="F120" s="305"/>
      <c r="G120" s="227"/>
      <c r="H120" s="227"/>
      <c r="I120" s="291"/>
    </row>
    <row r="121" spans="1:14" ht="15.75" thickBot="1" x14ac:dyDescent="0.3">
      <c r="A121" s="143">
        <v>2015</v>
      </c>
      <c r="B121" s="234"/>
      <c r="C121" s="235"/>
      <c r="D121" s="323"/>
      <c r="E121" s="236"/>
      <c r="F121" s="306"/>
      <c r="G121" s="223"/>
      <c r="H121" s="223"/>
      <c r="I121" s="290"/>
    </row>
    <row r="122" spans="1:14" ht="15.75" thickTop="1" x14ac:dyDescent="0.25">
      <c r="B122" s="119"/>
      <c r="D122" s="119"/>
      <c r="E122" s="120"/>
      <c r="F122" s="120"/>
      <c r="G122" s="120"/>
      <c r="H122" s="120"/>
      <c r="I122" s="120"/>
    </row>
    <row r="123" spans="1:14" x14ac:dyDescent="0.25">
      <c r="A123" s="42" t="s">
        <v>70</v>
      </c>
      <c r="B123" s="1509" t="s">
        <v>71</v>
      </c>
      <c r="C123" s="1509"/>
      <c r="D123" s="1509"/>
      <c r="E123" s="43"/>
      <c r="F123" s="19"/>
      <c r="G123" s="121"/>
    </row>
    <row r="124" spans="1:14" x14ac:dyDescent="0.25">
      <c r="A124" s="42"/>
      <c r="B124" s="987" t="s">
        <v>485</v>
      </c>
      <c r="C124" s="296"/>
      <c r="D124" s="296"/>
      <c r="E124" s="43"/>
      <c r="F124" s="19"/>
    </row>
    <row r="125" spans="1:14" ht="33.950000000000003" customHeight="1" x14ac:dyDescent="0.25">
      <c r="A125" s="42" t="s">
        <v>72</v>
      </c>
      <c r="B125" s="1510" t="s">
        <v>486</v>
      </c>
      <c r="C125" s="1510"/>
      <c r="D125" s="1510"/>
      <c r="E125" s="1510"/>
      <c r="F125" s="1510"/>
      <c r="G125" s="1510"/>
      <c r="H125" s="304"/>
      <c r="I125" s="304"/>
    </row>
    <row r="126" spans="1:14" x14ac:dyDescent="0.25">
      <c r="A126" s="46" t="s">
        <v>73</v>
      </c>
      <c r="B126" s="47"/>
      <c r="C126" s="47"/>
      <c r="D126" s="47"/>
      <c r="E126" s="45"/>
      <c r="F126" s="45"/>
      <c r="G126" s="304"/>
      <c r="H126" s="304"/>
      <c r="I126" s="304"/>
    </row>
    <row r="127" spans="1:14" s="70" customFormat="1" ht="104.1" customHeight="1" x14ac:dyDescent="0.25">
      <c r="A127" s="49" t="s">
        <v>55</v>
      </c>
      <c r="B127" s="1553" t="s">
        <v>518</v>
      </c>
      <c r="C127" s="1508"/>
      <c r="D127" s="1508"/>
      <c r="E127" s="1508"/>
      <c r="F127" s="1508"/>
      <c r="G127" s="1508"/>
      <c r="H127" s="123"/>
      <c r="I127" s="123"/>
      <c r="J127" s="90"/>
      <c r="K127" s="90"/>
      <c r="L127" s="90"/>
      <c r="M127" s="90"/>
      <c r="N127" s="90"/>
    </row>
    <row r="128" spans="1:14" s="70" customFormat="1" ht="114.95" customHeight="1" x14ac:dyDescent="0.25">
      <c r="A128" s="49" t="s">
        <v>56</v>
      </c>
      <c r="B128" s="1508" t="s">
        <v>573</v>
      </c>
      <c r="C128" s="1508"/>
      <c r="D128" s="1508"/>
      <c r="E128" s="1508"/>
      <c r="F128" s="1508"/>
      <c r="G128" s="1508"/>
      <c r="H128" s="123"/>
      <c r="I128" s="123"/>
      <c r="J128" s="90"/>
      <c r="K128" s="90"/>
      <c r="L128" s="90"/>
      <c r="M128" s="90"/>
      <c r="N128" s="90"/>
    </row>
    <row r="129" spans="1:14" s="70" customFormat="1" ht="89.1" customHeight="1" x14ac:dyDescent="0.25">
      <c r="A129" s="49" t="s">
        <v>57</v>
      </c>
      <c r="B129" s="1553" t="s">
        <v>519</v>
      </c>
      <c r="C129" s="1508"/>
      <c r="D129" s="1508"/>
      <c r="E129" s="1508"/>
      <c r="F129" s="1508"/>
      <c r="G129" s="1508"/>
      <c r="H129" s="124"/>
      <c r="I129" s="124"/>
      <c r="J129" s="90"/>
      <c r="K129" s="90"/>
      <c r="L129" s="90"/>
      <c r="M129" s="90"/>
      <c r="N129" s="90"/>
    </row>
    <row r="130" spans="1:14" ht="48" customHeight="1" x14ac:dyDescent="0.25">
      <c r="A130" s="49" t="s">
        <v>74</v>
      </c>
      <c r="B130" s="1508" t="s">
        <v>520</v>
      </c>
      <c r="C130" s="1508"/>
      <c r="D130" s="1508"/>
      <c r="E130" s="1508"/>
      <c r="F130" s="1508"/>
      <c r="G130" s="1508"/>
      <c r="H130" s="123"/>
      <c r="I130" s="123"/>
    </row>
    <row r="131" spans="1:14" ht="63" customHeight="1" x14ac:dyDescent="0.25">
      <c r="A131" s="49" t="s">
        <v>76</v>
      </c>
      <c r="B131" s="1508" t="s">
        <v>572</v>
      </c>
      <c r="C131" s="1508"/>
      <c r="D131" s="1508"/>
      <c r="E131" s="1508"/>
      <c r="F131" s="1508"/>
      <c r="G131" s="1508"/>
      <c r="H131" s="125"/>
      <c r="I131" s="125"/>
    </row>
    <row r="132" spans="1:14" x14ac:dyDescent="0.25">
      <c r="A132" s="19"/>
      <c r="B132" s="32"/>
      <c r="C132" s="32"/>
      <c r="D132" s="32"/>
      <c r="E132" s="32"/>
    </row>
    <row r="133" spans="1:14" x14ac:dyDescent="0.25">
      <c r="B133" s="1503" t="s">
        <v>78</v>
      </c>
      <c r="C133" s="1503"/>
      <c r="D133" s="1503"/>
      <c r="E133" s="32"/>
    </row>
  </sheetData>
  <mergeCells count="9">
    <mergeCell ref="B133:D133"/>
    <mergeCell ref="B1:F1"/>
    <mergeCell ref="B131:G131"/>
    <mergeCell ref="B123:D123"/>
    <mergeCell ref="B125:G125"/>
    <mergeCell ref="B127:G127"/>
    <mergeCell ref="B128:G128"/>
    <mergeCell ref="B129:G129"/>
    <mergeCell ref="B130:G130"/>
  </mergeCells>
  <hyperlinks>
    <hyperlink ref="G126" r:id="rId1" display="http://www.lisdatacenter.org/data-access/key-figures/" xr:uid="{00000000-0004-0000-0B00-000000000000}"/>
    <hyperlink ref="B133" location="'France (sources)'!A1" display="Explore the original series, references, and sources"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43"/>
  <sheetViews>
    <sheetView workbookViewId="0">
      <pane xSplit="1" ySplit="4" topLeftCell="F5" activePane="bottomRight" state="frozen"/>
      <selection pane="topRight" activeCell="B1" sqref="B1"/>
      <selection pane="bottomLeft" activeCell="A5" sqref="A5"/>
      <selection pane="bottomRight" activeCell="E8" sqref="E8:E9"/>
    </sheetView>
  </sheetViews>
  <sheetFormatPr defaultColWidth="8.85546875" defaultRowHeight="15" x14ac:dyDescent="0.25"/>
  <cols>
    <col min="1" max="1" width="9.7109375" style="19" customWidth="1"/>
    <col min="2" max="2" width="17" style="70" customWidth="1"/>
    <col min="3" max="3" width="15.28515625" style="70" customWidth="1"/>
    <col min="4" max="4" width="17.42578125" style="70" customWidth="1"/>
    <col min="5" max="5" width="17" style="70" customWidth="1"/>
    <col min="6" max="6" width="16.140625" style="70" customWidth="1"/>
    <col min="7" max="7" width="17.42578125" style="70" customWidth="1"/>
    <col min="8" max="8" width="16.7109375" style="70" customWidth="1"/>
    <col min="9" max="9" width="4.140625" customWidth="1"/>
    <col min="10" max="10" width="18.42578125" customWidth="1"/>
    <col min="11" max="11" width="4.140625" customWidth="1"/>
    <col min="12" max="15" width="16.7109375" customWidth="1"/>
    <col min="16" max="16" width="4.28515625" customWidth="1"/>
    <col min="17" max="17" width="18" bestFit="1" customWidth="1"/>
    <col min="18" max="18" width="4.140625" customWidth="1"/>
    <col min="19" max="19" width="16.7109375" customWidth="1"/>
    <col min="20" max="20" width="3.140625" customWidth="1"/>
    <col min="21" max="21" width="3.140625" style="70" customWidth="1"/>
  </cols>
  <sheetData>
    <row r="1" spans="1:21" ht="27" thickBot="1" x14ac:dyDescent="0.45">
      <c r="B1" s="1555" t="s">
        <v>814</v>
      </c>
      <c r="C1" s="1556"/>
      <c r="D1" s="1556"/>
      <c r="E1" s="1556"/>
      <c r="F1" s="1556"/>
      <c r="G1" s="1556"/>
      <c r="H1" s="1556"/>
      <c r="I1" s="1556"/>
      <c r="J1" s="1556"/>
      <c r="K1" s="1556"/>
      <c r="L1" s="1556"/>
      <c r="M1" s="1556"/>
      <c r="N1" s="1556"/>
      <c r="O1" s="1556"/>
      <c r="P1" s="1556"/>
      <c r="Q1" s="1556"/>
      <c r="R1" s="1556"/>
      <c r="S1" s="1557"/>
      <c r="T1" s="256"/>
    </row>
    <row r="2" spans="1:21" x14ac:dyDescent="0.25">
      <c r="B2" s="1517" t="s">
        <v>175</v>
      </c>
      <c r="C2" s="1518"/>
      <c r="D2" s="1518"/>
      <c r="E2" s="1518"/>
      <c r="F2" s="1518"/>
      <c r="G2" s="1518"/>
      <c r="H2" s="1519"/>
      <c r="I2" s="58"/>
      <c r="J2" s="88" t="s">
        <v>51</v>
      </c>
      <c r="K2" s="59"/>
      <c r="L2" s="1517" t="s">
        <v>62</v>
      </c>
      <c r="M2" s="1518"/>
      <c r="N2" s="1518"/>
      <c r="O2" s="1519"/>
      <c r="P2" s="59"/>
      <c r="Q2" s="335" t="s">
        <v>63</v>
      </c>
      <c r="R2" s="300"/>
      <c r="S2" s="335" t="s">
        <v>64</v>
      </c>
      <c r="T2" s="257"/>
    </row>
    <row r="3" spans="1:21" x14ac:dyDescent="0.25">
      <c r="A3" s="24" t="s">
        <v>65</v>
      </c>
      <c r="B3" s="60" t="s">
        <v>79</v>
      </c>
      <c r="C3" s="834" t="s">
        <v>80</v>
      </c>
      <c r="D3" s="834" t="s">
        <v>81</v>
      </c>
      <c r="E3" s="834" t="s">
        <v>82</v>
      </c>
      <c r="F3" s="834" t="s">
        <v>83</v>
      </c>
      <c r="G3" s="834" t="s">
        <v>84</v>
      </c>
      <c r="H3" s="770" t="s">
        <v>85</v>
      </c>
      <c r="I3" s="61"/>
      <c r="J3" s="84" t="s">
        <v>86</v>
      </c>
      <c r="K3" s="61"/>
      <c r="L3" s="60" t="s">
        <v>87</v>
      </c>
      <c r="M3" s="834" t="s">
        <v>88</v>
      </c>
      <c r="N3" s="834" t="s">
        <v>277</v>
      </c>
      <c r="O3" s="770" t="s">
        <v>311</v>
      </c>
      <c r="P3" s="61"/>
      <c r="Q3" s="84" t="s">
        <v>312</v>
      </c>
      <c r="R3" s="61"/>
      <c r="S3" s="84" t="s">
        <v>317</v>
      </c>
      <c r="T3" s="251"/>
      <c r="U3" s="246"/>
    </row>
    <row r="4" spans="1:21" ht="120" x14ac:dyDescent="0.25">
      <c r="A4" s="28" t="s">
        <v>4</v>
      </c>
      <c r="B4" s="965" t="s">
        <v>417</v>
      </c>
      <c r="C4" s="966" t="s">
        <v>418</v>
      </c>
      <c r="D4" s="133" t="s">
        <v>419</v>
      </c>
      <c r="E4" s="133" t="s">
        <v>365</v>
      </c>
      <c r="F4" s="133" t="s">
        <v>366</v>
      </c>
      <c r="G4" s="133" t="s">
        <v>367</v>
      </c>
      <c r="H4" s="858" t="s">
        <v>368</v>
      </c>
      <c r="I4" s="1"/>
      <c r="J4" s="244" t="s">
        <v>472</v>
      </c>
      <c r="K4" s="1"/>
      <c r="L4" s="116" t="s">
        <v>403</v>
      </c>
      <c r="M4" s="133" t="s">
        <v>404</v>
      </c>
      <c r="N4" s="133" t="s">
        <v>405</v>
      </c>
      <c r="O4" s="152" t="s">
        <v>406</v>
      </c>
      <c r="P4" s="67"/>
      <c r="Q4" s="199" t="s">
        <v>167</v>
      </c>
      <c r="R4" s="133"/>
      <c r="S4" s="118" t="s">
        <v>456</v>
      </c>
      <c r="T4" s="252"/>
      <c r="U4" s="67"/>
    </row>
    <row r="5" spans="1:21" x14ac:dyDescent="0.25">
      <c r="A5" s="19">
        <v>1900</v>
      </c>
      <c r="B5" s="64"/>
      <c r="C5" s="65"/>
      <c r="D5" s="65"/>
      <c r="E5" s="65"/>
      <c r="F5" s="65"/>
      <c r="G5" s="18"/>
      <c r="H5" s="149"/>
      <c r="I5" s="16"/>
      <c r="J5" s="842">
        <f>[4]France!$C8</f>
        <v>21.873809397220601</v>
      </c>
      <c r="K5" s="16"/>
      <c r="L5" s="64"/>
      <c r="M5" s="65"/>
      <c r="N5" s="65"/>
      <c r="O5" s="112"/>
      <c r="P5" s="65"/>
      <c r="Q5" s="117"/>
      <c r="R5" s="65"/>
      <c r="S5" s="198"/>
      <c r="T5" s="250"/>
      <c r="U5" s="65"/>
    </row>
    <row r="6" spans="1:21" x14ac:dyDescent="0.25">
      <c r="A6" s="19">
        <v>1901</v>
      </c>
      <c r="B6" s="116"/>
      <c r="C6" s="65"/>
      <c r="D6" s="65"/>
      <c r="E6" s="65"/>
      <c r="F6" s="65"/>
      <c r="G6" s="18"/>
      <c r="H6" s="149"/>
      <c r="I6" s="16"/>
      <c r="J6" s="842"/>
      <c r="K6" s="16"/>
      <c r="L6" s="64"/>
      <c r="M6" s="65"/>
      <c r="N6" s="65"/>
      <c r="O6" s="112"/>
      <c r="P6" s="65"/>
      <c r="Q6" s="117"/>
      <c r="R6" s="65"/>
      <c r="S6" s="198"/>
      <c r="T6" s="250"/>
      <c r="U6" s="65"/>
    </row>
    <row r="7" spans="1:21" x14ac:dyDescent="0.25">
      <c r="A7" s="19">
        <v>1902</v>
      </c>
      <c r="B7" s="64"/>
      <c r="C7" s="65"/>
      <c r="D7" s="65"/>
      <c r="E7" s="65"/>
      <c r="F7" s="65"/>
      <c r="G7" s="18"/>
      <c r="H7" s="149"/>
      <c r="I7" s="16"/>
      <c r="J7" s="842"/>
      <c r="K7" s="16"/>
      <c r="L7" s="64"/>
      <c r="M7" s="65"/>
      <c r="N7" s="65"/>
      <c r="O7" s="112"/>
      <c r="P7" s="65"/>
      <c r="Q7" s="117"/>
      <c r="R7" s="65"/>
      <c r="S7" s="1014">
        <f>[21]Data!$C4</f>
        <v>0.52358508110046398</v>
      </c>
      <c r="T7" s="250"/>
      <c r="U7" s="65"/>
    </row>
    <row r="8" spans="1:21" x14ac:dyDescent="0.25">
      <c r="A8" s="19">
        <v>1903</v>
      </c>
      <c r="B8" s="64"/>
      <c r="C8" s="65"/>
      <c r="D8" s="65"/>
      <c r="E8" s="65"/>
      <c r="F8" s="65"/>
      <c r="G8" s="18"/>
      <c r="H8" s="149"/>
      <c r="I8" s="16"/>
      <c r="J8" s="842"/>
      <c r="K8" s="16"/>
      <c r="L8" s="64"/>
      <c r="M8" s="65"/>
      <c r="N8" s="65"/>
      <c r="O8" s="112"/>
      <c r="P8" s="65"/>
      <c r="Q8" s="117"/>
      <c r="R8" s="65"/>
      <c r="S8" s="1014">
        <f>[21]Data!$C5</f>
        <v>0.54363858699798595</v>
      </c>
      <c r="T8" s="250"/>
      <c r="U8" s="65"/>
    </row>
    <row r="9" spans="1:21" x14ac:dyDescent="0.25">
      <c r="A9" s="19">
        <v>1904</v>
      </c>
      <c r="B9" s="64"/>
      <c r="C9" s="65"/>
      <c r="D9" s="65"/>
      <c r="E9" s="65"/>
      <c r="F9" s="65"/>
      <c r="G9" s="18"/>
      <c r="H9" s="149"/>
      <c r="I9" s="16"/>
      <c r="J9" s="842"/>
      <c r="K9" s="16"/>
      <c r="L9" s="64"/>
      <c r="M9" s="65"/>
      <c r="N9" s="65"/>
      <c r="O9" s="112"/>
      <c r="P9" s="65"/>
      <c r="Q9" s="117"/>
      <c r="R9" s="65"/>
      <c r="S9" s="1014">
        <f>[21]Data!$C6</f>
        <v>0.57900381088256803</v>
      </c>
      <c r="T9" s="250"/>
      <c r="U9" s="65"/>
    </row>
    <row r="10" spans="1:21" x14ac:dyDescent="0.25">
      <c r="A10" s="19">
        <v>1905</v>
      </c>
      <c r="B10" s="64"/>
      <c r="C10" s="65"/>
      <c r="D10" s="65"/>
      <c r="E10" s="65"/>
      <c r="F10" s="65"/>
      <c r="G10" s="18"/>
      <c r="H10" s="149"/>
      <c r="I10" s="16"/>
      <c r="J10" s="842"/>
      <c r="K10" s="16"/>
      <c r="L10" s="64"/>
      <c r="M10" s="65"/>
      <c r="N10" s="65"/>
      <c r="O10" s="112"/>
      <c r="P10" s="65"/>
      <c r="Q10" s="117"/>
      <c r="R10" s="65"/>
      <c r="S10" s="1014">
        <f>[21]Data!$C7</f>
        <v>0.59398937225341797</v>
      </c>
      <c r="T10" s="250"/>
      <c r="U10" s="65"/>
    </row>
    <row r="11" spans="1:21" x14ac:dyDescent="0.25">
      <c r="A11" s="19">
        <v>1906</v>
      </c>
      <c r="B11" s="64"/>
      <c r="C11" s="65"/>
      <c r="D11" s="65"/>
      <c r="E11" s="65"/>
      <c r="F11" s="65"/>
      <c r="G11" s="18"/>
      <c r="H11" s="149"/>
      <c r="I11" s="16"/>
      <c r="J11" s="842"/>
      <c r="K11" s="16"/>
      <c r="L11" s="64"/>
      <c r="M11" s="65"/>
      <c r="N11" s="65"/>
      <c r="O11" s="112"/>
      <c r="P11" s="65"/>
      <c r="Q11" s="117"/>
      <c r="R11" s="65"/>
      <c r="S11" s="1014"/>
      <c r="T11" s="250"/>
      <c r="U11" s="65"/>
    </row>
    <row r="12" spans="1:21" x14ac:dyDescent="0.25">
      <c r="A12" s="19">
        <v>1907</v>
      </c>
      <c r="B12" s="64"/>
      <c r="C12" s="65"/>
      <c r="D12" s="65"/>
      <c r="E12" s="65"/>
      <c r="F12" s="65"/>
      <c r="G12" s="18"/>
      <c r="H12" s="149"/>
      <c r="I12" s="16"/>
      <c r="J12" s="842"/>
      <c r="K12" s="16"/>
      <c r="L12" s="64"/>
      <c r="M12" s="65"/>
      <c r="N12" s="65"/>
      <c r="O12" s="112"/>
      <c r="P12" s="65"/>
      <c r="Q12" s="117"/>
      <c r="R12" s="65"/>
      <c r="S12" s="1014">
        <f>[21]Data!$C9</f>
        <v>0.54187077283859297</v>
      </c>
      <c r="T12" s="250"/>
      <c r="U12" s="65"/>
    </row>
    <row r="13" spans="1:21" x14ac:dyDescent="0.25">
      <c r="A13" s="19">
        <v>1908</v>
      </c>
      <c r="B13" s="64"/>
      <c r="C13" s="65"/>
      <c r="D13" s="65"/>
      <c r="E13" s="65"/>
      <c r="F13" s="65"/>
      <c r="G13" s="18"/>
      <c r="H13" s="149"/>
      <c r="I13" s="16"/>
      <c r="J13" s="842"/>
      <c r="K13" s="16"/>
      <c r="L13" s="64"/>
      <c r="M13" s="65"/>
      <c r="N13" s="65"/>
      <c r="O13" s="112"/>
      <c r="P13" s="65"/>
      <c r="Q13" s="117"/>
      <c r="R13" s="65"/>
      <c r="S13" s="1014"/>
      <c r="T13" s="250"/>
      <c r="U13" s="65"/>
    </row>
    <row r="14" spans="1:21" x14ac:dyDescent="0.25">
      <c r="A14" s="19">
        <v>1909</v>
      </c>
      <c r="B14" s="64"/>
      <c r="C14" s="65"/>
      <c r="D14" s="65"/>
      <c r="E14" s="65"/>
      <c r="F14" s="65"/>
      <c r="G14" s="18"/>
      <c r="H14" s="149"/>
      <c r="I14" s="16"/>
      <c r="J14" s="842"/>
      <c r="K14" s="16"/>
      <c r="L14" s="64"/>
      <c r="M14" s="65"/>
      <c r="N14" s="65"/>
      <c r="O14" s="112"/>
      <c r="P14" s="65"/>
      <c r="Q14" s="117"/>
      <c r="R14" s="65"/>
      <c r="S14" s="1014">
        <f>[21]Data!$C11</f>
        <v>0.56378191709518399</v>
      </c>
      <c r="T14" s="250"/>
      <c r="U14" s="65"/>
    </row>
    <row r="15" spans="1:21" x14ac:dyDescent="0.25">
      <c r="A15" s="19">
        <v>1910</v>
      </c>
      <c r="B15" s="64"/>
      <c r="C15" s="65"/>
      <c r="D15" s="65"/>
      <c r="E15" s="65"/>
      <c r="F15" s="65"/>
      <c r="G15" s="18"/>
      <c r="H15" s="149"/>
      <c r="I15" s="16"/>
      <c r="J15" s="842">
        <f>[4]France!$C18</f>
        <v>22.736850380897501</v>
      </c>
      <c r="K15" s="16"/>
      <c r="L15" s="64"/>
      <c r="M15" s="65"/>
      <c r="N15" s="65"/>
      <c r="O15" s="112"/>
      <c r="P15" s="65"/>
      <c r="Q15" s="117"/>
      <c r="R15" s="65"/>
      <c r="S15" s="1014">
        <f>[21]Data!$C12</f>
        <v>0.54006880521774303</v>
      </c>
      <c r="T15" s="250"/>
      <c r="U15" s="65"/>
    </row>
    <row r="16" spans="1:21" x14ac:dyDescent="0.25">
      <c r="A16" s="19">
        <v>1911</v>
      </c>
      <c r="B16" s="97"/>
      <c r="C16" s="90"/>
      <c r="D16" s="90"/>
      <c r="E16" s="90"/>
      <c r="F16" s="90"/>
      <c r="H16" s="112"/>
      <c r="I16" s="6"/>
      <c r="J16" s="842"/>
      <c r="K16" s="6"/>
      <c r="L16" s="97"/>
      <c r="M16" s="90"/>
      <c r="N16" s="90"/>
      <c r="O16" s="112"/>
      <c r="P16" s="90"/>
      <c r="Q16" s="96"/>
      <c r="R16" s="90"/>
      <c r="S16" s="1014">
        <f>[21]Data!$C13</f>
        <v>0.57086378335952803</v>
      </c>
      <c r="T16" s="245"/>
      <c r="U16" s="90"/>
    </row>
    <row r="17" spans="1:21" x14ac:dyDescent="0.25">
      <c r="A17" s="19">
        <v>1912</v>
      </c>
      <c r="B17" s="97"/>
      <c r="C17" s="90"/>
      <c r="D17" s="90"/>
      <c r="E17" s="90"/>
      <c r="F17" s="90"/>
      <c r="H17" s="112"/>
      <c r="I17" s="6"/>
      <c r="J17" s="842"/>
      <c r="K17" s="6"/>
      <c r="L17" s="97"/>
      <c r="M17" s="90"/>
      <c r="N17" s="90"/>
      <c r="O17" s="112"/>
      <c r="P17" s="90"/>
      <c r="Q17" s="96"/>
      <c r="R17" s="90"/>
      <c r="S17" s="1014">
        <f>[21]Data!$C14</f>
        <v>0.56741398572921797</v>
      </c>
      <c r="T17" s="245"/>
      <c r="U17" s="90"/>
    </row>
    <row r="18" spans="1:21" x14ac:dyDescent="0.25">
      <c r="A18" s="19">
        <v>1913</v>
      </c>
      <c r="B18" s="97"/>
      <c r="C18" s="90"/>
      <c r="D18" s="90"/>
      <c r="E18" s="90"/>
      <c r="F18" s="90"/>
      <c r="H18" s="112"/>
      <c r="I18" s="6"/>
      <c r="J18" s="842"/>
      <c r="K18" s="6"/>
      <c r="L18" s="97"/>
      <c r="M18" s="90"/>
      <c r="N18" s="90"/>
      <c r="O18" s="112"/>
      <c r="P18" s="90"/>
      <c r="Q18" s="96"/>
      <c r="R18" s="90"/>
      <c r="S18" s="1014">
        <f>[21]Data!$C15</f>
        <v>0.54577267169952404</v>
      </c>
      <c r="T18" s="245"/>
      <c r="U18" s="90"/>
    </row>
    <row r="19" spans="1:21" x14ac:dyDescent="0.25">
      <c r="A19" s="19">
        <v>1914</v>
      </c>
      <c r="B19" s="97"/>
      <c r="C19" s="90"/>
      <c r="D19" s="90"/>
      <c r="E19" s="90"/>
      <c r="F19" s="90"/>
      <c r="H19" s="112"/>
      <c r="I19" s="6"/>
      <c r="J19" s="842"/>
      <c r="K19" s="6"/>
      <c r="L19" s="97"/>
      <c r="M19" s="90"/>
      <c r="N19" s="90"/>
      <c r="O19" s="112"/>
      <c r="P19" s="90"/>
      <c r="Q19" s="96"/>
      <c r="R19" s="90"/>
      <c r="S19" s="1014">
        <f>[21]Data!$C16</f>
        <v>0.54580438137054399</v>
      </c>
      <c r="T19" s="245"/>
      <c r="U19" s="90"/>
    </row>
    <row r="20" spans="1:21" x14ac:dyDescent="0.25">
      <c r="A20" s="19">
        <v>1915</v>
      </c>
      <c r="B20" s="97"/>
      <c r="C20" s="90"/>
      <c r="D20" s="90"/>
      <c r="E20" s="90"/>
      <c r="F20" s="90"/>
      <c r="H20" s="112"/>
      <c r="I20" s="6"/>
      <c r="J20" s="842">
        <f>[4]France!$C23</f>
        <v>19.543339312076601</v>
      </c>
      <c r="K20" s="6"/>
      <c r="L20" s="97"/>
      <c r="M20" s="90"/>
      <c r="N20" s="90"/>
      <c r="O20" s="112"/>
      <c r="P20" s="90"/>
      <c r="Q20" s="96"/>
      <c r="R20" s="90"/>
      <c r="S20" s="1014">
        <f>[21]Data!$C17</f>
        <v>0.54146122932434104</v>
      </c>
      <c r="T20" s="245"/>
      <c r="U20" s="90"/>
    </row>
    <row r="21" spans="1:21" x14ac:dyDescent="0.25">
      <c r="A21" s="19">
        <v>1916</v>
      </c>
      <c r="B21" s="97"/>
      <c r="C21" s="90"/>
      <c r="D21" s="90"/>
      <c r="E21" s="90"/>
      <c r="F21" s="90"/>
      <c r="H21" s="112"/>
      <c r="I21" s="6"/>
      <c r="J21" s="842">
        <f>[4]France!$C24</f>
        <v>22.6346999406815</v>
      </c>
      <c r="K21" s="6"/>
      <c r="L21" s="97"/>
      <c r="M21" s="90"/>
      <c r="N21" s="90"/>
      <c r="O21" s="112"/>
      <c r="P21" s="90"/>
      <c r="Q21" s="96"/>
      <c r="R21" s="90"/>
      <c r="S21" s="1014">
        <f>[21]Data!$C18</f>
        <v>0.539647817611694</v>
      </c>
      <c r="T21" s="245"/>
      <c r="U21" s="90"/>
    </row>
    <row r="22" spans="1:21" x14ac:dyDescent="0.25">
      <c r="A22" s="19">
        <v>1917</v>
      </c>
      <c r="B22" s="97"/>
      <c r="C22" s="90"/>
      <c r="D22" s="90"/>
      <c r="E22" s="90"/>
      <c r="F22" s="90"/>
      <c r="H22" s="112"/>
      <c r="I22" s="6"/>
      <c r="J22" s="842">
        <f>[4]France!$C25</f>
        <v>22.322520613670299</v>
      </c>
      <c r="K22" s="6"/>
      <c r="L22" s="97"/>
      <c r="M22" s="90"/>
      <c r="N22" s="90"/>
      <c r="O22" s="112"/>
      <c r="P22" s="90"/>
      <c r="Q22" s="96"/>
      <c r="R22" s="90"/>
      <c r="S22" s="1014">
        <f>[21]Data!$C19</f>
        <v>0.53754341602325395</v>
      </c>
      <c r="T22" s="245"/>
      <c r="U22" s="90"/>
    </row>
    <row r="23" spans="1:21" x14ac:dyDescent="0.25">
      <c r="A23" s="19">
        <v>1918</v>
      </c>
      <c r="B23" s="97"/>
      <c r="C23" s="90"/>
      <c r="D23" s="90"/>
      <c r="E23" s="90"/>
      <c r="F23" s="90"/>
      <c r="H23" s="112"/>
      <c r="I23" s="6"/>
      <c r="J23" s="842">
        <f>[4]France!$C26</f>
        <v>19.6402698755264</v>
      </c>
      <c r="K23" s="6"/>
      <c r="L23" s="97"/>
      <c r="M23" s="90"/>
      <c r="N23" s="90"/>
      <c r="O23" s="112"/>
      <c r="P23" s="90"/>
      <c r="Q23" s="96"/>
      <c r="R23" s="90"/>
      <c r="S23" s="1014">
        <f>[21]Data!$C20</f>
        <v>0.53148812055587802</v>
      </c>
      <c r="T23" s="245"/>
      <c r="U23" s="90"/>
    </row>
    <row r="24" spans="1:21" x14ac:dyDescent="0.25">
      <c r="A24" s="19">
        <v>1919</v>
      </c>
      <c r="B24" s="97"/>
      <c r="C24" s="90"/>
      <c r="D24" s="90"/>
      <c r="E24" s="90"/>
      <c r="F24" s="90"/>
      <c r="H24" s="112"/>
      <c r="I24" s="6"/>
      <c r="J24" s="842">
        <f>[4]France!$C27</f>
        <v>20.475310087203997</v>
      </c>
      <c r="K24" s="6"/>
      <c r="L24" s="97"/>
      <c r="M24" s="90"/>
      <c r="N24" s="90"/>
      <c r="O24" s="112"/>
      <c r="P24" s="90"/>
      <c r="Q24" s="96"/>
      <c r="R24" s="90"/>
      <c r="S24" s="1014">
        <f>[21]Data!$C21</f>
        <v>0.52421689033508301</v>
      </c>
      <c r="T24" s="245"/>
      <c r="U24" s="90"/>
    </row>
    <row r="25" spans="1:21" x14ac:dyDescent="0.25">
      <c r="A25" s="19">
        <v>1920</v>
      </c>
      <c r="B25" s="97"/>
      <c r="C25" s="90"/>
      <c r="D25" s="90"/>
      <c r="E25" s="90"/>
      <c r="F25" s="90"/>
      <c r="H25" s="112"/>
      <c r="I25" s="6"/>
      <c r="J25" s="842">
        <f>[4]France!$C28</f>
        <v>19.444450736045802</v>
      </c>
      <c r="K25" s="6"/>
      <c r="L25" s="97"/>
      <c r="M25" s="90"/>
      <c r="N25" s="90"/>
      <c r="O25" s="112"/>
      <c r="P25" s="90"/>
      <c r="Q25" s="96"/>
      <c r="R25" s="90"/>
      <c r="S25" s="1014">
        <f>[21]Data!$C22</f>
        <v>0.509721279144287</v>
      </c>
      <c r="T25" s="245"/>
      <c r="U25" s="90"/>
    </row>
    <row r="26" spans="1:21" x14ac:dyDescent="0.25">
      <c r="A26" s="19">
        <v>1921</v>
      </c>
      <c r="B26" s="97"/>
      <c r="C26" s="90"/>
      <c r="D26" s="90"/>
      <c r="E26" s="90"/>
      <c r="F26" s="90"/>
      <c r="H26" s="112"/>
      <c r="I26" s="6"/>
      <c r="J26" s="842">
        <f>[4]France!$C29</f>
        <v>18.4552997350693</v>
      </c>
      <c r="K26" s="6"/>
      <c r="L26" s="97"/>
      <c r="M26" s="90"/>
      <c r="N26" s="90"/>
      <c r="O26" s="112"/>
      <c r="P26" s="90"/>
      <c r="Q26" s="96"/>
      <c r="R26" s="90"/>
      <c r="S26" s="1014">
        <f>[21]Data!$C23</f>
        <v>0.50003749132156405</v>
      </c>
      <c r="T26" s="245"/>
      <c r="U26" s="90"/>
    </row>
    <row r="27" spans="1:21" x14ac:dyDescent="0.25">
      <c r="A27" s="19">
        <v>1922</v>
      </c>
      <c r="B27" s="97"/>
      <c r="C27" s="90"/>
      <c r="D27" s="90"/>
      <c r="E27" s="90"/>
      <c r="F27" s="90"/>
      <c r="H27" s="112"/>
      <c r="I27" s="6"/>
      <c r="J27" s="842">
        <f>[4]France!$C30</f>
        <v>20.376910269260399</v>
      </c>
      <c r="K27" s="6"/>
      <c r="L27" s="97"/>
      <c r="M27" s="90"/>
      <c r="N27" s="90"/>
      <c r="O27" s="112"/>
      <c r="P27" s="90"/>
      <c r="Q27" s="96"/>
      <c r="R27" s="90"/>
      <c r="S27" s="1014">
        <f>[21]Data!$C24</f>
        <v>0.49164000153541598</v>
      </c>
      <c r="T27" s="245"/>
      <c r="U27" s="90"/>
    </row>
    <row r="28" spans="1:21" x14ac:dyDescent="0.25">
      <c r="A28" s="19">
        <v>1923</v>
      </c>
      <c r="B28" s="97"/>
      <c r="C28" s="90"/>
      <c r="D28" s="90"/>
      <c r="E28" s="90"/>
      <c r="F28" s="90"/>
      <c r="H28" s="112"/>
      <c r="I28" s="6"/>
      <c r="J28" s="842">
        <f>[4]France!$C31</f>
        <v>22.780390083789801</v>
      </c>
      <c r="K28" s="6"/>
      <c r="L28" s="97"/>
      <c r="M28" s="90"/>
      <c r="N28" s="90"/>
      <c r="O28" s="112"/>
      <c r="P28" s="90"/>
      <c r="Q28" s="96"/>
      <c r="R28" s="90"/>
      <c r="S28" s="1014">
        <f>[21]Data!$C25</f>
        <v>0.48532590270042397</v>
      </c>
      <c r="T28" s="245"/>
      <c r="U28" s="90"/>
    </row>
    <row r="29" spans="1:21" x14ac:dyDescent="0.25">
      <c r="A29" s="19">
        <v>1924</v>
      </c>
      <c r="B29" s="97"/>
      <c r="C29" s="90"/>
      <c r="D29" s="90"/>
      <c r="E29" s="90"/>
      <c r="F29" s="90"/>
      <c r="H29" s="112"/>
      <c r="I29" s="6"/>
      <c r="J29" s="842">
        <f>[4]France!$C32</f>
        <v>20.9407404065132</v>
      </c>
      <c r="K29" s="6"/>
      <c r="L29" s="97"/>
      <c r="M29" s="90"/>
      <c r="N29" s="90"/>
      <c r="O29" s="112"/>
      <c r="P29" s="90"/>
      <c r="Q29" s="96"/>
      <c r="R29" s="90"/>
      <c r="S29" s="1014">
        <f>[21]Data!$C26</f>
        <v>0.48322039842605602</v>
      </c>
      <c r="T29" s="245"/>
      <c r="U29" s="90"/>
    </row>
    <row r="30" spans="1:21" x14ac:dyDescent="0.25">
      <c r="A30" s="19">
        <v>1925</v>
      </c>
      <c r="B30" s="97"/>
      <c r="C30" s="90"/>
      <c r="D30" s="90"/>
      <c r="E30" s="90"/>
      <c r="F30" s="90"/>
      <c r="H30" s="112"/>
      <c r="I30" s="6"/>
      <c r="J30" s="842">
        <f>[4]France!$C33</f>
        <v>20.154130458831801</v>
      </c>
      <c r="K30" s="6"/>
      <c r="L30" s="97"/>
      <c r="M30" s="90"/>
      <c r="N30" s="90"/>
      <c r="O30" s="112"/>
      <c r="P30" s="90"/>
      <c r="Q30" s="96"/>
      <c r="R30" s="90"/>
      <c r="S30" s="1014">
        <f>[21]Data!$C27</f>
        <v>0.447031110525131</v>
      </c>
      <c r="T30" s="245"/>
      <c r="U30" s="90"/>
    </row>
    <row r="31" spans="1:21" x14ac:dyDescent="0.25">
      <c r="A31" s="19">
        <v>1926</v>
      </c>
      <c r="B31" s="97"/>
      <c r="C31" s="90"/>
      <c r="D31" s="90"/>
      <c r="E31" s="90"/>
      <c r="F31" s="90"/>
      <c r="H31" s="112"/>
      <c r="I31" s="6"/>
      <c r="J31" s="842">
        <f>[4]France!$C34</f>
        <v>19.666630029678302</v>
      </c>
      <c r="K31" s="6"/>
      <c r="L31" s="97"/>
      <c r="M31" s="90"/>
      <c r="N31" s="90"/>
      <c r="O31" s="112"/>
      <c r="P31" s="90"/>
      <c r="Q31" s="96"/>
      <c r="R31" s="90"/>
      <c r="S31" s="1014">
        <f>[21]Data!$C28</f>
        <v>0.45375820994377097</v>
      </c>
      <c r="T31" s="245"/>
      <c r="U31" s="90"/>
    </row>
    <row r="32" spans="1:21" x14ac:dyDescent="0.25">
      <c r="A32" s="19">
        <v>1927</v>
      </c>
      <c r="B32" s="97"/>
      <c r="C32" s="90"/>
      <c r="D32" s="90"/>
      <c r="E32" s="90"/>
      <c r="F32" s="90"/>
      <c r="H32" s="112"/>
      <c r="I32" s="6"/>
      <c r="J32" s="842">
        <f>[4]France!$C35</f>
        <v>20.538510382175502</v>
      </c>
      <c r="K32" s="6"/>
      <c r="L32" s="97"/>
      <c r="M32" s="90"/>
      <c r="N32" s="90"/>
      <c r="O32" s="112"/>
      <c r="P32" s="90"/>
      <c r="Q32" s="96"/>
      <c r="R32" s="90"/>
      <c r="S32" s="1014">
        <f>[21]Data!$C29</f>
        <v>0.47804600000381497</v>
      </c>
      <c r="T32" s="245"/>
      <c r="U32" s="90"/>
    </row>
    <row r="33" spans="1:21" x14ac:dyDescent="0.25">
      <c r="A33" s="19">
        <v>1928</v>
      </c>
      <c r="B33" s="97"/>
      <c r="C33" s="90"/>
      <c r="D33" s="90"/>
      <c r="E33" s="90"/>
      <c r="F33" s="90"/>
      <c r="H33" s="112"/>
      <c r="I33" s="6"/>
      <c r="J33" s="842">
        <f>[4]France!$C36</f>
        <v>20.6623300909996</v>
      </c>
      <c r="K33" s="6"/>
      <c r="L33" s="97"/>
      <c r="M33" s="90"/>
      <c r="N33" s="90"/>
      <c r="O33" s="112"/>
      <c r="P33" s="90"/>
      <c r="Q33" s="96"/>
      <c r="R33" s="90"/>
      <c r="S33" s="1014"/>
      <c r="T33" s="245"/>
      <c r="U33" s="90"/>
    </row>
    <row r="34" spans="1:21" x14ac:dyDescent="0.25">
      <c r="A34" s="19">
        <v>1929</v>
      </c>
      <c r="B34" s="97"/>
      <c r="C34" s="90"/>
      <c r="D34" s="90"/>
      <c r="E34" s="90"/>
      <c r="F34" s="90"/>
      <c r="H34" s="112"/>
      <c r="I34" s="6"/>
      <c r="J34" s="842">
        <f>[4]France!$C37</f>
        <v>19.276280701160399</v>
      </c>
      <c r="K34" s="6"/>
      <c r="L34" s="97"/>
      <c r="M34" s="90"/>
      <c r="N34" s="90"/>
      <c r="O34" s="112"/>
      <c r="P34" s="90"/>
      <c r="Q34" s="96"/>
      <c r="R34" s="90"/>
      <c r="S34" s="1014">
        <f>[21]Data!$C31</f>
        <v>0.49960958957672102</v>
      </c>
      <c r="T34" s="245"/>
      <c r="U34" s="90"/>
    </row>
    <row r="35" spans="1:21" x14ac:dyDescent="0.25">
      <c r="A35" s="19">
        <v>1930</v>
      </c>
      <c r="B35" s="97"/>
      <c r="C35" s="90"/>
      <c r="D35" s="90"/>
      <c r="E35" s="90"/>
      <c r="F35" s="90"/>
      <c r="H35" s="112"/>
      <c r="I35" s="6"/>
      <c r="J35" s="842">
        <f>[4]France!$C38</f>
        <v>16.0767301917076</v>
      </c>
      <c r="K35" s="6"/>
      <c r="L35" s="97"/>
      <c r="M35" s="90"/>
      <c r="N35" s="90"/>
      <c r="O35" s="112"/>
      <c r="P35" s="90"/>
      <c r="Q35" s="96"/>
      <c r="R35" s="90"/>
      <c r="S35" s="1014">
        <f>[21]Data!$C32</f>
        <v>0.50186872482299805</v>
      </c>
      <c r="T35" s="245"/>
      <c r="U35" s="90"/>
    </row>
    <row r="36" spans="1:21" x14ac:dyDescent="0.25">
      <c r="A36" s="19">
        <v>1931</v>
      </c>
      <c r="B36" s="97"/>
      <c r="C36" s="90"/>
      <c r="D36" s="90"/>
      <c r="E36" s="90"/>
      <c r="F36" s="90"/>
      <c r="H36" s="112"/>
      <c r="I36" s="6"/>
      <c r="J36" s="842">
        <f>[4]France!$C39</f>
        <v>15.273259580135401</v>
      </c>
      <c r="K36" s="6"/>
      <c r="L36" s="97"/>
      <c r="M36" s="90"/>
      <c r="N36" s="90"/>
      <c r="O36" s="112"/>
      <c r="P36" s="90"/>
      <c r="Q36" s="96"/>
      <c r="R36" s="90"/>
      <c r="S36" s="1014">
        <f>[21]Data!$C33</f>
        <v>0.46373009681701699</v>
      </c>
      <c r="T36" s="245"/>
      <c r="U36" s="90"/>
    </row>
    <row r="37" spans="1:21" x14ac:dyDescent="0.25">
      <c r="A37" s="19">
        <v>1932</v>
      </c>
      <c r="B37" s="97"/>
      <c r="C37" s="90"/>
      <c r="D37" s="90"/>
      <c r="E37" s="90"/>
      <c r="F37" s="90"/>
      <c r="H37" s="112"/>
      <c r="I37" s="6"/>
      <c r="J37" s="842">
        <f>[4]France!$C40</f>
        <v>15.734809637069699</v>
      </c>
      <c r="K37" s="6"/>
      <c r="L37" s="97"/>
      <c r="M37" s="90"/>
      <c r="N37" s="90"/>
      <c r="O37" s="112"/>
      <c r="P37" s="90"/>
      <c r="Q37" s="96"/>
      <c r="R37" s="90"/>
      <c r="S37" s="1014">
        <f>[21]Data!$C34</f>
        <v>0.44794508814811701</v>
      </c>
      <c r="T37" s="245"/>
      <c r="U37" s="90"/>
    </row>
    <row r="38" spans="1:21" x14ac:dyDescent="0.25">
      <c r="A38" s="19">
        <v>1933</v>
      </c>
      <c r="B38" s="97"/>
      <c r="C38" s="90"/>
      <c r="D38" s="90"/>
      <c r="E38" s="90"/>
      <c r="F38" s="90"/>
      <c r="H38" s="112"/>
      <c r="I38" s="6"/>
      <c r="J38" s="842">
        <f>[4]France!$C41</f>
        <v>16.645659506321</v>
      </c>
      <c r="K38" s="6"/>
      <c r="L38" s="97"/>
      <c r="M38" s="90"/>
      <c r="N38" s="90"/>
      <c r="O38" s="112"/>
      <c r="P38" s="90"/>
      <c r="Q38" s="96"/>
      <c r="R38" s="90"/>
      <c r="S38" s="1014">
        <f>[21]Data!$C35</f>
        <v>0.44647508859634399</v>
      </c>
      <c r="T38" s="245"/>
      <c r="U38" s="90"/>
    </row>
    <row r="39" spans="1:21" x14ac:dyDescent="0.25">
      <c r="A39" s="19">
        <v>1934</v>
      </c>
      <c r="B39" s="97"/>
      <c r="C39" s="90"/>
      <c r="D39" s="90"/>
      <c r="E39" s="90"/>
      <c r="F39" s="90"/>
      <c r="H39" s="112"/>
      <c r="I39" s="6"/>
      <c r="J39" s="842">
        <f>[4]France!$C42</f>
        <v>16.4006903767586</v>
      </c>
      <c r="K39" s="6"/>
      <c r="L39" s="97"/>
      <c r="M39" s="90"/>
      <c r="N39" s="90"/>
      <c r="O39" s="112"/>
      <c r="P39" s="90"/>
      <c r="Q39" s="96"/>
      <c r="R39" s="90"/>
      <c r="S39" s="1014"/>
      <c r="T39" s="245"/>
      <c r="U39" s="90"/>
    </row>
    <row r="40" spans="1:21" x14ac:dyDescent="0.25">
      <c r="A40" s="19">
        <v>1935</v>
      </c>
      <c r="B40" s="97"/>
      <c r="C40" s="90"/>
      <c r="D40" s="90"/>
      <c r="E40" s="90"/>
      <c r="F40" s="90"/>
      <c r="H40" s="112"/>
      <c r="I40" s="6"/>
      <c r="J40" s="842">
        <f>[4]France!$C43</f>
        <v>17.343649268150298</v>
      </c>
      <c r="K40" s="6"/>
      <c r="L40" s="97"/>
      <c r="M40" s="90"/>
      <c r="N40" s="90"/>
      <c r="O40" s="112"/>
      <c r="P40" s="90"/>
      <c r="Q40" s="96"/>
      <c r="R40" s="90"/>
      <c r="S40" s="1014">
        <f>[21]Data!$C37</f>
        <v>0.459723800420761</v>
      </c>
      <c r="T40" s="245"/>
      <c r="U40" s="90"/>
    </row>
    <row r="41" spans="1:21" x14ac:dyDescent="0.25">
      <c r="A41" s="19">
        <v>1936</v>
      </c>
      <c r="B41" s="97"/>
      <c r="C41" s="90"/>
      <c r="D41" s="90"/>
      <c r="E41" s="90"/>
      <c r="F41" s="90"/>
      <c r="H41" s="112"/>
      <c r="I41" s="6"/>
      <c r="J41" s="842">
        <f>[4]France!$C44</f>
        <v>16.010229289531701</v>
      </c>
      <c r="K41" s="6"/>
      <c r="L41" s="97"/>
      <c r="M41" s="90"/>
      <c r="N41" s="90"/>
      <c r="O41" s="112"/>
      <c r="P41" s="90"/>
      <c r="Q41" s="96"/>
      <c r="R41" s="90"/>
      <c r="S41" s="1014">
        <f>[21]Data!$C38</f>
        <v>0.457214385271072</v>
      </c>
      <c r="T41" s="245"/>
      <c r="U41" s="90"/>
    </row>
    <row r="42" spans="1:21" x14ac:dyDescent="0.25">
      <c r="A42" s="19">
        <v>1937</v>
      </c>
      <c r="B42" s="97"/>
      <c r="C42" s="90"/>
      <c r="D42" s="90"/>
      <c r="E42" s="90"/>
      <c r="F42" s="90"/>
      <c r="H42" s="112"/>
      <c r="I42" s="6"/>
      <c r="J42" s="842">
        <f>[4]France!$C45</f>
        <v>16.191220283508301</v>
      </c>
      <c r="K42" s="6"/>
      <c r="L42" s="97"/>
      <c r="M42" s="90"/>
      <c r="N42" s="90"/>
      <c r="O42" s="112"/>
      <c r="P42" s="90"/>
      <c r="Q42" s="96"/>
      <c r="R42" s="90"/>
      <c r="S42" s="1014">
        <f>[21]Data!$C39</f>
        <v>0.42619061470031699</v>
      </c>
      <c r="T42" s="245"/>
      <c r="U42" s="90"/>
    </row>
    <row r="43" spans="1:21" x14ac:dyDescent="0.25">
      <c r="A43" s="19">
        <v>1938</v>
      </c>
      <c r="B43" s="97"/>
      <c r="C43" s="90"/>
      <c r="D43" s="90"/>
      <c r="E43" s="90"/>
      <c r="F43" s="90"/>
      <c r="H43" s="112"/>
      <c r="I43" s="6"/>
      <c r="J43" s="842">
        <f>[4]France!$C46</f>
        <v>14.9126693606377</v>
      </c>
      <c r="K43" s="6"/>
      <c r="L43" s="97"/>
      <c r="M43" s="90"/>
      <c r="N43" s="90"/>
      <c r="O43" s="112"/>
      <c r="P43" s="90"/>
      <c r="Q43" s="96"/>
      <c r="R43" s="90"/>
      <c r="S43" s="1014">
        <f>[21]Data!$C40</f>
        <v>0.42059949040412897</v>
      </c>
      <c r="T43" s="245"/>
      <c r="U43" s="90"/>
    </row>
    <row r="44" spans="1:21" x14ac:dyDescent="0.25">
      <c r="A44" s="19">
        <v>1939</v>
      </c>
      <c r="B44" s="97"/>
      <c r="C44" s="90"/>
      <c r="D44" s="90"/>
      <c r="E44" s="90"/>
      <c r="F44" s="90"/>
      <c r="H44" s="112"/>
      <c r="I44" s="6"/>
      <c r="J44" s="842">
        <f>[4]France!$C47</f>
        <v>15.194830298423801</v>
      </c>
      <c r="K44" s="6"/>
      <c r="L44" s="97"/>
      <c r="M44" s="90"/>
      <c r="N44" s="90"/>
      <c r="O44" s="112"/>
      <c r="P44" s="90"/>
      <c r="Q44" s="96"/>
      <c r="R44" s="90"/>
      <c r="S44" s="1014">
        <f>[21]Data!$C41</f>
        <v>0.42715421319007901</v>
      </c>
      <c r="T44" s="245"/>
      <c r="U44" s="90"/>
    </row>
    <row r="45" spans="1:21" x14ac:dyDescent="0.25">
      <c r="A45" s="19">
        <v>1940</v>
      </c>
      <c r="B45" s="97"/>
      <c r="C45" s="90"/>
      <c r="D45" s="90"/>
      <c r="E45" s="90"/>
      <c r="F45" s="90"/>
      <c r="H45" s="112"/>
      <c r="I45" s="6"/>
      <c r="J45" s="842">
        <f>[4]France!$C48</f>
        <v>15.567579865455599</v>
      </c>
      <c r="K45" s="6"/>
      <c r="L45" s="97"/>
      <c r="M45" s="90"/>
      <c r="N45" s="90"/>
      <c r="O45" s="112"/>
      <c r="P45" s="90"/>
      <c r="Q45" s="96"/>
      <c r="R45" s="90"/>
      <c r="S45" s="1014">
        <f>[21]Data!$C42</f>
        <v>0.34944188594818099</v>
      </c>
      <c r="T45" s="245"/>
      <c r="U45" s="90"/>
    </row>
    <row r="46" spans="1:21" x14ac:dyDescent="0.25">
      <c r="A46" s="19">
        <v>1941</v>
      </c>
      <c r="B46" s="97"/>
      <c r="C46" s="90"/>
      <c r="D46" s="90"/>
      <c r="E46" s="90"/>
      <c r="F46" s="90"/>
      <c r="H46" s="112"/>
      <c r="I46" s="6"/>
      <c r="J46" s="842">
        <f>[4]France!$C49</f>
        <v>15.281310677528401</v>
      </c>
      <c r="K46" s="6"/>
      <c r="L46" s="97"/>
      <c r="M46" s="90"/>
      <c r="N46" s="90"/>
      <c r="O46" s="112"/>
      <c r="P46" s="90"/>
      <c r="Q46" s="96"/>
      <c r="R46" s="90"/>
      <c r="S46" s="1014">
        <f>[21]Data!$C43</f>
        <v>0.34844779968261702</v>
      </c>
      <c r="T46" s="245"/>
      <c r="U46" s="90"/>
    </row>
    <row r="47" spans="1:21" x14ac:dyDescent="0.25">
      <c r="A47" s="19">
        <v>1942</v>
      </c>
      <c r="B47" s="97"/>
      <c r="C47" s="90"/>
      <c r="D47" s="90"/>
      <c r="E47" s="90"/>
      <c r="F47" s="90"/>
      <c r="H47" s="112"/>
      <c r="I47" s="6"/>
      <c r="J47" s="842">
        <f>[4]France!$C50</f>
        <v>14.014269411563902</v>
      </c>
      <c r="K47" s="6"/>
      <c r="L47" s="97"/>
      <c r="M47" s="90"/>
      <c r="N47" s="90"/>
      <c r="O47" s="112"/>
      <c r="P47" s="90"/>
      <c r="Q47" s="96"/>
      <c r="R47" s="90"/>
      <c r="S47" s="1014">
        <f>[21]Data!$C44</f>
        <v>0.366593897342682</v>
      </c>
      <c r="T47" s="245"/>
      <c r="U47" s="90"/>
    </row>
    <row r="48" spans="1:21" x14ac:dyDescent="0.25">
      <c r="A48" s="19">
        <v>1943</v>
      </c>
      <c r="B48" s="97"/>
      <c r="C48" s="90"/>
      <c r="D48" s="90"/>
      <c r="E48" s="90"/>
      <c r="F48" s="90"/>
      <c r="H48" s="112"/>
      <c r="I48" s="6"/>
      <c r="J48" s="842">
        <f>[4]France!$C51</f>
        <v>10.623200237751</v>
      </c>
      <c r="K48" s="6"/>
      <c r="L48" s="97"/>
      <c r="M48" s="90"/>
      <c r="N48" s="90"/>
      <c r="O48" s="112"/>
      <c r="P48" s="90"/>
      <c r="Q48" s="96"/>
      <c r="R48" s="90"/>
      <c r="S48" s="1014">
        <f>[21]Data!$C45</f>
        <v>0.38057270646095298</v>
      </c>
      <c r="T48" s="245"/>
      <c r="U48" s="90"/>
    </row>
    <row r="49" spans="1:21" x14ac:dyDescent="0.25">
      <c r="A49" s="19">
        <v>1944</v>
      </c>
      <c r="B49" s="97"/>
      <c r="C49" s="90"/>
      <c r="D49" s="90"/>
      <c r="E49" s="90"/>
      <c r="F49" s="90"/>
      <c r="H49" s="112"/>
      <c r="I49" s="6"/>
      <c r="J49" s="842">
        <f>[4]France!$C52</f>
        <v>8.9946098625659907</v>
      </c>
      <c r="K49" s="6"/>
      <c r="L49" s="97"/>
      <c r="M49" s="90"/>
      <c r="N49" s="90"/>
      <c r="O49" s="112"/>
      <c r="P49" s="90"/>
      <c r="Q49" s="96"/>
      <c r="R49" s="90"/>
      <c r="S49" s="1014">
        <f>[21]Data!$C46</f>
        <v>0.37837558984756497</v>
      </c>
      <c r="T49" s="245"/>
      <c r="U49" s="90"/>
    </row>
    <row r="50" spans="1:21" x14ac:dyDescent="0.25">
      <c r="A50" s="19">
        <v>1945</v>
      </c>
      <c r="B50" s="97"/>
      <c r="C50" s="90"/>
      <c r="D50" s="90"/>
      <c r="E50" s="90"/>
      <c r="F50" s="90"/>
      <c r="H50" s="112"/>
      <c r="I50" s="6"/>
      <c r="J50" s="842">
        <f>[4]France!$C53</f>
        <v>7.5643099844455701</v>
      </c>
      <c r="K50" s="6"/>
      <c r="L50" s="97"/>
      <c r="M50" s="90"/>
      <c r="N50" s="90"/>
      <c r="O50" s="112"/>
      <c r="P50" s="90"/>
      <c r="Q50" s="96"/>
      <c r="R50" s="90"/>
      <c r="S50" s="1014">
        <f>[21]Data!$C47</f>
        <v>0.351756691932678</v>
      </c>
      <c r="T50" s="245"/>
      <c r="U50" s="90"/>
    </row>
    <row r="51" spans="1:21" x14ac:dyDescent="0.25">
      <c r="A51" s="19">
        <v>1946</v>
      </c>
      <c r="B51" s="97"/>
      <c r="C51" s="90"/>
      <c r="D51" s="90"/>
      <c r="E51" s="90"/>
      <c r="F51" s="90"/>
      <c r="H51" s="112"/>
      <c r="I51" s="6"/>
      <c r="J51" s="842">
        <f>[4]France!$C54</f>
        <v>9.2722497880458796</v>
      </c>
      <c r="K51" s="6"/>
      <c r="L51" s="97"/>
      <c r="M51" s="90"/>
      <c r="N51" s="90"/>
      <c r="O51" s="112"/>
      <c r="P51" s="90"/>
      <c r="Q51" s="96"/>
      <c r="R51" s="90"/>
      <c r="S51" s="1014">
        <f>[21]Data!$C48</f>
        <v>0.30684289336204501</v>
      </c>
      <c r="T51" s="245"/>
      <c r="U51" s="90"/>
    </row>
    <row r="52" spans="1:21" x14ac:dyDescent="0.25">
      <c r="A52" s="19">
        <v>1947</v>
      </c>
      <c r="B52" s="97"/>
      <c r="C52" s="90"/>
      <c r="D52" s="90"/>
      <c r="E52" s="90"/>
      <c r="F52" s="90"/>
      <c r="H52" s="112"/>
      <c r="I52" s="6"/>
      <c r="J52" s="842">
        <f>[4]France!$C55</f>
        <v>9.6440099179744703</v>
      </c>
      <c r="K52" s="6"/>
      <c r="L52" s="97"/>
      <c r="M52" s="90"/>
      <c r="N52" s="90"/>
      <c r="O52" s="112"/>
      <c r="P52" s="90"/>
      <c r="Q52" s="96"/>
      <c r="R52" s="90"/>
      <c r="S52" s="1014">
        <f>[21]Data!$C49</f>
        <v>0.30237430334091198</v>
      </c>
      <c r="T52" s="245"/>
      <c r="U52" s="90"/>
    </row>
    <row r="53" spans="1:21" x14ac:dyDescent="0.25">
      <c r="A53" s="19">
        <v>1948</v>
      </c>
      <c r="B53" s="97"/>
      <c r="C53" s="90"/>
      <c r="D53" s="90"/>
      <c r="E53" s="90"/>
      <c r="F53" s="90"/>
      <c r="H53" s="112"/>
      <c r="I53" s="6"/>
      <c r="J53" s="842">
        <f>[4]France!$C56</f>
        <v>8.7345898151397705</v>
      </c>
      <c r="K53" s="6"/>
      <c r="L53" s="97"/>
      <c r="M53" s="90"/>
      <c r="N53" s="90"/>
      <c r="O53" s="112"/>
      <c r="P53" s="90"/>
      <c r="Q53" s="96"/>
      <c r="R53" s="90"/>
      <c r="S53" s="1014">
        <f>[21]Data!$C50</f>
        <v>0.30562499165535001</v>
      </c>
      <c r="T53" s="245"/>
      <c r="U53" s="90"/>
    </row>
    <row r="54" spans="1:21" x14ac:dyDescent="0.25">
      <c r="A54" s="19">
        <v>1949</v>
      </c>
      <c r="B54" s="97"/>
      <c r="C54" s="90"/>
      <c r="D54" s="90"/>
      <c r="E54" s="90"/>
      <c r="F54" s="90"/>
      <c r="H54" s="112"/>
      <c r="I54" s="6"/>
      <c r="J54" s="842">
        <f>[4]France!$C57</f>
        <v>8.9992798864841497</v>
      </c>
      <c r="K54" s="6"/>
      <c r="L54" s="97"/>
      <c r="M54" s="90"/>
      <c r="N54" s="90"/>
      <c r="O54" s="112"/>
      <c r="P54" s="90"/>
      <c r="Q54" s="96"/>
      <c r="R54" s="90"/>
      <c r="S54" s="1014">
        <f>[21]Data!$C51</f>
        <v>0.33027759194374101</v>
      </c>
      <c r="T54" s="245"/>
      <c r="U54" s="90"/>
    </row>
    <row r="55" spans="1:21" x14ac:dyDescent="0.25">
      <c r="A55" s="19">
        <v>1950</v>
      </c>
      <c r="B55" s="97"/>
      <c r="C55" s="90"/>
      <c r="D55" s="90"/>
      <c r="E55" s="90"/>
      <c r="F55" s="90"/>
      <c r="H55" s="112"/>
      <c r="I55" s="6"/>
      <c r="J55" s="842">
        <f>[4]France!$C58</f>
        <v>9.09778997302055</v>
      </c>
      <c r="K55" s="6"/>
      <c r="L55" s="97"/>
      <c r="M55" s="90"/>
      <c r="N55" s="90"/>
      <c r="O55" s="112"/>
      <c r="P55" s="90"/>
      <c r="Q55" s="96">
        <f>'[22](transposed values)'!$E1</f>
        <v>1.81</v>
      </c>
      <c r="R55" s="90"/>
      <c r="S55" s="1014">
        <f>[21]Data!$C52</f>
        <v>0.33333599567413302</v>
      </c>
      <c r="T55" s="245"/>
      <c r="U55" s="90"/>
    </row>
    <row r="56" spans="1:21" x14ac:dyDescent="0.25">
      <c r="A56" s="19">
        <v>1951</v>
      </c>
      <c r="B56" s="97"/>
      <c r="C56" s="90"/>
      <c r="D56" s="90"/>
      <c r="E56" s="90"/>
      <c r="F56" s="90"/>
      <c r="H56" s="112"/>
      <c r="I56" s="6"/>
      <c r="J56" s="842">
        <f>[4]France!$C59</f>
        <v>9.8832800984382594</v>
      </c>
      <c r="K56" s="6"/>
      <c r="L56" s="97"/>
      <c r="M56" s="90"/>
      <c r="N56" s="90"/>
      <c r="O56" s="112"/>
      <c r="P56" s="90"/>
      <c r="Q56" s="96">
        <f>'[22](transposed values)'!$E2</f>
        <v>1.92</v>
      </c>
      <c r="R56" s="90"/>
      <c r="S56" s="1014">
        <f>[21]Data!$C53</f>
        <v>0.32699888944625799</v>
      </c>
      <c r="T56" s="245"/>
      <c r="U56" s="90"/>
    </row>
    <row r="57" spans="1:21" x14ac:dyDescent="0.25">
      <c r="A57" s="19">
        <v>1952</v>
      </c>
      <c r="B57" s="97"/>
      <c r="C57" s="90"/>
      <c r="D57" s="90"/>
      <c r="E57" s="90"/>
      <c r="F57" s="90"/>
      <c r="H57" s="112"/>
      <c r="I57" s="6"/>
      <c r="J57" s="842">
        <f>[4]France!$C60</f>
        <v>10.341960191726701</v>
      </c>
      <c r="K57" s="6"/>
      <c r="L57" s="97"/>
      <c r="M57" s="90"/>
      <c r="N57" s="90"/>
      <c r="O57" s="112"/>
      <c r="P57" s="90"/>
      <c r="Q57" s="96">
        <f>'[22](transposed values)'!$E3</f>
        <v>1.92</v>
      </c>
      <c r="R57" s="90"/>
      <c r="S57" s="1014">
        <f>[21]Data!$C54</f>
        <v>0.32039529085159302</v>
      </c>
      <c r="T57" s="245"/>
      <c r="U57" s="90"/>
    </row>
    <row r="58" spans="1:21" x14ac:dyDescent="0.25">
      <c r="A58" s="19">
        <v>1953</v>
      </c>
      <c r="B58" s="97"/>
      <c r="C58" s="90"/>
      <c r="D58" s="90"/>
      <c r="E58" s="90"/>
      <c r="F58" s="90"/>
      <c r="H58" s="112"/>
      <c r="I58" s="6"/>
      <c r="J58" s="842">
        <f>[4]France!$C61</f>
        <v>10.1617403328419</v>
      </c>
      <c r="K58" s="6"/>
      <c r="L58" s="97"/>
      <c r="M58" s="90"/>
      <c r="N58" s="90"/>
      <c r="O58" s="112"/>
      <c r="P58" s="90"/>
      <c r="Q58" s="96"/>
      <c r="R58" s="90"/>
      <c r="S58" s="1014">
        <f>[21]Data!$C55</f>
        <v>0.31877601146697998</v>
      </c>
      <c r="T58" s="245"/>
      <c r="U58" s="90"/>
    </row>
    <row r="59" spans="1:21" x14ac:dyDescent="0.25">
      <c r="A59" s="19">
        <v>1954</v>
      </c>
      <c r="B59" s="97"/>
      <c r="C59" s="90"/>
      <c r="D59" s="90"/>
      <c r="E59" s="90"/>
      <c r="F59" s="90"/>
      <c r="H59" s="112"/>
      <c r="I59" s="6"/>
      <c r="J59" s="842">
        <f>[4]France!$C62</f>
        <v>10.5679102241993</v>
      </c>
      <c r="K59" s="6"/>
      <c r="L59" s="97"/>
      <c r="M59" s="90"/>
      <c r="N59" s="90"/>
      <c r="O59" s="112"/>
      <c r="P59" s="90"/>
      <c r="Q59" s="96">
        <f>'[22](transposed values)'!$E5</f>
        <v>1.94</v>
      </c>
      <c r="R59" s="90"/>
      <c r="S59" s="1014">
        <f>[21]Data!$C56</f>
        <v>0.304247707128525</v>
      </c>
      <c r="T59" s="245"/>
      <c r="U59" s="90"/>
    </row>
    <row r="60" spans="1:21" x14ac:dyDescent="0.25">
      <c r="A60" s="19">
        <v>1955</v>
      </c>
      <c r="B60" s="97"/>
      <c r="C60" s="90"/>
      <c r="D60" s="90"/>
      <c r="E60" s="90"/>
      <c r="F60" s="90"/>
      <c r="H60" s="112"/>
      <c r="I60" s="6"/>
      <c r="J60" s="842">
        <f>[4]France!$C63</f>
        <v>10.7702903449535</v>
      </c>
      <c r="K60" s="6"/>
      <c r="L60" s="97"/>
      <c r="M60" s="90"/>
      <c r="N60" s="90"/>
      <c r="O60" s="112"/>
      <c r="P60" s="90"/>
      <c r="Q60" s="96"/>
      <c r="R60" s="90"/>
      <c r="S60" s="1014">
        <f>[21]Data!$C57</f>
        <v>0.31084841489791898</v>
      </c>
      <c r="T60" s="245"/>
      <c r="U60" s="90"/>
    </row>
    <row r="61" spans="1:21" x14ac:dyDescent="0.25">
      <c r="A61" s="19">
        <v>1956</v>
      </c>
      <c r="B61" s="854">
        <f>[23]Sheet1!$I$3105</f>
        <v>48</v>
      </c>
      <c r="C61" s="337"/>
      <c r="D61" s="90"/>
      <c r="E61" s="90"/>
      <c r="F61" s="90"/>
      <c r="H61" s="112"/>
      <c r="I61" s="6"/>
      <c r="J61" s="842">
        <f>[4]France!$C64</f>
        <v>9.91190001368523</v>
      </c>
      <c r="K61" s="6"/>
      <c r="L61" s="97"/>
      <c r="M61" s="90"/>
      <c r="N61" s="90"/>
      <c r="O61" s="112"/>
      <c r="P61" s="90"/>
      <c r="Q61" s="96">
        <f>'[22](transposed values)'!$E7</f>
        <v>1.98</v>
      </c>
      <c r="R61" s="90"/>
      <c r="S61" s="1014">
        <f>[21]Data!$C58</f>
        <v>0.31330698728561401</v>
      </c>
      <c r="T61" s="245"/>
      <c r="U61" s="90"/>
    </row>
    <row r="62" spans="1:21" x14ac:dyDescent="0.25">
      <c r="A62" s="19">
        <v>1957</v>
      </c>
      <c r="B62" s="854"/>
      <c r="C62" s="337"/>
      <c r="D62" s="90"/>
      <c r="E62" s="90"/>
      <c r="F62" s="90"/>
      <c r="H62" s="112"/>
      <c r="I62" s="6"/>
      <c r="J62" s="842">
        <f>[4]France!$C65</f>
        <v>10.6987297534943</v>
      </c>
      <c r="K62" s="6"/>
      <c r="L62" s="97"/>
      <c r="M62" s="90"/>
      <c r="N62" s="90"/>
      <c r="O62" s="112"/>
      <c r="P62" s="90"/>
      <c r="Q62" s="96">
        <f>'[22](transposed values)'!$E8</f>
        <v>1.96</v>
      </c>
      <c r="R62" s="90"/>
      <c r="S62" s="1014">
        <f>[21]Data!$C59</f>
        <v>0.332430809736252</v>
      </c>
      <c r="T62" s="245"/>
      <c r="U62" s="90"/>
    </row>
    <row r="63" spans="1:21" x14ac:dyDescent="0.25">
      <c r="A63" s="19">
        <v>1958</v>
      </c>
      <c r="B63" s="854"/>
      <c r="C63" s="337"/>
      <c r="D63" s="337"/>
      <c r="E63" s="90"/>
      <c r="F63" s="90"/>
      <c r="H63" s="112"/>
      <c r="I63" s="6"/>
      <c r="J63" s="842">
        <f>[4]France!$C66</f>
        <v>8.8853299617767298</v>
      </c>
      <c r="K63" s="6"/>
      <c r="L63" s="97"/>
      <c r="M63" s="90"/>
      <c r="N63" s="90"/>
      <c r="O63" s="112"/>
      <c r="P63" s="90"/>
      <c r="Q63" s="96"/>
      <c r="R63" s="90"/>
      <c r="S63" s="1014">
        <f>[21]Data!$C60</f>
        <v>0.31095409393310602</v>
      </c>
      <c r="T63" s="245"/>
      <c r="U63" s="90"/>
    </row>
    <row r="64" spans="1:21" x14ac:dyDescent="0.25">
      <c r="A64" s="19">
        <v>1959</v>
      </c>
      <c r="B64" s="854"/>
      <c r="C64" s="337"/>
      <c r="D64" s="337"/>
      <c r="E64" s="90"/>
      <c r="F64" s="90"/>
      <c r="H64" s="112"/>
      <c r="I64" s="6"/>
      <c r="J64" s="842">
        <f>[4]France!$C67</f>
        <v>10.7552103698254</v>
      </c>
      <c r="K64" s="6"/>
      <c r="L64" s="97"/>
      <c r="M64" s="90"/>
      <c r="N64" s="90"/>
      <c r="O64" s="112"/>
      <c r="P64" s="90"/>
      <c r="Q64" s="96">
        <f>'[22](transposed values)'!$E10</f>
        <v>2.0099999999999998</v>
      </c>
      <c r="R64" s="90"/>
      <c r="S64" s="1014">
        <f>[21]Data!$C61</f>
        <v>0.32494118809700001</v>
      </c>
      <c r="T64" s="245"/>
      <c r="U64" s="90"/>
    </row>
    <row r="65" spans="1:21" x14ac:dyDescent="0.25">
      <c r="A65" s="19">
        <v>1960</v>
      </c>
      <c r="B65" s="854"/>
      <c r="C65" s="337"/>
      <c r="D65" s="337"/>
      <c r="E65" s="90"/>
      <c r="F65" s="90"/>
      <c r="H65" s="112"/>
      <c r="I65" s="6"/>
      <c r="J65" s="842">
        <f>[4]France!$C68</f>
        <v>10.902699828147901</v>
      </c>
      <c r="K65" s="6"/>
      <c r="L65" s="97"/>
      <c r="M65" s="90"/>
      <c r="N65" s="90"/>
      <c r="O65" s="112"/>
      <c r="P65" s="90"/>
      <c r="Q65" s="96">
        <f>'[22](transposed values)'!$E11</f>
        <v>2.02</v>
      </c>
      <c r="R65" s="90"/>
      <c r="S65" s="1014">
        <f>[21]Data!$C62</f>
        <v>0.31381958723068198</v>
      </c>
      <c r="T65" s="245"/>
      <c r="U65" s="90"/>
    </row>
    <row r="66" spans="1:21" x14ac:dyDescent="0.25">
      <c r="A66" s="19">
        <v>1961</v>
      </c>
      <c r="B66" s="854"/>
      <c r="C66" s="337"/>
      <c r="D66" s="337"/>
      <c r="E66" s="90"/>
      <c r="F66" s="90"/>
      <c r="H66" s="112"/>
      <c r="I66" s="6"/>
      <c r="J66" s="842">
        <f>[4]France!$C69</f>
        <v>10.894910246133801</v>
      </c>
      <c r="K66" s="6"/>
      <c r="L66" s="97"/>
      <c r="M66" s="90"/>
      <c r="N66" s="90"/>
      <c r="O66" s="112"/>
      <c r="P66" s="90"/>
      <c r="Q66" s="96">
        <f>'[22](transposed values)'!$E12</f>
        <v>2.0299999999999998</v>
      </c>
      <c r="R66" s="90"/>
      <c r="S66" s="1014"/>
      <c r="T66" s="245"/>
      <c r="U66" s="90"/>
    </row>
    <row r="67" spans="1:21" x14ac:dyDescent="0.25">
      <c r="A67" s="19">
        <v>1962</v>
      </c>
      <c r="B67" s="855">
        <f>[23]Sheet1!$I$3109</f>
        <v>52</v>
      </c>
      <c r="C67" s="820">
        <v>49</v>
      </c>
      <c r="D67" s="337"/>
      <c r="E67" s="90"/>
      <c r="F67" s="90"/>
      <c r="H67" s="112"/>
      <c r="I67" s="6"/>
      <c r="J67" s="842">
        <f>[4]France!$C70</f>
        <v>10.055050253868099</v>
      </c>
      <c r="K67" s="6"/>
      <c r="L67" s="97"/>
      <c r="M67" s="90"/>
      <c r="N67" s="90"/>
      <c r="O67" s="112"/>
      <c r="P67" s="90"/>
      <c r="Q67" s="96">
        <f>'[22](transposed values)'!$E13</f>
        <v>2.0499999999999998</v>
      </c>
      <c r="R67" s="90"/>
      <c r="S67" s="1014">
        <f>[21]Data!$C64</f>
        <v>0.31996029615402199</v>
      </c>
      <c r="T67" s="245"/>
      <c r="U67" s="90"/>
    </row>
    <row r="68" spans="1:21" x14ac:dyDescent="0.25">
      <c r="A68" s="19">
        <v>1963</v>
      </c>
      <c r="B68" s="856"/>
      <c r="C68" s="338"/>
      <c r="D68" s="337"/>
      <c r="E68" s="90"/>
      <c r="F68" s="90"/>
      <c r="H68" s="112"/>
      <c r="I68" s="6"/>
      <c r="J68" s="842">
        <f>[4]France!$C71</f>
        <v>9.317950159311291</v>
      </c>
      <c r="K68" s="6"/>
      <c r="L68" s="97"/>
      <c r="M68" s="90"/>
      <c r="N68" s="90"/>
      <c r="O68" s="112"/>
      <c r="P68" s="90"/>
      <c r="Q68" s="96">
        <f>'[22](transposed values)'!$E14</f>
        <v>2</v>
      </c>
      <c r="R68" s="90"/>
      <c r="S68" s="1014"/>
      <c r="T68" s="245"/>
      <c r="U68" s="90"/>
    </row>
    <row r="69" spans="1:21" x14ac:dyDescent="0.25">
      <c r="A69" s="19">
        <v>1964</v>
      </c>
      <c r="B69" s="857"/>
      <c r="C69" s="828"/>
      <c r="D69" s="337"/>
      <c r="E69" s="90"/>
      <c r="F69" s="90"/>
      <c r="H69" s="112"/>
      <c r="I69" s="6"/>
      <c r="J69" s="842">
        <f>[4]France!$C72</f>
        <v>9.2735499143600499</v>
      </c>
      <c r="K69" s="6"/>
      <c r="L69" s="97"/>
      <c r="M69" s="90"/>
      <c r="N69" s="90"/>
      <c r="O69" s="112"/>
      <c r="P69" s="90"/>
      <c r="Q69" s="96">
        <f>'[22](transposed values)'!$E15</f>
        <v>2</v>
      </c>
      <c r="R69" s="90"/>
      <c r="S69" s="1014">
        <f>[21]Data!$C66</f>
        <v>0.30090239644050598</v>
      </c>
      <c r="T69" s="245"/>
      <c r="U69" s="90"/>
    </row>
    <row r="70" spans="1:21" x14ac:dyDescent="0.25">
      <c r="A70" s="19">
        <v>1965</v>
      </c>
      <c r="B70" s="856"/>
      <c r="C70" s="338">
        <v>47</v>
      </c>
      <c r="D70" s="337"/>
      <c r="E70" s="90"/>
      <c r="F70" s="90"/>
      <c r="H70" s="112"/>
      <c r="I70" s="6"/>
      <c r="J70" s="842">
        <f>[4]France!$C73</f>
        <v>9.5678500831127202</v>
      </c>
      <c r="K70" s="6"/>
      <c r="L70" s="97"/>
      <c r="M70" s="90"/>
      <c r="N70" s="90"/>
      <c r="O70" s="112"/>
      <c r="P70" s="90"/>
      <c r="Q70" s="96">
        <f>'[22](transposed values)'!$E16</f>
        <v>2.08</v>
      </c>
      <c r="R70" s="90"/>
      <c r="S70" s="1014">
        <f>[21]Data!$C67</f>
        <v>0.310125112533569</v>
      </c>
      <c r="T70" s="245"/>
      <c r="U70" s="90"/>
    </row>
    <row r="71" spans="1:21" x14ac:dyDescent="0.25">
      <c r="A71" s="19">
        <v>1966</v>
      </c>
      <c r="B71" s="857"/>
      <c r="C71" s="828"/>
      <c r="D71" s="337"/>
      <c r="E71" s="90"/>
      <c r="F71" s="90"/>
      <c r="H71" s="112"/>
      <c r="I71" s="6"/>
      <c r="J71" s="842">
        <f>[4]France!$C74</f>
        <v>9.4350397586822492</v>
      </c>
      <c r="K71" s="6"/>
      <c r="L71" s="97"/>
      <c r="M71" s="90"/>
      <c r="N71" s="90"/>
      <c r="O71" s="112"/>
      <c r="P71" s="90"/>
      <c r="Q71" s="96">
        <f>'[22](transposed values)'!$E17</f>
        <v>2.09</v>
      </c>
      <c r="R71" s="90"/>
      <c r="S71" s="1014">
        <f>[21]Data!$C68</f>
        <v>0.29176780581474299</v>
      </c>
      <c r="T71" s="245"/>
      <c r="U71" s="90"/>
    </row>
    <row r="72" spans="1:21" x14ac:dyDescent="0.25">
      <c r="A72" s="19">
        <v>1967</v>
      </c>
      <c r="B72" s="856"/>
      <c r="C72" s="338"/>
      <c r="D72" s="337"/>
      <c r="E72" s="90"/>
      <c r="F72" s="90"/>
      <c r="H72" s="112"/>
      <c r="I72" s="6"/>
      <c r="J72" s="842">
        <f>[4]France!$C75</f>
        <v>9.2368602752685511</v>
      </c>
      <c r="K72" s="6"/>
      <c r="L72" s="97"/>
      <c r="M72" s="90"/>
      <c r="N72" s="90"/>
      <c r="O72" s="112"/>
      <c r="P72" s="90"/>
      <c r="Q72" s="96">
        <f>'[22](transposed values)'!$E18</f>
        <v>2.0699999999999998</v>
      </c>
      <c r="R72" s="90"/>
      <c r="S72" s="1014">
        <f>[21]Data!$C69</f>
        <v>0.277714014053345</v>
      </c>
      <c r="T72" s="245"/>
      <c r="U72" s="90"/>
    </row>
    <row r="73" spans="1:21" x14ac:dyDescent="0.25">
      <c r="A73" s="19">
        <v>1968</v>
      </c>
      <c r="B73" s="856"/>
      <c r="C73" s="338"/>
      <c r="D73" s="353"/>
      <c r="E73" s="90"/>
      <c r="F73" s="90"/>
      <c r="H73" s="112"/>
      <c r="I73" s="6"/>
      <c r="J73" s="842">
        <f>[4]France!$C76</f>
        <v>9.1991297900676692</v>
      </c>
      <c r="K73" s="6"/>
      <c r="L73" s="97"/>
      <c r="M73" s="90"/>
      <c r="N73" s="90"/>
      <c r="O73" s="112"/>
      <c r="P73" s="90"/>
      <c r="Q73" s="96">
        <f>'[22](transposed values)'!$E19</f>
        <v>2.0299999999999998</v>
      </c>
      <c r="R73" s="90"/>
      <c r="S73" s="1014">
        <f>[21]Data!$C70</f>
        <v>0.26876199245452898</v>
      </c>
      <c r="T73" s="245"/>
      <c r="U73" s="90"/>
    </row>
    <row r="74" spans="1:21" x14ac:dyDescent="0.25">
      <c r="A74" s="19">
        <v>1969</v>
      </c>
      <c r="B74" s="856"/>
      <c r="C74" s="338"/>
      <c r="D74" s="353"/>
      <c r="E74" s="90"/>
      <c r="F74" s="90"/>
      <c r="H74" s="112"/>
      <c r="I74" s="6"/>
      <c r="J74" s="842">
        <f>[4]France!$C77</f>
        <v>9.3245297670364398</v>
      </c>
      <c r="K74" s="6"/>
      <c r="L74" s="97"/>
      <c r="M74" s="90"/>
      <c r="N74" s="90"/>
      <c r="O74" s="112"/>
      <c r="P74" s="90"/>
      <c r="Q74" s="96">
        <f>'[22](transposed values)'!$E20</f>
        <v>2.0299999999999998</v>
      </c>
      <c r="R74" s="90"/>
      <c r="S74" s="1014">
        <f>[21]Data!$C71</f>
        <v>0.24743589758873</v>
      </c>
      <c r="T74" s="245"/>
      <c r="U74" s="90"/>
    </row>
    <row r="75" spans="1:21" x14ac:dyDescent="0.25">
      <c r="A75" s="19">
        <v>1970</v>
      </c>
      <c r="B75" s="856"/>
      <c r="C75" s="821">
        <v>44</v>
      </c>
      <c r="D75" s="821">
        <v>0.34399999999999997</v>
      </c>
      <c r="E75" s="90"/>
      <c r="F75" s="90"/>
      <c r="G75" s="582"/>
      <c r="H75" s="151"/>
      <c r="I75" s="6"/>
      <c r="J75" s="842">
        <f>[4]France!$C78</f>
        <v>8.5468202829360997</v>
      </c>
      <c r="K75" s="6"/>
      <c r="L75" s="97">
        <v>17.899999999999999</v>
      </c>
      <c r="M75" s="90"/>
      <c r="N75" s="90"/>
      <c r="O75" s="112"/>
      <c r="P75" s="90"/>
      <c r="Q75" s="96">
        <f>'[22](transposed values)'!$E21</f>
        <v>2.0299999999999998</v>
      </c>
      <c r="R75" s="90"/>
      <c r="S75" s="1014">
        <f>[21]Data!$C72</f>
        <v>0.206660106778145</v>
      </c>
      <c r="T75" s="245"/>
      <c r="U75" s="90"/>
    </row>
    <row r="76" spans="1:21" x14ac:dyDescent="0.25">
      <c r="A76" s="19">
        <v>1971</v>
      </c>
      <c r="B76" s="856"/>
      <c r="C76" s="337"/>
      <c r="D76" s="828"/>
      <c r="E76" s="120"/>
      <c r="F76" s="120"/>
      <c r="G76" s="582"/>
      <c r="H76" s="151"/>
      <c r="I76" s="6"/>
      <c r="J76" s="842">
        <f>[4]France!$C79</f>
        <v>8.4982000291347504</v>
      </c>
      <c r="K76" s="6"/>
      <c r="L76" s="98"/>
      <c r="M76" s="91"/>
      <c r="N76" s="91"/>
      <c r="O76" s="112"/>
      <c r="P76" s="91"/>
      <c r="Q76" s="96">
        <f>'[22](transposed values)'!$E22</f>
        <v>2.0099999999999998</v>
      </c>
      <c r="R76" s="91"/>
      <c r="S76" s="1014"/>
      <c r="T76" s="258"/>
      <c r="U76" s="90"/>
    </row>
    <row r="77" spans="1:21" x14ac:dyDescent="0.25">
      <c r="A77" s="19">
        <v>1972</v>
      </c>
      <c r="B77" s="856"/>
      <c r="C77" s="337"/>
      <c r="D77" s="828"/>
      <c r="E77" s="90"/>
      <c r="F77" s="90"/>
      <c r="G77" s="582"/>
      <c r="H77" s="151"/>
      <c r="I77" s="6"/>
      <c r="J77" s="842">
        <f>[4]France!$C80</f>
        <v>8.8861502707004512</v>
      </c>
      <c r="K77" s="6"/>
      <c r="L77" s="98"/>
      <c r="M77" s="91"/>
      <c r="N77" s="91"/>
      <c r="O77" s="112"/>
      <c r="P77" s="91"/>
      <c r="Q77" s="96">
        <f>'[22](transposed values)'!$E23</f>
        <v>2.02</v>
      </c>
      <c r="R77" s="91"/>
      <c r="S77" s="1014"/>
      <c r="T77" s="258"/>
      <c r="U77" s="90"/>
    </row>
    <row r="78" spans="1:21" x14ac:dyDescent="0.25">
      <c r="A78" s="19">
        <v>1973</v>
      </c>
      <c r="B78" s="856"/>
      <c r="C78" s="337"/>
      <c r="D78" s="828"/>
      <c r="E78" s="90"/>
      <c r="F78" s="90"/>
      <c r="G78" s="582"/>
      <c r="H78" s="151"/>
      <c r="I78" s="6"/>
      <c r="J78" s="842">
        <f>[4]France!$C81</f>
        <v>9.162589907646181</v>
      </c>
      <c r="K78" s="6"/>
      <c r="L78" s="98"/>
      <c r="M78" s="91"/>
      <c r="N78" s="91"/>
      <c r="O78" s="112"/>
      <c r="P78" s="91"/>
      <c r="Q78" s="96">
        <f>'[22](transposed values)'!$E24</f>
        <v>2</v>
      </c>
      <c r="R78" s="91"/>
      <c r="S78" s="1014"/>
      <c r="T78" s="258"/>
      <c r="U78" s="90"/>
    </row>
    <row r="79" spans="1:21" x14ac:dyDescent="0.25">
      <c r="A79" s="19">
        <v>1974</v>
      </c>
      <c r="B79" s="856"/>
      <c r="C79" s="337"/>
      <c r="D79" s="828"/>
      <c r="E79" s="90"/>
      <c r="F79" s="90"/>
      <c r="G79" s="582"/>
      <c r="H79" s="151"/>
      <c r="I79" s="6"/>
      <c r="J79" s="842">
        <f>[4]France!$C82</f>
        <v>8.0962099134921992</v>
      </c>
      <c r="K79" s="6"/>
      <c r="L79" s="98"/>
      <c r="M79" s="91"/>
      <c r="N79" s="91"/>
      <c r="O79" s="112"/>
      <c r="P79" s="91"/>
      <c r="Q79" s="96">
        <f>'[22](transposed values)'!$E25</f>
        <v>2.0099999999999998</v>
      </c>
      <c r="R79" s="91"/>
      <c r="S79" s="1014"/>
      <c r="T79" s="258"/>
      <c r="U79" s="90"/>
    </row>
    <row r="80" spans="1:21" x14ac:dyDescent="0.25">
      <c r="A80" s="19">
        <v>1975</v>
      </c>
      <c r="B80" s="856"/>
      <c r="C80" s="337">
        <v>42</v>
      </c>
      <c r="D80" s="338">
        <v>0.32500000000000001</v>
      </c>
      <c r="E80" s="90"/>
      <c r="F80" s="90"/>
      <c r="G80" s="582"/>
      <c r="H80" s="151"/>
      <c r="I80" s="6"/>
      <c r="J80" s="842">
        <f>[4]France!$C83</f>
        <v>8.3051197230815905</v>
      </c>
      <c r="K80" s="6"/>
      <c r="L80" s="98"/>
      <c r="M80" s="91"/>
      <c r="N80" s="91"/>
      <c r="O80" s="112"/>
      <c r="P80" s="91"/>
      <c r="Q80" s="96">
        <f>'[22](transposed values)'!$E26</f>
        <v>2.0099999999999998</v>
      </c>
      <c r="R80" s="91"/>
      <c r="S80" s="1014">
        <f>[21]Data!$C77</f>
        <v>0.18615190684795399</v>
      </c>
      <c r="T80" s="258"/>
      <c r="U80" s="90"/>
    </row>
    <row r="81" spans="1:21" x14ac:dyDescent="0.25">
      <c r="A81" s="19">
        <v>1976</v>
      </c>
      <c r="B81" s="856"/>
      <c r="C81" s="337"/>
      <c r="D81" s="828"/>
      <c r="E81" s="120"/>
      <c r="F81" s="120"/>
      <c r="G81" s="582"/>
      <c r="H81" s="151"/>
      <c r="I81" s="6"/>
      <c r="J81" s="842">
        <f>[4]France!$C84</f>
        <v>8.48056003451347</v>
      </c>
      <c r="K81" s="6"/>
      <c r="L81" s="286"/>
      <c r="M81" s="120"/>
      <c r="N81" s="120"/>
      <c r="O81" s="112"/>
      <c r="P81" s="91"/>
      <c r="Q81" s="96">
        <f>'[22](transposed values)'!$E27</f>
        <v>1.97</v>
      </c>
      <c r="R81" s="91"/>
      <c r="S81" s="1014">
        <f>[21]Data!$C78</f>
        <v>0</v>
      </c>
      <c r="T81" s="258"/>
      <c r="U81" s="90"/>
    </row>
    <row r="82" spans="1:21" x14ac:dyDescent="0.25">
      <c r="A82" s="19">
        <v>1977</v>
      </c>
      <c r="B82" s="856"/>
      <c r="C82" s="337"/>
      <c r="D82" s="828"/>
      <c r="E82" s="120"/>
      <c r="F82" s="120"/>
      <c r="G82" s="582"/>
      <c r="H82" s="151"/>
      <c r="I82" s="6"/>
      <c r="J82" s="842">
        <f>[4]France!$C85</f>
        <v>7.3968403041362807</v>
      </c>
      <c r="K82" s="6"/>
      <c r="L82" s="286"/>
      <c r="M82" s="120"/>
      <c r="N82" s="120"/>
      <c r="O82" s="112"/>
      <c r="P82" s="91"/>
      <c r="Q82" s="96">
        <f>'[22](transposed values)'!$E28</f>
        <v>1.96</v>
      </c>
      <c r="R82" s="91"/>
      <c r="S82" s="1014">
        <f>[21]Data!$C79</f>
        <v>0</v>
      </c>
      <c r="T82" s="258"/>
      <c r="U82" s="90"/>
    </row>
    <row r="83" spans="1:21" x14ac:dyDescent="0.25">
      <c r="A83" s="19">
        <v>1978</v>
      </c>
      <c r="B83" s="286"/>
      <c r="C83" s="337"/>
      <c r="D83" s="338"/>
      <c r="E83" s="120"/>
      <c r="F83" s="120"/>
      <c r="G83" s="582"/>
      <c r="H83" s="151"/>
      <c r="I83" s="6"/>
      <c r="J83" s="842">
        <f>[4]France!$C86</f>
        <v>8.4709800779819506</v>
      </c>
      <c r="K83" s="6"/>
      <c r="L83" s="286"/>
      <c r="M83" s="120"/>
      <c r="N83" s="120"/>
      <c r="O83" s="112"/>
      <c r="P83" s="91"/>
      <c r="Q83" s="96">
        <f>'[22](transposed values)'!$E29</f>
        <v>1.96</v>
      </c>
      <c r="R83" s="91"/>
      <c r="S83" s="1014">
        <f>[21]Data!$C80</f>
        <v>0</v>
      </c>
      <c r="T83" s="258"/>
      <c r="U83" s="90"/>
    </row>
    <row r="84" spans="1:21" x14ac:dyDescent="0.25">
      <c r="A84" s="19">
        <v>1979</v>
      </c>
      <c r="B84" s="286"/>
      <c r="C84" s="337">
        <v>41</v>
      </c>
      <c r="D84" s="338">
        <v>0.29600000000000004</v>
      </c>
      <c r="E84" s="120"/>
      <c r="F84" s="120"/>
      <c r="G84" s="582"/>
      <c r="H84" s="151"/>
      <c r="I84" s="6"/>
      <c r="J84" s="842">
        <f>[4]France!$C87</f>
        <v>8.4739901125431096</v>
      </c>
      <c r="K84" s="6"/>
      <c r="L84" s="286"/>
      <c r="M84" s="120"/>
      <c r="N84" s="120"/>
      <c r="O84" s="112"/>
      <c r="P84" s="91"/>
      <c r="Q84" s="96">
        <f>'[22](transposed values)'!$E30</f>
        <v>1.94</v>
      </c>
      <c r="R84" s="91"/>
      <c r="S84" s="1014">
        <f>[21]Data!$C81</f>
        <v>0.17358639836311299</v>
      </c>
      <c r="T84" s="258"/>
      <c r="U84" s="90"/>
    </row>
    <row r="85" spans="1:21" x14ac:dyDescent="0.25">
      <c r="A85" s="19">
        <v>1980</v>
      </c>
      <c r="B85" s="286"/>
      <c r="C85" s="337"/>
      <c r="D85" s="338"/>
      <c r="E85" s="120"/>
      <c r="F85" s="120"/>
      <c r="G85" s="582"/>
      <c r="H85" s="151"/>
      <c r="I85" s="6"/>
      <c r="J85" s="842">
        <f>[4]France!$C88</f>
        <v>7.7858202159404799</v>
      </c>
      <c r="K85" s="6"/>
      <c r="L85" s="286"/>
      <c r="M85" s="120"/>
      <c r="N85" s="120"/>
      <c r="O85" s="112"/>
      <c r="P85" s="91"/>
      <c r="Q85" s="96">
        <f>'[22](transposed values)'!$E31</f>
        <v>1.93</v>
      </c>
      <c r="R85" s="91"/>
      <c r="S85" s="1014"/>
      <c r="T85" s="258"/>
      <c r="U85" s="90"/>
    </row>
    <row r="86" spans="1:21" x14ac:dyDescent="0.25">
      <c r="A86" s="19">
        <v>1981</v>
      </c>
      <c r="B86" s="286"/>
      <c r="C86" s="337"/>
      <c r="D86" s="338"/>
      <c r="E86" s="120"/>
      <c r="F86" s="120"/>
      <c r="G86" s="582"/>
      <c r="H86" s="151"/>
      <c r="I86" s="6"/>
      <c r="J86" s="842">
        <f>[4]France!$C89</f>
        <v>7.1492701768875095</v>
      </c>
      <c r="K86" s="6"/>
      <c r="L86" s="286"/>
      <c r="M86" s="120"/>
      <c r="N86" s="120"/>
      <c r="O86" s="112"/>
      <c r="P86" s="91"/>
      <c r="Q86" s="96">
        <f>'[22](transposed values)'!$E32</f>
        <v>1.93</v>
      </c>
      <c r="R86" s="91"/>
      <c r="S86" s="1014"/>
      <c r="T86" s="258"/>
      <c r="U86" s="90"/>
    </row>
    <row r="87" spans="1:21" x14ac:dyDescent="0.25">
      <c r="A87" s="19">
        <v>1982</v>
      </c>
      <c r="B87" s="128"/>
      <c r="C87" s="337"/>
      <c r="D87" s="338"/>
      <c r="E87" s="182"/>
      <c r="F87" s="182"/>
      <c r="G87" s="582"/>
      <c r="H87" s="151"/>
      <c r="I87" s="6"/>
      <c r="J87" s="842">
        <f>[4]France!$C90</f>
        <v>6.9481201469898197</v>
      </c>
      <c r="K87" s="6"/>
      <c r="L87" s="286"/>
      <c r="M87" s="120"/>
      <c r="N87" s="120"/>
      <c r="O87" s="112"/>
      <c r="P87" s="91"/>
      <c r="Q87" s="96">
        <f>'[22](transposed values)'!$E33</f>
        <v>1.94</v>
      </c>
      <c r="R87" s="91"/>
      <c r="S87" s="1014"/>
      <c r="T87" s="258"/>
      <c r="U87" s="90"/>
    </row>
    <row r="88" spans="1:21" x14ac:dyDescent="0.25">
      <c r="A88" s="19">
        <v>1983</v>
      </c>
      <c r="B88" s="128"/>
      <c r="C88" s="337"/>
      <c r="D88" s="338"/>
      <c r="E88" s="182"/>
      <c r="F88" s="182"/>
      <c r="G88" s="582"/>
      <c r="H88" s="151"/>
      <c r="I88" s="6"/>
      <c r="J88" s="842">
        <f>[4]France!$C91</f>
        <v>7.6607897877693203</v>
      </c>
      <c r="K88" s="6"/>
      <c r="L88" s="286"/>
      <c r="M88" s="120"/>
      <c r="N88" s="120"/>
      <c r="O88" s="112"/>
      <c r="P88" s="91"/>
      <c r="Q88" s="96">
        <f>'[22](transposed values)'!$E34</f>
        <v>1.94</v>
      </c>
      <c r="R88" s="91"/>
      <c r="S88" s="1014"/>
      <c r="T88" s="258"/>
      <c r="U88" s="90"/>
    </row>
    <row r="89" spans="1:21" x14ac:dyDescent="0.25">
      <c r="A89" s="19">
        <v>1984</v>
      </c>
      <c r="B89" s="128"/>
      <c r="C89" s="337">
        <v>41</v>
      </c>
      <c r="D89" s="338">
        <v>0.28600000000000003</v>
      </c>
      <c r="E89" s="182"/>
      <c r="F89" s="182"/>
      <c r="G89" s="582"/>
      <c r="H89" s="151"/>
      <c r="I89" s="6"/>
      <c r="J89" s="842">
        <f>[4]France!$C92</f>
        <v>7.6835803687572497</v>
      </c>
      <c r="K89" s="6"/>
      <c r="L89" s="286"/>
      <c r="M89" s="120"/>
      <c r="N89" s="120"/>
      <c r="O89" s="112"/>
      <c r="P89" s="91"/>
      <c r="Q89" s="96">
        <f>'[22](transposed values)'!$E35</f>
        <v>1.93</v>
      </c>
      <c r="R89" s="91"/>
      <c r="S89" s="1014">
        <f>[21]Data!$C86</f>
        <v>0.155383706092835</v>
      </c>
      <c r="T89" s="258"/>
      <c r="U89" s="90"/>
    </row>
    <row r="90" spans="1:21" x14ac:dyDescent="0.25">
      <c r="A90" s="19">
        <v>1985</v>
      </c>
      <c r="B90" s="128"/>
      <c r="C90" s="337"/>
      <c r="D90" s="338"/>
      <c r="E90" s="182"/>
      <c r="F90" s="182"/>
      <c r="G90" s="582"/>
      <c r="H90" s="151"/>
      <c r="I90" s="6"/>
      <c r="J90" s="842">
        <f>[4]France!$C93</f>
        <v>7.8208096325397509</v>
      </c>
      <c r="K90" s="6"/>
      <c r="L90" s="286"/>
      <c r="M90" s="120"/>
      <c r="N90" s="120"/>
      <c r="O90" s="112"/>
      <c r="P90" s="91"/>
      <c r="Q90" s="96">
        <f>'[22](transposed values)'!$E36</f>
        <v>1.95</v>
      </c>
      <c r="R90" s="91"/>
      <c r="S90" s="1014"/>
      <c r="T90" s="258"/>
      <c r="U90" s="90"/>
    </row>
    <row r="91" spans="1:21" x14ac:dyDescent="0.25">
      <c r="A91" s="19">
        <v>1986</v>
      </c>
      <c r="B91" s="128"/>
      <c r="C91" s="337"/>
      <c r="D91" s="338"/>
      <c r="E91" s="182"/>
      <c r="F91" s="182"/>
      <c r="G91" s="582"/>
      <c r="H91" s="151"/>
      <c r="I91" s="6"/>
      <c r="J91" s="842">
        <f>[4]France!$C94</f>
        <v>8.0620601773261988</v>
      </c>
      <c r="K91" s="6"/>
      <c r="L91" s="286"/>
      <c r="M91" s="120"/>
      <c r="N91" s="120"/>
      <c r="O91" s="112"/>
      <c r="P91" s="91"/>
      <c r="Q91" s="96">
        <f>'[22](transposed values)'!$E37</f>
        <v>1.96</v>
      </c>
      <c r="R91" s="91"/>
      <c r="S91" s="1014"/>
      <c r="T91" s="258"/>
      <c r="U91" s="90"/>
    </row>
    <row r="92" spans="1:21" x14ac:dyDescent="0.25">
      <c r="A92" s="19">
        <v>1987</v>
      </c>
      <c r="B92" s="286"/>
      <c r="C92" s="337"/>
      <c r="D92" s="338"/>
      <c r="E92" s="120"/>
      <c r="F92" s="120"/>
      <c r="G92" s="582"/>
      <c r="H92" s="151"/>
      <c r="I92" s="6"/>
      <c r="J92" s="842">
        <f>[4]France!$C95</f>
        <v>8.0858200788497889</v>
      </c>
      <c r="K92" s="6"/>
      <c r="L92" s="286"/>
      <c r="M92" s="120"/>
      <c r="N92" s="120"/>
      <c r="O92" s="112"/>
      <c r="P92" s="91"/>
      <c r="Q92" s="96">
        <f>'[22](transposed values)'!$E38</f>
        <v>1.97</v>
      </c>
      <c r="R92" s="91"/>
      <c r="S92" s="1014"/>
      <c r="T92" s="258"/>
      <c r="U92" s="90"/>
    </row>
    <row r="93" spans="1:21" x14ac:dyDescent="0.25">
      <c r="A93" s="19">
        <v>1988</v>
      </c>
      <c r="B93" s="286"/>
      <c r="C93" s="337"/>
      <c r="D93" s="338"/>
      <c r="E93" s="120"/>
      <c r="F93" s="120"/>
      <c r="G93" s="582"/>
      <c r="H93" s="151"/>
      <c r="I93" s="6"/>
      <c r="J93" s="842">
        <f>[4]France!$C96</f>
        <v>7.6924502849578902</v>
      </c>
      <c r="K93" s="6"/>
      <c r="L93" s="286"/>
      <c r="M93" s="120"/>
      <c r="N93" s="120"/>
      <c r="O93" s="112"/>
      <c r="P93" s="91"/>
      <c r="Q93" s="96">
        <f>'[22](transposed values)'!$E39</f>
        <v>1.97</v>
      </c>
      <c r="R93" s="91"/>
      <c r="S93" s="1014">
        <f>[21]Data!$C90</f>
        <v>0.17311260104179399</v>
      </c>
      <c r="T93" s="258"/>
      <c r="U93" s="90"/>
    </row>
    <row r="94" spans="1:21" x14ac:dyDescent="0.25">
      <c r="A94" s="19">
        <v>1989</v>
      </c>
      <c r="B94" s="286"/>
      <c r="C94" s="337"/>
      <c r="D94" s="338"/>
      <c r="E94" s="822"/>
      <c r="F94" s="823"/>
      <c r="G94" s="582"/>
      <c r="H94" s="151"/>
      <c r="I94" s="6"/>
      <c r="J94" s="842">
        <f>[4]France!$C97</f>
        <v>8.3144098520278895</v>
      </c>
      <c r="K94" s="6"/>
      <c r="L94" s="286"/>
      <c r="M94" s="120"/>
      <c r="N94" s="120"/>
      <c r="O94" s="112"/>
      <c r="P94" s="91"/>
      <c r="Q94" s="96">
        <f>'[22](transposed values)'!$E40</f>
        <v>1.99</v>
      </c>
      <c r="R94" s="91"/>
      <c r="S94" s="1014"/>
      <c r="T94" s="258"/>
      <c r="U94" s="90"/>
    </row>
    <row r="95" spans="1:21" x14ac:dyDescent="0.25">
      <c r="A95" s="19">
        <v>1990</v>
      </c>
      <c r="B95" s="286"/>
      <c r="C95" s="337"/>
      <c r="D95" s="338">
        <v>0.27800000000000002</v>
      </c>
      <c r="E95" s="822"/>
      <c r="F95" s="823"/>
      <c r="G95" s="582"/>
      <c r="H95" s="151"/>
      <c r="I95" s="6"/>
      <c r="J95" s="842">
        <f>[4]France!$C98</f>
        <v>8.3993002772331202</v>
      </c>
      <c r="K95" s="6"/>
      <c r="L95" s="286">
        <v>13.8</v>
      </c>
      <c r="M95" s="120"/>
      <c r="N95" s="120"/>
      <c r="O95" s="112"/>
      <c r="P95" s="91"/>
      <c r="Q95" s="96">
        <f>'[22](transposed values)'!$E41</f>
        <v>1.99</v>
      </c>
      <c r="R95" s="91"/>
      <c r="S95" s="1014">
        <f>[21]Data!$C92</f>
        <v>0.17255939543247201</v>
      </c>
      <c r="T95" s="258"/>
      <c r="U95" s="90"/>
    </row>
    <row r="96" spans="1:21" x14ac:dyDescent="0.25">
      <c r="A96" s="19">
        <v>1991</v>
      </c>
      <c r="B96" s="286"/>
      <c r="C96" s="337"/>
      <c r="D96" s="338"/>
      <c r="E96" s="822"/>
      <c r="F96" s="823"/>
      <c r="G96" s="582"/>
      <c r="H96" s="151"/>
      <c r="I96" s="6"/>
      <c r="J96" s="842">
        <f>[4]France!$C99</f>
        <v>7.96722993254662</v>
      </c>
      <c r="K96" s="6"/>
      <c r="L96" s="286"/>
      <c r="M96" s="120"/>
      <c r="N96" s="120"/>
      <c r="O96" s="112"/>
      <c r="P96" s="91"/>
      <c r="Q96" s="96">
        <f>'[22](transposed values)'!$E42</f>
        <v>1.99</v>
      </c>
      <c r="R96" s="91"/>
      <c r="S96" s="1014">
        <f>[21]Data!$C93</f>
        <v>0.18277069926261899</v>
      </c>
      <c r="T96" s="258"/>
      <c r="U96" s="90"/>
    </row>
    <row r="97" spans="1:21" x14ac:dyDescent="0.25">
      <c r="A97" s="19">
        <v>1992</v>
      </c>
      <c r="B97" s="286"/>
      <c r="C97" s="337"/>
      <c r="D97" s="338"/>
      <c r="E97" s="823"/>
      <c r="F97" s="823"/>
      <c r="G97" s="582"/>
      <c r="H97" s="151"/>
      <c r="I97" s="6"/>
      <c r="J97" s="842">
        <f>[4]France!$C100</f>
        <v>7.6901003718376204</v>
      </c>
      <c r="K97" s="6"/>
      <c r="L97" s="286"/>
      <c r="M97" s="120"/>
      <c r="N97" s="120"/>
      <c r="O97" s="112"/>
      <c r="P97" s="91"/>
      <c r="Q97" s="96">
        <f>'[22](transposed values)'!$E43</f>
        <v>1.97</v>
      </c>
      <c r="R97" s="91"/>
      <c r="S97" s="1014">
        <f>[21]Data!$C94</f>
        <v>0.174957200884819</v>
      </c>
      <c r="T97" s="258"/>
      <c r="U97" s="90"/>
    </row>
    <row r="98" spans="1:21" x14ac:dyDescent="0.25">
      <c r="A98" s="19">
        <v>1993</v>
      </c>
      <c r="B98" s="286"/>
      <c r="C98" s="337"/>
      <c r="D98" s="338"/>
      <c r="E98" s="823"/>
      <c r="F98" s="823"/>
      <c r="G98" s="582"/>
      <c r="H98" s="151"/>
      <c r="I98" s="6"/>
      <c r="J98" s="842">
        <f>[4]France!$C101</f>
        <v>7.6630696654319808</v>
      </c>
      <c r="K98" s="6"/>
      <c r="L98" s="286"/>
      <c r="M98" s="120"/>
      <c r="N98" s="120"/>
      <c r="O98" s="112"/>
      <c r="P98" s="91"/>
      <c r="Q98" s="96">
        <f>'[22](transposed values)'!$E44</f>
        <v>1.95</v>
      </c>
      <c r="R98" s="91"/>
      <c r="S98" s="1014">
        <f>[21]Data!$C95</f>
        <v>0.187898799777031</v>
      </c>
      <c r="T98" s="258"/>
      <c r="U98" s="90"/>
    </row>
    <row r="99" spans="1:21" x14ac:dyDescent="0.25">
      <c r="A99" s="19">
        <v>1994</v>
      </c>
      <c r="B99" s="286"/>
      <c r="C99" s="120"/>
      <c r="D99" s="338"/>
      <c r="E99" s="823"/>
      <c r="F99" s="823"/>
      <c r="G99" s="582"/>
      <c r="H99" s="151"/>
      <c r="I99" s="6"/>
      <c r="J99" s="842">
        <f>[4]France!$C102</f>
        <v>7.5908198952674892</v>
      </c>
      <c r="K99" s="6"/>
      <c r="L99" s="286"/>
      <c r="M99" s="120"/>
      <c r="N99" s="120"/>
      <c r="O99" s="112"/>
      <c r="P99" s="91"/>
      <c r="Q99" s="96">
        <f>'[22](transposed values)'!$E45</f>
        <v>2</v>
      </c>
      <c r="R99" s="91"/>
      <c r="S99" s="1014">
        <f>[21]Data!$C96</f>
        <v>0.19323830306529999</v>
      </c>
      <c r="T99" s="258"/>
      <c r="U99" s="90"/>
    </row>
    <row r="100" spans="1:21" x14ac:dyDescent="0.25">
      <c r="A100" s="19">
        <v>1995</v>
      </c>
      <c r="B100" s="286"/>
      <c r="C100" s="120"/>
      <c r="D100" s="338"/>
      <c r="E100" s="823"/>
      <c r="F100" s="823"/>
      <c r="G100" s="582"/>
      <c r="H100" s="151"/>
      <c r="I100" s="6"/>
      <c r="J100" s="842">
        <f>[4]France!$C103</f>
        <v>7.5283899903297398</v>
      </c>
      <c r="K100" s="6"/>
      <c r="L100" s="286"/>
      <c r="M100" s="120"/>
      <c r="N100" s="120"/>
      <c r="O100" s="112"/>
      <c r="P100" s="91"/>
      <c r="Q100" s="96">
        <f>'[22](transposed values)'!$E46</f>
        <v>1.98</v>
      </c>
      <c r="R100" s="91"/>
      <c r="S100" s="1014">
        <f>[21]Data!$C97</f>
        <v>0.19642250239849099</v>
      </c>
      <c r="T100" s="258"/>
      <c r="U100" s="90"/>
    </row>
    <row r="101" spans="1:21" x14ac:dyDescent="0.25">
      <c r="A101" s="19">
        <v>1996</v>
      </c>
      <c r="B101" s="286"/>
      <c r="C101" s="120"/>
      <c r="D101" s="831">
        <v>0.28000000000000003</v>
      </c>
      <c r="E101" s="824">
        <v>0.27100000000000002</v>
      </c>
      <c r="F101" s="823">
        <v>0.27900000000000003</v>
      </c>
      <c r="G101" s="582"/>
      <c r="H101" s="151"/>
      <c r="I101" s="6"/>
      <c r="J101" s="842">
        <f>[4]France!$C104</f>
        <v>7.4179403483867601</v>
      </c>
      <c r="K101" s="6"/>
      <c r="L101" s="286"/>
      <c r="M101" s="120"/>
      <c r="N101" s="120"/>
      <c r="O101" s="112">
        <f>[24]Transpose!$E2</f>
        <v>14.5</v>
      </c>
      <c r="P101" s="91"/>
      <c r="Q101" s="96">
        <f>'[22](transposed values)'!$E47</f>
        <v>1.98</v>
      </c>
      <c r="R101" s="91"/>
      <c r="S101" s="1014">
        <f>[21]Data!$C98</f>
        <v>0.23320880532264701</v>
      </c>
      <c r="T101" s="245"/>
      <c r="U101" s="90"/>
    </row>
    <row r="102" spans="1:21" x14ac:dyDescent="0.25">
      <c r="A102" s="19">
        <v>1997</v>
      </c>
      <c r="B102" s="286"/>
      <c r="C102" s="120"/>
      <c r="D102" s="120"/>
      <c r="E102" s="823"/>
      <c r="F102" s="823"/>
      <c r="G102" s="582"/>
      <c r="H102" s="151"/>
      <c r="I102" s="6"/>
      <c r="J102" s="842">
        <f>[4]France!$C105</f>
        <v>7.7763900160789508</v>
      </c>
      <c r="K102" s="6"/>
      <c r="L102" s="286"/>
      <c r="M102" s="120"/>
      <c r="N102" s="120"/>
      <c r="O102" s="112">
        <f>[24]Transpose!$E3</f>
        <v>14.2</v>
      </c>
      <c r="P102" s="91"/>
      <c r="Q102" s="96">
        <f>'[22](transposed values)'!$E48</f>
        <v>1.97</v>
      </c>
      <c r="R102" s="91"/>
      <c r="S102" s="1014">
        <f>[21]Data!$C99</f>
        <v>0.25308188796043402</v>
      </c>
      <c r="T102" s="245"/>
      <c r="U102" s="90"/>
    </row>
    <row r="103" spans="1:21" x14ac:dyDescent="0.25">
      <c r="A103" s="19">
        <v>1998</v>
      </c>
      <c r="B103" s="286"/>
      <c r="C103" s="120"/>
      <c r="D103" s="120"/>
      <c r="E103" s="823">
        <v>0.26800000000000002</v>
      </c>
      <c r="F103" s="823"/>
      <c r="G103" s="582"/>
      <c r="H103" s="151"/>
      <c r="I103" s="6"/>
      <c r="J103" s="842">
        <f>[4]France!$C106</f>
        <v>7.7408701181411699</v>
      </c>
      <c r="K103" s="6"/>
      <c r="L103" s="286"/>
      <c r="M103" s="120"/>
      <c r="N103" s="120"/>
      <c r="O103" s="112">
        <f>[24]Transpose!$E4</f>
        <v>13.8</v>
      </c>
      <c r="P103" s="91"/>
      <c r="Q103" s="96">
        <f>'[22](transposed values)'!$E49</f>
        <v>1.96</v>
      </c>
      <c r="R103" s="91"/>
      <c r="S103" s="1014">
        <f>[21]Data!$C100</f>
        <v>0.266985803842545</v>
      </c>
      <c r="T103" s="245"/>
      <c r="U103" s="90"/>
    </row>
    <row r="104" spans="1:21" x14ac:dyDescent="0.25">
      <c r="A104" s="19">
        <v>1999</v>
      </c>
      <c r="B104" s="286"/>
      <c r="C104" s="120"/>
      <c r="D104" s="120"/>
      <c r="E104" s="823"/>
      <c r="F104" s="823"/>
      <c r="G104" s="582"/>
      <c r="H104" s="151"/>
      <c r="I104" s="6"/>
      <c r="J104" s="842">
        <f>[4]France!$C107</f>
        <v>8.2490302622318303</v>
      </c>
      <c r="K104" s="6"/>
      <c r="L104" s="286"/>
      <c r="M104" s="120"/>
      <c r="N104" s="120"/>
      <c r="O104" s="112">
        <f>[24]Transpose!$E5</f>
        <v>13.5</v>
      </c>
      <c r="P104" s="91"/>
      <c r="Q104" s="96">
        <f>'[22](transposed values)'!$E50</f>
        <v>1.99</v>
      </c>
      <c r="R104" s="91"/>
      <c r="S104" s="1014">
        <f>[21]Data!$C101</f>
        <v>0.278355091810226</v>
      </c>
      <c r="T104" s="245"/>
      <c r="U104" s="90"/>
    </row>
    <row r="105" spans="1:21" x14ac:dyDescent="0.25">
      <c r="A105" s="19">
        <v>2000</v>
      </c>
      <c r="B105" s="286"/>
      <c r="C105" s="120"/>
      <c r="D105" s="120"/>
      <c r="E105" s="823">
        <v>0.27200000000000002</v>
      </c>
      <c r="F105" s="823"/>
      <c r="G105" s="582"/>
      <c r="H105" s="151"/>
      <c r="I105" s="6"/>
      <c r="J105" s="842">
        <f>[4]France!$C108</f>
        <v>8.338470011949541</v>
      </c>
      <c r="K105" s="6"/>
      <c r="L105" s="286">
        <v>13.6</v>
      </c>
      <c r="M105" s="120"/>
      <c r="N105" s="120"/>
      <c r="O105" s="112">
        <f>[24]Transpose!$E6</f>
        <v>13.6</v>
      </c>
      <c r="P105" s="91"/>
      <c r="Q105" s="96">
        <f>'[22](transposed values)'!$E51</f>
        <v>2</v>
      </c>
      <c r="R105" s="91"/>
      <c r="S105" s="1014">
        <f>[21]Data!$C102</f>
        <v>0.28112280368804898</v>
      </c>
      <c r="T105" s="245"/>
      <c r="U105" s="90"/>
    </row>
    <row r="106" spans="1:21" x14ac:dyDescent="0.25">
      <c r="A106" s="19">
        <v>2001</v>
      </c>
      <c r="B106" s="286"/>
      <c r="C106" s="120"/>
      <c r="D106" s="120"/>
      <c r="E106" s="823"/>
      <c r="F106" s="823"/>
      <c r="G106" s="582"/>
      <c r="H106" s="151"/>
      <c r="I106" s="6"/>
      <c r="J106" s="842">
        <f>[4]France!$C109</f>
        <v>8.1654302775859797</v>
      </c>
      <c r="K106" s="6"/>
      <c r="L106" s="286"/>
      <c r="M106" s="120"/>
      <c r="N106" s="120"/>
      <c r="O106" s="112">
        <f>[24]Transpose!$E7</f>
        <v>13.4</v>
      </c>
      <c r="P106" s="91"/>
      <c r="Q106" s="96">
        <f>'[22](transposed values)'!$E52</f>
        <v>2.0099999999999998</v>
      </c>
      <c r="R106" s="91"/>
      <c r="S106" s="1014">
        <f>[21]Data!$C103</f>
        <v>0.270500987768173</v>
      </c>
      <c r="T106" s="245"/>
      <c r="U106" s="90"/>
    </row>
    <row r="107" spans="1:21" x14ac:dyDescent="0.25">
      <c r="A107" s="19">
        <v>2002</v>
      </c>
      <c r="B107" s="286"/>
      <c r="C107" s="120"/>
      <c r="D107" s="120"/>
      <c r="E107" s="825">
        <v>0.26700000000000002</v>
      </c>
      <c r="F107" s="825">
        <v>0.28100000000000003</v>
      </c>
      <c r="G107" s="582"/>
      <c r="H107" s="151"/>
      <c r="I107" s="6"/>
      <c r="J107" s="842">
        <f>[4]France!$C110</f>
        <v>8.0715902149677312</v>
      </c>
      <c r="K107" s="6"/>
      <c r="L107" s="286"/>
      <c r="M107" s="120"/>
      <c r="N107" s="120"/>
      <c r="O107" s="112">
        <f>[24]Transpose!$E8</f>
        <v>12.9</v>
      </c>
      <c r="P107" s="91"/>
      <c r="Q107" s="96">
        <f>'[22](transposed values)'!$E53</f>
        <v>2</v>
      </c>
      <c r="R107" s="91"/>
      <c r="S107" s="1014">
        <f>[21]Data!$C104</f>
        <v>0.25402340292930597</v>
      </c>
      <c r="T107" s="245"/>
      <c r="U107" s="90"/>
    </row>
    <row r="108" spans="1:21" x14ac:dyDescent="0.25">
      <c r="A108" s="19">
        <v>2003</v>
      </c>
      <c r="B108" s="286"/>
      <c r="C108" s="120"/>
      <c r="D108" s="120"/>
      <c r="E108" s="822"/>
      <c r="F108" s="823">
        <v>0.28000000000000003</v>
      </c>
      <c r="G108" s="582"/>
      <c r="H108" s="151"/>
      <c r="I108" s="6"/>
      <c r="J108" s="842">
        <f>[4]France!$C111</f>
        <v>8.2130901515483892</v>
      </c>
      <c r="K108" s="6"/>
      <c r="L108" s="286"/>
      <c r="M108" s="120"/>
      <c r="N108" s="120"/>
      <c r="O108" s="112">
        <f>[24]Transpose!$E9</f>
        <v>13</v>
      </c>
      <c r="P108" s="91"/>
      <c r="Q108" s="96">
        <f>'[22](transposed values)'!$E54</f>
        <v>1.99</v>
      </c>
      <c r="R108" s="91"/>
      <c r="S108" s="1014">
        <f>[21]Data!$C105</f>
        <v>0.246183201670647</v>
      </c>
      <c r="T108" s="245"/>
      <c r="U108" s="90"/>
    </row>
    <row r="109" spans="1:21" x14ac:dyDescent="0.25">
      <c r="A109" s="19">
        <v>2004</v>
      </c>
      <c r="B109" s="286"/>
      <c r="C109" s="120"/>
      <c r="D109" s="120"/>
      <c r="E109" s="822"/>
      <c r="F109" s="823">
        <v>0.28100000000000003</v>
      </c>
      <c r="G109" s="582"/>
      <c r="H109" s="151"/>
      <c r="I109" s="6"/>
      <c r="J109" s="842">
        <f>[4]France!$C112</f>
        <v>8.60382989048958</v>
      </c>
      <c r="K109" s="6"/>
      <c r="L109" s="819"/>
      <c r="M109" s="120"/>
      <c r="N109" s="120"/>
      <c r="O109" s="112">
        <f>[24]Transpose!$E10</f>
        <v>12.6</v>
      </c>
      <c r="P109" s="91"/>
      <c r="Q109" s="96">
        <f>'[22](transposed values)'!$E55</f>
        <v>2</v>
      </c>
      <c r="R109" s="91"/>
      <c r="S109" s="1014">
        <f>[21]Data!$C106</f>
        <v>0.237641796469688</v>
      </c>
      <c r="T109" s="245"/>
      <c r="U109" s="90"/>
    </row>
    <row r="110" spans="1:21" x14ac:dyDescent="0.25">
      <c r="A110" s="19">
        <v>2005</v>
      </c>
      <c r="B110" s="286"/>
      <c r="C110" s="120"/>
      <c r="D110" s="120"/>
      <c r="E110" s="822"/>
      <c r="F110" s="823">
        <v>0.28599999999999998</v>
      </c>
      <c r="G110" s="582"/>
      <c r="H110" s="151"/>
      <c r="I110" s="6"/>
      <c r="J110" s="842">
        <f>[4]France!$C113</f>
        <v>8.4721498191356694</v>
      </c>
      <c r="K110" s="6"/>
      <c r="L110" s="623">
        <v>13.1</v>
      </c>
      <c r="M110" s="120"/>
      <c r="N110" s="120"/>
      <c r="O110" s="112">
        <f>[24]Transpose!$E11</f>
        <v>13.1</v>
      </c>
      <c r="P110" s="91"/>
      <c r="Q110" s="96">
        <f>'[22](transposed values)'!$E56</f>
        <v>1.99</v>
      </c>
      <c r="R110" s="91"/>
      <c r="S110" s="1014">
        <f>[21]Data!$C107</f>
        <v>0.22511060535907801</v>
      </c>
      <c r="T110" s="258"/>
      <c r="U110" s="90"/>
    </row>
    <row r="111" spans="1:21" x14ac:dyDescent="0.25">
      <c r="A111" s="19">
        <v>2006</v>
      </c>
      <c r="B111" s="286"/>
      <c r="C111" s="120"/>
      <c r="D111" s="120"/>
      <c r="E111" s="822"/>
      <c r="F111" s="823">
        <v>0.29099999999999998</v>
      </c>
      <c r="G111" s="582"/>
      <c r="H111" s="151"/>
      <c r="I111" s="6"/>
      <c r="J111" s="842">
        <f>[4]France!$C114</f>
        <v>8.9181102812290209</v>
      </c>
      <c r="K111" s="6"/>
      <c r="L111" s="286"/>
      <c r="M111" s="120"/>
      <c r="N111" s="120"/>
      <c r="O111" s="112">
        <f>[24]Transpose!$E12</f>
        <v>13.1</v>
      </c>
      <c r="P111" s="91"/>
      <c r="Q111" s="96">
        <f>'[22](transposed values)'!$E57</f>
        <v>1.99</v>
      </c>
      <c r="R111" s="91"/>
      <c r="S111" s="1014">
        <f>[21]Data!$C108</f>
        <v>0.22132070362567899</v>
      </c>
      <c r="T111" s="258"/>
      <c r="U111" s="90"/>
    </row>
    <row r="112" spans="1:21" x14ac:dyDescent="0.25">
      <c r="A112" s="19">
        <v>2007</v>
      </c>
      <c r="B112" s="286"/>
      <c r="C112" s="120"/>
      <c r="D112" s="120"/>
      <c r="E112" s="822"/>
      <c r="F112" s="823">
        <v>0.28899999999999998</v>
      </c>
      <c r="G112" s="822"/>
      <c r="H112" s="859"/>
      <c r="I112" s="6"/>
      <c r="J112" s="842">
        <f>[4]France!$C115</f>
        <v>9.302660077810291</v>
      </c>
      <c r="K112" s="6"/>
      <c r="L112" s="69"/>
      <c r="M112" s="120"/>
      <c r="N112" s="120"/>
      <c r="O112" s="112">
        <f>[24]Transpose!$E13</f>
        <v>13.4</v>
      </c>
      <c r="P112" s="91"/>
      <c r="Q112" s="96">
        <f>'[22](transposed values)'!$E58</f>
        <v>1.99</v>
      </c>
      <c r="R112" s="91"/>
      <c r="S112" s="1014">
        <f>[21]Data!$C109</f>
        <v>0.223748594522476</v>
      </c>
      <c r="T112" s="258"/>
      <c r="U112" s="90"/>
    </row>
    <row r="113" spans="1:21" x14ac:dyDescent="0.25">
      <c r="A113" s="19">
        <v>2008</v>
      </c>
      <c r="B113" s="286"/>
      <c r="C113" s="120"/>
      <c r="D113" s="120"/>
      <c r="E113" s="822"/>
      <c r="F113" s="823">
        <v>0.28899999999999998</v>
      </c>
      <c r="G113" s="517"/>
      <c r="H113" s="584"/>
      <c r="I113" s="6"/>
      <c r="J113" s="842">
        <f>[4]France!$C116</f>
        <v>8.8382899761200004</v>
      </c>
      <c r="K113" s="6"/>
      <c r="L113" s="69"/>
      <c r="M113" s="120"/>
      <c r="N113" s="120"/>
      <c r="O113" s="112">
        <f>[24]Transpose!$E14</f>
        <v>13</v>
      </c>
      <c r="P113" s="91"/>
      <c r="Q113" s="96">
        <f>'[22](transposed values)'!$E59</f>
        <v>1.98</v>
      </c>
      <c r="R113" s="91"/>
      <c r="S113" s="1014">
        <f>[21]Data!$C110</f>
        <v>0.215929299592972</v>
      </c>
      <c r="T113" s="258"/>
      <c r="U113" s="90"/>
    </row>
    <row r="114" spans="1:21" x14ac:dyDescent="0.25">
      <c r="A114" s="19">
        <v>2009</v>
      </c>
      <c r="B114" s="286"/>
      <c r="C114" s="120"/>
      <c r="D114" s="120"/>
      <c r="E114" s="822"/>
      <c r="F114" s="823">
        <v>0.28999999999999998</v>
      </c>
      <c r="G114" s="517"/>
      <c r="H114" s="584"/>
      <c r="I114" s="6"/>
      <c r="J114" s="842">
        <f>[4]France!$C117</f>
        <v>7.9515896737575504</v>
      </c>
      <c r="K114" s="6"/>
      <c r="L114" s="69"/>
      <c r="M114" s="888"/>
      <c r="N114" s="120"/>
      <c r="O114" s="112">
        <f>[24]Transpose!$E15</f>
        <v>13.5</v>
      </c>
      <c r="P114" s="91"/>
      <c r="Q114" s="96">
        <f>'[22](transposed values)'!$E60</f>
        <v>1.97</v>
      </c>
      <c r="R114" s="91"/>
      <c r="S114" s="1014">
        <f>[21]Data!$C111</f>
        <v>0.21701070666313199</v>
      </c>
      <c r="T114" s="258"/>
      <c r="U114" s="90"/>
    </row>
    <row r="115" spans="1:21" x14ac:dyDescent="0.25">
      <c r="A115" s="19">
        <v>2010</v>
      </c>
      <c r="B115" s="286"/>
      <c r="C115" s="120"/>
      <c r="D115" s="120"/>
      <c r="E115" s="822"/>
      <c r="F115" s="826">
        <v>0.29899999999999999</v>
      </c>
      <c r="G115" s="827">
        <f>'[25]Figure 2 '!$G$18</f>
        <v>0.30299999999999999</v>
      </c>
      <c r="H115" s="584"/>
      <c r="I115" s="6"/>
      <c r="J115" s="842">
        <f>[4]France!$C118</f>
        <v>8.3986900746822393</v>
      </c>
      <c r="K115" s="6"/>
      <c r="L115" s="838">
        <v>14.1</v>
      </c>
      <c r="M115" s="839">
        <v>14</v>
      </c>
      <c r="N115" s="120"/>
      <c r="O115" s="853">
        <f>[24]Transpose!$E16</f>
        <v>14.1</v>
      </c>
      <c r="P115" s="91"/>
      <c r="Q115" s="96">
        <f>'[22](transposed values)'!$E61</f>
        <v>1.97</v>
      </c>
      <c r="R115" s="91"/>
      <c r="S115" s="1014">
        <f>[21]Data!$C112</f>
        <v>0.235065907239914</v>
      </c>
      <c r="T115" s="258"/>
      <c r="U115" s="90"/>
    </row>
    <row r="116" spans="1:21" x14ac:dyDescent="0.25">
      <c r="A116" s="19">
        <v>2011</v>
      </c>
      <c r="B116" s="286"/>
      <c r="C116" s="120"/>
      <c r="D116" s="120"/>
      <c r="E116" s="822"/>
      <c r="F116" s="823"/>
      <c r="G116" s="517">
        <f>'[25]Figure 2 '!$H$18</f>
        <v>0.30599999999999999</v>
      </c>
      <c r="H116" s="584"/>
      <c r="I116" s="6"/>
      <c r="J116" s="842">
        <f>[4]France!$C119</f>
        <v>9.0337902307510412</v>
      </c>
      <c r="K116" s="6"/>
      <c r="L116" s="286"/>
      <c r="M116" s="120">
        <v>14.3</v>
      </c>
      <c r="N116" s="120"/>
      <c r="O116" s="112"/>
      <c r="P116" s="91"/>
      <c r="Q116" s="96">
        <f>'[22](transposed values)'!$E62</f>
        <v>1.98</v>
      </c>
      <c r="R116" s="91"/>
      <c r="S116" s="1014">
        <f>[21]Data!$C113</f>
        <v>0.229755103588104</v>
      </c>
      <c r="T116" s="258"/>
      <c r="U116" s="90"/>
    </row>
    <row r="117" spans="1:21" x14ac:dyDescent="0.25">
      <c r="A117" s="19">
        <v>2012</v>
      </c>
      <c r="B117" s="286"/>
      <c r="C117" s="120"/>
      <c r="D117" s="120"/>
      <c r="E117" s="822"/>
      <c r="F117" s="823"/>
      <c r="G117" s="829">
        <f>'[25]Figure 2 '!$I$18</f>
        <v>0.30299999999999999</v>
      </c>
      <c r="H117" s="860">
        <f>'[25]Figure 2 '!$J$18</f>
        <v>0.30499999999999999</v>
      </c>
      <c r="I117" s="6"/>
      <c r="J117" s="842">
        <f>[4]France!$C120</f>
        <v>8.7160803377628291</v>
      </c>
      <c r="K117" s="6"/>
      <c r="L117" s="286"/>
      <c r="M117" s="837">
        <v>13.9</v>
      </c>
      <c r="N117" s="837">
        <v>14.3</v>
      </c>
      <c r="O117" s="112"/>
      <c r="P117" s="91"/>
      <c r="Q117" s="96">
        <f>'[22](transposed values)'!$E63</f>
        <v>1.99</v>
      </c>
      <c r="R117" s="91"/>
      <c r="S117" s="1014">
        <f>[21]Data!$C114</f>
        <v>0.223577901721001</v>
      </c>
      <c r="T117" s="258"/>
      <c r="U117" s="90"/>
    </row>
    <row r="118" spans="1:21" x14ac:dyDescent="0.25">
      <c r="A118" s="19">
        <v>2013</v>
      </c>
      <c r="B118" s="286"/>
      <c r="C118" s="120"/>
      <c r="D118" s="120"/>
      <c r="E118" s="822"/>
      <c r="F118" s="823"/>
      <c r="G118" s="517"/>
      <c r="H118" s="584">
        <f>'[25]Figure 2 '!$K$18</f>
        <v>0.29099999999999998</v>
      </c>
      <c r="I118" s="6"/>
      <c r="J118" s="842">
        <f>[4]France!$C121</f>
        <v>7.9360596835613304</v>
      </c>
      <c r="K118" s="6"/>
      <c r="L118" s="819"/>
      <c r="M118" s="120"/>
      <c r="N118" s="120">
        <v>14</v>
      </c>
      <c r="O118" s="112"/>
      <c r="P118" s="91"/>
      <c r="Q118" s="96">
        <f>'[22](transposed values)'!$E64</f>
        <v>1.99</v>
      </c>
      <c r="R118" s="91"/>
      <c r="S118" s="198"/>
      <c r="T118" s="258"/>
      <c r="U118" s="90"/>
    </row>
    <row r="119" spans="1:21" x14ac:dyDescent="0.25">
      <c r="A119" s="19">
        <v>2014</v>
      </c>
      <c r="B119" s="286"/>
      <c r="C119" s="120"/>
      <c r="D119" s="120"/>
      <c r="E119" s="822"/>
      <c r="F119" s="823"/>
      <c r="G119" s="517"/>
      <c r="H119" s="584">
        <f>'[25]Figure 2 '!$L$18</f>
        <v>0.29299999999999998</v>
      </c>
      <c r="I119" s="6"/>
      <c r="J119" s="597"/>
      <c r="K119" s="6"/>
      <c r="L119" s="286"/>
      <c r="M119" s="120"/>
      <c r="N119" s="120">
        <v>14.1</v>
      </c>
      <c r="O119" s="112"/>
      <c r="P119" s="91"/>
      <c r="Q119" s="96"/>
      <c r="R119" s="91"/>
      <c r="S119" s="198"/>
      <c r="T119" s="258"/>
      <c r="U119" s="90"/>
    </row>
    <row r="120" spans="1:21" ht="15.75" thickBot="1" x14ac:dyDescent="0.3">
      <c r="A120" s="37">
        <v>2015</v>
      </c>
      <c r="B120" s="166"/>
      <c r="C120" s="143"/>
      <c r="D120" s="143"/>
      <c r="E120" s="553"/>
      <c r="F120" s="553"/>
      <c r="G120" s="553"/>
      <c r="H120" s="596"/>
      <c r="I120" s="143"/>
      <c r="J120" s="145"/>
      <c r="K120" s="143"/>
      <c r="L120" s="333"/>
      <c r="M120" s="354"/>
      <c r="N120" s="354"/>
      <c r="O120" s="148"/>
      <c r="P120" s="144"/>
      <c r="Q120" s="861"/>
      <c r="R120" s="145"/>
      <c r="S120" s="862"/>
      <c r="T120" s="245"/>
      <c r="U120" s="90"/>
    </row>
    <row r="121" spans="1:21" ht="15.75" thickTop="1" x14ac:dyDescent="0.25">
      <c r="G121" s="90"/>
      <c r="H121" s="90"/>
    </row>
    <row r="122" spans="1:21" s="45" customFormat="1" x14ac:dyDescent="0.25">
      <c r="A122" s="1012" t="s">
        <v>505</v>
      </c>
      <c r="B122" s="75"/>
      <c r="C122" s="75"/>
      <c r="D122" s="75"/>
      <c r="E122" s="75"/>
      <c r="F122" s="75"/>
      <c r="G122" s="75"/>
      <c r="H122" s="75"/>
      <c r="I122" s="75"/>
      <c r="J122" s="75"/>
      <c r="K122" s="75"/>
      <c r="L122" s="43"/>
      <c r="M122" s="43"/>
      <c r="N122" s="43"/>
      <c r="O122" s="43"/>
      <c r="P122" s="43"/>
      <c r="U122" s="43"/>
    </row>
    <row r="123" spans="1:21" s="45" customFormat="1" x14ac:dyDescent="0.2">
      <c r="A123" s="99" t="s">
        <v>79</v>
      </c>
      <c r="B123" s="1543" t="s">
        <v>186</v>
      </c>
      <c r="C123" s="1543"/>
      <c r="D123" s="1543"/>
      <c r="E123" s="1543"/>
      <c r="F123" s="1543"/>
      <c r="G123" s="1543"/>
      <c r="H123" s="1543"/>
      <c r="I123" s="1543"/>
      <c r="J123" s="1543"/>
      <c r="K123" s="1543"/>
      <c r="L123" s="1543"/>
      <c r="M123" s="346"/>
      <c r="N123" s="799"/>
      <c r="O123" s="346"/>
      <c r="P123" s="77"/>
      <c r="U123" s="43"/>
    </row>
    <row r="124" spans="1:21" s="45" customFormat="1" x14ac:dyDescent="0.2">
      <c r="A124" s="99" t="s">
        <v>80</v>
      </c>
      <c r="B124" s="1554" t="s">
        <v>416</v>
      </c>
      <c r="C124" s="1554"/>
      <c r="D124" s="1554"/>
      <c r="E124" s="1554"/>
      <c r="F124" s="1554"/>
      <c r="G124" s="1554"/>
      <c r="H124" s="1554"/>
      <c r="I124" s="1554"/>
      <c r="J124" s="1554"/>
      <c r="K124" s="962"/>
      <c r="L124" s="962"/>
      <c r="M124" s="350"/>
      <c r="N124" s="800"/>
      <c r="O124" s="350"/>
      <c r="P124" s="287"/>
      <c r="Q124" s="287"/>
      <c r="R124" s="287"/>
      <c r="S124" s="287"/>
      <c r="U124" s="43"/>
    </row>
    <row r="125" spans="1:21" s="45" customFormat="1" x14ac:dyDescent="0.2">
      <c r="A125" s="99" t="s">
        <v>81</v>
      </c>
      <c r="B125" s="1543" t="s">
        <v>420</v>
      </c>
      <c r="C125" s="1543"/>
      <c r="D125" s="1543"/>
      <c r="E125" s="1543"/>
      <c r="F125" s="1543"/>
      <c r="G125" s="1543"/>
      <c r="H125" s="1543"/>
      <c r="I125" s="1543"/>
      <c r="J125" s="1543"/>
      <c r="K125" s="562"/>
      <c r="L125" s="562"/>
      <c r="M125" s="562"/>
      <c r="N125" s="562"/>
      <c r="O125" s="562"/>
      <c r="P125" s="562"/>
      <c r="Q125" s="562"/>
      <c r="R125" s="303"/>
      <c r="S125" s="303"/>
      <c r="U125" s="43"/>
    </row>
    <row r="126" spans="1:21" s="45" customFormat="1" x14ac:dyDescent="0.2">
      <c r="A126" s="241" t="s">
        <v>82</v>
      </c>
      <c r="B126" s="1543" t="s">
        <v>355</v>
      </c>
      <c r="C126" s="1543"/>
      <c r="D126" s="1543"/>
      <c r="E126" s="1543"/>
      <c r="F126" s="1543"/>
      <c r="G126" s="1543"/>
      <c r="H126" s="1543"/>
      <c r="I126" s="1543"/>
      <c r="J126" s="1543"/>
      <c r="K126" s="562"/>
      <c r="L126" s="562"/>
      <c r="M126" s="562"/>
      <c r="N126" s="562"/>
      <c r="O126" s="562"/>
      <c r="P126" s="562"/>
      <c r="Q126" s="562"/>
      <c r="R126" s="303"/>
      <c r="S126" s="303"/>
      <c r="U126" s="43"/>
    </row>
    <row r="127" spans="1:21" x14ac:dyDescent="0.25">
      <c r="A127" s="241" t="s">
        <v>83</v>
      </c>
      <c r="B127" s="1558" t="s">
        <v>356</v>
      </c>
      <c r="C127" s="1558"/>
      <c r="D127" s="1558"/>
      <c r="E127" s="1558"/>
      <c r="F127" s="1558"/>
      <c r="G127" s="1558"/>
      <c r="H127" s="1558"/>
      <c r="I127" s="1558"/>
      <c r="J127" s="1558"/>
    </row>
    <row r="128" spans="1:21" x14ac:dyDescent="0.25">
      <c r="A128" s="99" t="s">
        <v>353</v>
      </c>
      <c r="B128" s="1558" t="s">
        <v>354</v>
      </c>
      <c r="C128" s="1558"/>
      <c r="D128" s="1558"/>
      <c r="E128" s="1558"/>
      <c r="F128" s="1558"/>
      <c r="G128" s="1558"/>
      <c r="H128" s="1558"/>
      <c r="I128" s="1558"/>
      <c r="J128" s="1558"/>
      <c r="K128" s="366"/>
      <c r="L128" s="366"/>
      <c r="M128" s="345"/>
      <c r="N128" s="798"/>
      <c r="O128" s="345"/>
      <c r="P128" s="131"/>
      <c r="Q128" s="131"/>
      <c r="R128" s="131"/>
      <c r="S128" s="131"/>
      <c r="T128" s="301"/>
    </row>
    <row r="129" spans="1:21" ht="15" customHeight="1" x14ac:dyDescent="0.25">
      <c r="A129" s="241" t="s">
        <v>86</v>
      </c>
      <c r="B129" s="1536" t="s">
        <v>488</v>
      </c>
      <c r="C129" s="1536"/>
      <c r="D129" s="1536"/>
      <c r="E129" s="1536"/>
      <c r="F129" s="1536"/>
      <c r="G129" s="1536"/>
      <c r="H129" s="1536"/>
      <c r="I129" s="1536"/>
      <c r="J129" s="1536"/>
      <c r="K129" s="366"/>
      <c r="L129" s="366"/>
      <c r="M129" s="366"/>
      <c r="N129" s="366"/>
      <c r="O129" s="366"/>
      <c r="P129" s="366"/>
      <c r="Q129" s="366"/>
      <c r="R129" s="366"/>
      <c r="S129" s="366"/>
      <c r="T129" s="366"/>
    </row>
    <row r="130" spans="1:21" x14ac:dyDescent="0.25">
      <c r="A130" s="241" t="s">
        <v>358</v>
      </c>
      <c r="B130" s="1543" t="s">
        <v>357</v>
      </c>
      <c r="C130" s="1543"/>
      <c r="D130" s="1543"/>
      <c r="E130" s="1543"/>
      <c r="F130" s="1543"/>
      <c r="G130" s="1543"/>
      <c r="H130" s="1543"/>
      <c r="I130" s="1543"/>
      <c r="J130" s="1543"/>
      <c r="K130" s="293"/>
      <c r="L130" s="293"/>
      <c r="M130" s="293"/>
      <c r="N130" s="293"/>
      <c r="O130" s="293"/>
      <c r="P130" s="293"/>
      <c r="Q130" s="293"/>
      <c r="R130" s="293"/>
      <c r="S130" s="293"/>
      <c r="T130" s="302"/>
    </row>
    <row r="131" spans="1:21" x14ac:dyDescent="0.25">
      <c r="A131" s="241" t="s">
        <v>311</v>
      </c>
      <c r="B131" s="1543" t="s">
        <v>359</v>
      </c>
      <c r="C131" s="1543"/>
      <c r="D131" s="1543"/>
      <c r="E131" s="1543"/>
      <c r="F131" s="1543"/>
      <c r="G131" s="1543"/>
      <c r="H131" s="1543"/>
      <c r="I131" s="1543"/>
      <c r="J131" s="1543"/>
      <c r="K131" s="293"/>
      <c r="L131" s="293"/>
      <c r="M131" s="293"/>
      <c r="N131" s="293"/>
      <c r="O131" s="293"/>
      <c r="P131" s="293"/>
      <c r="Q131" s="293"/>
      <c r="R131" s="293"/>
      <c r="S131" s="293"/>
      <c r="T131" s="833"/>
    </row>
    <row r="132" spans="1:21" x14ac:dyDescent="0.25">
      <c r="A132" s="241" t="s">
        <v>312</v>
      </c>
      <c r="B132" s="1543" t="s">
        <v>371</v>
      </c>
      <c r="C132" s="1543"/>
      <c r="D132" s="1543"/>
      <c r="E132" s="1543"/>
      <c r="F132" s="1543"/>
      <c r="G132" s="1543"/>
      <c r="H132" s="1543"/>
      <c r="I132" s="1543"/>
      <c r="J132" s="1543"/>
      <c r="K132" s="889"/>
      <c r="L132" s="889"/>
      <c r="M132" s="344"/>
      <c r="N132" s="797"/>
      <c r="O132" s="344"/>
      <c r="P132" s="293"/>
      <c r="Q132" s="293"/>
      <c r="R132" s="293"/>
      <c r="S132" s="293"/>
      <c r="T132" s="302"/>
    </row>
    <row r="133" spans="1:21" x14ac:dyDescent="0.25">
      <c r="A133" s="241" t="s">
        <v>317</v>
      </c>
      <c r="B133" s="1536" t="s">
        <v>488</v>
      </c>
      <c r="C133" s="1536"/>
      <c r="D133" s="1536"/>
      <c r="E133" s="1536"/>
      <c r="F133" s="1536"/>
      <c r="G133" s="1536"/>
      <c r="H133" s="1536"/>
      <c r="I133" s="1536"/>
      <c r="J133" s="1536"/>
      <c r="K133" s="832"/>
      <c r="L133" s="832"/>
      <c r="M133" s="832"/>
      <c r="N133" s="832"/>
      <c r="O133" s="832"/>
      <c r="P133" s="293"/>
      <c r="Q133" s="293"/>
      <c r="R133" s="293"/>
      <c r="S133" s="293"/>
      <c r="T133" s="833"/>
    </row>
    <row r="134" spans="1:21" x14ac:dyDescent="0.25">
      <c r="A134" s="42" t="s">
        <v>504</v>
      </c>
      <c r="B134" s="129"/>
      <c r="C134" s="129"/>
      <c r="D134" s="129"/>
      <c r="E134" s="129"/>
      <c r="F134" s="129"/>
      <c r="G134" s="129"/>
      <c r="H134" s="129"/>
    </row>
    <row r="135" spans="1:21" x14ac:dyDescent="0.25">
      <c r="A135"/>
      <c r="B135" s="1520" t="s">
        <v>422</v>
      </c>
      <c r="C135" s="1520"/>
      <c r="D135" s="1520"/>
      <c r="E135" s="1520"/>
      <c r="F135" s="1520"/>
      <c r="G135" s="1520"/>
      <c r="H135" s="1520"/>
      <c r="I135" s="1520"/>
      <c r="J135" s="1520"/>
      <c r="K135" s="324"/>
      <c r="L135" s="324"/>
      <c r="M135" s="959"/>
      <c r="N135" s="959"/>
      <c r="O135" s="959"/>
      <c r="P135" s="324"/>
      <c r="Q135" s="324"/>
      <c r="R135" s="297"/>
      <c r="S135" s="297"/>
      <c r="T135" s="297"/>
      <c r="U135"/>
    </row>
    <row r="136" spans="1:21" x14ac:dyDescent="0.25">
      <c r="A136"/>
      <c r="B136" s="1520" t="s">
        <v>423</v>
      </c>
      <c r="C136" s="1520"/>
      <c r="D136" s="1520"/>
      <c r="E136" s="1520"/>
      <c r="F136" s="1520"/>
      <c r="G136" s="1520"/>
      <c r="H136" s="1520"/>
      <c r="I136" s="1520"/>
      <c r="J136" s="1520"/>
      <c r="K136" s="505"/>
      <c r="L136" s="505"/>
      <c r="M136" s="963"/>
      <c r="N136" s="963"/>
      <c r="O136" s="963"/>
      <c r="P136" s="324"/>
      <c r="Q136" s="324"/>
      <c r="R136" s="297"/>
      <c r="S136" s="297"/>
      <c r="T136" s="299"/>
      <c r="U136"/>
    </row>
    <row r="137" spans="1:21" x14ac:dyDescent="0.25">
      <c r="A137"/>
      <c r="B137" s="1514" t="s">
        <v>424</v>
      </c>
      <c r="C137" s="1514"/>
      <c r="D137" s="1514"/>
      <c r="E137" s="1514"/>
      <c r="F137" s="1514"/>
      <c r="G137" s="1514"/>
      <c r="H137" s="1514"/>
      <c r="I137" s="1514"/>
      <c r="J137" s="1514"/>
      <c r="K137" s="324"/>
      <c r="L137" s="324"/>
      <c r="M137" s="324"/>
      <c r="N137" s="324"/>
      <c r="O137" s="324"/>
      <c r="P137" s="324"/>
      <c r="Q137" s="324"/>
      <c r="R137" s="297"/>
      <c r="S137" s="297"/>
      <c r="T137" s="299"/>
      <c r="U137"/>
    </row>
    <row r="138" spans="1:21" x14ac:dyDescent="0.25">
      <c r="B138" s="1520" t="s">
        <v>425</v>
      </c>
      <c r="C138" s="1520"/>
      <c r="D138" s="1520"/>
      <c r="E138" s="1520"/>
      <c r="F138" s="1520"/>
      <c r="G138" s="1520"/>
      <c r="H138" s="1520"/>
      <c r="I138" s="1520"/>
      <c r="J138" s="1520"/>
      <c r="K138" s="324"/>
      <c r="L138" s="324"/>
      <c r="M138" s="324"/>
      <c r="N138" s="324"/>
      <c r="O138" s="324"/>
      <c r="P138" s="324"/>
      <c r="Q138" s="324"/>
      <c r="R138" s="297"/>
      <c r="S138" s="297"/>
    </row>
    <row r="139" spans="1:21" x14ac:dyDescent="0.25">
      <c r="B139" s="1520" t="s">
        <v>426</v>
      </c>
      <c r="C139" s="1520"/>
      <c r="D139" s="1520"/>
      <c r="E139" s="1520"/>
      <c r="F139" s="1520"/>
      <c r="G139" s="1520"/>
      <c r="H139" s="1520"/>
      <c r="I139" s="1520"/>
      <c r="J139" s="1520"/>
      <c r="K139" s="438"/>
      <c r="L139" s="438"/>
      <c r="M139" s="438"/>
      <c r="N139" s="438"/>
      <c r="O139" s="438"/>
      <c r="P139" s="438"/>
      <c r="Q139" s="438"/>
      <c r="R139" s="299"/>
      <c r="S139" s="299"/>
    </row>
    <row r="140" spans="1:21" x14ac:dyDescent="0.25">
      <c r="B140" s="1520" t="s">
        <v>427</v>
      </c>
      <c r="C140" s="1520"/>
      <c r="D140" s="1520"/>
      <c r="E140" s="1520"/>
      <c r="F140" s="1520"/>
      <c r="G140" s="1520"/>
      <c r="H140" s="1520"/>
      <c r="I140" s="1520"/>
      <c r="J140" s="1520"/>
      <c r="K140" s="439"/>
      <c r="L140" s="439"/>
      <c r="M140" s="439"/>
      <c r="N140" s="439"/>
      <c r="O140" s="439"/>
      <c r="P140" s="439"/>
      <c r="Q140" s="439"/>
      <c r="R140" s="298"/>
      <c r="S140" s="298"/>
    </row>
    <row r="141" spans="1:21" x14ac:dyDescent="0.25">
      <c r="B141" s="1520" t="s">
        <v>428</v>
      </c>
      <c r="C141" s="1520"/>
      <c r="D141" s="1520"/>
      <c r="E141" s="1520"/>
      <c r="F141" s="1520"/>
      <c r="G141" s="1520"/>
      <c r="H141" s="1520"/>
      <c r="I141" s="1520"/>
      <c r="J141" s="1520"/>
      <c r="K141" s="439"/>
      <c r="L141" s="439"/>
      <c r="M141" s="439"/>
      <c r="N141" s="439"/>
      <c r="O141" s="439"/>
      <c r="P141" s="439"/>
      <c r="Q141" s="439"/>
      <c r="R141" s="298"/>
      <c r="S141" s="298"/>
    </row>
    <row r="142" spans="1:21" x14ac:dyDescent="0.25">
      <c r="B142" s="1520" t="s">
        <v>429</v>
      </c>
      <c r="C142" s="1520"/>
      <c r="D142" s="1520"/>
      <c r="E142" s="1520"/>
      <c r="F142" s="1520"/>
      <c r="G142" s="1520"/>
      <c r="H142" s="1520"/>
      <c r="I142" s="1520"/>
      <c r="J142" s="1520"/>
    </row>
    <row r="143" spans="1:21" x14ac:dyDescent="0.25">
      <c r="B143" s="1520" t="s">
        <v>430</v>
      </c>
      <c r="C143" s="1520"/>
      <c r="D143" s="1520"/>
      <c r="E143" s="1520"/>
      <c r="F143" s="1520"/>
      <c r="G143" s="1520"/>
      <c r="H143" s="1520"/>
      <c r="I143" s="1520"/>
      <c r="J143" s="1520"/>
    </row>
  </sheetData>
  <mergeCells count="23">
    <mergeCell ref="B1:S1"/>
    <mergeCell ref="B127:J127"/>
    <mergeCell ref="B142:J142"/>
    <mergeCell ref="B143:J143"/>
    <mergeCell ref="B137:J137"/>
    <mergeCell ref="B141:J141"/>
    <mergeCell ref="B136:J136"/>
    <mergeCell ref="B138:J138"/>
    <mergeCell ref="B139:J139"/>
    <mergeCell ref="B140:J140"/>
    <mergeCell ref="B128:J128"/>
    <mergeCell ref="B132:J132"/>
    <mergeCell ref="B135:J135"/>
    <mergeCell ref="B133:J133"/>
    <mergeCell ref="B129:J129"/>
    <mergeCell ref="B130:J130"/>
    <mergeCell ref="B131:J131"/>
    <mergeCell ref="L2:O2"/>
    <mergeCell ref="B123:L123"/>
    <mergeCell ref="B125:J125"/>
    <mergeCell ref="B126:J126"/>
    <mergeCell ref="B124:J124"/>
    <mergeCell ref="B2:H2"/>
  </mergeCells>
  <hyperlinks>
    <hyperlink ref="P123" r:id="rId1" display="http://www.jstor.org/stable/3466844" xr:uid="{00000000-0004-0000-0C00-000000000000}"/>
    <hyperlink ref="B128" r:id="rId2" display="Les niveaux de vie en 2014, Figure 2);" xr:uid="{00000000-0004-0000-0C00-000001000000}"/>
    <hyperlink ref="B125" r:id="rId3" display=" Revenue et Patrimoine des Ménages, édition 1999, p32, Table 10)" xr:uid="{00000000-0004-0000-0C00-000002000000}"/>
    <hyperlink ref="B126" r:id="rId4" display=" Godefroy et al (2009, Table 1)" xr:uid="{00000000-0004-0000-0C00-000003000000}"/>
    <hyperlink ref="B127" r:id="rId5" display="Les niveaux de vie en 2010, Tableau 1; " xr:uid="{00000000-0004-0000-0C00-000004000000}"/>
    <hyperlink ref="B129" r:id="rId6" display="WID.world (accessed 21 February 2017)" xr:uid="{00000000-0004-0000-0C00-000005000000}"/>
    <hyperlink ref="K129" r:id="rId7" display="http://wid.world/" xr:uid="{00000000-0004-0000-0C00-000006000000}"/>
    <hyperlink ref="L129" r:id="rId8" display="http://wid.world/" xr:uid="{00000000-0004-0000-0C00-000007000000}"/>
    <hyperlink ref="M129" r:id="rId9" display="http://wid.world/" xr:uid="{00000000-0004-0000-0C00-000008000000}"/>
    <hyperlink ref="N129" r:id="rId10" display="http://wid.world/" xr:uid="{00000000-0004-0000-0C00-000009000000}"/>
    <hyperlink ref="O129" r:id="rId11" display="http://wid.world/" xr:uid="{00000000-0004-0000-0C00-00000A000000}"/>
    <hyperlink ref="P129" r:id="rId12" display="http://wid.world/" xr:uid="{00000000-0004-0000-0C00-00000B000000}"/>
    <hyperlink ref="Q129" r:id="rId13" display="http://wid.world/" xr:uid="{00000000-0004-0000-0C00-00000C000000}"/>
    <hyperlink ref="R129" r:id="rId14" display="http://wid.world/" xr:uid="{00000000-0004-0000-0C00-00000D000000}"/>
    <hyperlink ref="S129" r:id="rId15" display="http://wid.world/" xr:uid="{00000000-0004-0000-0C00-00000E000000}"/>
    <hyperlink ref="T129" r:id="rId16" display="http://wid.world/" xr:uid="{00000000-0004-0000-0C00-00000F000000}"/>
    <hyperlink ref="B130" r:id="rId17" display="INSEE, Tableaux de l’économie française édition 2017" xr:uid="{00000000-0004-0000-0C00-000010000000}"/>
    <hyperlink ref="B131" r:id="rId18" xr:uid="{00000000-0004-0000-0C00-000011000000}"/>
    <hyperlink ref="B132" r:id="rId19" location="arbo:montrerbranches=theme208" xr:uid="{00000000-0004-0000-0C00-000012000000}"/>
    <hyperlink ref="B133" r:id="rId20" display="WID.world (accessed 21 February 2017)" xr:uid="{00000000-0004-0000-0C00-000013000000}"/>
    <hyperlink ref="B137" r:id="rId21" xr:uid="{00000000-0004-0000-0C00-000014000000}"/>
  </hyperlinks>
  <pageMargins left="0.7" right="0.7" top="0.75" bottom="0.75" header="0.3" footer="0.3"/>
  <ignoredErrors>
    <ignoredError sqref="B3:S3"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33"/>
  <sheetViews>
    <sheetView workbookViewId="0">
      <pane xSplit="1" ySplit="5" topLeftCell="B115" activePane="bottomRight" state="frozen"/>
      <selection pane="topRight" activeCell="B1" sqref="B1"/>
      <selection pane="bottomLeft" activeCell="A6" sqref="A6"/>
      <selection pane="bottomRight" activeCell="E17" sqref="E17"/>
    </sheetView>
  </sheetViews>
  <sheetFormatPr defaultColWidth="8.85546875" defaultRowHeight="15" x14ac:dyDescent="0.25"/>
  <cols>
    <col min="2" max="2" width="25.7109375" style="70" customWidth="1"/>
    <col min="3" max="3" width="21.42578125" style="70" customWidth="1"/>
    <col min="4" max="4" width="25.28515625" style="70" customWidth="1"/>
    <col min="5" max="5" width="20.85546875" style="70" bestFit="1" customWidth="1"/>
    <col min="6" max="6" width="17.28515625" style="70" bestFit="1" customWidth="1"/>
    <col min="7" max="8" width="2" style="70" customWidth="1"/>
  </cols>
  <sheetData>
    <row r="1" spans="1:8" ht="27" thickBot="1" x14ac:dyDescent="0.45">
      <c r="A1" s="6"/>
      <c r="B1" s="1521" t="s">
        <v>528</v>
      </c>
      <c r="C1" s="1522"/>
      <c r="D1" s="1522"/>
      <c r="E1" s="1522"/>
      <c r="F1" s="1523"/>
      <c r="G1" s="343"/>
      <c r="H1" s="343"/>
    </row>
    <row r="2" spans="1:8" ht="15.75" thickBot="1" x14ac:dyDescent="0.3">
      <c r="A2" s="6"/>
      <c r="B2" s="259" t="s">
        <v>55</v>
      </c>
      <c r="C2" s="142" t="s">
        <v>56</v>
      </c>
      <c r="D2" s="142" t="s">
        <v>57</v>
      </c>
      <c r="E2" s="142" t="s">
        <v>58</v>
      </c>
      <c r="F2" s="142" t="s">
        <v>59</v>
      </c>
      <c r="G2" s="343"/>
      <c r="H2" s="343"/>
    </row>
    <row r="3" spans="1:8" ht="15" customHeight="1" x14ac:dyDescent="0.25">
      <c r="A3" s="6"/>
      <c r="B3" s="348" t="s">
        <v>60</v>
      </c>
      <c r="C3" s="140" t="s">
        <v>61</v>
      </c>
      <c r="D3" s="141" t="s">
        <v>62</v>
      </c>
      <c r="E3" s="141" t="s">
        <v>63</v>
      </c>
      <c r="F3" s="140" t="s">
        <v>64</v>
      </c>
      <c r="G3" s="106"/>
      <c r="H3" s="106"/>
    </row>
    <row r="4" spans="1:8" ht="15" customHeight="1" x14ac:dyDescent="0.25">
      <c r="A4" s="6"/>
      <c r="B4" s="308" t="s">
        <v>66</v>
      </c>
      <c r="C4" s="137" t="s">
        <v>67</v>
      </c>
      <c r="D4" s="105" t="s">
        <v>68</v>
      </c>
      <c r="E4" s="105" t="s">
        <v>254</v>
      </c>
      <c r="F4" s="137" t="s">
        <v>52</v>
      </c>
      <c r="G4" s="106"/>
      <c r="H4" s="106"/>
    </row>
    <row r="5" spans="1:8" s="1" customFormat="1" ht="75" x14ac:dyDescent="0.25">
      <c r="A5" s="16"/>
      <c r="B5" s="319" t="s">
        <v>103</v>
      </c>
      <c r="C5" s="275" t="s">
        <v>473</v>
      </c>
      <c r="D5" s="275" t="s">
        <v>6</v>
      </c>
      <c r="E5" s="276" t="s">
        <v>54</v>
      </c>
      <c r="F5" s="275" t="s">
        <v>458</v>
      </c>
      <c r="G5" s="113"/>
      <c r="H5" s="113"/>
    </row>
    <row r="6" spans="1:8" s="1" customFormat="1" x14ac:dyDescent="0.25">
      <c r="A6">
        <v>1900</v>
      </c>
      <c r="B6" s="261"/>
      <c r="C6" s="305">
        <f>'Germany (sources)'!E5</f>
        <v>18.63073269060574</v>
      </c>
      <c r="D6" s="205"/>
      <c r="E6" s="205"/>
      <c r="F6" s="305"/>
      <c r="G6" s="206"/>
      <c r="H6" s="206"/>
    </row>
    <row r="7" spans="1:8" s="1" customFormat="1" x14ac:dyDescent="0.25">
      <c r="A7">
        <v>1901</v>
      </c>
      <c r="B7" s="262"/>
      <c r="C7" s="305">
        <f>'Germany (sources)'!E6</f>
        <v>18.291215980429346</v>
      </c>
      <c r="D7" s="205"/>
      <c r="E7" s="205"/>
      <c r="F7" s="305"/>
      <c r="G7" s="206"/>
      <c r="H7" s="206"/>
    </row>
    <row r="8" spans="1:8" s="1" customFormat="1" x14ac:dyDescent="0.25">
      <c r="A8">
        <v>1902</v>
      </c>
      <c r="B8" s="262"/>
      <c r="C8" s="305">
        <f>'Germany (sources)'!E7</f>
        <v>17.780921730662321</v>
      </c>
      <c r="D8" s="205"/>
      <c r="E8" s="205"/>
      <c r="F8" s="305"/>
      <c r="G8" s="206"/>
      <c r="H8" s="206"/>
    </row>
    <row r="9" spans="1:8" s="1" customFormat="1" x14ac:dyDescent="0.25">
      <c r="A9">
        <v>1903</v>
      </c>
      <c r="B9" s="262"/>
      <c r="C9" s="305">
        <f>'Germany (sources)'!E8</f>
        <v>17.628651121899544</v>
      </c>
      <c r="D9" s="205"/>
      <c r="E9" s="205"/>
      <c r="F9" s="305"/>
      <c r="G9" s="206"/>
      <c r="H9" s="206"/>
    </row>
    <row r="10" spans="1:8" s="1" customFormat="1" x14ac:dyDescent="0.25">
      <c r="A10">
        <v>1904</v>
      </c>
      <c r="B10" s="262"/>
      <c r="C10" s="305">
        <f>'Germany (sources)'!E9</f>
        <v>17.809208540225221</v>
      </c>
      <c r="D10" s="205"/>
      <c r="E10" s="205"/>
      <c r="F10" s="305"/>
      <c r="G10" s="206"/>
      <c r="H10" s="206"/>
    </row>
    <row r="11" spans="1:8" s="1" customFormat="1" x14ac:dyDescent="0.25">
      <c r="A11">
        <v>1905</v>
      </c>
      <c r="B11" s="262"/>
      <c r="C11" s="305">
        <f>'Germany (sources)'!E10</f>
        <v>18.221387949609682</v>
      </c>
      <c r="D11" s="205"/>
      <c r="E11" s="205"/>
      <c r="F11" s="305"/>
      <c r="G11" s="206"/>
      <c r="H11" s="206"/>
    </row>
    <row r="12" spans="1:8" s="1" customFormat="1" x14ac:dyDescent="0.25">
      <c r="A12">
        <v>1906</v>
      </c>
      <c r="B12" s="262"/>
      <c r="C12" s="305">
        <f>'Germany (sources)'!E11</f>
        <v>18.142623374271722</v>
      </c>
      <c r="D12" s="205"/>
      <c r="E12" s="205"/>
      <c r="F12" s="305"/>
      <c r="G12" s="206"/>
      <c r="H12" s="206"/>
    </row>
    <row r="13" spans="1:8" s="1" customFormat="1" x14ac:dyDescent="0.25">
      <c r="A13">
        <v>1907</v>
      </c>
      <c r="B13" s="262"/>
      <c r="C13" s="305">
        <f>'Germany (sources)'!E12</f>
        <v>17.956693947177957</v>
      </c>
      <c r="D13" s="205"/>
      <c r="E13" s="205"/>
      <c r="F13" s="305"/>
      <c r="G13" s="206"/>
      <c r="H13" s="206"/>
    </row>
    <row r="14" spans="1:8" s="1" customFormat="1" x14ac:dyDescent="0.25">
      <c r="A14">
        <v>1908</v>
      </c>
      <c r="B14" s="262"/>
      <c r="C14" s="305">
        <f>'Germany (sources)'!E13</f>
        <v>17.358057920870511</v>
      </c>
      <c r="D14" s="205"/>
      <c r="E14" s="205"/>
      <c r="F14" s="305"/>
      <c r="G14" s="206"/>
      <c r="H14" s="206"/>
    </row>
    <row r="15" spans="1:8" s="1" customFormat="1" x14ac:dyDescent="0.25">
      <c r="A15">
        <v>1909</v>
      </c>
      <c r="B15" s="262"/>
      <c r="C15" s="305">
        <f>'Germany (sources)'!E14</f>
        <v>17.151945692369896</v>
      </c>
      <c r="D15" s="205"/>
      <c r="E15" s="205"/>
      <c r="F15" s="305"/>
      <c r="G15" s="206"/>
      <c r="H15" s="206"/>
    </row>
    <row r="16" spans="1:8" s="1" customFormat="1" x14ac:dyDescent="0.25">
      <c r="A16">
        <v>1910</v>
      </c>
      <c r="B16" s="262"/>
      <c r="C16" s="305">
        <f>'Germany (sources)'!E15</f>
        <v>17.237607340091916</v>
      </c>
      <c r="D16" s="205"/>
      <c r="E16" s="205"/>
      <c r="F16" s="305"/>
      <c r="G16" s="206"/>
      <c r="H16" s="206"/>
    </row>
    <row r="17" spans="1:8" x14ac:dyDescent="0.25">
      <c r="A17">
        <v>1911</v>
      </c>
      <c r="B17" s="263"/>
      <c r="C17" s="305">
        <f>'Germany (sources)'!E16</f>
        <v>17.483160316255912</v>
      </c>
      <c r="D17" s="215"/>
      <c r="E17" s="215"/>
      <c r="F17" s="305"/>
      <c r="G17" s="216"/>
      <c r="H17" s="216"/>
    </row>
    <row r="18" spans="1:8" x14ac:dyDescent="0.25">
      <c r="A18">
        <v>1912</v>
      </c>
      <c r="B18" s="263"/>
      <c r="C18" s="305">
        <f>'Germany (sources)'!E17</f>
        <v>17.52150677231959</v>
      </c>
      <c r="D18" s="215"/>
      <c r="E18" s="215"/>
      <c r="F18" s="305"/>
      <c r="G18" s="216"/>
      <c r="H18" s="216"/>
    </row>
    <row r="19" spans="1:8" x14ac:dyDescent="0.25">
      <c r="A19">
        <v>1913</v>
      </c>
      <c r="B19" s="263"/>
      <c r="C19" s="305">
        <f>'Germany (sources)'!E18</f>
        <v>17.768001742618239</v>
      </c>
      <c r="D19" s="215"/>
      <c r="E19" s="215"/>
      <c r="F19" s="305"/>
      <c r="G19" s="216"/>
      <c r="H19" s="216"/>
    </row>
    <row r="20" spans="1:8" x14ac:dyDescent="0.25">
      <c r="A20">
        <v>1914</v>
      </c>
      <c r="B20" s="263"/>
      <c r="C20" s="305">
        <f>'Germany (sources)'!E19</f>
        <v>17.78306295356256</v>
      </c>
      <c r="D20" s="215"/>
      <c r="E20" s="215"/>
      <c r="F20" s="305"/>
      <c r="G20" s="216"/>
      <c r="H20" s="216"/>
    </row>
    <row r="21" spans="1:8" x14ac:dyDescent="0.25">
      <c r="A21">
        <v>1915</v>
      </c>
      <c r="B21" s="263"/>
      <c r="C21" s="305">
        <f>'Germany (sources)'!E20</f>
        <v>19.529058435386933</v>
      </c>
      <c r="D21" s="215"/>
      <c r="E21" s="215"/>
      <c r="F21" s="305"/>
      <c r="G21" s="216"/>
      <c r="H21" s="216"/>
    </row>
    <row r="22" spans="1:8" x14ac:dyDescent="0.25">
      <c r="A22">
        <v>1916</v>
      </c>
      <c r="B22" s="263"/>
      <c r="C22" s="305">
        <f>'Germany (sources)'!E21</f>
        <v>21.31696780765694</v>
      </c>
      <c r="D22" s="215"/>
      <c r="E22" s="215"/>
      <c r="F22" s="305"/>
      <c r="G22" s="216"/>
      <c r="H22" s="216"/>
    </row>
    <row r="23" spans="1:8" x14ac:dyDescent="0.25">
      <c r="A23">
        <v>1917</v>
      </c>
      <c r="B23" s="263"/>
      <c r="C23" s="305">
        <f>'Germany (sources)'!E22</f>
        <v>22.418462884481812</v>
      </c>
      <c r="D23" s="215"/>
      <c r="E23" s="215"/>
      <c r="F23" s="305"/>
      <c r="G23" s="216"/>
      <c r="H23" s="216"/>
    </row>
    <row r="24" spans="1:8" x14ac:dyDescent="0.25">
      <c r="A24">
        <v>1918</v>
      </c>
      <c r="B24" s="263"/>
      <c r="C24" s="305">
        <f>'Germany (sources)'!E23</f>
        <v>22.19812434945597</v>
      </c>
      <c r="D24" s="215"/>
      <c r="E24" s="215"/>
      <c r="F24" s="305"/>
      <c r="G24" s="216"/>
      <c r="H24" s="216"/>
    </row>
    <row r="25" spans="1:8" x14ac:dyDescent="0.25">
      <c r="A25">
        <v>1919</v>
      </c>
      <c r="B25" s="263"/>
      <c r="C25" s="305">
        <f>'Germany (sources)'!E24</f>
        <v>19.469345530358144</v>
      </c>
      <c r="D25" s="215"/>
      <c r="E25" s="215"/>
      <c r="F25" s="305"/>
      <c r="G25" s="216"/>
      <c r="H25" s="216"/>
    </row>
    <row r="26" spans="1:8" x14ac:dyDescent="0.25">
      <c r="A26">
        <v>1920</v>
      </c>
      <c r="B26" s="263"/>
      <c r="C26" s="305"/>
      <c r="D26" s="215"/>
      <c r="E26" s="215"/>
      <c r="F26" s="305"/>
      <c r="G26" s="216"/>
      <c r="H26" s="216"/>
    </row>
    <row r="27" spans="1:8" x14ac:dyDescent="0.25">
      <c r="A27">
        <v>1921</v>
      </c>
      <c r="B27" s="263"/>
      <c r="C27" s="305"/>
      <c r="D27" s="215"/>
      <c r="E27" s="215"/>
      <c r="F27" s="305"/>
      <c r="G27" s="216"/>
      <c r="H27" s="216"/>
    </row>
    <row r="28" spans="1:8" x14ac:dyDescent="0.25">
      <c r="A28">
        <v>1922</v>
      </c>
      <c r="B28" s="263"/>
      <c r="C28" s="305"/>
      <c r="D28" s="215"/>
      <c r="E28" s="215"/>
      <c r="F28" s="305"/>
      <c r="G28" s="216"/>
      <c r="H28" s="216"/>
    </row>
    <row r="29" spans="1:8" x14ac:dyDescent="0.25">
      <c r="A29">
        <v>1923</v>
      </c>
      <c r="B29" s="263"/>
      <c r="C29" s="305"/>
      <c r="D29" s="214"/>
      <c r="E29" s="215"/>
      <c r="F29" s="305"/>
      <c r="G29" s="216"/>
      <c r="H29" s="216"/>
    </row>
    <row r="30" spans="1:8" x14ac:dyDescent="0.25">
      <c r="A30">
        <v>1924</v>
      </c>
      <c r="B30" s="263"/>
      <c r="C30" s="305"/>
      <c r="D30" s="214"/>
      <c r="E30" s="215"/>
      <c r="F30" s="305"/>
      <c r="G30" s="216"/>
      <c r="H30" s="216"/>
    </row>
    <row r="31" spans="1:8" x14ac:dyDescent="0.25">
      <c r="A31">
        <v>1925</v>
      </c>
      <c r="B31" s="263"/>
      <c r="C31" s="305">
        <f>'Germany (sources)'!E30</f>
        <v>11.3</v>
      </c>
      <c r="D31" s="214"/>
      <c r="E31" s="215"/>
      <c r="F31" s="305"/>
      <c r="G31" s="216"/>
      <c r="H31" s="216"/>
    </row>
    <row r="32" spans="1:8" x14ac:dyDescent="0.25">
      <c r="A32">
        <v>1926</v>
      </c>
      <c r="B32" s="263"/>
      <c r="C32" s="305">
        <f>'Germany (sources)'!E31</f>
        <v>11.3</v>
      </c>
      <c r="D32" s="214"/>
      <c r="E32" s="215"/>
      <c r="F32" s="305"/>
      <c r="G32" s="216"/>
      <c r="H32" s="216"/>
    </row>
    <row r="33" spans="1:8" x14ac:dyDescent="0.25">
      <c r="A33">
        <v>1927</v>
      </c>
      <c r="B33" s="263"/>
      <c r="C33" s="305">
        <f>'Germany (sources)'!E32</f>
        <v>11.5</v>
      </c>
      <c r="D33" s="214"/>
      <c r="E33" s="215"/>
      <c r="F33" s="305"/>
      <c r="G33" s="216"/>
      <c r="H33" s="216"/>
    </row>
    <row r="34" spans="1:8" x14ac:dyDescent="0.25">
      <c r="A34">
        <v>1928</v>
      </c>
      <c r="B34" s="263"/>
      <c r="C34" s="305">
        <f>'Germany (sources)'!E33</f>
        <v>11.2</v>
      </c>
      <c r="D34" s="214"/>
      <c r="E34" s="215"/>
      <c r="F34" s="305"/>
      <c r="G34" s="216"/>
      <c r="H34" s="216"/>
    </row>
    <row r="35" spans="1:8" x14ac:dyDescent="0.25">
      <c r="A35">
        <v>1929</v>
      </c>
      <c r="B35" s="263"/>
      <c r="C35" s="305">
        <f>'Germany (sources)'!E34</f>
        <v>11.1</v>
      </c>
      <c r="D35" s="214"/>
      <c r="E35" s="215"/>
      <c r="F35" s="305"/>
      <c r="G35" s="216"/>
      <c r="H35" s="216"/>
    </row>
    <row r="36" spans="1:8" x14ac:dyDescent="0.25">
      <c r="A36">
        <v>1930</v>
      </c>
      <c r="B36" s="263"/>
      <c r="C36" s="305"/>
      <c r="D36" s="214"/>
      <c r="E36" s="215"/>
      <c r="F36" s="305"/>
      <c r="G36" s="216"/>
      <c r="H36" s="216"/>
    </row>
    <row r="37" spans="1:8" x14ac:dyDescent="0.25">
      <c r="A37">
        <v>1931</v>
      </c>
      <c r="B37" s="263"/>
      <c r="C37" s="305"/>
      <c r="D37" s="214"/>
      <c r="E37" s="215"/>
      <c r="F37" s="305"/>
      <c r="G37" s="216"/>
      <c r="H37" s="216"/>
    </row>
    <row r="38" spans="1:8" x14ac:dyDescent="0.25">
      <c r="A38">
        <v>1932</v>
      </c>
      <c r="B38" s="263"/>
      <c r="C38" s="305">
        <f>'Germany (sources)'!E37</f>
        <v>11.4</v>
      </c>
      <c r="D38" s="214"/>
      <c r="E38" s="215"/>
      <c r="F38" s="305"/>
      <c r="G38" s="216"/>
      <c r="H38" s="216"/>
    </row>
    <row r="39" spans="1:8" x14ac:dyDescent="0.25">
      <c r="A39">
        <v>1933</v>
      </c>
      <c r="B39" s="263"/>
      <c r="C39" s="305">
        <f>'Germany (sources)'!E38</f>
        <v>10.9</v>
      </c>
      <c r="D39" s="214"/>
      <c r="E39" s="215"/>
      <c r="F39" s="305"/>
      <c r="G39" s="216"/>
      <c r="H39" s="216"/>
    </row>
    <row r="40" spans="1:8" x14ac:dyDescent="0.25">
      <c r="A40">
        <v>1934</v>
      </c>
      <c r="B40" s="263"/>
      <c r="C40" s="305">
        <f>'Germany (sources)'!E39</f>
        <v>11.3</v>
      </c>
      <c r="D40" s="214"/>
      <c r="E40" s="215"/>
      <c r="F40" s="305"/>
      <c r="G40" s="216"/>
      <c r="H40" s="216"/>
    </row>
    <row r="41" spans="1:8" x14ac:dyDescent="0.25">
      <c r="A41">
        <v>1935</v>
      </c>
      <c r="B41" s="263"/>
      <c r="C41" s="305">
        <f>'Germany (sources)'!E40</f>
        <v>12</v>
      </c>
      <c r="D41" s="214"/>
      <c r="E41" s="215"/>
      <c r="F41" s="305"/>
      <c r="G41" s="216"/>
      <c r="H41" s="216"/>
    </row>
    <row r="42" spans="1:8" x14ac:dyDescent="0.25">
      <c r="A42">
        <v>1936</v>
      </c>
      <c r="B42" s="263"/>
      <c r="C42" s="305">
        <f>'Germany (sources)'!E41</f>
        <v>13.7</v>
      </c>
      <c r="D42" s="214"/>
      <c r="E42" s="215"/>
      <c r="F42" s="305"/>
      <c r="G42" s="216"/>
      <c r="H42" s="216"/>
    </row>
    <row r="43" spans="1:8" x14ac:dyDescent="0.25">
      <c r="A43">
        <v>1937</v>
      </c>
      <c r="B43" s="263"/>
      <c r="C43" s="305">
        <f>'Germany (sources)'!E42</f>
        <v>15</v>
      </c>
      <c r="D43" s="214"/>
      <c r="E43" s="215"/>
      <c r="F43" s="305"/>
      <c r="G43" s="216"/>
      <c r="H43" s="216"/>
    </row>
    <row r="44" spans="1:8" x14ac:dyDescent="0.25">
      <c r="A44">
        <v>1938</v>
      </c>
      <c r="B44" s="263"/>
      <c r="C44" s="305">
        <f>'Germany (sources)'!E43</f>
        <v>16.3</v>
      </c>
      <c r="D44" s="214"/>
      <c r="E44" s="215"/>
      <c r="F44" s="305"/>
      <c r="G44" s="216"/>
      <c r="H44" s="216"/>
    </row>
    <row r="45" spans="1:8" x14ac:dyDescent="0.25">
      <c r="A45">
        <v>1939</v>
      </c>
      <c r="B45" s="263"/>
      <c r="C45" s="305"/>
      <c r="D45" s="214"/>
      <c r="E45" s="215"/>
      <c r="F45" s="305"/>
      <c r="G45" s="216"/>
      <c r="H45" s="216"/>
    </row>
    <row r="46" spans="1:8" x14ac:dyDescent="0.25">
      <c r="A46">
        <v>1940</v>
      </c>
      <c r="B46" s="263"/>
      <c r="C46" s="305"/>
      <c r="D46" s="214"/>
      <c r="E46" s="215"/>
      <c r="F46" s="305"/>
      <c r="G46" s="216"/>
      <c r="H46" s="216"/>
    </row>
    <row r="47" spans="1:8" x14ac:dyDescent="0.25">
      <c r="A47">
        <v>1941</v>
      </c>
      <c r="B47" s="263"/>
      <c r="C47" s="305"/>
      <c r="D47" s="214"/>
      <c r="E47" s="215"/>
      <c r="F47" s="305"/>
      <c r="G47" s="216"/>
      <c r="H47" s="216"/>
    </row>
    <row r="48" spans="1:8" x14ac:dyDescent="0.25">
      <c r="A48">
        <v>1942</v>
      </c>
      <c r="B48" s="263"/>
      <c r="C48" s="305"/>
      <c r="D48" s="214"/>
      <c r="E48" s="215"/>
      <c r="F48" s="305"/>
      <c r="G48" s="216"/>
      <c r="H48" s="216"/>
    </row>
    <row r="49" spans="1:8" x14ac:dyDescent="0.25">
      <c r="A49">
        <v>1943</v>
      </c>
      <c r="B49" s="263"/>
      <c r="C49" s="305"/>
      <c r="D49" s="214"/>
      <c r="E49" s="215"/>
      <c r="F49" s="305"/>
      <c r="G49" s="216"/>
      <c r="H49" s="216"/>
    </row>
    <row r="50" spans="1:8" x14ac:dyDescent="0.25">
      <c r="A50">
        <v>1944</v>
      </c>
      <c r="B50" s="263"/>
      <c r="C50" s="305"/>
      <c r="D50" s="214"/>
      <c r="E50" s="215"/>
      <c r="F50" s="305"/>
      <c r="G50" s="216"/>
      <c r="H50" s="216"/>
    </row>
    <row r="51" spans="1:8" x14ac:dyDescent="0.25">
      <c r="A51">
        <v>1945</v>
      </c>
      <c r="B51" s="263"/>
      <c r="C51" s="305"/>
      <c r="D51" s="214"/>
      <c r="E51" s="215"/>
      <c r="F51" s="305"/>
      <c r="G51" s="216"/>
      <c r="H51" s="216"/>
    </row>
    <row r="52" spans="1:8" x14ac:dyDescent="0.25">
      <c r="A52">
        <v>1946</v>
      </c>
      <c r="B52" s="263"/>
      <c r="C52" s="305"/>
      <c r="D52" s="214"/>
      <c r="E52" s="215"/>
      <c r="F52" s="305"/>
      <c r="G52" s="216"/>
      <c r="H52" s="216"/>
    </row>
    <row r="53" spans="1:8" x14ac:dyDescent="0.25">
      <c r="A53">
        <v>1947</v>
      </c>
      <c r="B53" s="263"/>
      <c r="C53" s="305"/>
      <c r="D53" s="214"/>
      <c r="E53" s="215"/>
      <c r="F53" s="305"/>
      <c r="G53" s="216"/>
      <c r="H53" s="216"/>
    </row>
    <row r="54" spans="1:8" x14ac:dyDescent="0.25">
      <c r="A54">
        <v>1948</v>
      </c>
      <c r="B54" s="263"/>
      <c r="C54" s="305"/>
      <c r="D54" s="214"/>
      <c r="E54" s="215"/>
      <c r="F54" s="305"/>
      <c r="G54" s="216"/>
      <c r="H54" s="216"/>
    </row>
    <row r="55" spans="1:8" x14ac:dyDescent="0.25">
      <c r="A55">
        <v>1949</v>
      </c>
      <c r="B55" s="263"/>
      <c r="C55" s="305"/>
      <c r="D55" s="214"/>
      <c r="E55" s="229">
        <f>'Germany (sources)'!J54*'Germany '!E$101/'Germany (sources)'!J$100</f>
        <v>159.30527194767751</v>
      </c>
      <c r="F55" s="305"/>
      <c r="G55" s="216"/>
      <c r="H55" s="216"/>
    </row>
    <row r="56" spans="1:8" x14ac:dyDescent="0.25">
      <c r="A56">
        <v>1950</v>
      </c>
      <c r="B56" s="263"/>
      <c r="C56" s="305">
        <f>'Germany (sources)'!E55</f>
        <v>11.6</v>
      </c>
      <c r="D56" s="214"/>
      <c r="E56" s="229"/>
      <c r="F56" s="305"/>
      <c r="G56" s="216"/>
      <c r="H56" s="216"/>
    </row>
    <row r="57" spans="1:8" x14ac:dyDescent="0.25">
      <c r="A57">
        <v>1951</v>
      </c>
      <c r="B57" s="263"/>
      <c r="C57" s="305"/>
      <c r="D57" s="221"/>
      <c r="E57" s="229">
        <f>'Germany (sources)'!J56*'Germany '!E$101/'Germany (sources)'!J$100</f>
        <v>164.14403583239232</v>
      </c>
      <c r="F57" s="305"/>
      <c r="G57" s="216"/>
      <c r="H57" s="216"/>
    </row>
    <row r="58" spans="1:8" x14ac:dyDescent="0.25">
      <c r="A58">
        <v>1952</v>
      </c>
      <c r="B58" s="263"/>
      <c r="C58" s="305"/>
      <c r="D58" s="221"/>
      <c r="E58" s="229"/>
      <c r="F58" s="305"/>
      <c r="G58" s="216"/>
      <c r="H58" s="216"/>
    </row>
    <row r="59" spans="1:8" x14ac:dyDescent="0.25">
      <c r="A59">
        <v>1953</v>
      </c>
      <c r="B59" s="263"/>
      <c r="C59" s="305"/>
      <c r="D59" s="221"/>
      <c r="E59" s="229"/>
      <c r="F59" s="305"/>
      <c r="G59" s="216"/>
      <c r="H59" s="216"/>
    </row>
    <row r="60" spans="1:8" x14ac:dyDescent="0.25">
      <c r="A60">
        <v>1954</v>
      </c>
      <c r="B60" s="263"/>
      <c r="C60" s="305"/>
      <c r="D60" s="221"/>
      <c r="E60" s="229"/>
      <c r="F60" s="305"/>
      <c r="G60" s="216"/>
      <c r="H60" s="216"/>
    </row>
    <row r="61" spans="1:8" x14ac:dyDescent="0.25">
      <c r="A61">
        <v>1955</v>
      </c>
      <c r="B61" s="263"/>
      <c r="C61" s="305"/>
      <c r="D61" s="221"/>
      <c r="E61" s="229"/>
      <c r="F61" s="305"/>
      <c r="G61" s="216"/>
      <c r="H61" s="216"/>
    </row>
    <row r="62" spans="1:8" x14ac:dyDescent="0.25">
      <c r="A62">
        <v>1956</v>
      </c>
      <c r="B62" s="263"/>
      <c r="C62" s="305"/>
      <c r="D62" s="221"/>
      <c r="E62" s="229"/>
      <c r="F62" s="305"/>
      <c r="G62" s="216"/>
      <c r="H62" s="216"/>
    </row>
    <row r="63" spans="1:8" x14ac:dyDescent="0.25">
      <c r="A63">
        <v>1957</v>
      </c>
      <c r="B63" s="263"/>
      <c r="C63" s="305">
        <f>'Germany (sources)'!E62</f>
        <v>11</v>
      </c>
      <c r="D63" s="221"/>
      <c r="E63" s="229">
        <f>'Germany (sources)'!J62*'Germany '!E$101/'Germany (sources)'!J$100</f>
        <v>162.9108005597891</v>
      </c>
      <c r="F63" s="305"/>
      <c r="G63" s="216"/>
      <c r="H63" s="216"/>
    </row>
    <row r="64" spans="1:8" x14ac:dyDescent="0.25">
      <c r="A64">
        <v>1958</v>
      </c>
      <c r="B64" s="263"/>
      <c r="C64" s="305"/>
      <c r="D64" s="221"/>
      <c r="E64" s="229"/>
      <c r="F64" s="305"/>
      <c r="G64" s="216"/>
      <c r="H64" s="216"/>
    </row>
    <row r="65" spans="1:8" x14ac:dyDescent="0.25">
      <c r="A65">
        <v>1959</v>
      </c>
      <c r="B65" s="263"/>
      <c r="C65" s="305"/>
      <c r="D65" s="221"/>
      <c r="E65" s="229"/>
      <c r="F65" s="305"/>
      <c r="G65" s="216"/>
      <c r="H65" s="216"/>
    </row>
    <row r="66" spans="1:8" x14ac:dyDescent="0.25">
      <c r="A66">
        <v>1960</v>
      </c>
      <c r="B66" s="263"/>
      <c r="C66" s="305"/>
      <c r="D66" s="221"/>
      <c r="E66" s="229"/>
      <c r="F66" s="305"/>
      <c r="G66" s="223"/>
      <c r="H66" s="223"/>
    </row>
    <row r="67" spans="1:8" x14ac:dyDescent="0.25">
      <c r="A67">
        <v>1961</v>
      </c>
      <c r="B67" s="263"/>
      <c r="C67" s="305">
        <f>'Germany (sources)'!E66</f>
        <v>12.2</v>
      </c>
      <c r="D67" s="222"/>
      <c r="E67" s="229"/>
      <c r="F67" s="305"/>
      <c r="G67" s="223"/>
      <c r="H67" s="223"/>
    </row>
    <row r="68" spans="1:8" x14ac:dyDescent="0.25">
      <c r="A68">
        <v>1962</v>
      </c>
      <c r="B68" s="264">
        <f>'Germany (sources)'!B67*'Germany '!B$89/'Germany (sources)'!B$88</f>
        <v>28.826538768984815</v>
      </c>
      <c r="C68" s="305"/>
      <c r="D68" s="222">
        <f>'Germany (sources)'!H67*'Germany '!D$89/'Germany (sources)'!H$88</f>
        <v>16.640623376623374</v>
      </c>
      <c r="E68" s="229">
        <f>'Germany (sources)'!J67*'Germany '!E$101/'Germany (sources)'!J$100</f>
        <v>163.98940786251796</v>
      </c>
      <c r="F68" s="305"/>
      <c r="G68" s="223"/>
      <c r="H68" s="223"/>
    </row>
    <row r="69" spans="1:8" x14ac:dyDescent="0.25">
      <c r="A69">
        <v>1963</v>
      </c>
      <c r="B69" s="264"/>
      <c r="C69" s="305"/>
      <c r="D69" s="222"/>
      <c r="E69" s="229"/>
      <c r="F69" s="305"/>
      <c r="G69" s="223"/>
      <c r="H69" s="223"/>
    </row>
    <row r="70" spans="1:8" x14ac:dyDescent="0.25">
      <c r="A70">
        <v>1964</v>
      </c>
      <c r="B70" s="264"/>
      <c r="C70" s="305"/>
      <c r="D70" s="222"/>
      <c r="E70" s="229"/>
      <c r="F70" s="305"/>
      <c r="G70" s="223"/>
      <c r="H70" s="223"/>
    </row>
    <row r="71" spans="1:8" x14ac:dyDescent="0.25">
      <c r="A71">
        <v>1965</v>
      </c>
      <c r="B71" s="264"/>
      <c r="C71" s="305">
        <f>'Germany (sources)'!E70</f>
        <v>12.2</v>
      </c>
      <c r="D71" s="222"/>
      <c r="E71" s="229"/>
      <c r="F71" s="305"/>
      <c r="G71" s="223"/>
      <c r="H71" s="223"/>
    </row>
    <row r="72" spans="1:8" x14ac:dyDescent="0.25">
      <c r="A72">
        <v>1966</v>
      </c>
      <c r="B72" s="264"/>
      <c r="C72" s="305"/>
      <c r="D72" s="222"/>
      <c r="E72" s="229">
        <f>'Germany (sources)'!J71*'Germany '!E$101/'Germany (sources)'!J$100</f>
        <v>163.81034365031888</v>
      </c>
      <c r="F72" s="305"/>
      <c r="G72" s="223"/>
      <c r="H72" s="223"/>
    </row>
    <row r="73" spans="1:8" x14ac:dyDescent="0.25">
      <c r="A73">
        <v>1967</v>
      </c>
      <c r="B73" s="264"/>
      <c r="C73" s="305"/>
      <c r="D73" s="222"/>
      <c r="E73" s="229"/>
      <c r="F73" s="305"/>
      <c r="G73" s="223"/>
      <c r="H73" s="223"/>
    </row>
    <row r="74" spans="1:8" x14ac:dyDescent="0.25">
      <c r="A74">
        <v>1968</v>
      </c>
      <c r="B74" s="264"/>
      <c r="C74" s="305">
        <f>'Germany (sources)'!E73</f>
        <v>11.2</v>
      </c>
      <c r="D74" s="222"/>
      <c r="E74" s="229"/>
      <c r="F74" s="305"/>
      <c r="G74" s="223"/>
      <c r="H74" s="223"/>
    </row>
    <row r="75" spans="1:8" x14ac:dyDescent="0.25">
      <c r="A75">
        <v>1969</v>
      </c>
      <c r="B75" s="264">
        <f>'Germany (sources)'!B74*'Germany '!B$89/'Germany (sources)'!B$88</f>
        <v>25.470023980815348</v>
      </c>
      <c r="C75" s="305"/>
      <c r="D75" s="222">
        <f>'Germany (sources)'!H74*'Germany '!D$89/'Germany (sources)'!H$88</f>
        <v>11.146077922077922</v>
      </c>
      <c r="E75" s="229"/>
      <c r="F75" s="305"/>
      <c r="G75" s="223"/>
      <c r="H75" s="223"/>
    </row>
    <row r="76" spans="1:8" x14ac:dyDescent="0.25">
      <c r="A76">
        <v>1970</v>
      </c>
      <c r="B76" s="264"/>
      <c r="C76" s="305"/>
      <c r="D76" s="222"/>
      <c r="E76" s="229"/>
      <c r="F76" s="305"/>
      <c r="G76" s="223"/>
      <c r="H76" s="223"/>
    </row>
    <row r="77" spans="1:8" x14ac:dyDescent="0.25">
      <c r="A77">
        <v>1971</v>
      </c>
      <c r="B77" s="264"/>
      <c r="C77" s="305">
        <f>'Germany (sources)'!E76</f>
        <v>11.3</v>
      </c>
      <c r="D77" s="222"/>
      <c r="E77" s="229"/>
      <c r="F77" s="305"/>
      <c r="G77" s="223"/>
      <c r="H77" s="223"/>
    </row>
    <row r="78" spans="1:8" x14ac:dyDescent="0.25">
      <c r="A78">
        <v>1972</v>
      </c>
      <c r="B78" s="264"/>
      <c r="C78" s="305"/>
      <c r="D78" s="222"/>
      <c r="E78" s="229">
        <f>'Germany (sources)'!J77*'Germany '!E$101/'Germany (sources)'!J$100</f>
        <v>161.00687908208911</v>
      </c>
      <c r="F78" s="305"/>
      <c r="G78" s="223"/>
      <c r="H78" s="223"/>
    </row>
    <row r="79" spans="1:8" x14ac:dyDescent="0.25">
      <c r="A79">
        <v>1973</v>
      </c>
      <c r="B79" s="264">
        <f>'Germany (sources)'!B78*'Germany '!B$89/'Germany (sources)'!B$88</f>
        <v>24.492685851318942</v>
      </c>
      <c r="C79" s="305"/>
      <c r="D79" s="222">
        <f>'Germany (sources)'!H78*'Germany '!D$89/'Germany (sources)'!H$88</f>
        <v>10.204155844155842</v>
      </c>
      <c r="E79" s="229"/>
      <c r="F79" s="305">
        <f>'Germany (sources)'!M78*'Germany '!F$104/'Germany (sources)'!M$103</f>
        <v>85.010429225946467</v>
      </c>
      <c r="G79" s="223"/>
      <c r="H79" s="223"/>
    </row>
    <row r="80" spans="1:8" x14ac:dyDescent="0.25">
      <c r="A80">
        <v>1974</v>
      </c>
      <c r="B80" s="264"/>
      <c r="C80" s="305">
        <f>'Germany (sources)'!E79</f>
        <v>10.1</v>
      </c>
      <c r="D80" s="222"/>
      <c r="E80" s="229"/>
      <c r="F80" s="305"/>
      <c r="G80" s="227"/>
      <c r="H80" s="227"/>
    </row>
    <row r="81" spans="1:8" x14ac:dyDescent="0.25">
      <c r="A81">
        <v>1975</v>
      </c>
      <c r="B81" s="264"/>
      <c r="C81" s="305"/>
      <c r="D81" s="222"/>
      <c r="E81" s="229"/>
      <c r="F81" s="305"/>
      <c r="G81" s="227"/>
      <c r="H81" s="227"/>
    </row>
    <row r="82" spans="1:8" x14ac:dyDescent="0.25">
      <c r="A82">
        <v>1976</v>
      </c>
      <c r="B82" s="264"/>
      <c r="C82" s="305"/>
      <c r="D82" s="222"/>
      <c r="E82" s="229"/>
      <c r="F82" s="305"/>
      <c r="G82" s="227"/>
      <c r="H82" s="227"/>
    </row>
    <row r="83" spans="1:8" x14ac:dyDescent="0.25">
      <c r="A83">
        <v>1977</v>
      </c>
      <c r="B83" s="264"/>
      <c r="C83" s="305">
        <f>'Germany (sources)'!E82</f>
        <v>10.199999999999999</v>
      </c>
      <c r="D83" s="222"/>
      <c r="E83" s="229"/>
      <c r="F83" s="305"/>
      <c r="G83" s="227"/>
      <c r="H83" s="227"/>
    </row>
    <row r="84" spans="1:8" x14ac:dyDescent="0.25">
      <c r="A84">
        <v>1978</v>
      </c>
      <c r="B84" s="264">
        <f>'Germany (sources)'!B83*'Germany '!B$89/'Germany (sources)'!B$88</f>
        <v>24.413709032773781</v>
      </c>
      <c r="C84" s="305"/>
      <c r="D84" s="222">
        <f>'Germany (sources)'!H83*'Germany '!D$89/'Germany (sources)'!H$88</f>
        <v>10.204155844155842</v>
      </c>
      <c r="E84" s="229">
        <f>'Germany (sources)'!J83*'Germany '!E$101/'Germany (sources)'!J$100</f>
        <v>163.15836054263232</v>
      </c>
      <c r="F84" s="305"/>
      <c r="G84" s="227"/>
      <c r="H84" s="227"/>
    </row>
    <row r="85" spans="1:8" x14ac:dyDescent="0.25">
      <c r="A85">
        <v>1979</v>
      </c>
      <c r="B85" s="263"/>
      <c r="C85" s="305"/>
      <c r="D85" s="221"/>
      <c r="E85" s="229"/>
      <c r="F85" s="305"/>
      <c r="G85" s="227"/>
      <c r="H85" s="227"/>
    </row>
    <row r="86" spans="1:8" x14ac:dyDescent="0.25">
      <c r="A86">
        <v>1980</v>
      </c>
      <c r="B86" s="309"/>
      <c r="C86" s="305">
        <f>'Germany (sources)'!E85</f>
        <v>10.428922588407399</v>
      </c>
      <c r="D86" s="221"/>
      <c r="E86" s="229"/>
      <c r="F86" s="305"/>
      <c r="G86" s="227"/>
      <c r="H86" s="227"/>
    </row>
    <row r="87" spans="1:8" x14ac:dyDescent="0.25">
      <c r="A87">
        <v>1981</v>
      </c>
      <c r="B87" s="310"/>
      <c r="C87" s="305"/>
      <c r="D87" s="321"/>
      <c r="E87" s="229"/>
      <c r="F87" s="305"/>
      <c r="G87" s="227"/>
      <c r="H87" s="227"/>
    </row>
    <row r="88" spans="1:8" x14ac:dyDescent="0.25">
      <c r="A88">
        <v>1982</v>
      </c>
      <c r="B88" s="360"/>
      <c r="C88" s="305"/>
      <c r="D88" s="321"/>
      <c r="E88" s="229"/>
      <c r="F88" s="305"/>
      <c r="G88" s="227"/>
      <c r="H88" s="227"/>
    </row>
    <row r="89" spans="1:8" x14ac:dyDescent="0.25">
      <c r="A89">
        <v>1983</v>
      </c>
      <c r="B89" s="361">
        <f>'Germany (sources)'!C88*100</f>
        <v>24.7</v>
      </c>
      <c r="C89" s="305">
        <f>'Germany (sources)'!E88</f>
        <v>9.0586225278212407</v>
      </c>
      <c r="D89" s="322">
        <f>'Germany (sources)'!G88</f>
        <v>12.087999999999999</v>
      </c>
      <c r="E89" s="229"/>
      <c r="F89" s="305">
        <f>'Germany (sources)'!M88*'Germany '!F$104/'Germany (sources)'!M$103</f>
        <v>81.560730648661689</v>
      </c>
      <c r="G89" s="227"/>
      <c r="H89" s="227"/>
    </row>
    <row r="90" spans="1:8" x14ac:dyDescent="0.25">
      <c r="A90">
        <v>1984</v>
      </c>
      <c r="B90" s="264">
        <f>'Germany (sources)'!C89*100</f>
        <v>25.2</v>
      </c>
      <c r="C90" s="305"/>
      <c r="D90" s="321">
        <f>'Germany (sources)'!G89</f>
        <v>12.622999999999999</v>
      </c>
      <c r="E90" s="229"/>
      <c r="F90" s="305"/>
      <c r="G90" s="227"/>
      <c r="H90" s="227"/>
    </row>
    <row r="91" spans="1:8" x14ac:dyDescent="0.25">
      <c r="A91">
        <v>1985</v>
      </c>
      <c r="B91" s="264">
        <f>'Germany (sources)'!C90*100</f>
        <v>24</v>
      </c>
      <c r="C91" s="305"/>
      <c r="D91" s="321">
        <f>'Germany (sources)'!G90</f>
        <v>11.645</v>
      </c>
      <c r="E91" s="229"/>
      <c r="F91" s="305"/>
      <c r="G91" s="227"/>
      <c r="H91" s="227"/>
    </row>
    <row r="92" spans="1:8" x14ac:dyDescent="0.25">
      <c r="A92">
        <v>1986</v>
      </c>
      <c r="B92" s="264">
        <f>'Germany (sources)'!C91*100</f>
        <v>23.9</v>
      </c>
      <c r="C92" s="305">
        <f>'Germany (sources)'!E91</f>
        <v>9.6448110782955894</v>
      </c>
      <c r="D92" s="321">
        <f>'Germany (sources)'!G91</f>
        <v>11.032</v>
      </c>
      <c r="E92" s="229"/>
      <c r="F92" s="305"/>
      <c r="G92" s="227"/>
      <c r="H92" s="227"/>
    </row>
    <row r="93" spans="1:8" x14ac:dyDescent="0.25">
      <c r="A93">
        <v>1987</v>
      </c>
      <c r="B93" s="264">
        <f>'Germany (sources)'!C92*100</f>
        <v>23.6</v>
      </c>
      <c r="C93" s="305"/>
      <c r="D93" s="321">
        <f>'Germany (sources)'!G92</f>
        <v>10.41</v>
      </c>
      <c r="E93" s="229"/>
      <c r="F93" s="305"/>
      <c r="G93" s="227"/>
      <c r="H93" s="227"/>
    </row>
    <row r="94" spans="1:8" x14ac:dyDescent="0.25">
      <c r="A94">
        <v>1988</v>
      </c>
      <c r="B94" s="264">
        <f>'Germany (sources)'!C93*100</f>
        <v>24.2</v>
      </c>
      <c r="C94" s="305"/>
      <c r="D94" s="321">
        <f>'Germany (sources)'!G93</f>
        <v>11.537000000000001</v>
      </c>
      <c r="E94" s="229"/>
      <c r="F94" s="305">
        <f>'Germany (sources)'!M93*'Germany '!F$104/'Germany (sources)'!M$103</f>
        <v>78.234235591994221</v>
      </c>
      <c r="G94" s="227"/>
      <c r="H94" s="227"/>
    </row>
    <row r="95" spans="1:8" x14ac:dyDescent="0.25">
      <c r="A95">
        <v>1989</v>
      </c>
      <c r="B95" s="264">
        <f>'Germany (sources)'!C94*100</f>
        <v>24.5</v>
      </c>
      <c r="C95" s="305">
        <f>'Germany (sources)'!E94</f>
        <v>10.520162279783323</v>
      </c>
      <c r="D95" s="321">
        <f>'Germany (sources)'!G94</f>
        <v>10.598000000000001</v>
      </c>
      <c r="E95" s="229"/>
      <c r="F95" s="305"/>
      <c r="G95" s="223"/>
      <c r="H95" s="223"/>
    </row>
    <row r="96" spans="1:8" x14ac:dyDescent="0.25">
      <c r="A96">
        <v>1990</v>
      </c>
      <c r="B96" s="264">
        <f>'Germany (sources)'!C95*100</f>
        <v>24.8</v>
      </c>
      <c r="C96" s="305"/>
      <c r="D96" s="321">
        <f>'Germany (sources)'!G95</f>
        <v>11.164</v>
      </c>
      <c r="E96" s="229">
        <f>'Germany (sources)'!J95*'Germany '!E$101/'Germany (sources)'!J$100</f>
        <v>174.61639016776084</v>
      </c>
      <c r="F96" s="305"/>
      <c r="G96" s="223"/>
      <c r="H96" s="223"/>
    </row>
    <row r="97" spans="1:8" x14ac:dyDescent="0.25">
      <c r="A97">
        <v>1991</v>
      </c>
      <c r="B97" s="264">
        <f>'Germany (sources)'!C96*100</f>
        <v>24.8</v>
      </c>
      <c r="C97" s="305"/>
      <c r="D97" s="321">
        <f>'Germany (sources)'!G96</f>
        <v>11.13</v>
      </c>
      <c r="E97" s="231"/>
      <c r="F97" s="305"/>
      <c r="G97" s="227"/>
      <c r="H97" s="227"/>
    </row>
    <row r="98" spans="1:8" x14ac:dyDescent="0.25">
      <c r="A98" s="6">
        <v>1992</v>
      </c>
      <c r="B98" s="264">
        <f>'Germany (sources)'!C97*100</f>
        <v>25.2</v>
      </c>
      <c r="C98" s="305">
        <f>'Germany (sources)'!E97</f>
        <v>10.425152497521639</v>
      </c>
      <c r="D98" s="321">
        <f>'Germany (sources)'!G97</f>
        <v>11.903</v>
      </c>
      <c r="E98" s="362">
        <f>'Germany (sources)'!K97*100</f>
        <v>174.4</v>
      </c>
      <c r="F98" s="305"/>
      <c r="G98" s="227"/>
      <c r="H98" s="227"/>
    </row>
    <row r="99" spans="1:8" x14ac:dyDescent="0.25">
      <c r="A99" s="6">
        <v>1993</v>
      </c>
      <c r="B99" s="264">
        <f>'Germany (sources)'!C98*100</f>
        <v>25.3</v>
      </c>
      <c r="C99" s="305"/>
      <c r="D99" s="321">
        <f>'Germany (sources)'!G98</f>
        <v>11.552</v>
      </c>
      <c r="E99" s="225">
        <f>'Germany (sources)'!K98*100</f>
        <v>178</v>
      </c>
      <c r="F99" s="305">
        <f>'Germany (sources)'!M98*'Germany '!F$104/'Germany (sources)'!M$103</f>
        <v>74.291722932240191</v>
      </c>
      <c r="G99" s="227"/>
      <c r="H99" s="227"/>
    </row>
    <row r="100" spans="1:8" x14ac:dyDescent="0.25">
      <c r="A100" s="6">
        <v>1994</v>
      </c>
      <c r="B100" s="264">
        <f>'Germany (sources)'!C99*100</f>
        <v>26</v>
      </c>
      <c r="C100" s="305"/>
      <c r="D100" s="321">
        <f>'Germany (sources)'!G99</f>
        <v>12.843</v>
      </c>
      <c r="E100" s="225">
        <f>'Germany (sources)'!K99*100</f>
        <v>171.70000000000002</v>
      </c>
      <c r="F100" s="305"/>
      <c r="G100" s="227"/>
      <c r="H100" s="227"/>
    </row>
    <row r="101" spans="1:8" x14ac:dyDescent="0.25">
      <c r="A101" s="6">
        <v>1995</v>
      </c>
      <c r="B101" s="264">
        <f>'Germany (sources)'!C100*100</f>
        <v>25.5</v>
      </c>
      <c r="C101" s="305">
        <f>'Germany (sources)'!E100</f>
        <v>8.8352149518966225</v>
      </c>
      <c r="D101" s="321">
        <f>'Germany (sources)'!G100</f>
        <v>11.989000000000001</v>
      </c>
      <c r="E101" s="225">
        <f>'Germany (sources)'!K100*100</f>
        <v>175.1</v>
      </c>
      <c r="F101" s="305"/>
      <c r="G101" s="227"/>
      <c r="H101" s="227"/>
    </row>
    <row r="102" spans="1:8" x14ac:dyDescent="0.25">
      <c r="A102" s="6">
        <v>1996</v>
      </c>
      <c r="B102" s="264">
        <f>'Germany (sources)'!C101*100</f>
        <v>25</v>
      </c>
      <c r="C102" s="305"/>
      <c r="D102" s="321">
        <f>'Germany (sources)'!G101</f>
        <v>10.829000000000001</v>
      </c>
      <c r="E102" s="225">
        <f>'Germany (sources)'!K101*100</f>
        <v>177.1</v>
      </c>
      <c r="F102" s="305"/>
      <c r="G102" s="227"/>
      <c r="H102" s="227"/>
    </row>
    <row r="103" spans="1:8" x14ac:dyDescent="0.25">
      <c r="A103" s="6">
        <v>1997</v>
      </c>
      <c r="B103" s="264">
        <f>'Germany (sources)'!C102*100</f>
        <v>25</v>
      </c>
      <c r="C103" s="305"/>
      <c r="D103" s="321">
        <f>'Germany (sources)'!G102</f>
        <v>10.457000000000001</v>
      </c>
      <c r="E103" s="225">
        <f>'Germany (sources)'!K102*100</f>
        <v>175.39999</v>
      </c>
      <c r="F103" s="964"/>
      <c r="G103" s="227"/>
      <c r="H103" s="227"/>
    </row>
    <row r="104" spans="1:8" x14ac:dyDescent="0.25">
      <c r="A104" s="6">
        <v>1998</v>
      </c>
      <c r="B104" s="264">
        <f>'Germany (sources)'!C103*100</f>
        <v>25</v>
      </c>
      <c r="C104" s="305">
        <f>'Germany (sources)'!E103</f>
        <v>10.883825328035964</v>
      </c>
      <c r="D104" s="321">
        <f>'Germany (sources)'!G103</f>
        <v>10.367000000000001</v>
      </c>
      <c r="E104" s="225">
        <f>'Germany (sources)'!K103*100</f>
        <v>176.40001000000001</v>
      </c>
      <c r="F104" s="977">
        <f>'Germany (sources)'!N103*'Germany '!F$108/'Germany (sources)'!N$108</f>
        <v>76.878996865203774</v>
      </c>
      <c r="G104" s="227"/>
      <c r="H104" s="227"/>
    </row>
    <row r="105" spans="1:8" x14ac:dyDescent="0.25">
      <c r="A105" s="6">
        <v>1999</v>
      </c>
      <c r="B105" s="264">
        <f>'Germany (sources)'!C104*100</f>
        <v>24.9</v>
      </c>
      <c r="C105" s="305"/>
      <c r="D105" s="321">
        <f>'Germany (sources)'!G104</f>
        <v>10.573</v>
      </c>
      <c r="E105" s="225">
        <f>'Germany (sources)'!K104*100</f>
        <v>179.29999999999998</v>
      </c>
      <c r="F105" s="305"/>
      <c r="G105" s="227"/>
      <c r="H105" s="227"/>
    </row>
    <row r="106" spans="1:8" x14ac:dyDescent="0.25">
      <c r="A106" s="6">
        <v>2000</v>
      </c>
      <c r="B106" s="264">
        <f>'Germany (sources)'!C105*100</f>
        <v>25.5</v>
      </c>
      <c r="C106" s="305"/>
      <c r="D106" s="321">
        <f>'Germany (sources)'!G105</f>
        <v>11.545999999999999</v>
      </c>
      <c r="E106" s="225">
        <f>'Germany (sources)'!K105*100</f>
        <v>178.69999000000001</v>
      </c>
      <c r="F106" s="305"/>
      <c r="G106" s="227"/>
      <c r="H106" s="227"/>
    </row>
    <row r="107" spans="1:8" x14ac:dyDescent="0.25">
      <c r="A107" s="6">
        <v>2001</v>
      </c>
      <c r="B107" s="264">
        <f>'Germany (sources)'!C106*100</f>
        <v>25.7</v>
      </c>
      <c r="C107" s="305">
        <f>'Germany (sources)'!E106</f>
        <v>11.058372</v>
      </c>
      <c r="D107" s="321">
        <f>'Germany (sources)'!G106</f>
        <v>12.195</v>
      </c>
      <c r="E107" s="225">
        <f>'Germany (sources)'!K106*100</f>
        <v>174.3</v>
      </c>
      <c r="F107" s="964"/>
      <c r="G107" s="227"/>
      <c r="H107" s="227"/>
    </row>
    <row r="108" spans="1:8" x14ac:dyDescent="0.25">
      <c r="A108" s="6">
        <v>2002</v>
      </c>
      <c r="B108" s="264">
        <f>'Germany (sources)'!C107*100</f>
        <v>26.8</v>
      </c>
      <c r="C108" s="305">
        <f>'Germany (sources)'!E107</f>
        <v>10.376799</v>
      </c>
      <c r="D108" s="321">
        <f>'Germany (sources)'!G107</f>
        <v>13.007999999999999</v>
      </c>
      <c r="E108" s="225">
        <f>'Germany (sources)'!K107*100</f>
        <v>173</v>
      </c>
      <c r="F108" s="977">
        <f>'Germany (sources)'!O107*100</f>
        <v>76.400000000000006</v>
      </c>
      <c r="G108" s="227"/>
      <c r="H108" s="227"/>
    </row>
    <row r="109" spans="1:8" x14ac:dyDescent="0.25">
      <c r="A109" s="6">
        <v>2003</v>
      </c>
      <c r="B109" s="264">
        <f>'Germany (sources)'!C108*100</f>
        <v>26.899999999999995</v>
      </c>
      <c r="C109" s="305">
        <f>'Germany (sources)'!E108</f>
        <v>10.134518999999999</v>
      </c>
      <c r="D109" s="321">
        <f>'Germany (sources)'!G108</f>
        <v>13.015000000000001</v>
      </c>
      <c r="E109" s="225">
        <f>'Germany (sources)'!K108*100</f>
        <v>169.6</v>
      </c>
      <c r="F109" s="305"/>
      <c r="G109" s="227"/>
      <c r="H109" s="227"/>
    </row>
    <row r="110" spans="1:8" x14ac:dyDescent="0.25">
      <c r="A110" s="6">
        <v>2004</v>
      </c>
      <c r="B110" s="264">
        <f>'Germany (sources)'!C109*100</f>
        <v>27.399999999999995</v>
      </c>
      <c r="C110" s="305">
        <f>'Germany (sources)'!E109</f>
        <v>10.614186</v>
      </c>
      <c r="D110" s="321">
        <f>'Germany (sources)'!G109</f>
        <v>13.878</v>
      </c>
      <c r="E110" s="225">
        <f>'Germany (sources)'!K109*100</f>
        <v>175.2</v>
      </c>
      <c r="F110" s="305"/>
      <c r="G110" s="227"/>
      <c r="H110" s="227"/>
    </row>
    <row r="111" spans="1:8" x14ac:dyDescent="0.25">
      <c r="A111" s="6">
        <v>2005</v>
      </c>
      <c r="B111" s="264">
        <f>'Germany (sources)'!C110*100</f>
        <v>28.800000000000004</v>
      </c>
      <c r="C111" s="305">
        <f>'Germany (sources)'!E110</f>
        <v>11.848412</v>
      </c>
      <c r="D111" s="321">
        <f>'Germany (sources)'!G110</f>
        <v>13.974</v>
      </c>
      <c r="E111" s="225">
        <f>'Germany (sources)'!K110*100</f>
        <v>171.9</v>
      </c>
      <c r="F111" s="305"/>
      <c r="G111" s="227"/>
      <c r="H111" s="227"/>
    </row>
    <row r="112" spans="1:8" x14ac:dyDescent="0.25">
      <c r="A112" s="6">
        <v>2006</v>
      </c>
      <c r="B112" s="264">
        <f>'Germany (sources)'!C111*100</f>
        <v>28.499999999999996</v>
      </c>
      <c r="C112" s="305">
        <f>'Germany (sources)'!E111</f>
        <v>12.321118999999999</v>
      </c>
      <c r="D112" s="321">
        <f>'Germany (sources)'!G111</f>
        <v>13.997</v>
      </c>
      <c r="E112" s="225">
        <f>'Germany (sources)'!K111*100</f>
        <v>178</v>
      </c>
      <c r="F112" s="305"/>
      <c r="G112" s="227"/>
      <c r="H112" s="227"/>
    </row>
    <row r="113" spans="1:8" x14ac:dyDescent="0.25">
      <c r="A113" s="6">
        <v>2007</v>
      </c>
      <c r="B113" s="264">
        <f>'Germany (sources)'!C112*100</f>
        <v>28.6</v>
      </c>
      <c r="C113" s="305">
        <f>'Germany (sources)'!E112</f>
        <v>12.925917</v>
      </c>
      <c r="D113" s="321">
        <f>'Germany (sources)'!G112</f>
        <v>14.202999999999999</v>
      </c>
      <c r="E113" s="225">
        <f>'Germany (sources)'!K112*100</f>
        <v>177.8</v>
      </c>
      <c r="F113" s="305">
        <f>'Germany (sources)'!O112*100</f>
        <v>77.3</v>
      </c>
      <c r="G113" s="227"/>
      <c r="H113" s="227"/>
    </row>
    <row r="114" spans="1:8" x14ac:dyDescent="0.25">
      <c r="A114" s="6">
        <v>2008</v>
      </c>
      <c r="B114" s="264">
        <f>'Germany (sources)'!C113*100</f>
        <v>28.300000000000004</v>
      </c>
      <c r="C114" s="305">
        <f>'Germany (sources)'!E113</f>
        <v>13.892557</v>
      </c>
      <c r="D114" s="321">
        <f>'Germany (sources)'!G113</f>
        <v>14.537000000000001</v>
      </c>
      <c r="E114" s="225">
        <f>'Germany (sources)'!K113*100</f>
        <v>178.29999999999998</v>
      </c>
      <c r="F114" s="305"/>
      <c r="G114" s="227"/>
      <c r="H114" s="227"/>
    </row>
    <row r="115" spans="1:8" x14ac:dyDescent="0.25">
      <c r="A115" s="6">
        <v>2009</v>
      </c>
      <c r="B115" s="264">
        <f>'Germany (sources)'!C114*100</f>
        <v>28.300000000000004</v>
      </c>
      <c r="C115" s="305">
        <f>'Germany (sources)'!E114</f>
        <v>12.9511</v>
      </c>
      <c r="D115" s="321">
        <f>'Germany (sources)'!G114</f>
        <v>15.156000000000001</v>
      </c>
      <c r="E115" s="225">
        <f>'Germany (sources)'!K114*100</f>
        <v>178.29999999999998</v>
      </c>
      <c r="F115" s="305"/>
      <c r="G115" s="227"/>
      <c r="H115" s="227"/>
    </row>
    <row r="116" spans="1:8" x14ac:dyDescent="0.25">
      <c r="A116" s="6">
        <v>2010</v>
      </c>
      <c r="B116" s="264">
        <f>'Germany (sources)'!C115*100</f>
        <v>28.000000000000004</v>
      </c>
      <c r="C116" s="964">
        <f>'Germany (sources)'!E115</f>
        <v>12.809737</v>
      </c>
      <c r="D116" s="321">
        <f>'Germany (sources)'!G115</f>
        <v>14.22</v>
      </c>
      <c r="E116" s="225">
        <f>'Germany (sources)'!K115*100</f>
        <v>178.6</v>
      </c>
      <c r="F116" s="305"/>
      <c r="G116" s="227"/>
      <c r="H116" s="227"/>
    </row>
    <row r="117" spans="1:8" x14ac:dyDescent="0.25">
      <c r="A117" s="6">
        <v>2011</v>
      </c>
      <c r="B117" s="264">
        <f>'Germany (sources)'!C116*100</f>
        <v>28.6</v>
      </c>
      <c r="C117" s="969"/>
      <c r="D117" s="321">
        <f>'Germany (sources)'!G116</f>
        <v>14.388999999999999</v>
      </c>
      <c r="E117" s="225">
        <f>'Germany (sources)'!K116*100</f>
        <v>185.7</v>
      </c>
      <c r="F117" s="305"/>
      <c r="G117" s="227"/>
      <c r="H117" s="227"/>
    </row>
    <row r="118" spans="1:8" x14ac:dyDescent="0.25">
      <c r="A118" s="6">
        <v>2012</v>
      </c>
      <c r="B118" s="264">
        <f>'Germany (sources)'!C117*100</f>
        <v>28.800000000000004</v>
      </c>
      <c r="C118" s="835"/>
      <c r="D118" s="321">
        <f>'Germany (sources)'!G117</f>
        <v>14.398999999999999</v>
      </c>
      <c r="E118" s="225">
        <f>'Germany (sources)'!K117*100</f>
        <v>182.00001</v>
      </c>
      <c r="F118" s="305">
        <f>'Germany (sources)'!O117*100</f>
        <v>74.7</v>
      </c>
      <c r="G118" s="227"/>
      <c r="H118" s="227"/>
    </row>
    <row r="119" spans="1:8" x14ac:dyDescent="0.25">
      <c r="A119" s="6">
        <v>2013</v>
      </c>
      <c r="B119" s="263"/>
      <c r="C119" s="836"/>
      <c r="D119" s="321"/>
      <c r="E119" s="225">
        <f>'Germany (sources)'!K118*100</f>
        <v>186.20000000000002</v>
      </c>
      <c r="F119" s="305"/>
      <c r="G119" s="227"/>
      <c r="H119" s="227"/>
    </row>
    <row r="120" spans="1:8" x14ac:dyDescent="0.25">
      <c r="A120" s="6">
        <v>2014</v>
      </c>
      <c r="B120" s="263"/>
      <c r="C120" s="305"/>
      <c r="D120" s="321"/>
      <c r="E120" s="225">
        <f>'Germany (sources)'!K119*100</f>
        <v>181.8</v>
      </c>
      <c r="F120" s="305"/>
      <c r="G120" s="227"/>
      <c r="H120" s="227"/>
    </row>
    <row r="121" spans="1:8" ht="15.75" thickBot="1" x14ac:dyDescent="0.3">
      <c r="A121" s="143">
        <v>2015</v>
      </c>
      <c r="B121" s="265"/>
      <c r="C121" s="235"/>
      <c r="D121" s="323"/>
      <c r="E121" s="236"/>
      <c r="F121" s="306"/>
      <c r="G121" s="223"/>
      <c r="H121" s="223"/>
    </row>
    <row r="122" spans="1:8" ht="15.75" thickTop="1" x14ac:dyDescent="0.25">
      <c r="B122" s="119"/>
      <c r="D122" s="119"/>
      <c r="E122" s="120"/>
      <c r="F122" s="120"/>
      <c r="G122" s="120"/>
      <c r="H122" s="120"/>
    </row>
    <row r="123" spans="1:8" x14ac:dyDescent="0.25">
      <c r="A123" s="42" t="s">
        <v>70</v>
      </c>
      <c r="B123" s="1509" t="s">
        <v>71</v>
      </c>
      <c r="C123" s="1509"/>
      <c r="D123" s="1509"/>
      <c r="E123" s="43"/>
      <c r="F123" s="19"/>
      <c r="G123" s="121"/>
    </row>
    <row r="124" spans="1:8" x14ac:dyDescent="0.25">
      <c r="A124" s="42"/>
      <c r="B124" s="987" t="s">
        <v>485</v>
      </c>
      <c r="C124" s="339"/>
      <c r="D124" s="339"/>
      <c r="E124" s="43"/>
      <c r="F124" s="19"/>
    </row>
    <row r="125" spans="1:8" ht="35.1" customHeight="1" x14ac:dyDescent="0.25">
      <c r="A125" s="42" t="s">
        <v>72</v>
      </c>
      <c r="B125" s="1510" t="s">
        <v>486</v>
      </c>
      <c r="C125" s="1510"/>
      <c r="D125" s="1510"/>
      <c r="E125" s="1510"/>
      <c r="F125" s="1510"/>
      <c r="G125" s="1510"/>
      <c r="H125" s="304"/>
    </row>
    <row r="126" spans="1:8" x14ac:dyDescent="0.25">
      <c r="A126" s="46" t="s">
        <v>73</v>
      </c>
      <c r="B126" s="47"/>
      <c r="C126" s="47"/>
      <c r="D126" s="47"/>
      <c r="E126" s="45"/>
      <c r="F126" s="45"/>
      <c r="G126" s="304"/>
      <c r="H126" s="304"/>
    </row>
    <row r="127" spans="1:8" s="70" customFormat="1" ht="72" customHeight="1" x14ac:dyDescent="0.25">
      <c r="A127" s="49" t="s">
        <v>55</v>
      </c>
      <c r="B127" s="1553" t="s">
        <v>169</v>
      </c>
      <c r="C127" s="1508"/>
      <c r="D127" s="1508"/>
      <c r="E127" s="1508"/>
      <c r="F127" s="1508"/>
      <c r="G127" s="1508"/>
      <c r="H127" s="123"/>
    </row>
    <row r="128" spans="1:8" s="70" customFormat="1" ht="48" customHeight="1" x14ac:dyDescent="0.25">
      <c r="A128" s="49" t="s">
        <v>56</v>
      </c>
      <c r="B128" s="1553" t="s">
        <v>574</v>
      </c>
      <c r="C128" s="1508"/>
      <c r="D128" s="1508"/>
      <c r="E128" s="1508"/>
      <c r="F128" s="1508"/>
      <c r="G128" s="1508"/>
      <c r="H128" s="123"/>
    </row>
    <row r="129" spans="1:8" s="70" customFormat="1" ht="102.95" customHeight="1" x14ac:dyDescent="0.25">
      <c r="A129" s="49" t="s">
        <v>57</v>
      </c>
      <c r="B129" s="1553" t="s">
        <v>521</v>
      </c>
      <c r="C129" s="1508"/>
      <c r="D129" s="1508"/>
      <c r="E129" s="1508"/>
      <c r="F129" s="1508"/>
      <c r="G129" s="1508"/>
      <c r="H129" s="124"/>
    </row>
    <row r="130" spans="1:8" ht="45" customHeight="1" x14ac:dyDescent="0.25">
      <c r="A130" s="49" t="s">
        <v>74</v>
      </c>
      <c r="B130" s="1508" t="s">
        <v>522</v>
      </c>
      <c r="C130" s="1508"/>
      <c r="D130" s="1508"/>
      <c r="E130" s="1508"/>
      <c r="F130" s="1508"/>
      <c r="G130" s="1508"/>
      <c r="H130" s="123"/>
    </row>
    <row r="131" spans="1:8" ht="54.95" customHeight="1" x14ac:dyDescent="0.25">
      <c r="A131" s="49" t="s">
        <v>76</v>
      </c>
      <c r="B131" s="1553" t="s">
        <v>523</v>
      </c>
      <c r="C131" s="1508"/>
      <c r="D131" s="1508"/>
      <c r="E131" s="1508"/>
      <c r="F131" s="1508"/>
      <c r="G131" s="1508"/>
      <c r="H131" s="125"/>
    </row>
    <row r="132" spans="1:8" x14ac:dyDescent="0.25">
      <c r="A132" s="19"/>
      <c r="B132" s="32"/>
      <c r="C132" s="32"/>
      <c r="D132" s="32"/>
      <c r="E132" s="32"/>
    </row>
    <row r="133" spans="1:8" x14ac:dyDescent="0.25">
      <c r="B133" s="1503" t="s">
        <v>78</v>
      </c>
      <c r="C133" s="1503"/>
      <c r="D133" s="1017"/>
      <c r="E133" s="32"/>
    </row>
  </sheetData>
  <mergeCells count="9">
    <mergeCell ref="B133:C133"/>
    <mergeCell ref="B1:F1"/>
    <mergeCell ref="B130:G130"/>
    <mergeCell ref="B131:G131"/>
    <mergeCell ref="B123:D123"/>
    <mergeCell ref="B125:G125"/>
    <mergeCell ref="B127:G127"/>
    <mergeCell ref="B128:G128"/>
    <mergeCell ref="B129:G129"/>
  </mergeCells>
  <hyperlinks>
    <hyperlink ref="G126" r:id="rId1" display="http://www.lisdatacenter.org/data-access/key-figures/" xr:uid="{00000000-0004-0000-0D00-000000000000}"/>
    <hyperlink ref="B133" location="'Germany (sources)'!A1" display="Explore the original series, references, and sources" xr:uid="{00000000-0004-0000-0D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139"/>
  <sheetViews>
    <sheetView workbookViewId="0">
      <pane xSplit="1" ySplit="4" topLeftCell="B10" activePane="bottomRight" state="frozen"/>
      <selection pane="topRight" activeCell="B1" sqref="B1"/>
      <selection pane="bottomLeft" activeCell="A5" sqref="A5"/>
      <selection pane="bottomRight" activeCell="A117" sqref="A117"/>
    </sheetView>
  </sheetViews>
  <sheetFormatPr defaultColWidth="8.85546875" defaultRowHeight="15" x14ac:dyDescent="0.25"/>
  <cols>
    <col min="1" max="1" width="9.7109375" style="19" customWidth="1"/>
    <col min="2" max="3" width="20.42578125" style="70" customWidth="1"/>
    <col min="4" max="4" width="4.140625" customWidth="1"/>
    <col min="5" max="5" width="16.140625" customWidth="1"/>
    <col min="6" max="6" width="4.140625" customWidth="1"/>
    <col min="7" max="8" width="16.7109375" customWidth="1"/>
    <col min="9" max="9" width="4.28515625" customWidth="1"/>
    <col min="10" max="11" width="16.7109375" customWidth="1"/>
    <col min="12" max="12" width="4.140625" customWidth="1"/>
    <col min="13" max="15" width="16.7109375" customWidth="1"/>
    <col min="16" max="16" width="3.140625" customWidth="1"/>
    <col min="17" max="17" width="3.140625" style="70" customWidth="1"/>
  </cols>
  <sheetData>
    <row r="1" spans="1:17" ht="27" thickBot="1" x14ac:dyDescent="0.45">
      <c r="B1" s="1511" t="s">
        <v>815</v>
      </c>
      <c r="C1" s="1512"/>
      <c r="D1" s="1512"/>
      <c r="E1" s="1512"/>
      <c r="F1" s="1512"/>
      <c r="G1" s="1512"/>
      <c r="H1" s="1512"/>
      <c r="I1" s="1512"/>
      <c r="J1" s="1512"/>
      <c r="K1" s="1512"/>
      <c r="L1" s="1512"/>
      <c r="M1" s="1512"/>
      <c r="N1" s="1512"/>
      <c r="O1" s="1513"/>
      <c r="P1" s="256"/>
    </row>
    <row r="2" spans="1:17" x14ac:dyDescent="0.25">
      <c r="B2" s="1560" t="s">
        <v>60</v>
      </c>
      <c r="C2" s="1561"/>
      <c r="D2" s="58"/>
      <c r="E2" s="109" t="s">
        <v>61</v>
      </c>
      <c r="F2" s="59"/>
      <c r="G2" s="1560" t="s">
        <v>62</v>
      </c>
      <c r="H2" s="1561"/>
      <c r="I2" s="59"/>
      <c r="J2" s="1531" t="s">
        <v>63</v>
      </c>
      <c r="K2" s="1533"/>
      <c r="L2" s="343"/>
      <c r="M2" s="1531" t="s">
        <v>64</v>
      </c>
      <c r="N2" s="1532"/>
      <c r="O2" s="1533"/>
      <c r="P2" s="257"/>
    </row>
    <row r="3" spans="1:17" x14ac:dyDescent="0.25">
      <c r="A3" s="24" t="s">
        <v>65</v>
      </c>
      <c r="B3" s="60" t="s">
        <v>79</v>
      </c>
      <c r="C3" s="352" t="s">
        <v>80</v>
      </c>
      <c r="D3" s="351"/>
      <c r="E3" s="84" t="s">
        <v>81</v>
      </c>
      <c r="F3" s="351"/>
      <c r="G3" s="60" t="s">
        <v>82</v>
      </c>
      <c r="H3" s="352" t="s">
        <v>83</v>
      </c>
      <c r="I3" s="351"/>
      <c r="J3" s="60" t="s">
        <v>84</v>
      </c>
      <c r="K3" s="352" t="s">
        <v>85</v>
      </c>
      <c r="L3" s="351"/>
      <c r="M3" s="60" t="s">
        <v>86</v>
      </c>
      <c r="N3" s="834" t="s">
        <v>87</v>
      </c>
      <c r="O3" s="770" t="s">
        <v>88</v>
      </c>
      <c r="P3" s="251"/>
      <c r="Q3" s="246"/>
    </row>
    <row r="4" spans="1:17" ht="90" x14ac:dyDescent="0.25">
      <c r="A4" s="28" t="s">
        <v>4</v>
      </c>
      <c r="B4" s="15" t="s">
        <v>462</v>
      </c>
      <c r="C4" s="152" t="s">
        <v>168</v>
      </c>
      <c r="D4" s="1"/>
      <c r="E4" s="244" t="s">
        <v>474</v>
      </c>
      <c r="F4" s="1"/>
      <c r="G4" s="116" t="s">
        <v>173</v>
      </c>
      <c r="H4" s="152" t="s">
        <v>352</v>
      </c>
      <c r="I4" s="67"/>
      <c r="J4" s="116" t="s">
        <v>162</v>
      </c>
      <c r="K4" s="152" t="s">
        <v>161</v>
      </c>
      <c r="L4" s="133"/>
      <c r="M4" s="965" t="s">
        <v>459</v>
      </c>
      <c r="N4" s="966" t="s">
        <v>460</v>
      </c>
      <c r="O4" s="970" t="s">
        <v>461</v>
      </c>
      <c r="P4" s="252"/>
      <c r="Q4" s="67"/>
    </row>
    <row r="5" spans="1:17" x14ac:dyDescent="0.25">
      <c r="A5" s="19">
        <v>1900</v>
      </c>
      <c r="B5" s="64"/>
      <c r="C5" s="149"/>
      <c r="D5" s="16"/>
      <c r="E5" s="842">
        <f>[4]Germany!$B5</f>
        <v>18.63073269060574</v>
      </c>
      <c r="F5" s="16"/>
      <c r="G5" s="64"/>
      <c r="H5" s="83"/>
      <c r="I5" s="65"/>
      <c r="J5" s="64"/>
      <c r="K5" s="83"/>
      <c r="L5" s="65"/>
      <c r="M5" s="643"/>
      <c r="N5" s="18"/>
      <c r="O5" s="149"/>
      <c r="P5" s="250"/>
      <c r="Q5" s="65"/>
    </row>
    <row r="6" spans="1:17" x14ac:dyDescent="0.25">
      <c r="A6" s="19">
        <v>1901</v>
      </c>
      <c r="B6" s="64"/>
      <c r="C6" s="149"/>
      <c r="D6" s="16"/>
      <c r="E6" s="842">
        <f>[4]Germany!$B6</f>
        <v>18.291215980429346</v>
      </c>
      <c r="F6" s="16"/>
      <c r="G6" s="64"/>
      <c r="H6" s="83"/>
      <c r="I6" s="65"/>
      <c r="J6" s="64"/>
      <c r="K6" s="83"/>
      <c r="L6" s="65"/>
      <c r="M6" s="643"/>
      <c r="N6" s="18"/>
      <c r="O6" s="149"/>
      <c r="P6" s="250"/>
      <c r="Q6" s="65"/>
    </row>
    <row r="7" spans="1:17" x14ac:dyDescent="0.25">
      <c r="A7" s="19">
        <v>1902</v>
      </c>
      <c r="B7" s="64"/>
      <c r="C7" s="149"/>
      <c r="D7" s="16"/>
      <c r="E7" s="842">
        <f>[4]Germany!$B7</f>
        <v>17.780921730662321</v>
      </c>
      <c r="F7" s="16"/>
      <c r="G7" s="64"/>
      <c r="H7" s="83"/>
      <c r="I7" s="65"/>
      <c r="J7" s="64"/>
      <c r="K7" s="83"/>
      <c r="L7" s="65"/>
      <c r="M7" s="643"/>
      <c r="N7" s="18"/>
      <c r="O7" s="149"/>
      <c r="P7" s="250"/>
      <c r="Q7" s="65"/>
    </row>
    <row r="8" spans="1:17" x14ac:dyDescent="0.25">
      <c r="A8" s="19">
        <v>1903</v>
      </c>
      <c r="B8" s="64"/>
      <c r="C8" s="149"/>
      <c r="D8" s="16"/>
      <c r="E8" s="842">
        <f>[4]Germany!$B8</f>
        <v>17.628651121899544</v>
      </c>
      <c r="F8" s="16"/>
      <c r="G8" s="64"/>
      <c r="H8" s="83"/>
      <c r="I8" s="65"/>
      <c r="J8" s="64"/>
      <c r="K8" s="83"/>
      <c r="L8" s="65"/>
      <c r="M8" s="643"/>
      <c r="N8" s="18"/>
      <c r="O8" s="149"/>
      <c r="P8" s="250"/>
      <c r="Q8" s="65"/>
    </row>
    <row r="9" spans="1:17" x14ac:dyDescent="0.25">
      <c r="A9" s="19">
        <v>1904</v>
      </c>
      <c r="B9" s="64"/>
      <c r="C9" s="149"/>
      <c r="D9" s="16"/>
      <c r="E9" s="842">
        <f>[4]Germany!$B9</f>
        <v>17.809208540225221</v>
      </c>
      <c r="F9" s="16"/>
      <c r="G9" s="64"/>
      <c r="H9" s="83"/>
      <c r="I9" s="65"/>
      <c r="J9" s="64"/>
      <c r="K9" s="83"/>
      <c r="L9" s="65"/>
      <c r="M9" s="643"/>
      <c r="N9" s="18"/>
      <c r="O9" s="149"/>
      <c r="P9" s="250"/>
      <c r="Q9" s="65"/>
    </row>
    <row r="10" spans="1:17" x14ac:dyDescent="0.25">
      <c r="A10" s="19">
        <v>1905</v>
      </c>
      <c r="B10" s="64"/>
      <c r="C10" s="149"/>
      <c r="D10" s="16"/>
      <c r="E10" s="842">
        <f>[4]Germany!$B10</f>
        <v>18.221387949609682</v>
      </c>
      <c r="F10" s="16"/>
      <c r="G10" s="64"/>
      <c r="H10" s="83"/>
      <c r="I10" s="65"/>
      <c r="J10" s="64"/>
      <c r="K10" s="83"/>
      <c r="L10" s="65"/>
      <c r="M10" s="643"/>
      <c r="N10" s="18"/>
      <c r="O10" s="149"/>
      <c r="P10" s="250"/>
      <c r="Q10" s="65"/>
    </row>
    <row r="11" spans="1:17" x14ac:dyDescent="0.25">
      <c r="A11" s="19">
        <v>1906</v>
      </c>
      <c r="B11" s="64"/>
      <c r="C11" s="149"/>
      <c r="D11" s="16"/>
      <c r="E11" s="842">
        <f>[4]Germany!$B11</f>
        <v>18.142623374271722</v>
      </c>
      <c r="F11" s="16"/>
      <c r="G11" s="64"/>
      <c r="H11" s="83"/>
      <c r="I11" s="65"/>
      <c r="J11" s="64"/>
      <c r="K11" s="83"/>
      <c r="L11" s="65"/>
      <c r="M11" s="643"/>
      <c r="N11" s="18"/>
      <c r="O11" s="149"/>
      <c r="P11" s="250"/>
      <c r="Q11" s="65"/>
    </row>
    <row r="12" spans="1:17" x14ac:dyDescent="0.25">
      <c r="A12" s="19">
        <v>1907</v>
      </c>
      <c r="B12" s="64"/>
      <c r="C12" s="149"/>
      <c r="D12" s="16"/>
      <c r="E12" s="842">
        <f>[4]Germany!$B12</f>
        <v>17.956693947177957</v>
      </c>
      <c r="F12" s="16"/>
      <c r="G12" s="64"/>
      <c r="H12" s="83"/>
      <c r="I12" s="65"/>
      <c r="J12" s="64"/>
      <c r="K12" s="83"/>
      <c r="L12" s="65"/>
      <c r="M12" s="643"/>
      <c r="N12" s="18"/>
      <c r="O12" s="149"/>
      <c r="P12" s="250"/>
      <c r="Q12" s="65"/>
    </row>
    <row r="13" spans="1:17" x14ac:dyDescent="0.25">
      <c r="A13" s="19">
        <v>1908</v>
      </c>
      <c r="B13" s="64"/>
      <c r="C13" s="149"/>
      <c r="D13" s="16"/>
      <c r="E13" s="842">
        <f>[4]Germany!$B13</f>
        <v>17.358057920870511</v>
      </c>
      <c r="F13" s="16"/>
      <c r="G13" s="64"/>
      <c r="H13" s="83"/>
      <c r="I13" s="65"/>
      <c r="J13" s="64"/>
      <c r="K13" s="83"/>
      <c r="L13" s="65"/>
      <c r="M13" s="643"/>
      <c r="N13" s="18"/>
      <c r="O13" s="149"/>
      <c r="P13" s="250"/>
      <c r="Q13" s="65"/>
    </row>
    <row r="14" spans="1:17" x14ac:dyDescent="0.25">
      <c r="A14" s="19">
        <v>1909</v>
      </c>
      <c r="B14" s="64"/>
      <c r="C14" s="149"/>
      <c r="D14" s="16"/>
      <c r="E14" s="842">
        <f>[4]Germany!$B14</f>
        <v>17.151945692369896</v>
      </c>
      <c r="F14" s="16"/>
      <c r="G14" s="64"/>
      <c r="H14" s="83"/>
      <c r="I14" s="65"/>
      <c r="J14" s="64"/>
      <c r="K14" s="83"/>
      <c r="L14" s="65"/>
      <c r="M14" s="971"/>
      <c r="N14" s="968"/>
      <c r="O14" s="972"/>
      <c r="P14" s="250"/>
      <c r="Q14" s="65"/>
    </row>
    <row r="15" spans="1:17" x14ac:dyDescent="0.25">
      <c r="A15" s="19">
        <v>1910</v>
      </c>
      <c r="B15" s="64"/>
      <c r="C15" s="149"/>
      <c r="D15" s="16"/>
      <c r="E15" s="842">
        <f>[4]Germany!$B15</f>
        <v>17.237607340091916</v>
      </c>
      <c r="F15" s="16"/>
      <c r="G15" s="64"/>
      <c r="H15" s="83"/>
      <c r="I15" s="65"/>
      <c r="J15" s="64"/>
      <c r="K15" s="83"/>
      <c r="L15" s="65"/>
      <c r="M15" s="971"/>
      <c r="N15" s="968"/>
      <c r="O15" s="972"/>
      <c r="P15" s="250"/>
      <c r="Q15" s="65"/>
    </row>
    <row r="16" spans="1:17" x14ac:dyDescent="0.25">
      <c r="A16" s="19">
        <v>1911</v>
      </c>
      <c r="B16" s="97"/>
      <c r="C16" s="112"/>
      <c r="D16" s="6"/>
      <c r="E16" s="842">
        <f>[4]Germany!$B16</f>
        <v>17.483160316255912</v>
      </c>
      <c r="F16" s="6"/>
      <c r="G16" s="97"/>
      <c r="H16" s="92"/>
      <c r="I16" s="90"/>
      <c r="J16" s="97"/>
      <c r="K16" s="92"/>
      <c r="L16" s="90"/>
      <c r="M16" s="971"/>
      <c r="N16" s="968"/>
      <c r="O16" s="972"/>
      <c r="P16" s="245"/>
      <c r="Q16" s="90"/>
    </row>
    <row r="17" spans="1:17" x14ac:dyDescent="0.25">
      <c r="A17" s="19">
        <v>1912</v>
      </c>
      <c r="B17" s="97"/>
      <c r="C17" s="112"/>
      <c r="D17" s="6"/>
      <c r="E17" s="842">
        <f>[4]Germany!$B17</f>
        <v>17.52150677231959</v>
      </c>
      <c r="F17" s="6"/>
      <c r="G17" s="97"/>
      <c r="H17" s="92"/>
      <c r="I17" s="90"/>
      <c r="J17" s="97"/>
      <c r="K17" s="92"/>
      <c r="L17" s="90"/>
      <c r="M17" s="971"/>
      <c r="N17" s="968"/>
      <c r="O17" s="972"/>
      <c r="P17" s="245"/>
      <c r="Q17" s="90"/>
    </row>
    <row r="18" spans="1:17" x14ac:dyDescent="0.25">
      <c r="A18" s="19">
        <v>1913</v>
      </c>
      <c r="B18" s="97"/>
      <c r="C18" s="112"/>
      <c r="D18" s="6"/>
      <c r="E18" s="842">
        <f>[4]Germany!$B18</f>
        <v>17.768001742618239</v>
      </c>
      <c r="F18" s="6"/>
      <c r="G18" s="97"/>
      <c r="H18" s="92"/>
      <c r="I18" s="90"/>
      <c r="J18" s="97"/>
      <c r="K18" s="92"/>
      <c r="L18" s="90"/>
      <c r="M18" s="971"/>
      <c r="N18" s="968"/>
      <c r="O18" s="972"/>
      <c r="P18" s="245"/>
      <c r="Q18" s="90"/>
    </row>
    <row r="19" spans="1:17" x14ac:dyDescent="0.25">
      <c r="A19" s="19">
        <v>1914</v>
      </c>
      <c r="B19" s="97"/>
      <c r="C19" s="112"/>
      <c r="D19" s="6"/>
      <c r="E19" s="842">
        <f>[4]Germany!$B19</f>
        <v>17.78306295356256</v>
      </c>
      <c r="F19" s="6"/>
      <c r="G19" s="97"/>
      <c r="H19" s="92"/>
      <c r="I19" s="90"/>
      <c r="J19" s="97"/>
      <c r="K19" s="92"/>
      <c r="L19" s="90"/>
      <c r="M19" s="971"/>
      <c r="N19" s="968"/>
      <c r="O19" s="972"/>
      <c r="P19" s="245"/>
      <c r="Q19" s="90"/>
    </row>
    <row r="20" spans="1:17" x14ac:dyDescent="0.25">
      <c r="A20" s="19">
        <v>1915</v>
      </c>
      <c r="B20" s="97"/>
      <c r="C20" s="112"/>
      <c r="D20" s="6"/>
      <c r="E20" s="842">
        <f>[4]Germany!$B20</f>
        <v>19.529058435386933</v>
      </c>
      <c r="F20" s="6"/>
      <c r="G20" s="97"/>
      <c r="H20" s="92"/>
      <c r="I20" s="90"/>
      <c r="J20" s="97"/>
      <c r="K20" s="92"/>
      <c r="L20" s="90"/>
      <c r="M20" s="971"/>
      <c r="N20" s="968"/>
      <c r="O20" s="972"/>
      <c r="P20" s="245"/>
      <c r="Q20" s="90"/>
    </row>
    <row r="21" spans="1:17" x14ac:dyDescent="0.25">
      <c r="A21" s="19">
        <v>1916</v>
      </c>
      <c r="B21" s="97"/>
      <c r="C21" s="112"/>
      <c r="D21" s="6"/>
      <c r="E21" s="842">
        <f>[4]Germany!$B21</f>
        <v>21.31696780765694</v>
      </c>
      <c r="F21" s="6"/>
      <c r="G21" s="97"/>
      <c r="H21" s="92"/>
      <c r="I21" s="90"/>
      <c r="J21" s="97"/>
      <c r="K21" s="92"/>
      <c r="L21" s="90"/>
      <c r="M21" s="971"/>
      <c r="N21" s="968"/>
      <c r="O21" s="972"/>
      <c r="P21" s="245"/>
      <c r="Q21" s="90"/>
    </row>
    <row r="22" spans="1:17" x14ac:dyDescent="0.25">
      <c r="A22" s="19">
        <v>1917</v>
      </c>
      <c r="B22" s="97"/>
      <c r="C22" s="112"/>
      <c r="D22" s="6"/>
      <c r="E22" s="842">
        <f>[4]Germany!$B22</f>
        <v>22.418462884481812</v>
      </c>
      <c r="F22" s="6"/>
      <c r="G22" s="97"/>
      <c r="H22" s="92"/>
      <c r="I22" s="90"/>
      <c r="J22" s="97"/>
      <c r="K22" s="92"/>
      <c r="L22" s="90"/>
      <c r="M22" s="971"/>
      <c r="N22" s="968"/>
      <c r="O22" s="972"/>
      <c r="P22" s="245"/>
      <c r="Q22" s="90"/>
    </row>
    <row r="23" spans="1:17" x14ac:dyDescent="0.25">
      <c r="A23" s="19">
        <v>1918</v>
      </c>
      <c r="B23" s="97"/>
      <c r="C23" s="112"/>
      <c r="D23" s="6"/>
      <c r="E23" s="842">
        <f>[4]Germany!$B23</f>
        <v>22.19812434945597</v>
      </c>
      <c r="F23" s="6"/>
      <c r="G23" s="97"/>
      <c r="H23" s="92"/>
      <c r="I23" s="90"/>
      <c r="J23" s="97"/>
      <c r="K23" s="92"/>
      <c r="L23" s="90"/>
      <c r="M23" s="971"/>
      <c r="N23" s="968"/>
      <c r="O23" s="972"/>
      <c r="P23" s="245"/>
      <c r="Q23" s="90"/>
    </row>
    <row r="24" spans="1:17" x14ac:dyDescent="0.25">
      <c r="A24" s="19">
        <v>1919</v>
      </c>
      <c r="B24" s="97"/>
      <c r="C24" s="112"/>
      <c r="D24" s="6"/>
      <c r="E24" s="842">
        <f>[4]Germany!$B24</f>
        <v>19.469345530358144</v>
      </c>
      <c r="F24" s="6"/>
      <c r="G24" s="97"/>
      <c r="H24" s="92"/>
      <c r="I24" s="90"/>
      <c r="J24" s="97"/>
      <c r="K24" s="92"/>
      <c r="L24" s="90"/>
      <c r="M24" s="971"/>
      <c r="N24" s="968"/>
      <c r="O24" s="972"/>
      <c r="P24" s="245"/>
      <c r="Q24" s="90"/>
    </row>
    <row r="25" spans="1:17" x14ac:dyDescent="0.25">
      <c r="A25" s="19">
        <v>1920</v>
      </c>
      <c r="B25" s="97"/>
      <c r="C25" s="112"/>
      <c r="D25" s="6"/>
      <c r="E25" s="842"/>
      <c r="F25" s="6"/>
      <c r="G25" s="97"/>
      <c r="H25" s="92"/>
      <c r="I25" s="90"/>
      <c r="J25" s="97"/>
      <c r="K25" s="92"/>
      <c r="L25" s="90"/>
      <c r="M25" s="971"/>
      <c r="N25" s="968"/>
      <c r="O25" s="972"/>
      <c r="P25" s="245"/>
      <c r="Q25" s="90"/>
    </row>
    <row r="26" spans="1:17" x14ac:dyDescent="0.25">
      <c r="A26" s="19">
        <v>1921</v>
      </c>
      <c r="B26" s="97"/>
      <c r="C26" s="112"/>
      <c r="D26" s="6"/>
      <c r="E26" s="842"/>
      <c r="F26" s="6"/>
      <c r="G26" s="97"/>
      <c r="H26" s="92"/>
      <c r="I26" s="90"/>
      <c r="J26" s="97"/>
      <c r="K26" s="92"/>
      <c r="L26" s="90"/>
      <c r="M26" s="971"/>
      <c r="N26" s="968"/>
      <c r="O26" s="972"/>
      <c r="P26" s="245"/>
      <c r="Q26" s="90"/>
    </row>
    <row r="27" spans="1:17" x14ac:dyDescent="0.25">
      <c r="A27" s="19">
        <v>1922</v>
      </c>
      <c r="B27" s="97"/>
      <c r="C27" s="112"/>
      <c r="D27" s="6"/>
      <c r="E27" s="842"/>
      <c r="F27" s="6"/>
      <c r="G27" s="97"/>
      <c r="H27" s="92"/>
      <c r="I27" s="90"/>
      <c r="J27" s="97"/>
      <c r="K27" s="92"/>
      <c r="L27" s="90"/>
      <c r="M27" s="971"/>
      <c r="N27" s="968"/>
      <c r="O27" s="972"/>
      <c r="P27" s="245"/>
      <c r="Q27" s="90"/>
    </row>
    <row r="28" spans="1:17" x14ac:dyDescent="0.25">
      <c r="A28" s="19">
        <v>1923</v>
      </c>
      <c r="B28" s="97"/>
      <c r="C28" s="112"/>
      <c r="D28" s="6"/>
      <c r="E28" s="842"/>
      <c r="F28" s="6"/>
      <c r="G28" s="97"/>
      <c r="H28" s="92"/>
      <c r="I28" s="90"/>
      <c r="J28" s="97"/>
      <c r="K28" s="92"/>
      <c r="L28" s="90"/>
      <c r="M28" s="971"/>
      <c r="N28" s="968"/>
      <c r="O28" s="972"/>
      <c r="P28" s="245"/>
      <c r="Q28" s="90"/>
    </row>
    <row r="29" spans="1:17" x14ac:dyDescent="0.25">
      <c r="A29" s="19">
        <v>1924</v>
      </c>
      <c r="B29" s="97"/>
      <c r="C29" s="112"/>
      <c r="D29" s="6"/>
      <c r="E29" s="842"/>
      <c r="F29" s="6"/>
      <c r="G29" s="97"/>
      <c r="H29" s="92"/>
      <c r="I29" s="90"/>
      <c r="J29" s="97"/>
      <c r="K29" s="92"/>
      <c r="L29" s="90"/>
      <c r="M29" s="971"/>
      <c r="N29" s="968"/>
      <c r="O29" s="972"/>
      <c r="P29" s="245"/>
      <c r="Q29" s="90"/>
    </row>
    <row r="30" spans="1:17" x14ac:dyDescent="0.25">
      <c r="A30" s="19">
        <v>1925</v>
      </c>
      <c r="B30" s="97"/>
      <c r="C30" s="112"/>
      <c r="D30" s="6"/>
      <c r="E30" s="842">
        <f>[4]Germany!$B30</f>
        <v>11.3</v>
      </c>
      <c r="F30" s="6"/>
      <c r="G30" s="97"/>
      <c r="H30" s="92"/>
      <c r="I30" s="90"/>
      <c r="J30" s="97"/>
      <c r="K30" s="92"/>
      <c r="L30" s="90"/>
      <c r="M30" s="971"/>
      <c r="N30" s="968"/>
      <c r="O30" s="972"/>
      <c r="P30" s="245"/>
      <c r="Q30" s="90"/>
    </row>
    <row r="31" spans="1:17" x14ac:dyDescent="0.25">
      <c r="A31" s="19">
        <v>1926</v>
      </c>
      <c r="B31" s="97"/>
      <c r="C31" s="112"/>
      <c r="D31" s="6"/>
      <c r="E31" s="842">
        <f>[4]Germany!$B31</f>
        <v>11.3</v>
      </c>
      <c r="F31" s="6"/>
      <c r="G31" s="97"/>
      <c r="H31" s="92"/>
      <c r="I31" s="90"/>
      <c r="J31" s="97"/>
      <c r="K31" s="92"/>
      <c r="L31" s="90"/>
      <c r="M31" s="971"/>
      <c r="N31" s="968"/>
      <c r="O31" s="972"/>
      <c r="P31" s="245"/>
      <c r="Q31" s="90"/>
    </row>
    <row r="32" spans="1:17" x14ac:dyDescent="0.25">
      <c r="A32" s="19">
        <v>1927</v>
      </c>
      <c r="B32" s="97"/>
      <c r="C32" s="112"/>
      <c r="D32" s="6"/>
      <c r="E32" s="842">
        <f>[4]Germany!$B32</f>
        <v>11.5</v>
      </c>
      <c r="F32" s="6"/>
      <c r="G32" s="97"/>
      <c r="H32" s="92"/>
      <c r="I32" s="90"/>
      <c r="J32" s="97"/>
      <c r="K32" s="92"/>
      <c r="L32" s="90"/>
      <c r="M32" s="971"/>
      <c r="N32" s="968"/>
      <c r="O32" s="972"/>
      <c r="P32" s="245"/>
      <c r="Q32" s="90"/>
    </row>
    <row r="33" spans="1:17" x14ac:dyDescent="0.25">
      <c r="A33" s="19">
        <v>1928</v>
      </c>
      <c r="B33" s="97"/>
      <c r="C33" s="112"/>
      <c r="D33" s="6"/>
      <c r="E33" s="842">
        <f>[4]Germany!$B33</f>
        <v>11.2</v>
      </c>
      <c r="F33" s="6"/>
      <c r="G33" s="97"/>
      <c r="H33" s="92"/>
      <c r="I33" s="90"/>
      <c r="J33" s="97"/>
      <c r="K33" s="92"/>
      <c r="L33" s="90"/>
      <c r="M33" s="971"/>
      <c r="N33" s="968"/>
      <c r="O33" s="972"/>
      <c r="P33" s="245"/>
      <c r="Q33" s="90"/>
    </row>
    <row r="34" spans="1:17" x14ac:dyDescent="0.25">
      <c r="A34" s="19">
        <v>1929</v>
      </c>
      <c r="B34" s="97"/>
      <c r="C34" s="112"/>
      <c r="D34" s="6"/>
      <c r="E34" s="842">
        <f>[4]Germany!$B34</f>
        <v>11.1</v>
      </c>
      <c r="F34" s="6"/>
      <c r="G34" s="97"/>
      <c r="H34" s="92"/>
      <c r="I34" s="90"/>
      <c r="J34" s="97"/>
      <c r="K34" s="92"/>
      <c r="L34" s="90"/>
      <c r="M34" s="971"/>
      <c r="N34" s="968"/>
      <c r="O34" s="972"/>
      <c r="P34" s="245"/>
      <c r="Q34" s="90"/>
    </row>
    <row r="35" spans="1:17" x14ac:dyDescent="0.25">
      <c r="A35" s="19">
        <v>1930</v>
      </c>
      <c r="B35" s="97"/>
      <c r="C35" s="112"/>
      <c r="D35" s="6"/>
      <c r="E35" s="842"/>
      <c r="F35" s="6"/>
      <c r="G35" s="97"/>
      <c r="H35" s="92"/>
      <c r="I35" s="90"/>
      <c r="J35" s="97"/>
      <c r="K35" s="92"/>
      <c r="L35" s="90"/>
      <c r="M35" s="971"/>
      <c r="N35" s="968"/>
      <c r="O35" s="972"/>
      <c r="P35" s="245"/>
      <c r="Q35" s="90"/>
    </row>
    <row r="36" spans="1:17" x14ac:dyDescent="0.25">
      <c r="A36" s="19">
        <v>1931</v>
      </c>
      <c r="B36" s="97"/>
      <c r="C36" s="112"/>
      <c r="D36" s="6"/>
      <c r="E36" s="842"/>
      <c r="F36" s="6"/>
      <c r="G36" s="97"/>
      <c r="H36" s="92"/>
      <c r="I36" s="90"/>
      <c r="J36" s="97"/>
      <c r="K36" s="92"/>
      <c r="L36" s="90"/>
      <c r="M36" s="971"/>
      <c r="N36" s="968"/>
      <c r="O36" s="972"/>
      <c r="P36" s="245"/>
      <c r="Q36" s="90"/>
    </row>
    <row r="37" spans="1:17" x14ac:dyDescent="0.25">
      <c r="A37" s="19">
        <v>1932</v>
      </c>
      <c r="B37" s="97"/>
      <c r="C37" s="112"/>
      <c r="D37" s="6"/>
      <c r="E37" s="842">
        <f>[4]Germany!$B37</f>
        <v>11.4</v>
      </c>
      <c r="F37" s="6"/>
      <c r="G37" s="97"/>
      <c r="H37" s="92"/>
      <c r="I37" s="90"/>
      <c r="J37" s="97"/>
      <c r="K37" s="92"/>
      <c r="L37" s="90"/>
      <c r="M37" s="971"/>
      <c r="N37" s="968"/>
      <c r="O37" s="972"/>
      <c r="P37" s="245"/>
      <c r="Q37" s="90"/>
    </row>
    <row r="38" spans="1:17" x14ac:dyDescent="0.25">
      <c r="A38" s="19">
        <v>1933</v>
      </c>
      <c r="B38" s="97"/>
      <c r="C38" s="112"/>
      <c r="D38" s="6"/>
      <c r="E38" s="842">
        <f>[4]Germany!$B38</f>
        <v>10.9</v>
      </c>
      <c r="F38" s="6"/>
      <c r="G38" s="97"/>
      <c r="H38" s="92"/>
      <c r="I38" s="90"/>
      <c r="J38" s="97"/>
      <c r="K38" s="92"/>
      <c r="L38" s="90"/>
      <c r="M38" s="971"/>
      <c r="N38" s="968"/>
      <c r="O38" s="972"/>
      <c r="P38" s="245"/>
      <c r="Q38" s="90"/>
    </row>
    <row r="39" spans="1:17" x14ac:dyDescent="0.25">
      <c r="A39" s="19">
        <v>1934</v>
      </c>
      <c r="B39" s="97"/>
      <c r="C39" s="112"/>
      <c r="D39" s="6"/>
      <c r="E39" s="842">
        <f>[4]Germany!$B39</f>
        <v>11.3</v>
      </c>
      <c r="F39" s="6"/>
      <c r="G39" s="97"/>
      <c r="H39" s="92"/>
      <c r="I39" s="90"/>
      <c r="J39" s="97"/>
      <c r="K39" s="92"/>
      <c r="L39" s="90"/>
      <c r="M39" s="971"/>
      <c r="N39" s="968"/>
      <c r="O39" s="972"/>
      <c r="P39" s="245"/>
      <c r="Q39" s="90"/>
    </row>
    <row r="40" spans="1:17" x14ac:dyDescent="0.25">
      <c r="A40" s="19">
        <v>1935</v>
      </c>
      <c r="B40" s="97"/>
      <c r="C40" s="112"/>
      <c r="D40" s="6"/>
      <c r="E40" s="842">
        <f>[4]Germany!$B40</f>
        <v>12</v>
      </c>
      <c r="F40" s="6"/>
      <c r="G40" s="97"/>
      <c r="H40" s="92"/>
      <c r="I40" s="90"/>
      <c r="J40" s="97"/>
      <c r="K40" s="92"/>
      <c r="L40" s="90"/>
      <c r="M40" s="971"/>
      <c r="N40" s="968"/>
      <c r="O40" s="972"/>
      <c r="P40" s="245"/>
      <c r="Q40" s="90"/>
    </row>
    <row r="41" spans="1:17" x14ac:dyDescent="0.25">
      <c r="A41" s="19">
        <v>1936</v>
      </c>
      <c r="B41" s="97"/>
      <c r="C41" s="112"/>
      <c r="D41" s="6"/>
      <c r="E41" s="842">
        <f>[4]Germany!$B41</f>
        <v>13.7</v>
      </c>
      <c r="F41" s="6"/>
      <c r="G41" s="97"/>
      <c r="H41" s="92"/>
      <c r="I41" s="90"/>
      <c r="J41" s="97"/>
      <c r="K41" s="92"/>
      <c r="L41" s="90"/>
      <c r="M41" s="971"/>
      <c r="N41" s="968"/>
      <c r="O41" s="972"/>
      <c r="P41" s="245"/>
      <c r="Q41" s="90"/>
    </row>
    <row r="42" spans="1:17" x14ac:dyDescent="0.25">
      <c r="A42" s="19">
        <v>1937</v>
      </c>
      <c r="B42" s="97"/>
      <c r="C42" s="112"/>
      <c r="D42" s="6"/>
      <c r="E42" s="842">
        <f>[4]Germany!$B42</f>
        <v>15</v>
      </c>
      <c r="F42" s="6"/>
      <c r="G42" s="97"/>
      <c r="H42" s="92"/>
      <c r="I42" s="90"/>
      <c r="J42" s="97"/>
      <c r="K42" s="92"/>
      <c r="L42" s="90"/>
      <c r="M42" s="971"/>
      <c r="N42" s="968"/>
      <c r="O42" s="972"/>
      <c r="P42" s="245"/>
      <c r="Q42" s="90"/>
    </row>
    <row r="43" spans="1:17" x14ac:dyDescent="0.25">
      <c r="A43" s="19">
        <v>1938</v>
      </c>
      <c r="B43" s="97"/>
      <c r="C43" s="112"/>
      <c r="D43" s="6"/>
      <c r="E43" s="842">
        <f>[4]Germany!$B43</f>
        <v>16.3</v>
      </c>
      <c r="F43" s="6"/>
      <c r="G43" s="97"/>
      <c r="H43" s="92"/>
      <c r="I43" s="90"/>
      <c r="J43" s="97"/>
      <c r="K43" s="92"/>
      <c r="L43" s="90"/>
      <c r="M43" s="971"/>
      <c r="N43" s="968"/>
      <c r="O43" s="972"/>
      <c r="P43" s="245"/>
      <c r="Q43" s="90"/>
    </row>
    <row r="44" spans="1:17" x14ac:dyDescent="0.25">
      <c r="A44" s="19">
        <v>1939</v>
      </c>
      <c r="B44" s="97"/>
      <c r="C44" s="112"/>
      <c r="D44" s="6"/>
      <c r="E44" s="842"/>
      <c r="F44" s="6"/>
      <c r="G44" s="97"/>
      <c r="H44" s="92"/>
      <c r="I44" s="90"/>
      <c r="J44" s="97"/>
      <c r="K44" s="92"/>
      <c r="L44" s="90"/>
      <c r="M44" s="971"/>
      <c r="N44" s="968"/>
      <c r="O44" s="972"/>
      <c r="P44" s="245"/>
      <c r="Q44" s="90"/>
    </row>
    <row r="45" spans="1:17" x14ac:dyDescent="0.25">
      <c r="A45" s="19">
        <v>1940</v>
      </c>
      <c r="B45" s="97"/>
      <c r="C45" s="112"/>
      <c r="D45" s="6"/>
      <c r="E45" s="842"/>
      <c r="F45" s="6"/>
      <c r="G45" s="97"/>
      <c r="H45" s="92"/>
      <c r="I45" s="90"/>
      <c r="J45" s="97"/>
      <c r="K45" s="92"/>
      <c r="L45" s="90"/>
      <c r="M45" s="971"/>
      <c r="N45" s="968"/>
      <c r="O45" s="972"/>
      <c r="P45" s="245"/>
      <c r="Q45" s="90"/>
    </row>
    <row r="46" spans="1:17" x14ac:dyDescent="0.25">
      <c r="A46" s="19">
        <v>1941</v>
      </c>
      <c r="B46" s="97"/>
      <c r="C46" s="112"/>
      <c r="D46" s="6"/>
      <c r="E46" s="842"/>
      <c r="F46" s="6"/>
      <c r="G46" s="97"/>
      <c r="H46" s="92"/>
      <c r="I46" s="90"/>
      <c r="J46" s="97"/>
      <c r="K46" s="92"/>
      <c r="L46" s="90"/>
      <c r="M46" s="971"/>
      <c r="N46" s="968"/>
      <c r="O46" s="972"/>
      <c r="P46" s="245"/>
      <c r="Q46" s="90"/>
    </row>
    <row r="47" spans="1:17" x14ac:dyDescent="0.25">
      <c r="A47" s="19">
        <v>1942</v>
      </c>
      <c r="B47" s="97"/>
      <c r="C47" s="112"/>
      <c r="D47" s="6"/>
      <c r="E47" s="842"/>
      <c r="F47" s="6"/>
      <c r="G47" s="97"/>
      <c r="H47" s="92"/>
      <c r="I47" s="90"/>
      <c r="J47" s="97"/>
      <c r="K47" s="92"/>
      <c r="L47" s="90"/>
      <c r="M47" s="971"/>
      <c r="N47" s="968"/>
      <c r="O47" s="972"/>
      <c r="P47" s="245"/>
      <c r="Q47" s="90"/>
    </row>
    <row r="48" spans="1:17" x14ac:dyDescent="0.25">
      <c r="A48" s="19">
        <v>1943</v>
      </c>
      <c r="B48" s="97"/>
      <c r="C48" s="112"/>
      <c r="D48" s="6"/>
      <c r="E48" s="842"/>
      <c r="F48" s="6"/>
      <c r="G48" s="97"/>
      <c r="H48" s="92"/>
      <c r="I48" s="90"/>
      <c r="J48" s="97"/>
      <c r="K48" s="92"/>
      <c r="L48" s="90"/>
      <c r="M48" s="971"/>
      <c r="N48" s="968"/>
      <c r="O48" s="972"/>
      <c r="P48" s="245"/>
      <c r="Q48" s="90"/>
    </row>
    <row r="49" spans="1:17" x14ac:dyDescent="0.25">
      <c r="A49" s="19">
        <v>1944</v>
      </c>
      <c r="B49" s="97"/>
      <c r="C49" s="112"/>
      <c r="D49" s="6"/>
      <c r="E49" s="842"/>
      <c r="F49" s="6"/>
      <c r="G49" s="97"/>
      <c r="H49" s="92"/>
      <c r="I49" s="90"/>
      <c r="J49" s="97"/>
      <c r="K49" s="92"/>
      <c r="L49" s="90"/>
      <c r="M49" s="971"/>
      <c r="N49" s="968"/>
      <c r="O49" s="972"/>
      <c r="P49" s="245"/>
      <c r="Q49" s="90"/>
    </row>
    <row r="50" spans="1:17" x14ac:dyDescent="0.25">
      <c r="A50" s="19">
        <v>1945</v>
      </c>
      <c r="B50" s="97"/>
      <c r="C50" s="112"/>
      <c r="D50" s="6"/>
      <c r="E50" s="842"/>
      <c r="F50" s="6"/>
      <c r="G50" s="97"/>
      <c r="H50" s="92"/>
      <c r="I50" s="90"/>
      <c r="J50" s="97"/>
      <c r="K50" s="92"/>
      <c r="L50" s="90"/>
      <c r="M50" s="971"/>
      <c r="N50" s="968"/>
      <c r="O50" s="972"/>
      <c r="P50" s="245"/>
      <c r="Q50" s="90"/>
    </row>
    <row r="51" spans="1:17" x14ac:dyDescent="0.25">
      <c r="A51" s="19">
        <v>1946</v>
      </c>
      <c r="B51" s="97"/>
      <c r="C51" s="112"/>
      <c r="D51" s="6"/>
      <c r="E51" s="842"/>
      <c r="F51" s="6"/>
      <c r="G51" s="97"/>
      <c r="H51" s="92"/>
      <c r="I51" s="90"/>
      <c r="J51" s="97"/>
      <c r="K51" s="92"/>
      <c r="L51" s="90"/>
      <c r="M51" s="971"/>
      <c r="N51" s="968"/>
      <c r="O51" s="972"/>
      <c r="P51" s="245"/>
      <c r="Q51" s="90"/>
    </row>
    <row r="52" spans="1:17" x14ac:dyDescent="0.25">
      <c r="A52" s="19">
        <v>1947</v>
      </c>
      <c r="B52" s="97"/>
      <c r="C52" s="112"/>
      <c r="D52" s="6"/>
      <c r="E52" s="842"/>
      <c r="F52" s="6"/>
      <c r="G52" s="97"/>
      <c r="H52" s="92"/>
      <c r="I52" s="90"/>
      <c r="J52" s="97"/>
      <c r="K52" s="92"/>
      <c r="L52" s="90"/>
      <c r="M52" s="971"/>
      <c r="N52" s="968"/>
      <c r="O52" s="972"/>
      <c r="P52" s="245"/>
      <c r="Q52" s="90"/>
    </row>
    <row r="53" spans="1:17" x14ac:dyDescent="0.25">
      <c r="A53" s="19">
        <v>1948</v>
      </c>
      <c r="B53" s="97"/>
      <c r="C53" s="112"/>
      <c r="D53" s="6"/>
      <c r="E53" s="842"/>
      <c r="F53" s="6"/>
      <c r="G53" s="97"/>
      <c r="H53" s="92"/>
      <c r="I53" s="90"/>
      <c r="J53" s="97"/>
      <c r="K53" s="92"/>
      <c r="L53" s="90"/>
      <c r="M53" s="971"/>
      <c r="N53" s="968"/>
      <c r="O53" s="972"/>
      <c r="P53" s="245"/>
      <c r="Q53" s="90"/>
    </row>
    <row r="54" spans="1:17" x14ac:dyDescent="0.25">
      <c r="A54" s="19">
        <v>1949</v>
      </c>
      <c r="B54" s="97"/>
      <c r="C54" s="112"/>
      <c r="D54" s="6"/>
      <c r="E54" s="842"/>
      <c r="F54" s="6"/>
      <c r="G54" s="97"/>
      <c r="H54" s="92"/>
      <c r="I54" s="90"/>
      <c r="J54" s="387">
        <f>'[26]Table H.4'!$I4</f>
        <v>150.48275328221177</v>
      </c>
      <c r="K54" s="92"/>
      <c r="L54" s="90"/>
      <c r="M54" s="971"/>
      <c r="N54" s="968"/>
      <c r="O54" s="972"/>
      <c r="P54" s="245"/>
      <c r="Q54" s="90"/>
    </row>
    <row r="55" spans="1:17" x14ac:dyDescent="0.25">
      <c r="A55" s="19">
        <v>1950</v>
      </c>
      <c r="B55" s="97"/>
      <c r="C55" s="112"/>
      <c r="D55" s="6"/>
      <c r="E55" s="842">
        <f>[4]Germany!$B55</f>
        <v>11.6</v>
      </c>
      <c r="F55" s="6"/>
      <c r="G55" s="97"/>
      <c r="H55" s="92"/>
      <c r="I55" s="90"/>
      <c r="J55" s="387"/>
      <c r="K55" s="92"/>
      <c r="L55" s="90"/>
      <c r="M55" s="971"/>
      <c r="N55" s="968"/>
      <c r="O55" s="972"/>
      <c r="P55" s="245"/>
      <c r="Q55" s="90"/>
    </row>
    <row r="56" spans="1:17" x14ac:dyDescent="0.25">
      <c r="A56" s="19">
        <v>1951</v>
      </c>
      <c r="B56" s="97"/>
      <c r="C56" s="112"/>
      <c r="D56" s="6"/>
      <c r="E56" s="842"/>
      <c r="F56" s="6"/>
      <c r="G56" s="97"/>
      <c r="H56" s="92"/>
      <c r="I56" s="90"/>
      <c r="J56" s="387">
        <f>'[26]Table H.4'!$I6</f>
        <v>155.05354056973837</v>
      </c>
      <c r="K56" s="92"/>
      <c r="L56" s="90"/>
      <c r="M56" s="971"/>
      <c r="N56" s="968"/>
      <c r="O56" s="972"/>
      <c r="P56" s="245"/>
      <c r="Q56" s="90"/>
    </row>
    <row r="57" spans="1:17" x14ac:dyDescent="0.25">
      <c r="A57" s="19">
        <v>1952</v>
      </c>
      <c r="B57" s="97"/>
      <c r="C57" s="112"/>
      <c r="D57" s="6"/>
      <c r="E57" s="842"/>
      <c r="F57" s="6"/>
      <c r="G57" s="97"/>
      <c r="H57" s="92"/>
      <c r="I57" s="90"/>
      <c r="J57" s="387"/>
      <c r="K57" s="92"/>
      <c r="L57" s="90"/>
      <c r="M57" s="971"/>
      <c r="N57" s="968"/>
      <c r="O57" s="972"/>
      <c r="P57" s="245"/>
      <c r="Q57" s="90"/>
    </row>
    <row r="58" spans="1:17" x14ac:dyDescent="0.25">
      <c r="A58" s="19">
        <v>1953</v>
      </c>
      <c r="B58" s="97"/>
      <c r="C58" s="112"/>
      <c r="D58" s="6"/>
      <c r="E58" s="842"/>
      <c r="F58" s="6"/>
      <c r="G58" s="97"/>
      <c r="H58" s="92"/>
      <c r="I58" s="90"/>
      <c r="J58" s="387"/>
      <c r="K58" s="92"/>
      <c r="L58" s="90"/>
      <c r="M58" s="971"/>
      <c r="N58" s="968"/>
      <c r="O58" s="972"/>
      <c r="P58" s="245"/>
      <c r="Q58" s="90"/>
    </row>
    <row r="59" spans="1:17" x14ac:dyDescent="0.25">
      <c r="A59" s="19">
        <v>1954</v>
      </c>
      <c r="B59" s="97"/>
      <c r="C59" s="112"/>
      <c r="D59" s="6"/>
      <c r="E59" s="842"/>
      <c r="F59" s="6"/>
      <c r="G59" s="97"/>
      <c r="H59" s="92"/>
      <c r="I59" s="90"/>
      <c r="J59" s="387"/>
      <c r="K59" s="92"/>
      <c r="L59" s="90"/>
      <c r="M59" s="971"/>
      <c r="N59" s="968"/>
      <c r="O59" s="972"/>
      <c r="P59" s="245"/>
      <c r="Q59" s="90"/>
    </row>
    <row r="60" spans="1:17" x14ac:dyDescent="0.25">
      <c r="A60" s="19">
        <v>1955</v>
      </c>
      <c r="B60" s="97"/>
      <c r="C60" s="112"/>
      <c r="D60" s="6"/>
      <c r="E60" s="842"/>
      <c r="F60" s="6"/>
      <c r="G60" s="97"/>
      <c r="H60" s="92"/>
      <c r="I60" s="90"/>
      <c r="J60" s="387"/>
      <c r="K60" s="92"/>
      <c r="L60" s="90"/>
      <c r="M60" s="971"/>
      <c r="N60" s="968"/>
      <c r="O60" s="972"/>
      <c r="P60" s="245"/>
      <c r="Q60" s="90"/>
    </row>
    <row r="61" spans="1:17" x14ac:dyDescent="0.25">
      <c r="A61" s="19">
        <v>1956</v>
      </c>
      <c r="B61" s="97"/>
      <c r="C61" s="112"/>
      <c r="D61" s="6"/>
      <c r="E61" s="842"/>
      <c r="F61" s="6"/>
      <c r="G61" s="97"/>
      <c r="H61" s="92"/>
      <c r="I61" s="90"/>
      <c r="J61" s="387"/>
      <c r="K61" s="92"/>
      <c r="L61" s="90"/>
      <c r="M61" s="971"/>
      <c r="N61" s="968"/>
      <c r="O61" s="972"/>
      <c r="P61" s="245"/>
      <c r="Q61" s="90"/>
    </row>
    <row r="62" spans="1:17" x14ac:dyDescent="0.25">
      <c r="A62" s="19">
        <v>1957</v>
      </c>
      <c r="B62" s="97"/>
      <c r="C62" s="112"/>
      <c r="D62" s="6"/>
      <c r="E62" s="842">
        <f>[4]Germany!$B62</f>
        <v>11</v>
      </c>
      <c r="F62" s="6"/>
      <c r="G62" s="97"/>
      <c r="H62" s="92"/>
      <c r="I62" s="90"/>
      <c r="J62" s="387">
        <f>'[26]Table H.4'!$I12</f>
        <v>153.88860335832567</v>
      </c>
      <c r="K62" s="92"/>
      <c r="L62" s="90"/>
      <c r="M62" s="971"/>
      <c r="N62" s="968"/>
      <c r="O62" s="972"/>
      <c r="P62" s="245"/>
      <c r="Q62" s="90"/>
    </row>
    <row r="63" spans="1:17" x14ac:dyDescent="0.25">
      <c r="A63" s="19">
        <v>1958</v>
      </c>
      <c r="B63" s="97"/>
      <c r="C63" s="112"/>
      <c r="D63" s="6"/>
      <c r="E63" s="842"/>
      <c r="F63" s="6"/>
      <c r="G63" s="97"/>
      <c r="H63" s="92"/>
      <c r="I63" s="90"/>
      <c r="J63" s="387"/>
      <c r="K63" s="92"/>
      <c r="L63" s="90"/>
      <c r="M63" s="971"/>
      <c r="N63" s="968"/>
      <c r="O63" s="972"/>
      <c r="P63" s="245"/>
      <c r="Q63" s="90"/>
    </row>
    <row r="64" spans="1:17" x14ac:dyDescent="0.25">
      <c r="A64" s="19">
        <v>1959</v>
      </c>
      <c r="B64" s="97"/>
      <c r="C64" s="112"/>
      <c r="D64" s="6"/>
      <c r="E64" s="842"/>
      <c r="F64" s="6"/>
      <c r="G64" s="97"/>
      <c r="H64" s="92"/>
      <c r="I64" s="90"/>
      <c r="J64" s="387"/>
      <c r="K64" s="92"/>
      <c r="L64" s="90"/>
      <c r="M64" s="971"/>
      <c r="N64" s="968"/>
      <c r="O64" s="972"/>
      <c r="P64" s="245"/>
      <c r="Q64" s="90"/>
    </row>
    <row r="65" spans="1:17" x14ac:dyDescent="0.25">
      <c r="A65" s="19">
        <v>1960</v>
      </c>
      <c r="B65" s="97"/>
      <c r="C65" s="112"/>
      <c r="D65" s="6"/>
      <c r="E65" s="842"/>
      <c r="F65" s="6"/>
      <c r="G65" s="97"/>
      <c r="H65" s="92"/>
      <c r="I65" s="90"/>
      <c r="J65" s="387"/>
      <c r="K65" s="92"/>
      <c r="L65" s="90"/>
      <c r="M65" s="971"/>
      <c r="N65" s="968"/>
      <c r="O65" s="972"/>
      <c r="P65" s="245"/>
      <c r="Q65" s="90"/>
    </row>
    <row r="66" spans="1:17" x14ac:dyDescent="0.25">
      <c r="A66" s="19">
        <v>1961</v>
      </c>
      <c r="B66" s="97"/>
      <c r="C66" s="112"/>
      <c r="D66" s="6"/>
      <c r="E66" s="842">
        <f>[4]Germany!$B66</f>
        <v>12.2</v>
      </c>
      <c r="F66" s="6"/>
      <c r="G66" s="97"/>
      <c r="H66" s="92"/>
      <c r="I66" s="90"/>
      <c r="J66" s="387"/>
      <c r="K66" s="92"/>
      <c r="L66" s="90"/>
      <c r="M66" s="971"/>
      <c r="N66" s="968"/>
      <c r="O66" s="972"/>
      <c r="P66" s="245"/>
      <c r="Q66" s="90"/>
    </row>
    <row r="67" spans="1:17" x14ac:dyDescent="0.25">
      <c r="A67" s="19">
        <v>1962</v>
      </c>
      <c r="B67" s="358">
        <v>29.2</v>
      </c>
      <c r="C67" s="112"/>
      <c r="D67" s="6"/>
      <c r="E67" s="842"/>
      <c r="F67" s="6"/>
      <c r="G67" s="97"/>
      <c r="H67" s="867">
        <v>10.6</v>
      </c>
      <c r="I67" s="90"/>
      <c r="J67" s="387">
        <f>'[26]Table H.4'!$I17</f>
        <v>154.90747608388273</v>
      </c>
      <c r="K67" s="92"/>
      <c r="L67" s="90"/>
      <c r="M67" s="971"/>
      <c r="N67" s="968"/>
      <c r="O67" s="972"/>
      <c r="P67" s="245"/>
      <c r="Q67" s="90"/>
    </row>
    <row r="68" spans="1:17" x14ac:dyDescent="0.25">
      <c r="A68" s="19">
        <v>1963</v>
      </c>
      <c r="B68" s="358"/>
      <c r="C68" s="112"/>
      <c r="D68" s="6"/>
      <c r="E68" s="842"/>
      <c r="F68" s="6"/>
      <c r="G68" s="97"/>
      <c r="H68" s="867"/>
      <c r="I68" s="90"/>
      <c r="J68" s="387"/>
      <c r="K68" s="92"/>
      <c r="L68" s="90"/>
      <c r="M68" s="971"/>
      <c r="N68" s="968"/>
      <c r="O68" s="972"/>
      <c r="P68" s="245"/>
      <c r="Q68" s="90"/>
    </row>
    <row r="69" spans="1:17" x14ac:dyDescent="0.25">
      <c r="A69" s="19">
        <v>1964</v>
      </c>
      <c r="B69" s="358"/>
      <c r="C69" s="112"/>
      <c r="D69" s="6"/>
      <c r="E69" s="842"/>
      <c r="F69" s="6"/>
      <c r="G69" s="97"/>
      <c r="H69" s="867"/>
      <c r="I69" s="90"/>
      <c r="J69" s="387"/>
      <c r="K69" s="92"/>
      <c r="L69" s="90"/>
      <c r="M69" s="971"/>
      <c r="N69" s="968"/>
      <c r="O69" s="972"/>
      <c r="P69" s="245"/>
      <c r="Q69" s="90"/>
    </row>
    <row r="70" spans="1:17" x14ac:dyDescent="0.25">
      <c r="A70" s="19">
        <v>1965</v>
      </c>
      <c r="B70" s="358"/>
      <c r="C70" s="112"/>
      <c r="D70" s="6"/>
      <c r="E70" s="842">
        <f>[4]Germany!$B70</f>
        <v>12.2</v>
      </c>
      <c r="F70" s="6"/>
      <c r="G70" s="97"/>
      <c r="H70" s="867"/>
      <c r="I70" s="90"/>
      <c r="J70" s="387"/>
      <c r="K70" s="92"/>
      <c r="L70" s="90"/>
      <c r="M70" s="971"/>
      <c r="N70" s="968"/>
      <c r="O70" s="972"/>
      <c r="P70" s="245"/>
      <c r="Q70" s="90"/>
    </row>
    <row r="71" spans="1:17" x14ac:dyDescent="0.25">
      <c r="A71" s="19">
        <v>1966</v>
      </c>
      <c r="B71" s="358"/>
      <c r="C71" s="112"/>
      <c r="D71" s="6"/>
      <c r="E71" s="842"/>
      <c r="F71" s="6"/>
      <c r="G71" s="97"/>
      <c r="H71" s="867"/>
      <c r="I71" s="90"/>
      <c r="J71" s="387">
        <f>'[26]Table H.4'!$I21</f>
        <v>154.73832866436183</v>
      </c>
      <c r="K71" s="92"/>
      <c r="L71" s="90"/>
      <c r="M71" s="971"/>
      <c r="N71" s="968"/>
      <c r="O71" s="972"/>
      <c r="P71" s="245"/>
      <c r="Q71" s="90"/>
    </row>
    <row r="72" spans="1:17" x14ac:dyDescent="0.25">
      <c r="A72" s="19">
        <v>1967</v>
      </c>
      <c r="B72" s="359"/>
      <c r="C72" s="112"/>
      <c r="D72" s="6"/>
      <c r="E72" s="842"/>
      <c r="F72" s="6"/>
      <c r="G72" s="97"/>
      <c r="H72" s="867"/>
      <c r="I72" s="90"/>
      <c r="J72" s="387"/>
      <c r="K72" s="92"/>
      <c r="L72" s="90"/>
      <c r="M72" s="971"/>
      <c r="N72" s="968"/>
      <c r="O72" s="972"/>
      <c r="P72" s="245"/>
      <c r="Q72" s="90"/>
    </row>
    <row r="73" spans="1:17" x14ac:dyDescent="0.25">
      <c r="A73" s="19">
        <v>1968</v>
      </c>
      <c r="B73" s="359"/>
      <c r="C73" s="112"/>
      <c r="D73" s="6"/>
      <c r="E73" s="842">
        <f>[4]Germany!$B73</f>
        <v>11.2</v>
      </c>
      <c r="F73" s="6"/>
      <c r="G73" s="97"/>
      <c r="H73" s="867"/>
      <c r="I73" s="90"/>
      <c r="J73" s="387"/>
      <c r="K73" s="92"/>
      <c r="L73" s="90"/>
      <c r="M73" s="971"/>
      <c r="N73" s="968"/>
      <c r="O73" s="972"/>
      <c r="P73" s="245"/>
      <c r="Q73" s="90"/>
    </row>
    <row r="74" spans="1:17" x14ac:dyDescent="0.25">
      <c r="A74" s="19">
        <v>1969</v>
      </c>
      <c r="B74" s="358">
        <v>25.8</v>
      </c>
      <c r="C74" s="112"/>
      <c r="D74" s="6"/>
      <c r="E74" s="842"/>
      <c r="F74" s="6"/>
      <c r="G74" s="97"/>
      <c r="H74" s="867">
        <v>7.1</v>
      </c>
      <c r="I74" s="90"/>
      <c r="J74" s="387"/>
      <c r="K74" s="92"/>
      <c r="L74" s="90"/>
      <c r="M74" s="971"/>
      <c r="N74" s="968"/>
      <c r="O74" s="972"/>
      <c r="P74" s="245"/>
      <c r="Q74" s="90"/>
    </row>
    <row r="75" spans="1:17" x14ac:dyDescent="0.25">
      <c r="A75" s="19">
        <v>1970</v>
      </c>
      <c r="B75" s="358"/>
      <c r="C75" s="112"/>
      <c r="D75" s="6"/>
      <c r="E75" s="842"/>
      <c r="F75" s="6"/>
      <c r="G75" s="97"/>
      <c r="H75" s="867"/>
      <c r="I75" s="90"/>
      <c r="J75" s="387"/>
      <c r="K75" s="92"/>
      <c r="L75" s="90"/>
      <c r="M75" s="971"/>
      <c r="N75" s="968"/>
      <c r="O75" s="972"/>
      <c r="P75" s="245"/>
      <c r="Q75" s="90"/>
    </row>
    <row r="76" spans="1:17" x14ac:dyDescent="0.25">
      <c r="A76" s="19">
        <v>1971</v>
      </c>
      <c r="B76" s="358"/>
      <c r="C76" s="112"/>
      <c r="D76" s="6"/>
      <c r="E76" s="842">
        <f>[4]Germany!$B76</f>
        <v>11.3</v>
      </c>
      <c r="F76" s="6"/>
      <c r="G76" s="98"/>
      <c r="H76" s="867"/>
      <c r="I76" s="91"/>
      <c r="J76" s="387"/>
      <c r="K76" s="93"/>
      <c r="L76" s="91"/>
      <c r="M76" s="971"/>
      <c r="N76" s="968"/>
      <c r="O76" s="972"/>
      <c r="P76" s="258"/>
      <c r="Q76" s="90"/>
    </row>
    <row r="77" spans="1:17" x14ac:dyDescent="0.25">
      <c r="A77" s="19">
        <v>1972</v>
      </c>
      <c r="B77" s="358"/>
      <c r="C77" s="112"/>
      <c r="D77" s="6"/>
      <c r="E77" s="842"/>
      <c r="F77" s="6"/>
      <c r="G77" s="98"/>
      <c r="H77" s="867"/>
      <c r="I77" s="91"/>
      <c r="J77" s="387">
        <f>'[26]Table H.4'!$I27</f>
        <v>152.09012335515584</v>
      </c>
      <c r="K77" s="93"/>
      <c r="L77" s="91"/>
      <c r="M77" s="971"/>
      <c r="N77" s="968"/>
      <c r="O77" s="972"/>
      <c r="P77" s="258"/>
      <c r="Q77" s="90"/>
    </row>
    <row r="78" spans="1:17" x14ac:dyDescent="0.25">
      <c r="A78" s="19">
        <v>1973</v>
      </c>
      <c r="B78" s="358">
        <v>24.81</v>
      </c>
      <c r="C78" s="112"/>
      <c r="D78" s="6"/>
      <c r="E78" s="842"/>
      <c r="F78" s="6"/>
      <c r="G78" s="98"/>
      <c r="H78" s="867">
        <v>6.5</v>
      </c>
      <c r="I78" s="91"/>
      <c r="J78" s="387"/>
      <c r="K78" s="93"/>
      <c r="L78" s="91"/>
      <c r="M78" s="973">
        <v>0.69</v>
      </c>
      <c r="N78" s="974"/>
      <c r="O78" s="975"/>
      <c r="P78" s="258"/>
      <c r="Q78" s="90"/>
    </row>
    <row r="79" spans="1:17" x14ac:dyDescent="0.25">
      <c r="A79" s="19">
        <v>1974</v>
      </c>
      <c r="B79" s="358"/>
      <c r="C79" s="112"/>
      <c r="D79" s="6"/>
      <c r="E79" s="842">
        <f>[4]Germany!$B79</f>
        <v>10.1</v>
      </c>
      <c r="F79" s="6"/>
      <c r="G79" s="98"/>
      <c r="H79" s="867"/>
      <c r="I79" s="91"/>
      <c r="J79" s="387"/>
      <c r="K79" s="93"/>
      <c r="L79" s="91"/>
      <c r="M79" s="644"/>
      <c r="N79" s="974"/>
      <c r="O79" s="975"/>
      <c r="P79" s="258"/>
      <c r="Q79" s="90"/>
    </row>
    <row r="80" spans="1:17" x14ac:dyDescent="0.25">
      <c r="A80" s="19">
        <v>1975</v>
      </c>
      <c r="B80" s="358"/>
      <c r="C80" s="112"/>
      <c r="D80" s="6"/>
      <c r="E80" s="842"/>
      <c r="F80" s="6"/>
      <c r="G80" s="98"/>
      <c r="H80" s="867"/>
      <c r="I80" s="91"/>
      <c r="J80" s="387"/>
      <c r="K80" s="93"/>
      <c r="L80" s="91"/>
      <c r="M80" s="644"/>
      <c r="N80" s="974"/>
      <c r="O80" s="975"/>
      <c r="P80" s="258"/>
      <c r="Q80" s="90"/>
    </row>
    <row r="81" spans="1:17" x14ac:dyDescent="0.25">
      <c r="A81" s="19">
        <v>1976</v>
      </c>
      <c r="B81" s="358"/>
      <c r="C81" s="112"/>
      <c r="D81" s="6"/>
      <c r="E81" s="842"/>
      <c r="F81" s="6"/>
      <c r="G81" s="286"/>
      <c r="H81" s="867"/>
      <c r="I81" s="91"/>
      <c r="J81" s="387"/>
      <c r="K81" s="93"/>
      <c r="L81" s="91"/>
      <c r="M81" s="644"/>
      <c r="N81" s="974"/>
      <c r="O81" s="975"/>
      <c r="P81" s="258"/>
      <c r="Q81" s="90"/>
    </row>
    <row r="82" spans="1:17" x14ac:dyDescent="0.25">
      <c r="A82" s="19">
        <v>1977</v>
      </c>
      <c r="B82" s="358"/>
      <c r="C82" s="112"/>
      <c r="D82" s="6"/>
      <c r="E82" s="842">
        <f>[4]Germany!$B82</f>
        <v>10.199999999999999</v>
      </c>
      <c r="F82" s="6"/>
      <c r="G82" s="286"/>
      <c r="H82" s="867"/>
      <c r="I82" s="91"/>
      <c r="J82" s="387"/>
      <c r="K82" s="93"/>
      <c r="L82" s="91"/>
      <c r="M82" s="644"/>
      <c r="N82" s="974"/>
      <c r="O82" s="975"/>
      <c r="P82" s="258"/>
      <c r="Q82" s="90"/>
    </row>
    <row r="83" spans="1:17" x14ac:dyDescent="0.25">
      <c r="A83" s="19">
        <v>1978</v>
      </c>
      <c r="B83" s="358">
        <v>24.73</v>
      </c>
      <c r="C83" s="112"/>
      <c r="D83" s="6"/>
      <c r="E83" s="842"/>
      <c r="F83" s="6"/>
      <c r="G83" s="286"/>
      <c r="H83" s="867">
        <v>6.5</v>
      </c>
      <c r="I83" s="91"/>
      <c r="J83" s="387">
        <f>'[26]Table H.4'!$I33</f>
        <v>154.12245316985596</v>
      </c>
      <c r="K83" s="93"/>
      <c r="L83" s="91"/>
      <c r="M83" s="644"/>
      <c r="N83" s="974"/>
      <c r="O83" s="975"/>
      <c r="P83" s="258"/>
      <c r="Q83" s="90"/>
    </row>
    <row r="84" spans="1:17" x14ac:dyDescent="0.25">
      <c r="A84" s="19">
        <v>1979</v>
      </c>
      <c r="B84" s="358"/>
      <c r="C84" s="112"/>
      <c r="D84" s="6"/>
      <c r="E84" s="842"/>
      <c r="F84" s="6"/>
      <c r="G84" s="286"/>
      <c r="H84" s="867"/>
      <c r="I84" s="91"/>
      <c r="J84" s="387"/>
      <c r="K84" s="93"/>
      <c r="L84" s="91"/>
      <c r="M84" s="644"/>
      <c r="N84" s="974"/>
      <c r="O84" s="975"/>
      <c r="P84" s="258"/>
      <c r="Q84" s="90"/>
    </row>
    <row r="85" spans="1:17" x14ac:dyDescent="0.25">
      <c r="A85" s="19">
        <v>1980</v>
      </c>
      <c r="B85" s="358"/>
      <c r="C85" s="112"/>
      <c r="D85" s="6"/>
      <c r="E85" s="842">
        <f>[4]Germany!$B85</f>
        <v>10.428922588407399</v>
      </c>
      <c r="F85" s="6"/>
      <c r="G85" s="286"/>
      <c r="H85" s="867"/>
      <c r="I85" s="91"/>
      <c r="J85" s="387"/>
      <c r="K85" s="93"/>
      <c r="L85" s="91"/>
      <c r="M85" s="644"/>
      <c r="N85" s="974"/>
      <c r="O85" s="975"/>
      <c r="P85" s="258"/>
      <c r="Q85" s="90"/>
    </row>
    <row r="86" spans="1:17" x14ac:dyDescent="0.25">
      <c r="A86" s="19">
        <v>1981</v>
      </c>
      <c r="B86" s="358"/>
      <c r="C86" s="112"/>
      <c r="D86" s="6"/>
      <c r="E86" s="842"/>
      <c r="F86" s="6"/>
      <c r="G86" s="286"/>
      <c r="H86" s="867"/>
      <c r="I86" s="91"/>
      <c r="J86" s="387"/>
      <c r="K86" s="93"/>
      <c r="L86" s="91"/>
      <c r="M86" s="644"/>
      <c r="N86" s="974"/>
      <c r="O86" s="975"/>
      <c r="P86" s="258"/>
      <c r="Q86" s="90"/>
    </row>
    <row r="87" spans="1:17" x14ac:dyDescent="0.25">
      <c r="A87" s="19">
        <v>1982</v>
      </c>
      <c r="B87" s="358"/>
      <c r="C87" s="112"/>
      <c r="D87" s="6"/>
      <c r="E87" s="842"/>
      <c r="F87" s="6"/>
      <c r="G87" s="286"/>
      <c r="H87" s="867"/>
      <c r="I87" s="91"/>
      <c r="J87" s="387"/>
      <c r="K87" s="93"/>
      <c r="L87" s="91"/>
      <c r="M87" s="644"/>
      <c r="N87" s="974"/>
      <c r="O87" s="975"/>
      <c r="P87" s="258"/>
      <c r="Q87" s="90"/>
    </row>
    <row r="88" spans="1:17" x14ac:dyDescent="0.25">
      <c r="A88" s="19">
        <v>1983</v>
      </c>
      <c r="B88" s="363">
        <v>25.02</v>
      </c>
      <c r="C88" s="364">
        <v>0.247</v>
      </c>
      <c r="D88" s="6"/>
      <c r="E88" s="842">
        <f>[4]Germany!$B88</f>
        <v>9.0586225278212407</v>
      </c>
      <c r="F88" s="6"/>
      <c r="G88" s="286">
        <v>12.087999999999999</v>
      </c>
      <c r="H88" s="867">
        <v>7.7</v>
      </c>
      <c r="I88" s="91"/>
      <c r="J88" s="387"/>
      <c r="K88" s="93"/>
      <c r="L88" s="91"/>
      <c r="M88" s="973">
        <v>0.66200000000000003</v>
      </c>
      <c r="N88" s="974"/>
      <c r="O88" s="975"/>
      <c r="P88" s="258"/>
      <c r="Q88" s="90"/>
    </row>
    <row r="89" spans="1:17" x14ac:dyDescent="0.25">
      <c r="A89" s="19">
        <v>1984</v>
      </c>
      <c r="B89" s="128"/>
      <c r="C89" s="355">
        <v>0.252</v>
      </c>
      <c r="D89" s="6"/>
      <c r="E89" s="842"/>
      <c r="F89" s="6"/>
      <c r="G89" s="286">
        <v>12.622999999999999</v>
      </c>
      <c r="H89" s="867"/>
      <c r="I89" s="91"/>
      <c r="J89" s="387"/>
      <c r="K89" s="93"/>
      <c r="L89" s="91"/>
      <c r="M89" s="644"/>
      <c r="N89" s="974"/>
      <c r="O89" s="975"/>
      <c r="P89" s="258"/>
      <c r="Q89" s="90"/>
    </row>
    <row r="90" spans="1:17" x14ac:dyDescent="0.25">
      <c r="A90" s="19">
        <v>1985</v>
      </c>
      <c r="B90" s="128"/>
      <c r="C90" s="355">
        <v>0.24</v>
      </c>
      <c r="D90" s="6"/>
      <c r="E90" s="842"/>
      <c r="F90" s="6"/>
      <c r="G90" s="286">
        <v>11.645</v>
      </c>
      <c r="H90" s="867"/>
      <c r="I90" s="91"/>
      <c r="J90" s="387"/>
      <c r="K90" s="93"/>
      <c r="L90" s="91"/>
      <c r="M90" s="644"/>
      <c r="N90" s="974"/>
      <c r="O90" s="975"/>
      <c r="P90" s="258"/>
      <c r="Q90" s="90"/>
    </row>
    <row r="91" spans="1:17" x14ac:dyDescent="0.25">
      <c r="A91" s="19">
        <v>1986</v>
      </c>
      <c r="B91" s="128"/>
      <c r="C91" s="355">
        <v>0.23899999999999999</v>
      </c>
      <c r="D91" s="6"/>
      <c r="E91" s="842">
        <f>[4]Germany!$B91</f>
        <v>9.6448110782955894</v>
      </c>
      <c r="F91" s="6"/>
      <c r="G91" s="286">
        <v>11.032</v>
      </c>
      <c r="H91" s="867"/>
      <c r="I91" s="91"/>
      <c r="J91" s="387"/>
      <c r="K91" s="93"/>
      <c r="L91" s="91"/>
      <c r="M91" s="644"/>
      <c r="N91" s="974"/>
      <c r="O91" s="975"/>
      <c r="P91" s="258"/>
      <c r="Q91" s="90"/>
    </row>
    <row r="92" spans="1:17" x14ac:dyDescent="0.25">
      <c r="A92" s="19">
        <v>1987</v>
      </c>
      <c r="B92" s="286"/>
      <c r="C92" s="355">
        <v>0.23600000000000002</v>
      </c>
      <c r="D92" s="6"/>
      <c r="E92" s="842"/>
      <c r="F92" s="6"/>
      <c r="G92" s="286">
        <v>10.41</v>
      </c>
      <c r="H92" s="867"/>
      <c r="I92" s="91"/>
      <c r="J92" s="387"/>
      <c r="K92" s="93"/>
      <c r="L92" s="91"/>
      <c r="M92" s="644"/>
      <c r="N92" s="974"/>
      <c r="O92" s="975"/>
      <c r="P92" s="258"/>
      <c r="Q92" s="90"/>
    </row>
    <row r="93" spans="1:17" x14ac:dyDescent="0.25">
      <c r="A93" s="19">
        <v>1988</v>
      </c>
      <c r="B93" s="286"/>
      <c r="C93" s="355">
        <v>0.24199999999999999</v>
      </c>
      <c r="D93" s="6"/>
      <c r="E93" s="842"/>
      <c r="F93" s="6"/>
      <c r="G93" s="286">
        <v>11.537000000000001</v>
      </c>
      <c r="H93" s="867">
        <v>8.8000000000000007</v>
      </c>
      <c r="I93" s="91"/>
      <c r="J93" s="387"/>
      <c r="K93" s="93"/>
      <c r="L93" s="91"/>
      <c r="M93" s="973">
        <v>0.63500000000000001</v>
      </c>
      <c r="N93" s="974"/>
      <c r="O93" s="975"/>
      <c r="P93" s="258"/>
      <c r="Q93" s="90"/>
    </row>
    <row r="94" spans="1:17" x14ac:dyDescent="0.25">
      <c r="A94" s="19">
        <v>1989</v>
      </c>
      <c r="B94" s="286"/>
      <c r="C94" s="355">
        <v>0.245</v>
      </c>
      <c r="D94" s="6"/>
      <c r="E94" s="842">
        <f>[4]Germany!$B94</f>
        <v>10.520162279783323</v>
      </c>
      <c r="F94" s="6"/>
      <c r="G94" s="286">
        <v>10.598000000000001</v>
      </c>
      <c r="H94" s="867"/>
      <c r="I94" s="91"/>
      <c r="J94" s="387"/>
      <c r="K94" s="93"/>
      <c r="L94" s="91"/>
      <c r="M94" s="644"/>
      <c r="N94" s="974"/>
      <c r="O94" s="975"/>
      <c r="P94" s="258"/>
      <c r="Q94" s="90"/>
    </row>
    <row r="95" spans="1:17" x14ac:dyDescent="0.25">
      <c r="A95" s="19">
        <v>1990</v>
      </c>
      <c r="B95" s="286"/>
      <c r="C95" s="356">
        <v>0.248</v>
      </c>
      <c r="D95" s="6"/>
      <c r="E95" s="842"/>
      <c r="F95" s="6"/>
      <c r="G95" s="286">
        <v>11.164</v>
      </c>
      <c r="H95" s="867"/>
      <c r="I95" s="91"/>
      <c r="J95" s="790">
        <f>'[26]Table H.4'!$I45</f>
        <v>164.94592325404</v>
      </c>
      <c r="K95" s="93"/>
      <c r="L95" s="91"/>
      <c r="M95" s="644"/>
      <c r="N95" s="974"/>
      <c r="O95" s="975"/>
      <c r="P95" s="258"/>
      <c r="Q95" s="90"/>
    </row>
    <row r="96" spans="1:17" x14ac:dyDescent="0.25">
      <c r="A96" s="19">
        <v>1991</v>
      </c>
      <c r="B96" s="286"/>
      <c r="C96" s="356">
        <v>0.248</v>
      </c>
      <c r="D96" s="6"/>
      <c r="E96" s="842"/>
      <c r="F96" s="6"/>
      <c r="G96" s="286">
        <v>11.13</v>
      </c>
      <c r="H96" s="867"/>
      <c r="I96" s="91"/>
      <c r="J96" s="387"/>
      <c r="K96" s="93"/>
      <c r="L96" s="91"/>
      <c r="M96" s="644"/>
      <c r="N96" s="974"/>
      <c r="O96" s="975"/>
      <c r="P96" s="258"/>
      <c r="Q96" s="90"/>
    </row>
    <row r="97" spans="1:17" x14ac:dyDescent="0.25">
      <c r="A97" s="19">
        <v>1992</v>
      </c>
      <c r="B97" s="286"/>
      <c r="C97" s="356">
        <v>0.252</v>
      </c>
      <c r="D97" s="6"/>
      <c r="E97" s="842">
        <f>[4]Germany!$B97</f>
        <v>10.425152497521639</v>
      </c>
      <c r="F97" s="6"/>
      <c r="G97" s="286">
        <v>11.903</v>
      </c>
      <c r="H97" s="867"/>
      <c r="I97" s="91"/>
      <c r="J97" s="387"/>
      <c r="K97" s="93">
        <f>[17]Sheet1!$AJ27</f>
        <v>1.744</v>
      </c>
      <c r="L97" s="91"/>
      <c r="M97" s="644"/>
      <c r="N97" s="974"/>
      <c r="O97" s="975"/>
      <c r="P97" s="258"/>
      <c r="Q97" s="90"/>
    </row>
    <row r="98" spans="1:17" x14ac:dyDescent="0.25">
      <c r="A98" s="19">
        <v>1993</v>
      </c>
      <c r="B98" s="286"/>
      <c r="C98" s="356">
        <v>0.253</v>
      </c>
      <c r="D98" s="6"/>
      <c r="E98" s="842"/>
      <c r="F98" s="6"/>
      <c r="G98" s="286">
        <v>11.552</v>
      </c>
      <c r="H98" s="867"/>
      <c r="I98" s="91"/>
      <c r="J98" s="387"/>
      <c r="K98" s="93">
        <f>[17]Sheet1!$AJ28</f>
        <v>1.78</v>
      </c>
      <c r="L98" s="91"/>
      <c r="M98" s="973">
        <v>0.60299999999999998</v>
      </c>
      <c r="N98" s="974"/>
      <c r="O98" s="975"/>
      <c r="P98" s="258"/>
      <c r="Q98" s="90"/>
    </row>
    <row r="99" spans="1:17" x14ac:dyDescent="0.25">
      <c r="A99" s="19">
        <v>1994</v>
      </c>
      <c r="B99" s="286"/>
      <c r="C99" s="356">
        <v>0.26</v>
      </c>
      <c r="D99" s="6"/>
      <c r="E99" s="842"/>
      <c r="F99" s="6"/>
      <c r="G99" s="286">
        <v>12.843</v>
      </c>
      <c r="H99" s="93"/>
      <c r="I99" s="91"/>
      <c r="J99" s="387"/>
      <c r="K99" s="93">
        <f>[17]Sheet1!$AJ29</f>
        <v>1.7170000000000001</v>
      </c>
      <c r="L99" s="91"/>
      <c r="M99" s="644"/>
      <c r="N99" s="974"/>
      <c r="O99" s="975"/>
      <c r="P99" s="258"/>
      <c r="Q99" s="90"/>
    </row>
    <row r="100" spans="1:17" x14ac:dyDescent="0.25">
      <c r="A100" s="19">
        <v>1995</v>
      </c>
      <c r="B100" s="286"/>
      <c r="C100" s="356">
        <v>0.255</v>
      </c>
      <c r="D100" s="6"/>
      <c r="E100" s="842">
        <f>[4]Germany!$B100</f>
        <v>8.8352149518966225</v>
      </c>
      <c r="F100" s="6"/>
      <c r="G100" s="286">
        <v>11.989000000000001</v>
      </c>
      <c r="H100" s="93"/>
      <c r="I100" s="91"/>
      <c r="J100" s="772">
        <f>'[26]Table H.4'!$I50</f>
        <v>165.4027501887669</v>
      </c>
      <c r="K100" s="365">
        <f>[17]Sheet1!$AJ30</f>
        <v>1.7509999999999999</v>
      </c>
      <c r="L100" s="91"/>
      <c r="M100" s="644"/>
      <c r="N100" s="974"/>
      <c r="O100" s="975"/>
      <c r="P100" s="258"/>
      <c r="Q100" s="90"/>
    </row>
    <row r="101" spans="1:17" x14ac:dyDescent="0.25">
      <c r="A101" s="19">
        <v>1996</v>
      </c>
      <c r="B101" s="286"/>
      <c r="C101" s="356">
        <v>0.25</v>
      </c>
      <c r="D101" s="6"/>
      <c r="E101" s="842"/>
      <c r="F101" s="6"/>
      <c r="G101" s="286">
        <v>10.829000000000001</v>
      </c>
      <c r="H101" s="93"/>
      <c r="I101" s="91"/>
      <c r="J101" s="387"/>
      <c r="K101" s="93">
        <f>[17]Sheet1!$AJ31</f>
        <v>1.7709999999999999</v>
      </c>
      <c r="L101" s="91"/>
      <c r="M101" s="644"/>
      <c r="N101" s="974"/>
      <c r="O101" s="975"/>
      <c r="P101" s="245"/>
      <c r="Q101" s="90"/>
    </row>
    <row r="102" spans="1:17" x14ac:dyDescent="0.25">
      <c r="A102" s="19">
        <v>1997</v>
      </c>
      <c r="B102" s="286"/>
      <c r="C102" s="356">
        <v>0.25</v>
      </c>
      <c r="D102" s="6"/>
      <c r="E102" s="842"/>
      <c r="F102" s="6"/>
      <c r="G102" s="286">
        <v>10.457000000000001</v>
      </c>
      <c r="H102" s="93"/>
      <c r="I102" s="91"/>
      <c r="J102" s="98"/>
      <c r="K102" s="93">
        <f>[17]Sheet1!$AJ32</f>
        <v>1.7539998999999999</v>
      </c>
      <c r="L102" s="91"/>
      <c r="M102" s="644"/>
      <c r="N102" s="974"/>
      <c r="O102" s="975"/>
      <c r="P102" s="245"/>
      <c r="Q102" s="90"/>
    </row>
    <row r="103" spans="1:17" x14ac:dyDescent="0.25">
      <c r="A103" s="19">
        <v>1998</v>
      </c>
      <c r="B103" s="286"/>
      <c r="C103" s="356">
        <v>0.25</v>
      </c>
      <c r="D103" s="6"/>
      <c r="E103" s="842">
        <f>[4]Germany!$B103</f>
        <v>10.883825328035964</v>
      </c>
      <c r="F103" s="6"/>
      <c r="G103" s="286">
        <v>10.367000000000001</v>
      </c>
      <c r="H103" s="93"/>
      <c r="I103" s="91"/>
      <c r="J103" s="98"/>
      <c r="K103" s="93">
        <f>[17]Sheet1!$AJ33</f>
        <v>1.7640001000000001</v>
      </c>
      <c r="L103" s="91"/>
      <c r="M103" s="979">
        <v>0.624</v>
      </c>
      <c r="N103" s="978">
        <v>0.64200000000000002</v>
      </c>
      <c r="O103" s="975"/>
      <c r="P103" s="245"/>
      <c r="Q103" s="90"/>
    </row>
    <row r="104" spans="1:17" x14ac:dyDescent="0.25">
      <c r="A104" s="19">
        <v>1999</v>
      </c>
      <c r="B104" s="286"/>
      <c r="C104" s="356">
        <v>0.249</v>
      </c>
      <c r="D104" s="6"/>
      <c r="E104" s="842"/>
      <c r="F104" s="6"/>
      <c r="G104" s="286">
        <v>10.573</v>
      </c>
      <c r="H104" s="93"/>
      <c r="I104" s="91"/>
      <c r="J104" s="98"/>
      <c r="K104" s="93">
        <f>[17]Sheet1!$AJ34</f>
        <v>1.7929999999999999</v>
      </c>
      <c r="L104" s="91"/>
      <c r="M104" s="644"/>
      <c r="N104" s="974"/>
      <c r="O104" s="975"/>
      <c r="P104" s="245"/>
      <c r="Q104" s="90"/>
    </row>
    <row r="105" spans="1:17" x14ac:dyDescent="0.25">
      <c r="A105" s="19">
        <v>2000</v>
      </c>
      <c r="B105" s="286"/>
      <c r="C105" s="356">
        <v>0.255</v>
      </c>
      <c r="D105" s="6"/>
      <c r="E105" s="842"/>
      <c r="F105" s="6"/>
      <c r="G105" s="286">
        <v>11.545999999999999</v>
      </c>
      <c r="H105" s="334"/>
      <c r="I105" s="91"/>
      <c r="J105" s="98"/>
      <c r="K105" s="93">
        <f>[17]Sheet1!$AJ35</f>
        <v>1.7869999000000001</v>
      </c>
      <c r="L105" s="91"/>
      <c r="M105" s="644"/>
      <c r="N105" s="974"/>
      <c r="O105" s="975"/>
      <c r="P105" s="245"/>
      <c r="Q105" s="90"/>
    </row>
    <row r="106" spans="1:17" x14ac:dyDescent="0.25">
      <c r="A106" s="19">
        <v>2001</v>
      </c>
      <c r="B106" s="286"/>
      <c r="C106" s="356">
        <v>0.25700000000000001</v>
      </c>
      <c r="D106" s="6"/>
      <c r="E106" s="842">
        <f>[4]Germany!$B106</f>
        <v>11.058372</v>
      </c>
      <c r="F106" s="6"/>
      <c r="G106" s="286">
        <v>12.195</v>
      </c>
      <c r="H106" s="334"/>
      <c r="I106" s="91"/>
      <c r="J106" s="98"/>
      <c r="K106" s="93">
        <f>[17]Sheet1!$AJ36</f>
        <v>1.7430000000000001</v>
      </c>
      <c r="L106" s="91"/>
      <c r="M106" s="644"/>
      <c r="N106" s="974"/>
      <c r="O106" s="975"/>
      <c r="P106" s="245"/>
      <c r="Q106" s="90"/>
    </row>
    <row r="107" spans="1:17" x14ac:dyDescent="0.25">
      <c r="A107" s="19">
        <v>2002</v>
      </c>
      <c r="B107" s="286"/>
      <c r="C107" s="356">
        <v>0.26800000000000002</v>
      </c>
      <c r="D107" s="6"/>
      <c r="E107" s="842">
        <f>[4]Germany!$B107</f>
        <v>10.376799</v>
      </c>
      <c r="F107" s="6"/>
      <c r="G107" s="286">
        <v>13.007999999999999</v>
      </c>
      <c r="H107" s="334"/>
      <c r="I107" s="91"/>
      <c r="J107" s="98"/>
      <c r="K107" s="93">
        <f>[17]Sheet1!$AJ37</f>
        <v>1.73</v>
      </c>
      <c r="L107" s="91"/>
      <c r="M107" s="644"/>
      <c r="N107" s="974"/>
      <c r="O107" s="201">
        <v>0.76400000000000001</v>
      </c>
      <c r="P107" s="245"/>
      <c r="Q107" s="90"/>
    </row>
    <row r="108" spans="1:17" x14ac:dyDescent="0.25">
      <c r="A108" s="19">
        <v>2003</v>
      </c>
      <c r="B108" s="286"/>
      <c r="C108" s="356">
        <v>0.26899999999999996</v>
      </c>
      <c r="D108" s="6"/>
      <c r="E108" s="842">
        <f>[4]Germany!$B108</f>
        <v>10.134518999999999</v>
      </c>
      <c r="F108" s="6"/>
      <c r="G108" s="286">
        <v>13.015000000000001</v>
      </c>
      <c r="H108" s="334"/>
      <c r="I108" s="91"/>
      <c r="J108" s="98"/>
      <c r="K108" s="93">
        <f>[17]Sheet1!$AJ38</f>
        <v>1.696</v>
      </c>
      <c r="L108" s="91"/>
      <c r="M108" s="973">
        <v>0.628</v>
      </c>
      <c r="N108" s="830">
        <v>0.63800000000000001</v>
      </c>
      <c r="O108" s="976"/>
      <c r="P108" s="245"/>
      <c r="Q108" s="90"/>
    </row>
    <row r="109" spans="1:17" x14ac:dyDescent="0.25">
      <c r="A109" s="19">
        <v>2004</v>
      </c>
      <c r="B109" s="286"/>
      <c r="C109" s="356">
        <v>0.27399999999999997</v>
      </c>
      <c r="D109" s="6"/>
      <c r="E109" s="842">
        <f>[4]Germany!$B109</f>
        <v>10.614186</v>
      </c>
      <c r="F109" s="6"/>
      <c r="G109" s="286">
        <v>13.878</v>
      </c>
      <c r="H109" s="334"/>
      <c r="I109" s="91"/>
      <c r="J109" s="98"/>
      <c r="K109" s="93">
        <f>[17]Sheet1!$AJ39</f>
        <v>1.752</v>
      </c>
      <c r="L109" s="91"/>
      <c r="M109" s="644"/>
      <c r="N109" s="974"/>
      <c r="O109" s="975"/>
      <c r="P109" s="245"/>
      <c r="Q109" s="90"/>
    </row>
    <row r="110" spans="1:17" x14ac:dyDescent="0.25">
      <c r="A110" s="19">
        <v>2005</v>
      </c>
      <c r="B110" s="286"/>
      <c r="C110" s="356">
        <v>0.28800000000000003</v>
      </c>
      <c r="D110" s="6"/>
      <c r="E110" s="842">
        <f>[4]Germany!$B110</f>
        <v>11.848412</v>
      </c>
      <c r="F110" s="6"/>
      <c r="G110" s="286">
        <v>13.974</v>
      </c>
      <c r="H110" s="334"/>
      <c r="I110" s="91"/>
      <c r="J110" s="98"/>
      <c r="K110" s="93">
        <f>[17]Sheet1!$AJ40</f>
        <v>1.7190000000000001</v>
      </c>
      <c r="L110" s="91"/>
      <c r="M110" s="644"/>
      <c r="N110" s="974"/>
      <c r="O110" s="975"/>
      <c r="P110" s="258"/>
      <c r="Q110" s="90"/>
    </row>
    <row r="111" spans="1:17" x14ac:dyDescent="0.25">
      <c r="A111" s="19">
        <v>2006</v>
      </c>
      <c r="B111" s="286"/>
      <c r="C111" s="356">
        <v>0.28499999999999998</v>
      </c>
      <c r="D111" s="6"/>
      <c r="E111" s="842">
        <f>[4]Germany!$B111</f>
        <v>12.321118999999999</v>
      </c>
      <c r="F111" s="6"/>
      <c r="G111" s="286">
        <v>13.997</v>
      </c>
      <c r="H111" s="334"/>
      <c r="I111" s="91"/>
      <c r="J111" s="98"/>
      <c r="K111" s="93">
        <f>[17]Sheet1!$AJ41</f>
        <v>1.78</v>
      </c>
      <c r="L111" s="91"/>
      <c r="M111" s="644"/>
      <c r="N111" s="974"/>
      <c r="O111" s="975"/>
      <c r="P111" s="258"/>
      <c r="Q111" s="90"/>
    </row>
    <row r="112" spans="1:17" x14ac:dyDescent="0.25">
      <c r="A112" s="19">
        <v>2007</v>
      </c>
      <c r="B112" s="286"/>
      <c r="C112" s="356">
        <v>0.28600000000000003</v>
      </c>
      <c r="D112" s="6"/>
      <c r="E112" s="842">
        <f>[4]Germany!$B112</f>
        <v>12.925917</v>
      </c>
      <c r="F112" s="6"/>
      <c r="G112" s="286">
        <v>14.202999999999999</v>
      </c>
      <c r="H112" s="334"/>
      <c r="I112" s="91"/>
      <c r="J112" s="98"/>
      <c r="K112" s="93">
        <f>[17]Sheet1!$AJ42</f>
        <v>1.778</v>
      </c>
      <c r="L112" s="91"/>
      <c r="M112" s="644"/>
      <c r="N112" s="974"/>
      <c r="O112" s="976">
        <v>0.77300000000000002</v>
      </c>
      <c r="P112" s="258"/>
      <c r="Q112" s="90"/>
    </row>
    <row r="113" spans="1:21" x14ac:dyDescent="0.25">
      <c r="A113" s="19">
        <v>2008</v>
      </c>
      <c r="B113" s="286"/>
      <c r="C113" s="356">
        <v>0.28300000000000003</v>
      </c>
      <c r="D113" s="6"/>
      <c r="E113" s="842">
        <f>[4]Germany!$B113</f>
        <v>13.892557</v>
      </c>
      <c r="F113" s="6"/>
      <c r="G113" s="286">
        <v>14.537000000000001</v>
      </c>
      <c r="H113" s="334"/>
      <c r="I113" s="91"/>
      <c r="J113" s="98"/>
      <c r="K113" s="93">
        <f>[17]Sheet1!$AJ43</f>
        <v>1.7829999999999999</v>
      </c>
      <c r="L113" s="91"/>
      <c r="M113" s="644"/>
      <c r="N113" s="70"/>
      <c r="O113" s="975"/>
      <c r="P113" s="258"/>
      <c r="Q113" s="90"/>
    </row>
    <row r="114" spans="1:21" x14ac:dyDescent="0.25">
      <c r="A114" s="19">
        <v>2009</v>
      </c>
      <c r="B114" s="286"/>
      <c r="C114" s="357">
        <v>0.28300000000000003</v>
      </c>
      <c r="D114" s="6"/>
      <c r="E114" s="842">
        <f>[4]Germany!$B114</f>
        <v>12.9511</v>
      </c>
      <c r="F114" s="6"/>
      <c r="G114" s="286">
        <v>15.156000000000001</v>
      </c>
      <c r="H114" s="334"/>
      <c r="I114" s="91"/>
      <c r="J114" s="98"/>
      <c r="K114" s="93">
        <f>[17]Sheet1!$AJ44</f>
        <v>1.7829999999999999</v>
      </c>
      <c r="L114" s="91"/>
      <c r="M114" s="644"/>
      <c r="N114" s="974"/>
      <c r="O114" s="975"/>
      <c r="P114" s="258"/>
      <c r="Q114" s="90"/>
    </row>
    <row r="115" spans="1:21" x14ac:dyDescent="0.25">
      <c r="A115" s="19">
        <v>2010</v>
      </c>
      <c r="B115" s="286"/>
      <c r="C115" s="355">
        <v>0.28000000000000003</v>
      </c>
      <c r="D115" s="6"/>
      <c r="E115" s="842">
        <f>[4]Germany!$B115</f>
        <v>12.809737</v>
      </c>
      <c r="F115" s="6"/>
      <c r="G115" s="286">
        <v>14.22</v>
      </c>
      <c r="H115" s="334"/>
      <c r="I115" s="91"/>
      <c r="J115" s="98"/>
      <c r="K115" s="93">
        <f>[17]Sheet1!$AJ45</f>
        <v>1.786</v>
      </c>
      <c r="L115" s="91"/>
      <c r="M115" s="644"/>
      <c r="N115" s="974"/>
      <c r="O115" s="975"/>
      <c r="P115" s="258"/>
      <c r="Q115" s="90"/>
    </row>
    <row r="116" spans="1:21" x14ac:dyDescent="0.25">
      <c r="A116" s="19">
        <v>2011</v>
      </c>
      <c r="B116" s="286"/>
      <c r="C116" s="355">
        <v>0.28600000000000003</v>
      </c>
      <c r="D116" s="6"/>
      <c r="E116" s="967"/>
      <c r="F116" s="6"/>
      <c r="G116" s="286">
        <v>14.388999999999999</v>
      </c>
      <c r="H116" s="334"/>
      <c r="I116" s="91"/>
      <c r="J116" s="98"/>
      <c r="K116" s="93">
        <f>[17]Sheet1!$AJ46</f>
        <v>1.857</v>
      </c>
      <c r="L116" s="91"/>
      <c r="M116" s="644"/>
      <c r="N116" s="974"/>
      <c r="O116" s="975"/>
      <c r="P116" s="258"/>
      <c r="Q116" s="90"/>
    </row>
    <row r="117" spans="1:21" x14ac:dyDescent="0.25">
      <c r="A117" s="19">
        <v>2012</v>
      </c>
      <c r="B117" s="286"/>
      <c r="C117" s="355">
        <v>0.28800000000000003</v>
      </c>
      <c r="D117" s="6"/>
      <c r="E117" s="597"/>
      <c r="F117" s="6"/>
      <c r="G117" s="286">
        <v>14.398999999999999</v>
      </c>
      <c r="H117" s="334"/>
      <c r="I117" s="91"/>
      <c r="J117" s="98"/>
      <c r="K117" s="93">
        <f>[17]Sheet1!$AJ47</f>
        <v>1.8200000999999999</v>
      </c>
      <c r="L117" s="91"/>
      <c r="M117" s="644"/>
      <c r="N117" s="974"/>
      <c r="O117" s="976">
        <v>0.747</v>
      </c>
      <c r="P117" s="258"/>
      <c r="Q117" s="90"/>
    </row>
    <row r="118" spans="1:21" x14ac:dyDescent="0.25">
      <c r="A118" s="19">
        <v>2013</v>
      </c>
      <c r="B118" s="286"/>
      <c r="C118" s="112"/>
      <c r="D118" s="6"/>
      <c r="E118" s="597"/>
      <c r="F118" s="6"/>
      <c r="G118" s="286"/>
      <c r="H118" s="334"/>
      <c r="I118" s="91"/>
      <c r="J118" s="98"/>
      <c r="K118" s="93">
        <f>[17]Sheet1!$AJ48</f>
        <v>1.8620000000000001</v>
      </c>
      <c r="L118" s="91"/>
      <c r="M118" s="644"/>
      <c r="N118" s="974"/>
      <c r="O118" s="975"/>
      <c r="P118" s="258"/>
      <c r="Q118" s="90"/>
    </row>
    <row r="119" spans="1:21" x14ac:dyDescent="0.25">
      <c r="A119" s="19">
        <v>2014</v>
      </c>
      <c r="B119" s="286"/>
      <c r="C119" s="112"/>
      <c r="D119" s="6"/>
      <c r="E119" s="597"/>
      <c r="F119" s="6"/>
      <c r="G119" s="286"/>
      <c r="H119" s="334"/>
      <c r="I119" s="91"/>
      <c r="J119" s="98"/>
      <c r="K119" s="93">
        <f>[17]Sheet1!$AJ49</f>
        <v>1.8180000000000001</v>
      </c>
      <c r="L119" s="91"/>
      <c r="M119" s="589"/>
      <c r="N119" s="518"/>
      <c r="O119" s="150"/>
      <c r="P119" s="258"/>
      <c r="Q119" s="90"/>
    </row>
    <row r="120" spans="1:21" ht="15.75" thickBot="1" x14ac:dyDescent="0.3">
      <c r="A120" s="37">
        <v>2015</v>
      </c>
      <c r="B120" s="166"/>
      <c r="C120" s="148"/>
      <c r="D120" s="143"/>
      <c r="E120" s="145"/>
      <c r="F120" s="143"/>
      <c r="G120" s="333"/>
      <c r="H120" s="154"/>
      <c r="I120" s="144"/>
      <c r="J120" s="253"/>
      <c r="K120" s="154"/>
      <c r="L120" s="90"/>
      <c r="M120" s="166"/>
      <c r="N120" s="143"/>
      <c r="O120" s="154"/>
      <c r="P120" s="245"/>
      <c r="Q120" s="90"/>
    </row>
    <row r="121" spans="1:21" ht="15.75" thickTop="1" x14ac:dyDescent="0.25"/>
    <row r="122" spans="1:21" s="45" customFormat="1" x14ac:dyDescent="0.25">
      <c r="A122" s="1012" t="s">
        <v>505</v>
      </c>
      <c r="B122" s="75"/>
      <c r="C122" s="75"/>
      <c r="D122" s="75"/>
      <c r="E122" s="75"/>
      <c r="F122" s="75"/>
      <c r="G122" s="43"/>
      <c r="H122" s="43"/>
      <c r="I122" s="43"/>
      <c r="Q122" s="43"/>
    </row>
    <row r="123" spans="1:21" s="45" customFormat="1" x14ac:dyDescent="0.2">
      <c r="A123" s="99" t="s">
        <v>79</v>
      </c>
      <c r="B123" s="1554" t="s">
        <v>432</v>
      </c>
      <c r="C123" s="1554"/>
      <c r="D123" s="1554"/>
      <c r="E123" s="1554"/>
      <c r="F123" s="1554"/>
      <c r="G123" s="1554"/>
      <c r="H123" s="1554"/>
      <c r="I123" s="1554"/>
      <c r="J123" s="1554"/>
      <c r="K123" s="1554"/>
      <c r="Q123" s="43"/>
    </row>
    <row r="124" spans="1:21" s="45" customFormat="1" x14ac:dyDescent="0.2">
      <c r="A124" s="99" t="s">
        <v>80</v>
      </c>
      <c r="B124" s="1543" t="s">
        <v>369</v>
      </c>
      <c r="C124" s="1543"/>
      <c r="D124" s="1543"/>
      <c r="E124" s="1543"/>
      <c r="F124" s="1543"/>
      <c r="G124" s="1543"/>
      <c r="H124" s="1543"/>
      <c r="I124" s="287"/>
      <c r="J124" s="287"/>
      <c r="K124" s="129"/>
      <c r="L124" s="287"/>
      <c r="M124" s="287"/>
      <c r="N124" s="287"/>
      <c r="O124" s="287"/>
      <c r="Q124" s="43"/>
    </row>
    <row r="125" spans="1:21" s="45" customFormat="1" ht="15" customHeight="1" x14ac:dyDescent="0.25">
      <c r="A125" s="99" t="s">
        <v>81</v>
      </c>
      <c r="B125" s="1536" t="s">
        <v>488</v>
      </c>
      <c r="C125" s="1536"/>
      <c r="D125" s="1536"/>
      <c r="E125" s="1536"/>
      <c r="F125" s="1536"/>
      <c r="G125" s="1536"/>
      <c r="H125" s="1536"/>
      <c r="I125" s="1536"/>
      <c r="J125" s="1536"/>
      <c r="K125" s="1536"/>
      <c r="L125" s="1536"/>
      <c r="M125" s="1536"/>
      <c r="N125" s="1536"/>
      <c r="O125" s="1536"/>
      <c r="P125" s="1536"/>
      <c r="Q125" s="1536"/>
      <c r="R125" s="1536"/>
      <c r="S125" s="1536"/>
      <c r="T125" s="1536"/>
      <c r="U125" s="1536"/>
    </row>
    <row r="126" spans="1:21" ht="15" customHeight="1" x14ac:dyDescent="0.25">
      <c r="A126" s="241" t="s">
        <v>82</v>
      </c>
      <c r="B126" s="1562" t="s">
        <v>370</v>
      </c>
      <c r="C126" s="1562"/>
      <c r="D126" s="1562"/>
      <c r="E126" s="1562"/>
      <c r="F126" s="1562"/>
      <c r="G126" s="1562"/>
      <c r="H126" s="1562"/>
    </row>
    <row r="127" spans="1:21" x14ac:dyDescent="0.25">
      <c r="A127" s="241" t="s">
        <v>83</v>
      </c>
      <c r="B127" s="1559" t="s">
        <v>524</v>
      </c>
      <c r="C127" s="1559"/>
      <c r="D127" s="1559"/>
      <c r="E127" s="1559"/>
      <c r="F127" s="1559"/>
      <c r="G127" s="1559"/>
      <c r="H127" s="1559"/>
      <c r="I127" s="131"/>
      <c r="J127" s="131"/>
      <c r="K127" s="131"/>
      <c r="L127" s="131"/>
      <c r="M127" s="131"/>
      <c r="N127" s="131"/>
      <c r="O127" s="131"/>
      <c r="P127" s="344"/>
    </row>
    <row r="128" spans="1:21" x14ac:dyDescent="0.25">
      <c r="A128" s="99" t="s">
        <v>84</v>
      </c>
      <c r="B128" s="1554" t="s">
        <v>525</v>
      </c>
      <c r="C128" s="1554"/>
      <c r="D128" s="1554"/>
      <c r="E128" s="1554"/>
      <c r="F128" s="1554"/>
      <c r="G128" s="1554"/>
      <c r="H128" s="1554"/>
      <c r="I128" s="131"/>
      <c r="J128" s="131"/>
      <c r="K128" s="131"/>
      <c r="L128" s="131"/>
      <c r="M128" s="131"/>
      <c r="N128" s="131"/>
      <c r="O128" s="131"/>
      <c r="P128" s="344"/>
    </row>
    <row r="129" spans="1:17" x14ac:dyDescent="0.25">
      <c r="A129" s="99" t="s">
        <v>85</v>
      </c>
      <c r="B129" s="1543" t="s">
        <v>163</v>
      </c>
      <c r="C129" s="1543"/>
      <c r="D129" s="1543"/>
      <c r="E129" s="1543"/>
      <c r="F129" s="1543"/>
      <c r="G129" s="1543"/>
      <c r="H129" s="1543"/>
      <c r="I129" s="131"/>
      <c r="J129" s="131"/>
      <c r="K129" s="131"/>
      <c r="L129" s="131"/>
      <c r="M129" s="131"/>
      <c r="N129" s="131"/>
      <c r="O129" s="131"/>
      <c r="P129" s="344"/>
    </row>
    <row r="130" spans="1:17" x14ac:dyDescent="0.25">
      <c r="A130" s="241" t="s">
        <v>433</v>
      </c>
      <c r="B130" s="1554" t="s">
        <v>431</v>
      </c>
      <c r="C130" s="1554"/>
      <c r="D130" s="1554"/>
      <c r="E130" s="1554"/>
      <c r="F130" s="1554"/>
      <c r="G130" s="1554"/>
      <c r="H130" s="1554"/>
      <c r="I130" s="1554"/>
      <c r="J130" s="1554"/>
      <c r="K130" s="1554"/>
      <c r="L130" s="293"/>
      <c r="M130" s="293"/>
      <c r="N130" s="293"/>
      <c r="O130" s="293"/>
      <c r="P130" s="347"/>
    </row>
    <row r="131" spans="1:17" ht="15" customHeight="1" x14ac:dyDescent="0.25">
      <c r="A131" s="42" t="s">
        <v>504</v>
      </c>
      <c r="B131" s="129"/>
      <c r="C131" s="129"/>
    </row>
    <row r="132" spans="1:17" ht="15" customHeight="1" x14ac:dyDescent="0.25">
      <c r="A132"/>
      <c r="B132" s="1520" t="s">
        <v>113</v>
      </c>
      <c r="C132" s="1520"/>
      <c r="D132" s="1520"/>
      <c r="E132" s="1520"/>
      <c r="F132" s="1520"/>
      <c r="G132" s="1520"/>
      <c r="H132" s="1520"/>
      <c r="I132" s="1520"/>
      <c r="J132" s="1520"/>
      <c r="K132" s="1520"/>
      <c r="L132" s="1520"/>
      <c r="M132" s="1520"/>
      <c r="N132" s="959"/>
      <c r="O132" s="959"/>
      <c r="P132" s="340"/>
      <c r="Q132"/>
    </row>
    <row r="133" spans="1:17" ht="18" customHeight="1" x14ac:dyDescent="0.25">
      <c r="A133"/>
      <c r="B133" s="1514" t="s">
        <v>434</v>
      </c>
      <c r="C133" s="1514"/>
      <c r="D133" s="1514"/>
      <c r="E133" s="1514"/>
      <c r="F133" s="1514"/>
      <c r="G133" s="1514"/>
      <c r="H133" s="1514"/>
      <c r="I133" s="1514"/>
      <c r="J133" s="1514"/>
      <c r="K133" s="1514"/>
      <c r="L133" s="340"/>
      <c r="M133" s="340"/>
      <c r="N133" s="959"/>
      <c r="O133" s="959"/>
      <c r="P133" s="342"/>
      <c r="Q133"/>
    </row>
    <row r="134" spans="1:17" x14ac:dyDescent="0.25">
      <c r="A134"/>
      <c r="B134" s="1520" t="s">
        <v>435</v>
      </c>
      <c r="C134" s="1520"/>
      <c r="D134" s="1520"/>
      <c r="E134" s="1520"/>
      <c r="F134" s="1520"/>
      <c r="G134" s="1520"/>
      <c r="H134" s="1520"/>
      <c r="I134" s="1520"/>
      <c r="J134" s="1520"/>
      <c r="K134" s="1520"/>
      <c r="L134" s="1520"/>
      <c r="M134" s="1520"/>
      <c r="N134" s="959"/>
      <c r="O134" s="959"/>
      <c r="P134" s="342"/>
      <c r="Q134"/>
    </row>
    <row r="135" spans="1:17" x14ac:dyDescent="0.25">
      <c r="B135" s="1520" t="s">
        <v>436</v>
      </c>
      <c r="C135" s="1520"/>
      <c r="D135" s="1520"/>
      <c r="E135" s="1520"/>
      <c r="F135" s="1520"/>
      <c r="G135" s="1520"/>
      <c r="H135" s="1520"/>
      <c r="I135" s="1520"/>
      <c r="J135" s="1520"/>
      <c r="K135" s="1520"/>
      <c r="L135" s="1520"/>
      <c r="M135" s="1520"/>
      <c r="N135" s="959"/>
      <c r="O135" s="959"/>
    </row>
    <row r="136" spans="1:17" x14ac:dyDescent="0.25">
      <c r="B136" s="1520" t="s">
        <v>437</v>
      </c>
      <c r="C136" s="1520"/>
      <c r="D136" s="1520"/>
      <c r="E136" s="1520"/>
      <c r="F136" s="1520"/>
      <c r="G136" s="1520"/>
      <c r="H136" s="1520"/>
      <c r="I136" s="1520"/>
      <c r="J136" s="1520"/>
      <c r="K136" s="1520"/>
      <c r="L136" s="1520"/>
      <c r="M136" s="1520"/>
      <c r="N136" s="961"/>
      <c r="O136" s="961"/>
    </row>
    <row r="137" spans="1:17" x14ac:dyDescent="0.25">
      <c r="B137" s="1520" t="s">
        <v>438</v>
      </c>
      <c r="C137" s="1520"/>
      <c r="D137" s="1520"/>
      <c r="E137" s="1520"/>
      <c r="F137" s="1520"/>
      <c r="G137" s="1520"/>
      <c r="H137" s="1520"/>
      <c r="I137" s="1520"/>
      <c r="J137" s="1520"/>
      <c r="K137" s="1520"/>
      <c r="L137" s="1520"/>
      <c r="M137" s="1520"/>
      <c r="N137" s="960"/>
      <c r="O137" s="960"/>
    </row>
    <row r="138" spans="1:17" x14ac:dyDescent="0.25">
      <c r="B138" s="1520" t="s">
        <v>439</v>
      </c>
      <c r="C138" s="1520"/>
      <c r="D138" s="1520"/>
      <c r="E138" s="1520"/>
      <c r="F138" s="1520"/>
      <c r="G138" s="1520"/>
      <c r="H138" s="1520"/>
      <c r="I138" s="1520"/>
      <c r="J138" s="1520"/>
      <c r="K138" s="1520"/>
      <c r="L138" s="1520"/>
      <c r="M138" s="1520"/>
      <c r="N138" s="960"/>
      <c r="O138" s="960"/>
    </row>
    <row r="139" spans="1:17" x14ac:dyDescent="0.25">
      <c r="B139" s="1514" t="s">
        <v>440</v>
      </c>
      <c r="C139" s="1514"/>
      <c r="D139" s="1514"/>
      <c r="E139" s="1514"/>
      <c r="F139" s="1514"/>
      <c r="G139" s="1514"/>
      <c r="H139" s="1514"/>
      <c r="I139" s="1514"/>
      <c r="J139" s="1514"/>
      <c r="K139" s="1514"/>
      <c r="L139" s="1514"/>
      <c r="M139" s="1514"/>
      <c r="N139" s="960"/>
      <c r="O139" s="960"/>
    </row>
  </sheetData>
  <mergeCells count="21">
    <mergeCell ref="B1:O1"/>
    <mergeCell ref="B132:M132"/>
    <mergeCell ref="B133:K133"/>
    <mergeCell ref="B134:M134"/>
    <mergeCell ref="B130:K130"/>
    <mergeCell ref="M2:O2"/>
    <mergeCell ref="B123:K123"/>
    <mergeCell ref="B127:H127"/>
    <mergeCell ref="B129:H129"/>
    <mergeCell ref="B2:C2"/>
    <mergeCell ref="G2:H2"/>
    <mergeCell ref="J2:K2"/>
    <mergeCell ref="B124:H124"/>
    <mergeCell ref="B126:H126"/>
    <mergeCell ref="B125:U125"/>
    <mergeCell ref="B128:H128"/>
    <mergeCell ref="B135:M135"/>
    <mergeCell ref="B136:M136"/>
    <mergeCell ref="B137:M137"/>
    <mergeCell ref="B139:M139"/>
    <mergeCell ref="B138:M138"/>
  </mergeCells>
  <hyperlinks>
    <hyperlink ref="B129" r:id="rId1" xr:uid="{00000000-0004-0000-0E00-000000000000}"/>
    <hyperlink ref="B124" r:id="rId2" display="SOEPmonitor 1984-2013, SOEP Survey Paper 284, page 83, " xr:uid="{00000000-0004-0000-0E00-000001000000}"/>
    <hyperlink ref="B126" r:id="rId3" display="SOEPmonitor 1984-2013, SOEP Survey Paper 284, page 83, " xr:uid="{00000000-0004-0000-0E00-000002000000}"/>
    <hyperlink ref="B125" r:id="rId4" display="WID.world (accessed 21 February 2017)" xr:uid="{00000000-0004-0000-0E00-000003000000}"/>
    <hyperlink ref="C125" r:id="rId5" display="http://wid.world/" xr:uid="{00000000-0004-0000-0E00-000004000000}"/>
    <hyperlink ref="D125" r:id="rId6" display="http://wid.world/" xr:uid="{00000000-0004-0000-0E00-000005000000}"/>
    <hyperlink ref="E125" r:id="rId7" display="http://wid.world/" xr:uid="{00000000-0004-0000-0E00-000006000000}"/>
    <hyperlink ref="F125" r:id="rId8" display="http://wid.world/" xr:uid="{00000000-0004-0000-0E00-000007000000}"/>
    <hyperlink ref="G125" r:id="rId9" display="http://wid.world/" xr:uid="{00000000-0004-0000-0E00-000008000000}"/>
    <hyperlink ref="H125" r:id="rId10" display="http://wid.world/" xr:uid="{00000000-0004-0000-0E00-000009000000}"/>
    <hyperlink ref="I125" r:id="rId11" display="http://wid.world/" xr:uid="{00000000-0004-0000-0E00-00000A000000}"/>
    <hyperlink ref="J125" r:id="rId12" display="http://wid.world/" xr:uid="{00000000-0004-0000-0E00-00000B000000}"/>
    <hyperlink ref="K125" r:id="rId13" display="http://wid.world/" xr:uid="{00000000-0004-0000-0E00-00000C000000}"/>
    <hyperlink ref="L125" r:id="rId14" display="http://wid.world/" xr:uid="{00000000-0004-0000-0E00-00000D000000}"/>
    <hyperlink ref="M125" r:id="rId15" display="http://wid.world/" xr:uid="{00000000-0004-0000-0E00-00000E000000}"/>
    <hyperlink ref="P125" r:id="rId16" display="http://wid.world/" xr:uid="{00000000-0004-0000-0E00-00000F000000}"/>
    <hyperlink ref="Q125" r:id="rId17" display="http://wid.world/" xr:uid="{00000000-0004-0000-0E00-000010000000}"/>
    <hyperlink ref="R125" r:id="rId18" display="http://wid.world/" xr:uid="{00000000-0004-0000-0E00-000011000000}"/>
    <hyperlink ref="S125" r:id="rId19" display="http://wid.world/" xr:uid="{00000000-0004-0000-0E00-000012000000}"/>
    <hyperlink ref="T125" r:id="rId20" display="http://wid.world/" xr:uid="{00000000-0004-0000-0E00-000013000000}"/>
    <hyperlink ref="U125" r:id="rId21" display="http://wid.world/" xr:uid="{00000000-0004-0000-0E00-000014000000}"/>
    <hyperlink ref="B133" r:id="rId22" xr:uid="{00000000-0004-0000-0E00-000015000000}"/>
    <hyperlink ref="B139" r:id="rId23" xr:uid="{00000000-0004-0000-0E00-000016000000}"/>
  </hyperlink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33"/>
  <sheetViews>
    <sheetView topLeftCell="A109" workbookViewId="0">
      <selection activeCell="F5" sqref="F5"/>
    </sheetView>
  </sheetViews>
  <sheetFormatPr defaultColWidth="8.85546875" defaultRowHeight="15" x14ac:dyDescent="0.25"/>
  <cols>
    <col min="2" max="2" width="25.28515625" style="70" customWidth="1"/>
    <col min="3" max="3" width="19.7109375" style="70" customWidth="1"/>
    <col min="4" max="5" width="22.42578125" style="70" customWidth="1"/>
    <col min="6" max="7" width="18" style="70" customWidth="1"/>
    <col min="8" max="8" width="17" style="70" customWidth="1"/>
    <col min="9" max="10" width="2" style="70" customWidth="1"/>
    <col min="11" max="11" width="7.85546875" style="70" customWidth="1"/>
  </cols>
  <sheetData>
    <row r="1" spans="1:11" ht="27" thickBot="1" x14ac:dyDescent="0.45">
      <c r="A1" s="6"/>
      <c r="B1" s="1521" t="s">
        <v>22</v>
      </c>
      <c r="C1" s="1522"/>
      <c r="D1" s="1522"/>
      <c r="E1" s="1522"/>
      <c r="F1" s="1522"/>
      <c r="G1" s="1522"/>
      <c r="H1" s="1523"/>
      <c r="I1" s="343"/>
      <c r="J1" s="343"/>
      <c r="K1" s="343"/>
    </row>
    <row r="2" spans="1:11" ht="15.75" thickBot="1" x14ac:dyDescent="0.3">
      <c r="A2" s="6"/>
      <c r="B2" s="259" t="s">
        <v>55</v>
      </c>
      <c r="C2" s="142" t="s">
        <v>56</v>
      </c>
      <c r="D2" s="1540" t="s">
        <v>57</v>
      </c>
      <c r="E2" s="1542"/>
      <c r="F2" s="1540" t="s">
        <v>58</v>
      </c>
      <c r="G2" s="1542"/>
      <c r="H2" s="142" t="s">
        <v>59</v>
      </c>
      <c r="I2" s="343"/>
      <c r="J2" s="343"/>
      <c r="K2" s="343"/>
    </row>
    <row r="3" spans="1:11" ht="15" customHeight="1" x14ac:dyDescent="0.25">
      <c r="A3" s="6"/>
      <c r="B3" s="348" t="s">
        <v>60</v>
      </c>
      <c r="C3" s="140" t="s">
        <v>61</v>
      </c>
      <c r="D3" s="1563" t="s">
        <v>62</v>
      </c>
      <c r="E3" s="1549"/>
      <c r="F3" s="1564" t="s">
        <v>63</v>
      </c>
      <c r="G3" s="1529"/>
      <c r="H3" s="140" t="s">
        <v>64</v>
      </c>
      <c r="I3" s="106"/>
      <c r="J3" s="106"/>
      <c r="K3" s="343"/>
    </row>
    <row r="4" spans="1:11" ht="15" customHeight="1" x14ac:dyDescent="0.25">
      <c r="A4" s="6"/>
      <c r="B4" s="308" t="s">
        <v>52</v>
      </c>
      <c r="C4" s="137" t="s">
        <v>67</v>
      </c>
      <c r="D4" s="369" t="s">
        <v>177</v>
      </c>
      <c r="E4" s="374" t="s">
        <v>178</v>
      </c>
      <c r="F4" s="638" t="s">
        <v>254</v>
      </c>
      <c r="G4" s="374" t="s">
        <v>52</v>
      </c>
      <c r="H4" s="996" t="s">
        <v>4</v>
      </c>
      <c r="I4" s="106"/>
      <c r="J4" s="106"/>
      <c r="K4" s="343"/>
    </row>
    <row r="5" spans="1:11" s="1" customFormat="1" ht="75" x14ac:dyDescent="0.25">
      <c r="A5" s="16"/>
      <c r="B5" s="319" t="s">
        <v>103</v>
      </c>
      <c r="C5" s="275" t="s">
        <v>597</v>
      </c>
      <c r="D5" s="272" t="s">
        <v>6</v>
      </c>
      <c r="E5" s="368" t="s">
        <v>9</v>
      </c>
      <c r="F5" s="276" t="s">
        <v>54</v>
      </c>
      <c r="G5" s="368" t="s">
        <v>179</v>
      </c>
      <c r="H5" s="275" t="s">
        <v>69</v>
      </c>
      <c r="I5" s="113"/>
      <c r="J5" s="113"/>
      <c r="K5" s="65"/>
    </row>
    <row r="6" spans="1:11" s="1" customFormat="1" x14ac:dyDescent="0.25">
      <c r="A6">
        <v>1900</v>
      </c>
      <c r="B6" s="261"/>
      <c r="C6" s="305"/>
      <c r="D6" s="370"/>
      <c r="E6" s="375"/>
      <c r="F6" s="370"/>
      <c r="G6" s="375"/>
      <c r="H6" s="305"/>
      <c r="I6" s="206"/>
      <c r="J6" s="206"/>
      <c r="K6" s="294"/>
    </row>
    <row r="7" spans="1:11" s="1" customFormat="1" x14ac:dyDescent="0.25">
      <c r="A7">
        <v>1901</v>
      </c>
      <c r="B7" s="262"/>
      <c r="C7" s="305"/>
      <c r="D7" s="370"/>
      <c r="E7" s="375"/>
      <c r="F7" s="370"/>
      <c r="G7" s="375"/>
      <c r="H7" s="305"/>
      <c r="I7" s="206"/>
      <c r="J7" s="206"/>
      <c r="K7" s="294"/>
    </row>
    <row r="8" spans="1:11" s="1" customFormat="1" x14ac:dyDescent="0.25">
      <c r="A8">
        <v>1902</v>
      </c>
      <c r="B8" s="262"/>
      <c r="C8" s="305"/>
      <c r="D8" s="370"/>
      <c r="E8" s="375"/>
      <c r="F8" s="370"/>
      <c r="G8" s="375"/>
      <c r="H8" s="305"/>
      <c r="I8" s="206"/>
      <c r="J8" s="206"/>
      <c r="K8" s="294"/>
    </row>
    <row r="9" spans="1:11" s="1" customFormat="1" x14ac:dyDescent="0.25">
      <c r="A9">
        <v>1903</v>
      </c>
      <c r="B9" s="262"/>
      <c r="C9" s="305"/>
      <c r="D9" s="370"/>
      <c r="E9" s="375"/>
      <c r="F9" s="370"/>
      <c r="G9" s="375"/>
      <c r="H9" s="305"/>
      <c r="I9" s="206"/>
      <c r="J9" s="206"/>
      <c r="K9" s="294"/>
    </row>
    <row r="10" spans="1:11" s="1" customFormat="1" x14ac:dyDescent="0.25">
      <c r="A10">
        <v>1904</v>
      </c>
      <c r="B10" s="262"/>
      <c r="C10" s="305"/>
      <c r="D10" s="370"/>
      <c r="E10" s="375"/>
      <c r="F10" s="370"/>
      <c r="G10" s="375"/>
      <c r="H10" s="305"/>
      <c r="I10" s="206"/>
      <c r="J10" s="206"/>
      <c r="K10" s="294"/>
    </row>
    <row r="11" spans="1:11" s="1" customFormat="1" x14ac:dyDescent="0.25">
      <c r="A11">
        <v>1905</v>
      </c>
      <c r="B11" s="262"/>
      <c r="C11" s="305"/>
      <c r="D11" s="370"/>
      <c r="E11" s="375"/>
      <c r="F11" s="370"/>
      <c r="G11" s="375"/>
      <c r="H11" s="305"/>
      <c r="I11" s="206"/>
      <c r="J11" s="206"/>
      <c r="K11" s="294"/>
    </row>
    <row r="12" spans="1:11" s="1" customFormat="1" x14ac:dyDescent="0.25">
      <c r="A12">
        <v>1906</v>
      </c>
      <c r="B12" s="262"/>
      <c r="C12" s="305"/>
      <c r="D12" s="370"/>
      <c r="E12" s="375"/>
      <c r="F12" s="370"/>
      <c r="G12" s="375"/>
      <c r="H12" s="305"/>
      <c r="I12" s="206"/>
      <c r="J12" s="206"/>
      <c r="K12" s="294"/>
    </row>
    <row r="13" spans="1:11" s="1" customFormat="1" x14ac:dyDescent="0.25">
      <c r="A13">
        <v>1907</v>
      </c>
      <c r="B13" s="262"/>
      <c r="C13" s="305"/>
      <c r="D13" s="370"/>
      <c r="E13" s="375"/>
      <c r="F13" s="370"/>
      <c r="G13" s="375"/>
      <c r="H13" s="305"/>
      <c r="I13" s="206"/>
      <c r="J13" s="206"/>
      <c r="K13" s="294"/>
    </row>
    <row r="14" spans="1:11" s="1" customFormat="1" x14ac:dyDescent="0.25">
      <c r="A14">
        <v>1908</v>
      </c>
      <c r="B14" s="262"/>
      <c r="C14" s="305"/>
      <c r="D14" s="370"/>
      <c r="E14" s="375"/>
      <c r="F14" s="370"/>
      <c r="G14" s="375"/>
      <c r="H14" s="305"/>
      <c r="I14" s="206"/>
      <c r="J14" s="206"/>
      <c r="K14" s="294"/>
    </row>
    <row r="15" spans="1:11" s="1" customFormat="1" x14ac:dyDescent="0.25">
      <c r="A15">
        <v>1909</v>
      </c>
      <c r="B15" s="262"/>
      <c r="C15" s="305"/>
      <c r="D15" s="370"/>
      <c r="E15" s="375"/>
      <c r="F15" s="370"/>
      <c r="G15" s="375"/>
      <c r="H15" s="305"/>
      <c r="I15" s="206"/>
      <c r="J15" s="206"/>
      <c r="K15" s="294"/>
    </row>
    <row r="16" spans="1:11" s="1" customFormat="1" x14ac:dyDescent="0.25">
      <c r="A16">
        <v>1910</v>
      </c>
      <c r="B16" s="262"/>
      <c r="C16" s="305"/>
      <c r="D16" s="370"/>
      <c r="E16" s="375"/>
      <c r="F16" s="370"/>
      <c r="G16" s="375"/>
      <c r="H16" s="305"/>
      <c r="I16" s="206"/>
      <c r="J16" s="206"/>
      <c r="K16" s="294"/>
    </row>
    <row r="17" spans="1:11" x14ac:dyDescent="0.25">
      <c r="A17">
        <v>1911</v>
      </c>
      <c r="B17" s="263"/>
      <c r="C17" s="305"/>
      <c r="D17" s="371"/>
      <c r="E17" s="315"/>
      <c r="F17" s="371"/>
      <c r="G17" s="315"/>
      <c r="H17" s="305"/>
      <c r="I17" s="216"/>
      <c r="J17" s="216"/>
      <c r="K17" s="295"/>
    </row>
    <row r="18" spans="1:11" x14ac:dyDescent="0.25">
      <c r="A18">
        <v>1912</v>
      </c>
      <c r="B18" s="263"/>
      <c r="C18" s="305"/>
      <c r="D18" s="371"/>
      <c r="E18" s="315"/>
      <c r="F18" s="371"/>
      <c r="G18" s="315"/>
      <c r="H18" s="305"/>
      <c r="I18" s="216"/>
      <c r="J18" s="216"/>
      <c r="K18" s="295"/>
    </row>
    <row r="19" spans="1:11" x14ac:dyDescent="0.25">
      <c r="A19">
        <v>1913</v>
      </c>
      <c r="B19" s="263"/>
      <c r="C19" s="305"/>
      <c r="D19" s="371"/>
      <c r="E19" s="315"/>
      <c r="F19" s="371"/>
      <c r="G19" s="315"/>
      <c r="H19" s="305"/>
      <c r="I19" s="216"/>
      <c r="J19" s="216"/>
      <c r="K19" s="295"/>
    </row>
    <row r="20" spans="1:11" x14ac:dyDescent="0.25">
      <c r="A20">
        <v>1914</v>
      </c>
      <c r="B20" s="263"/>
      <c r="C20" s="305"/>
      <c r="D20" s="371"/>
      <c r="E20" s="315"/>
      <c r="F20" s="371"/>
      <c r="G20" s="315"/>
      <c r="H20" s="305"/>
      <c r="I20" s="216"/>
      <c r="J20" s="216"/>
      <c r="K20" s="295"/>
    </row>
    <row r="21" spans="1:11" x14ac:dyDescent="0.25">
      <c r="A21">
        <v>1915</v>
      </c>
      <c r="B21" s="263"/>
      <c r="C21" s="305"/>
      <c r="D21" s="371"/>
      <c r="E21" s="315"/>
      <c r="F21" s="371"/>
      <c r="G21" s="315"/>
      <c r="H21" s="305"/>
      <c r="I21" s="216"/>
      <c r="J21" s="216"/>
      <c r="K21" s="295"/>
    </row>
    <row r="22" spans="1:11" x14ac:dyDescent="0.25">
      <c r="A22">
        <v>1916</v>
      </c>
      <c r="B22" s="263"/>
      <c r="C22" s="305"/>
      <c r="D22" s="371"/>
      <c r="E22" s="315"/>
      <c r="F22" s="371"/>
      <c r="G22" s="315"/>
      <c r="H22" s="305"/>
      <c r="I22" s="216"/>
      <c r="J22" s="216"/>
      <c r="K22" s="295"/>
    </row>
    <row r="23" spans="1:11" x14ac:dyDescent="0.25">
      <c r="A23">
        <v>1917</v>
      </c>
      <c r="B23" s="263"/>
      <c r="C23" s="305"/>
      <c r="D23" s="371"/>
      <c r="E23" s="315"/>
      <c r="F23" s="371"/>
      <c r="G23" s="315"/>
      <c r="H23" s="305"/>
      <c r="I23" s="216"/>
      <c r="J23" s="216"/>
      <c r="K23" s="295"/>
    </row>
    <row r="24" spans="1:11" x14ac:dyDescent="0.25">
      <c r="A24">
        <v>1918</v>
      </c>
      <c r="B24" s="263"/>
      <c r="C24" s="305"/>
      <c r="D24" s="371"/>
      <c r="E24" s="315"/>
      <c r="F24" s="371"/>
      <c r="G24" s="315"/>
      <c r="H24" s="305"/>
      <c r="I24" s="216"/>
      <c r="J24" s="216"/>
      <c r="K24" s="295"/>
    </row>
    <row r="25" spans="1:11" x14ac:dyDescent="0.25">
      <c r="A25">
        <v>1919</v>
      </c>
      <c r="B25" s="263"/>
      <c r="C25" s="305"/>
      <c r="D25" s="371"/>
      <c r="E25" s="315"/>
      <c r="F25" s="371"/>
      <c r="G25" s="315"/>
      <c r="H25" s="305"/>
      <c r="I25" s="216"/>
      <c r="J25" s="216"/>
      <c r="K25" s="295"/>
    </row>
    <row r="26" spans="1:11" x14ac:dyDescent="0.25">
      <c r="A26">
        <v>1920</v>
      </c>
      <c r="B26" s="263"/>
      <c r="C26" s="305"/>
      <c r="D26" s="371"/>
      <c r="E26" s="315"/>
      <c r="F26" s="371"/>
      <c r="G26" s="315"/>
      <c r="H26" s="305"/>
      <c r="I26" s="216"/>
      <c r="J26" s="216"/>
      <c r="K26" s="295"/>
    </row>
    <row r="27" spans="1:11" x14ac:dyDescent="0.25">
      <c r="A27">
        <v>1921</v>
      </c>
      <c r="B27" s="263"/>
      <c r="C27" s="305"/>
      <c r="D27" s="371"/>
      <c r="E27" s="315"/>
      <c r="F27" s="371"/>
      <c r="G27" s="315"/>
      <c r="H27" s="305"/>
      <c r="I27" s="216"/>
      <c r="J27" s="216"/>
      <c r="K27" s="295"/>
    </row>
    <row r="28" spans="1:11" x14ac:dyDescent="0.25">
      <c r="A28">
        <v>1922</v>
      </c>
      <c r="B28" s="263"/>
      <c r="C28" s="305"/>
      <c r="D28" s="371"/>
      <c r="E28" s="315"/>
      <c r="F28" s="371"/>
      <c r="G28" s="315"/>
      <c r="H28" s="305"/>
      <c r="I28" s="216"/>
      <c r="J28" s="216"/>
      <c r="K28" s="295"/>
    </row>
    <row r="29" spans="1:11" x14ac:dyDescent="0.25">
      <c r="A29">
        <v>1923</v>
      </c>
      <c r="B29" s="263"/>
      <c r="C29" s="305"/>
      <c r="D29" s="309"/>
      <c r="E29" s="315"/>
      <c r="F29" s="371"/>
      <c r="G29" s="315"/>
      <c r="H29" s="305"/>
      <c r="I29" s="216"/>
      <c r="J29" s="216"/>
      <c r="K29" s="295"/>
    </row>
    <row r="30" spans="1:11" x14ac:dyDescent="0.25">
      <c r="A30">
        <v>1924</v>
      </c>
      <c r="B30" s="263"/>
      <c r="C30" s="305"/>
      <c r="D30" s="309"/>
      <c r="E30" s="315"/>
      <c r="F30" s="371"/>
      <c r="G30" s="315"/>
      <c r="H30" s="305"/>
      <c r="I30" s="216"/>
      <c r="J30" s="216"/>
      <c r="K30" s="295"/>
    </row>
    <row r="31" spans="1:11" x14ac:dyDescent="0.25">
      <c r="A31">
        <v>1925</v>
      </c>
      <c r="B31" s="263"/>
      <c r="C31" s="305"/>
      <c r="D31" s="309"/>
      <c r="E31" s="315"/>
      <c r="F31" s="371"/>
      <c r="G31" s="315"/>
      <c r="H31" s="305"/>
      <c r="I31" s="216"/>
      <c r="J31" s="216"/>
      <c r="K31" s="295"/>
    </row>
    <row r="32" spans="1:11" x14ac:dyDescent="0.25">
      <c r="A32">
        <v>1926</v>
      </c>
      <c r="B32" s="263"/>
      <c r="C32" s="305"/>
      <c r="D32" s="309"/>
      <c r="E32" s="315"/>
      <c r="F32" s="371"/>
      <c r="G32" s="315"/>
      <c r="H32" s="305"/>
      <c r="I32" s="216"/>
      <c r="J32" s="216"/>
      <c r="K32" s="295"/>
    </row>
    <row r="33" spans="1:11" x14ac:dyDescent="0.25">
      <c r="A33">
        <v>1927</v>
      </c>
      <c r="B33" s="263"/>
      <c r="C33" s="305"/>
      <c r="D33" s="309"/>
      <c r="E33" s="315"/>
      <c r="F33" s="371"/>
      <c r="G33" s="315"/>
      <c r="H33" s="305"/>
      <c r="I33" s="216"/>
      <c r="J33" s="216"/>
      <c r="K33" s="295"/>
    </row>
    <row r="34" spans="1:11" x14ac:dyDescent="0.25">
      <c r="A34">
        <v>1928</v>
      </c>
      <c r="B34" s="263"/>
      <c r="C34" s="305"/>
      <c r="D34" s="309"/>
      <c r="E34" s="315"/>
      <c r="F34" s="371"/>
      <c r="G34" s="315"/>
      <c r="H34" s="305"/>
      <c r="I34" s="216"/>
      <c r="J34" s="216"/>
      <c r="K34" s="295"/>
    </row>
    <row r="35" spans="1:11" x14ac:dyDescent="0.25">
      <c r="A35">
        <v>1929</v>
      </c>
      <c r="B35" s="263"/>
      <c r="C35" s="305"/>
      <c r="D35" s="309"/>
      <c r="E35" s="315"/>
      <c r="F35" s="371"/>
      <c r="G35" s="315"/>
      <c r="H35" s="305"/>
      <c r="I35" s="216"/>
      <c r="J35" s="216"/>
      <c r="K35" s="295"/>
    </row>
    <row r="36" spans="1:11" x14ac:dyDescent="0.25">
      <c r="A36">
        <v>1930</v>
      </c>
      <c r="B36" s="263"/>
      <c r="C36" s="305"/>
      <c r="D36" s="309"/>
      <c r="E36" s="315"/>
      <c r="F36" s="371"/>
      <c r="G36" s="315"/>
      <c r="H36" s="305"/>
      <c r="I36" s="216"/>
      <c r="J36" s="216"/>
      <c r="K36" s="295"/>
    </row>
    <row r="37" spans="1:11" x14ac:dyDescent="0.25">
      <c r="A37">
        <v>1931</v>
      </c>
      <c r="B37" s="263"/>
      <c r="C37" s="305"/>
      <c r="D37" s="309"/>
      <c r="E37" s="315"/>
      <c r="F37" s="371"/>
      <c r="G37" s="315"/>
      <c r="H37" s="305"/>
      <c r="I37" s="216"/>
      <c r="J37" s="216"/>
      <c r="K37" s="295"/>
    </row>
    <row r="38" spans="1:11" x14ac:dyDescent="0.25">
      <c r="A38">
        <v>1932</v>
      </c>
      <c r="B38" s="263"/>
      <c r="C38" s="305"/>
      <c r="D38" s="309"/>
      <c r="E38" s="315"/>
      <c r="F38" s="371"/>
      <c r="G38" s="315"/>
      <c r="H38" s="305"/>
      <c r="I38" s="216"/>
      <c r="J38" s="216"/>
      <c r="K38" s="295"/>
    </row>
    <row r="39" spans="1:11" x14ac:dyDescent="0.25">
      <c r="A39">
        <v>1933</v>
      </c>
      <c r="B39" s="263"/>
      <c r="C39" s="305"/>
      <c r="D39" s="309"/>
      <c r="E39" s="315"/>
      <c r="F39" s="371"/>
      <c r="G39" s="315"/>
      <c r="H39" s="305"/>
      <c r="I39" s="216"/>
      <c r="J39" s="216"/>
      <c r="K39" s="295"/>
    </row>
    <row r="40" spans="1:11" x14ac:dyDescent="0.25">
      <c r="A40">
        <v>1934</v>
      </c>
      <c r="B40" s="263"/>
      <c r="C40" s="305"/>
      <c r="D40" s="309"/>
      <c r="E40" s="315"/>
      <c r="F40" s="371"/>
      <c r="G40" s="315"/>
      <c r="H40" s="305"/>
      <c r="I40" s="216"/>
      <c r="J40" s="216"/>
      <c r="K40" s="295"/>
    </row>
    <row r="41" spans="1:11" x14ac:dyDescent="0.25">
      <c r="A41">
        <v>1935</v>
      </c>
      <c r="B41" s="263"/>
      <c r="C41" s="305"/>
      <c r="D41" s="309"/>
      <c r="E41" s="315"/>
      <c r="F41" s="371"/>
      <c r="G41" s="315"/>
      <c r="H41" s="305"/>
      <c r="I41" s="216"/>
      <c r="J41" s="216"/>
      <c r="K41" s="295"/>
    </row>
    <row r="42" spans="1:11" x14ac:dyDescent="0.25">
      <c r="A42">
        <v>1936</v>
      </c>
      <c r="B42" s="263"/>
      <c r="C42" s="305"/>
      <c r="D42" s="309"/>
      <c r="E42" s="315"/>
      <c r="F42" s="371"/>
      <c r="G42" s="315"/>
      <c r="H42" s="305"/>
      <c r="I42" s="216"/>
      <c r="J42" s="216"/>
      <c r="K42" s="295"/>
    </row>
    <row r="43" spans="1:11" x14ac:dyDescent="0.25">
      <c r="A43">
        <v>1937</v>
      </c>
      <c r="B43" s="263"/>
      <c r="C43" s="305"/>
      <c r="D43" s="309"/>
      <c r="E43" s="315"/>
      <c r="F43" s="371"/>
      <c r="G43" s="315"/>
      <c r="H43" s="305"/>
      <c r="I43" s="216"/>
      <c r="J43" s="216"/>
      <c r="K43" s="295"/>
    </row>
    <row r="44" spans="1:11" x14ac:dyDescent="0.25">
      <c r="A44">
        <v>1938</v>
      </c>
      <c r="B44" s="263"/>
      <c r="C44" s="305"/>
      <c r="D44" s="309"/>
      <c r="E44" s="315"/>
      <c r="F44" s="371"/>
      <c r="G44" s="315"/>
      <c r="H44" s="305"/>
      <c r="I44" s="216"/>
      <c r="J44" s="216"/>
      <c r="K44" s="295"/>
    </row>
    <row r="45" spans="1:11" x14ac:dyDescent="0.25">
      <c r="A45">
        <v>1939</v>
      </c>
      <c r="B45" s="263"/>
      <c r="C45" s="305"/>
      <c r="D45" s="309"/>
      <c r="E45" s="315"/>
      <c r="F45" s="371"/>
      <c r="G45" s="315"/>
      <c r="H45" s="305"/>
      <c r="I45" s="216"/>
      <c r="J45" s="216"/>
      <c r="K45" s="295"/>
    </row>
    <row r="46" spans="1:11" x14ac:dyDescent="0.25">
      <c r="A46">
        <v>1940</v>
      </c>
      <c r="B46" s="263"/>
      <c r="C46" s="305"/>
      <c r="D46" s="309"/>
      <c r="E46" s="315"/>
      <c r="F46" s="371"/>
      <c r="G46" s="315"/>
      <c r="H46" s="305"/>
      <c r="I46" s="216"/>
      <c r="J46" s="216"/>
      <c r="K46" s="295"/>
    </row>
    <row r="47" spans="1:11" x14ac:dyDescent="0.25">
      <c r="A47">
        <v>1941</v>
      </c>
      <c r="B47" s="263"/>
      <c r="C47" s="305"/>
      <c r="D47" s="309"/>
      <c r="E47" s="315"/>
      <c r="F47" s="371"/>
      <c r="G47" s="315"/>
      <c r="H47" s="305"/>
      <c r="I47" s="216"/>
      <c r="J47" s="216"/>
      <c r="K47" s="295"/>
    </row>
    <row r="48" spans="1:11" x14ac:dyDescent="0.25">
      <c r="A48">
        <v>1942</v>
      </c>
      <c r="B48" s="263"/>
      <c r="C48" s="305"/>
      <c r="D48" s="309"/>
      <c r="E48" s="315"/>
      <c r="F48" s="371"/>
      <c r="G48" s="315"/>
      <c r="H48" s="305"/>
      <c r="I48" s="216"/>
      <c r="J48" s="216"/>
      <c r="K48" s="295"/>
    </row>
    <row r="49" spans="1:11" x14ac:dyDescent="0.25">
      <c r="A49">
        <v>1943</v>
      </c>
      <c r="B49" s="263"/>
      <c r="C49" s="305"/>
      <c r="D49" s="309"/>
      <c r="E49" s="315"/>
      <c r="F49" s="371"/>
      <c r="G49" s="315"/>
      <c r="H49" s="305"/>
      <c r="I49" s="216"/>
      <c r="J49" s="216"/>
      <c r="K49" s="295"/>
    </row>
    <row r="50" spans="1:11" x14ac:dyDescent="0.25">
      <c r="A50">
        <v>1944</v>
      </c>
      <c r="B50" s="263"/>
      <c r="C50" s="305"/>
      <c r="D50" s="309"/>
      <c r="E50" s="315"/>
      <c r="F50" s="371"/>
      <c r="G50" s="315"/>
      <c r="H50" s="305"/>
      <c r="I50" s="216"/>
      <c r="J50" s="216"/>
      <c r="K50" s="295"/>
    </row>
    <row r="51" spans="1:11" x14ac:dyDescent="0.25">
      <c r="A51">
        <v>1945</v>
      </c>
      <c r="B51" s="263"/>
      <c r="C51" s="305"/>
      <c r="D51" s="309"/>
      <c r="E51" s="315"/>
      <c r="F51" s="371"/>
      <c r="G51" s="315"/>
      <c r="H51" s="305"/>
      <c r="I51" s="216"/>
      <c r="J51" s="216"/>
      <c r="K51" s="295"/>
    </row>
    <row r="52" spans="1:11" x14ac:dyDescent="0.25">
      <c r="A52">
        <v>1946</v>
      </c>
      <c r="B52" s="263"/>
      <c r="C52" s="305"/>
      <c r="D52" s="309"/>
      <c r="E52" s="315"/>
      <c r="F52" s="371"/>
      <c r="G52" s="315"/>
      <c r="H52" s="305"/>
      <c r="I52" s="216"/>
      <c r="J52" s="216"/>
      <c r="K52" s="295"/>
    </row>
    <row r="53" spans="1:11" x14ac:dyDescent="0.25">
      <c r="A53">
        <v>1947</v>
      </c>
      <c r="B53" s="263"/>
      <c r="C53" s="305"/>
      <c r="D53" s="309"/>
      <c r="E53" s="315"/>
      <c r="F53" s="371"/>
      <c r="G53" s="315"/>
      <c r="H53" s="305"/>
      <c r="I53" s="216"/>
      <c r="J53" s="216"/>
      <c r="K53" s="295"/>
    </row>
    <row r="54" spans="1:11" x14ac:dyDescent="0.25">
      <c r="A54">
        <v>1948</v>
      </c>
      <c r="B54" s="263"/>
      <c r="C54" s="305"/>
      <c r="D54" s="309"/>
      <c r="E54" s="315"/>
      <c r="F54" s="371"/>
      <c r="G54" s="315"/>
      <c r="H54" s="305"/>
      <c r="I54" s="216"/>
      <c r="J54" s="216"/>
      <c r="K54" s="295"/>
    </row>
    <row r="55" spans="1:11" x14ac:dyDescent="0.25">
      <c r="A55">
        <v>1949</v>
      </c>
      <c r="B55" s="263"/>
      <c r="C55" s="305"/>
      <c r="D55" s="309"/>
      <c r="E55" s="315"/>
      <c r="F55" s="392"/>
      <c r="G55" s="316"/>
      <c r="H55" s="305"/>
      <c r="I55" s="216"/>
      <c r="J55" s="216"/>
      <c r="K55" s="295"/>
    </row>
    <row r="56" spans="1:11" x14ac:dyDescent="0.25">
      <c r="A56">
        <v>1950</v>
      </c>
      <c r="B56" s="263"/>
      <c r="C56" s="305"/>
      <c r="D56" s="309"/>
      <c r="E56" s="315"/>
      <c r="F56" s="392"/>
      <c r="G56" s="316"/>
      <c r="H56" s="305"/>
      <c r="I56" s="216"/>
      <c r="J56" s="216"/>
      <c r="K56" s="295"/>
    </row>
    <row r="57" spans="1:11" x14ac:dyDescent="0.25">
      <c r="A57">
        <v>1951</v>
      </c>
      <c r="B57" s="263"/>
      <c r="C57" s="305"/>
      <c r="D57" s="309"/>
      <c r="E57" s="315"/>
      <c r="F57" s="392"/>
      <c r="G57" s="316"/>
      <c r="H57" s="305"/>
      <c r="I57" s="216"/>
      <c r="J57" s="216"/>
      <c r="K57" s="295"/>
    </row>
    <row r="58" spans="1:11" x14ac:dyDescent="0.25">
      <c r="A58">
        <v>1952</v>
      </c>
      <c r="B58" s="263"/>
      <c r="C58" s="305"/>
      <c r="D58" s="309"/>
      <c r="E58" s="315"/>
      <c r="F58" s="392"/>
      <c r="G58" s="316"/>
      <c r="H58" s="305"/>
      <c r="I58" s="216"/>
      <c r="J58" s="216"/>
      <c r="K58" s="295"/>
    </row>
    <row r="59" spans="1:11" x14ac:dyDescent="0.25">
      <c r="A59">
        <v>1953</v>
      </c>
      <c r="B59" s="263"/>
      <c r="C59" s="305"/>
      <c r="D59" s="309"/>
      <c r="E59" s="315"/>
      <c r="F59" s="392"/>
      <c r="G59" s="316"/>
      <c r="H59" s="305"/>
      <c r="I59" s="216"/>
      <c r="J59" s="216"/>
      <c r="K59" s="295"/>
    </row>
    <row r="60" spans="1:11" x14ac:dyDescent="0.25">
      <c r="A60">
        <v>1954</v>
      </c>
      <c r="B60" s="263"/>
      <c r="C60" s="305"/>
      <c r="D60" s="309"/>
      <c r="E60" s="315"/>
      <c r="F60" s="392"/>
      <c r="G60" s="316"/>
      <c r="H60" s="305"/>
      <c r="I60" s="216"/>
      <c r="J60" s="216"/>
      <c r="K60" s="295"/>
    </row>
    <row r="61" spans="1:11" x14ac:dyDescent="0.25">
      <c r="A61">
        <v>1955</v>
      </c>
      <c r="B61" s="263"/>
      <c r="C61" s="305"/>
      <c r="D61" s="309"/>
      <c r="E61" s="315"/>
      <c r="F61" s="392"/>
      <c r="G61" s="316"/>
      <c r="H61" s="305"/>
      <c r="I61" s="216"/>
      <c r="J61" s="216"/>
      <c r="K61" s="295"/>
    </row>
    <row r="62" spans="1:11" x14ac:dyDescent="0.25">
      <c r="A62">
        <v>1956</v>
      </c>
      <c r="B62" s="263"/>
      <c r="C62" s="305"/>
      <c r="D62" s="309"/>
      <c r="E62" s="315"/>
      <c r="F62" s="392"/>
      <c r="G62" s="316"/>
      <c r="H62" s="305"/>
      <c r="I62" s="216"/>
      <c r="J62" s="216"/>
      <c r="K62" s="295"/>
    </row>
    <row r="63" spans="1:11" x14ac:dyDescent="0.25">
      <c r="A63">
        <v>1957</v>
      </c>
      <c r="B63" s="263"/>
      <c r="C63" s="305"/>
      <c r="D63" s="309"/>
      <c r="E63" s="315"/>
      <c r="F63" s="392"/>
      <c r="G63" s="316"/>
      <c r="H63" s="305"/>
      <c r="I63" s="216"/>
      <c r="J63" s="216"/>
      <c r="K63" s="295"/>
    </row>
    <row r="64" spans="1:11" x14ac:dyDescent="0.25">
      <c r="A64">
        <v>1958</v>
      </c>
      <c r="B64" s="263"/>
      <c r="C64" s="305"/>
      <c r="D64" s="309"/>
      <c r="E64" s="315"/>
      <c r="F64" s="392"/>
      <c r="G64" s="316"/>
      <c r="H64" s="305"/>
      <c r="I64" s="216"/>
      <c r="J64" s="216"/>
      <c r="K64" s="295"/>
    </row>
    <row r="65" spans="1:11" x14ac:dyDescent="0.25">
      <c r="A65">
        <v>1959</v>
      </c>
      <c r="B65" s="263"/>
      <c r="C65" s="305"/>
      <c r="D65" s="309"/>
      <c r="E65" s="315"/>
      <c r="F65" s="392"/>
      <c r="G65" s="316"/>
      <c r="H65" s="305"/>
      <c r="I65" s="216"/>
      <c r="J65" s="216"/>
      <c r="K65" s="295"/>
    </row>
    <row r="66" spans="1:11" x14ac:dyDescent="0.25">
      <c r="A66">
        <v>1960</v>
      </c>
      <c r="B66" s="263"/>
      <c r="C66" s="305"/>
      <c r="D66" s="309"/>
      <c r="E66" s="315"/>
      <c r="F66" s="392"/>
      <c r="G66" s="316"/>
      <c r="H66" s="305"/>
      <c r="I66" s="223"/>
      <c r="J66" s="223"/>
      <c r="K66" s="290"/>
    </row>
    <row r="67" spans="1:11" x14ac:dyDescent="0.25">
      <c r="A67">
        <v>1961</v>
      </c>
      <c r="B67" s="263"/>
      <c r="C67" s="305"/>
      <c r="D67" s="309"/>
      <c r="E67" s="315"/>
      <c r="F67" s="392"/>
      <c r="G67" s="316"/>
      <c r="H67" s="305"/>
      <c r="I67" s="223"/>
      <c r="J67" s="223"/>
      <c r="K67" s="290"/>
    </row>
    <row r="68" spans="1:11" x14ac:dyDescent="0.25">
      <c r="A68">
        <v>1962</v>
      </c>
      <c r="B68" s="264"/>
      <c r="C68" s="305"/>
      <c r="D68" s="309"/>
      <c r="E68" s="315"/>
      <c r="F68" s="392"/>
      <c r="G68" s="316"/>
      <c r="H68" s="305"/>
      <c r="I68" s="223"/>
      <c r="J68" s="223"/>
      <c r="K68" s="290"/>
    </row>
    <row r="69" spans="1:11" x14ac:dyDescent="0.25">
      <c r="A69">
        <v>1963</v>
      </c>
      <c r="B69" s="264"/>
      <c r="C69" s="305"/>
      <c r="D69" s="309"/>
      <c r="E69" s="315"/>
      <c r="F69" s="392"/>
      <c r="G69" s="316"/>
      <c r="H69" s="305"/>
      <c r="I69" s="223"/>
      <c r="J69" s="223"/>
      <c r="K69" s="290"/>
    </row>
    <row r="70" spans="1:11" x14ac:dyDescent="0.25">
      <c r="A70">
        <v>1964</v>
      </c>
      <c r="B70" s="264"/>
      <c r="C70" s="305"/>
      <c r="D70" s="309"/>
      <c r="E70" s="315"/>
      <c r="F70" s="392"/>
      <c r="G70" s="316"/>
      <c r="H70" s="305"/>
      <c r="I70" s="223"/>
      <c r="J70" s="223"/>
      <c r="K70" s="290"/>
    </row>
    <row r="71" spans="1:11" x14ac:dyDescent="0.25">
      <c r="A71">
        <v>1965</v>
      </c>
      <c r="B71" s="264"/>
      <c r="C71" s="305"/>
      <c r="D71" s="309"/>
      <c r="E71" s="315"/>
      <c r="F71" s="392"/>
      <c r="G71" s="316"/>
      <c r="H71" s="305"/>
      <c r="I71" s="223"/>
      <c r="J71" s="223"/>
      <c r="K71" s="290"/>
    </row>
    <row r="72" spans="1:11" x14ac:dyDescent="0.25">
      <c r="A72">
        <v>1966</v>
      </c>
      <c r="B72" s="264"/>
      <c r="C72" s="305"/>
      <c r="D72" s="233"/>
      <c r="E72" s="376"/>
      <c r="F72" s="392"/>
      <c r="G72" s="316"/>
      <c r="H72" s="305"/>
      <c r="I72" s="223"/>
      <c r="J72" s="223"/>
      <c r="K72" s="290"/>
    </row>
    <row r="73" spans="1:11" x14ac:dyDescent="0.25">
      <c r="A73">
        <v>1967</v>
      </c>
      <c r="B73" s="264"/>
      <c r="C73" s="305"/>
      <c r="D73" s="233"/>
      <c r="E73" s="376"/>
      <c r="F73" s="392"/>
      <c r="G73" s="316"/>
      <c r="H73" s="305"/>
      <c r="I73" s="223"/>
      <c r="J73" s="223"/>
      <c r="K73" s="290"/>
    </row>
    <row r="74" spans="1:11" x14ac:dyDescent="0.25">
      <c r="A74">
        <v>1968</v>
      </c>
      <c r="B74" s="264"/>
      <c r="C74" s="305"/>
      <c r="D74" s="233"/>
      <c r="E74" s="376"/>
      <c r="F74" s="392"/>
      <c r="G74" s="316"/>
      <c r="H74" s="305"/>
      <c r="I74" s="223"/>
      <c r="J74" s="223"/>
      <c r="K74" s="290"/>
    </row>
    <row r="75" spans="1:11" x14ac:dyDescent="0.25">
      <c r="A75">
        <v>1969</v>
      </c>
      <c r="B75" s="264"/>
      <c r="C75" s="305"/>
      <c r="D75" s="233"/>
      <c r="E75" s="376"/>
      <c r="F75" s="392"/>
      <c r="G75" s="316"/>
      <c r="H75" s="305"/>
      <c r="I75" s="223"/>
      <c r="J75" s="223"/>
      <c r="K75" s="290"/>
    </row>
    <row r="76" spans="1:11" x14ac:dyDescent="0.25">
      <c r="A76">
        <v>1970</v>
      </c>
      <c r="B76" s="264"/>
      <c r="C76" s="305"/>
      <c r="D76" s="233"/>
      <c r="E76" s="376"/>
      <c r="F76" s="392"/>
      <c r="G76" s="316"/>
      <c r="H76" s="305"/>
      <c r="I76" s="223"/>
      <c r="J76" s="223"/>
      <c r="K76" s="290"/>
    </row>
    <row r="77" spans="1:11" x14ac:dyDescent="0.25">
      <c r="A77">
        <v>1971</v>
      </c>
      <c r="B77" s="264"/>
      <c r="C77" s="305"/>
      <c r="D77" s="372"/>
      <c r="E77" s="377"/>
      <c r="F77" s="392"/>
      <c r="G77" s="316"/>
      <c r="H77" s="305"/>
      <c r="I77" s="223"/>
      <c r="J77" s="223"/>
      <c r="K77" s="290"/>
    </row>
    <row r="78" spans="1:11" x14ac:dyDescent="0.25">
      <c r="A78">
        <v>1972</v>
      </c>
      <c r="B78" s="264"/>
      <c r="C78" s="305"/>
      <c r="D78" s="233"/>
      <c r="E78" s="376"/>
      <c r="F78" s="392"/>
      <c r="G78" s="316"/>
      <c r="H78" s="305"/>
      <c r="I78" s="223"/>
      <c r="J78" s="223"/>
      <c r="K78" s="290"/>
    </row>
    <row r="79" spans="1:11" x14ac:dyDescent="0.25">
      <c r="A79">
        <v>1973</v>
      </c>
      <c r="B79" s="264"/>
      <c r="C79" s="305"/>
      <c r="D79" s="233"/>
      <c r="E79" s="376"/>
      <c r="F79" s="392"/>
      <c r="G79" s="316"/>
      <c r="H79" s="305"/>
      <c r="I79" s="223"/>
      <c r="J79" s="223"/>
      <c r="K79" s="290"/>
    </row>
    <row r="80" spans="1:11" x14ac:dyDescent="0.25">
      <c r="A80">
        <v>1974</v>
      </c>
      <c r="B80" s="264"/>
      <c r="C80" s="305"/>
      <c r="D80" s="233"/>
      <c r="E80" s="376"/>
      <c r="F80" s="392"/>
      <c r="G80" s="316"/>
      <c r="H80" s="305"/>
      <c r="I80" s="227"/>
      <c r="J80" s="227"/>
      <c r="K80" s="291"/>
    </row>
    <row r="81" spans="1:11" x14ac:dyDescent="0.25">
      <c r="A81">
        <v>1975</v>
      </c>
      <c r="B81" s="264"/>
      <c r="C81" s="305"/>
      <c r="D81" s="233"/>
      <c r="E81" s="376"/>
      <c r="F81" s="392"/>
      <c r="G81" s="316"/>
      <c r="H81" s="305"/>
      <c r="I81" s="227"/>
      <c r="J81" s="227"/>
      <c r="K81" s="291"/>
    </row>
    <row r="82" spans="1:11" x14ac:dyDescent="0.25">
      <c r="A82">
        <v>1976</v>
      </c>
      <c r="B82" s="264"/>
      <c r="C82" s="305"/>
      <c r="D82" s="372"/>
      <c r="E82" s="377"/>
      <c r="F82" s="392"/>
      <c r="G82" s="316"/>
      <c r="H82" s="305"/>
      <c r="I82" s="227"/>
      <c r="J82" s="227"/>
      <c r="K82" s="291"/>
    </row>
    <row r="83" spans="1:11" x14ac:dyDescent="0.25">
      <c r="A83">
        <v>1977</v>
      </c>
      <c r="B83" s="264"/>
      <c r="C83" s="305"/>
      <c r="D83" s="233"/>
      <c r="E83" s="376"/>
      <c r="F83" s="392"/>
      <c r="G83" s="316"/>
      <c r="H83" s="305"/>
      <c r="I83" s="227"/>
      <c r="J83" s="227"/>
      <c r="K83" s="291"/>
    </row>
    <row r="84" spans="1:11" x14ac:dyDescent="0.25">
      <c r="A84">
        <v>1978</v>
      </c>
      <c r="B84" s="264"/>
      <c r="C84" s="305"/>
      <c r="D84" s="233"/>
      <c r="E84" s="376"/>
      <c r="F84" s="392"/>
      <c r="G84" s="316"/>
      <c r="H84" s="305"/>
      <c r="I84" s="227"/>
      <c r="J84" s="227"/>
      <c r="K84" s="291"/>
    </row>
    <row r="85" spans="1:11" x14ac:dyDescent="0.25">
      <c r="A85">
        <v>1979</v>
      </c>
      <c r="B85" s="263"/>
      <c r="C85" s="305"/>
      <c r="D85" s="233"/>
      <c r="E85" s="376"/>
      <c r="F85" s="392"/>
      <c r="G85" s="316"/>
      <c r="H85" s="305"/>
      <c r="I85" s="227"/>
      <c r="J85" s="227"/>
      <c r="K85" s="291"/>
    </row>
    <row r="86" spans="1:11" x14ac:dyDescent="0.25">
      <c r="A86">
        <v>1980</v>
      </c>
      <c r="B86" s="309"/>
      <c r="C86" s="305"/>
      <c r="D86" s="233"/>
      <c r="E86" s="376"/>
      <c r="F86" s="392"/>
      <c r="G86" s="316"/>
      <c r="H86" s="305"/>
      <c r="I86" s="227"/>
      <c r="J86" s="227"/>
      <c r="K86" s="291"/>
    </row>
    <row r="87" spans="1:11" x14ac:dyDescent="0.25">
      <c r="A87">
        <v>1981</v>
      </c>
      <c r="B87" s="310"/>
      <c r="C87" s="305"/>
      <c r="D87" s="372"/>
      <c r="E87" s="377"/>
      <c r="F87" s="392"/>
      <c r="G87" s="316"/>
      <c r="H87" s="305"/>
      <c r="I87" s="227"/>
      <c r="J87" s="227"/>
      <c r="K87" s="291"/>
    </row>
    <row r="88" spans="1:11" x14ac:dyDescent="0.25">
      <c r="A88">
        <v>1982</v>
      </c>
      <c r="B88" s="360"/>
      <c r="C88" s="305"/>
      <c r="D88" s="233"/>
      <c r="E88" s="376"/>
      <c r="F88" s="392"/>
      <c r="G88" s="316"/>
      <c r="H88" s="305"/>
      <c r="I88" s="227"/>
      <c r="J88" s="227"/>
      <c r="K88" s="291"/>
    </row>
    <row r="89" spans="1:11" x14ac:dyDescent="0.25">
      <c r="A89">
        <v>1983</v>
      </c>
      <c r="B89" s="311"/>
      <c r="C89" s="305"/>
      <c r="D89" s="233"/>
      <c r="E89" s="376"/>
      <c r="F89" s="392"/>
      <c r="G89" s="316"/>
      <c r="H89" s="305"/>
      <c r="I89" s="227"/>
      <c r="J89" s="227"/>
      <c r="K89" s="291"/>
    </row>
    <row r="90" spans="1:11" x14ac:dyDescent="0.25">
      <c r="A90">
        <v>1984</v>
      </c>
      <c r="B90" s="264"/>
      <c r="C90" s="305"/>
      <c r="D90" s="233"/>
      <c r="E90" s="376"/>
      <c r="F90" s="392"/>
      <c r="G90" s="316"/>
      <c r="H90" s="305"/>
      <c r="I90" s="227"/>
      <c r="J90" s="227"/>
      <c r="K90" s="291"/>
    </row>
    <row r="91" spans="1:11" x14ac:dyDescent="0.25">
      <c r="A91">
        <v>1985</v>
      </c>
      <c r="B91" s="264"/>
      <c r="C91" s="305"/>
      <c r="D91" s="372"/>
      <c r="E91" s="377"/>
      <c r="F91" s="392"/>
      <c r="G91" s="316"/>
      <c r="H91" s="305"/>
      <c r="I91" s="227"/>
      <c r="J91" s="227"/>
      <c r="K91" s="291"/>
    </row>
    <row r="92" spans="1:11" x14ac:dyDescent="0.25">
      <c r="A92">
        <v>1986</v>
      </c>
      <c r="B92" s="264"/>
      <c r="C92" s="305"/>
      <c r="D92" s="233"/>
      <c r="E92" s="377">
        <f>'Iceland (sources)'!F91</f>
        <v>10</v>
      </c>
      <c r="F92" s="392"/>
      <c r="G92" s="399">
        <f>'Iceland (sources)'!I91</f>
        <v>39.799999999999997</v>
      </c>
      <c r="H92" s="305"/>
      <c r="I92" s="227"/>
      <c r="J92" s="227"/>
      <c r="K92" s="291"/>
    </row>
    <row r="93" spans="1:11" x14ac:dyDescent="0.25">
      <c r="A93">
        <v>1987</v>
      </c>
      <c r="B93" s="264"/>
      <c r="C93" s="305"/>
      <c r="D93" s="372"/>
      <c r="E93" s="377"/>
      <c r="F93" s="392"/>
      <c r="G93" s="399">
        <f>'Iceland (sources)'!I92</f>
        <v>40</v>
      </c>
      <c r="H93" s="305"/>
      <c r="I93" s="227"/>
      <c r="J93" s="227"/>
      <c r="K93" s="291"/>
    </row>
    <row r="94" spans="1:11" x14ac:dyDescent="0.25">
      <c r="A94">
        <v>1988</v>
      </c>
      <c r="B94" s="264"/>
      <c r="C94" s="305"/>
      <c r="D94" s="372"/>
      <c r="E94" s="377">
        <f>'Iceland (sources)'!F93</f>
        <v>9.5</v>
      </c>
      <c r="F94" s="392"/>
      <c r="G94" s="399">
        <f>'Iceland (sources)'!I93</f>
        <v>40.200000000000003</v>
      </c>
      <c r="H94" s="305"/>
      <c r="I94" s="227"/>
      <c r="J94" s="227"/>
      <c r="K94" s="291"/>
    </row>
    <row r="95" spans="1:11" x14ac:dyDescent="0.25">
      <c r="A95">
        <v>1989</v>
      </c>
      <c r="B95" s="264"/>
      <c r="C95" s="305"/>
      <c r="D95" s="372"/>
      <c r="E95" s="377">
        <f>'Iceland (sources)'!F94</f>
        <v>8</v>
      </c>
      <c r="F95" s="392"/>
      <c r="G95" s="399">
        <f>'Iceland (sources)'!I94</f>
        <v>42</v>
      </c>
      <c r="H95" s="305"/>
      <c r="I95" s="223"/>
      <c r="J95" s="223"/>
      <c r="K95" s="290"/>
    </row>
    <row r="96" spans="1:11" x14ac:dyDescent="0.25">
      <c r="A96">
        <v>1990</v>
      </c>
      <c r="B96" s="264"/>
      <c r="C96" s="305"/>
      <c r="D96" s="372"/>
      <c r="E96" s="377"/>
      <c r="F96" s="392"/>
      <c r="G96" s="399">
        <f>'Iceland (sources)'!I95</f>
        <v>42.5</v>
      </c>
      <c r="H96" s="305"/>
      <c r="I96" s="223"/>
      <c r="J96" s="223"/>
      <c r="K96" s="290"/>
    </row>
    <row r="97" spans="1:11" x14ac:dyDescent="0.25">
      <c r="A97">
        <v>1991</v>
      </c>
      <c r="B97" s="264"/>
      <c r="C97" s="305"/>
      <c r="D97" s="372"/>
      <c r="E97" s="377">
        <f>'Iceland (sources)'!F96</f>
        <v>9</v>
      </c>
      <c r="F97" s="393"/>
      <c r="G97" s="399">
        <f>'Iceland (sources)'!I96</f>
        <v>42.5</v>
      </c>
      <c r="H97" s="305"/>
      <c r="I97" s="227"/>
      <c r="J97" s="227"/>
      <c r="K97" s="291"/>
    </row>
    <row r="98" spans="1:11" x14ac:dyDescent="0.25">
      <c r="A98" s="6">
        <v>1992</v>
      </c>
      <c r="B98" s="264"/>
      <c r="C98" s="305">
        <f>'Iceland (sources)'!D97</f>
        <v>5.4333810655368451</v>
      </c>
      <c r="D98" s="372"/>
      <c r="E98" s="377">
        <f>'Iceland (sources)'!F97</f>
        <v>9.6</v>
      </c>
      <c r="F98" s="394"/>
      <c r="G98" s="399">
        <f>'Iceland (sources)'!I97</f>
        <v>42.5</v>
      </c>
      <c r="H98" s="305"/>
      <c r="I98" s="227"/>
      <c r="J98" s="227"/>
      <c r="K98" s="291"/>
    </row>
    <row r="99" spans="1:11" x14ac:dyDescent="0.25">
      <c r="A99" s="6">
        <v>1993</v>
      </c>
      <c r="B99" s="264"/>
      <c r="C99" s="305">
        <f>'Iceland (sources)'!D98</f>
        <v>5.2670000628151401</v>
      </c>
      <c r="D99" s="372"/>
      <c r="E99" s="377">
        <f>'Iceland (sources)'!F98</f>
        <v>10.5</v>
      </c>
      <c r="F99" s="395"/>
      <c r="G99" s="399">
        <f>'Iceland (sources)'!I98</f>
        <v>43</v>
      </c>
      <c r="H99" s="305"/>
      <c r="I99" s="227"/>
      <c r="J99" s="227"/>
      <c r="K99" s="291"/>
    </row>
    <row r="100" spans="1:11" x14ac:dyDescent="0.25">
      <c r="A100" s="6">
        <v>1994</v>
      </c>
      <c r="B100" s="264"/>
      <c r="C100" s="305">
        <f>'Iceland (sources)'!D99</f>
        <v>5.2263782333818432</v>
      </c>
      <c r="D100" s="372"/>
      <c r="E100" s="377"/>
      <c r="F100" s="395"/>
      <c r="G100" s="399">
        <f>'Iceland (sources)'!I99</f>
        <v>43.5</v>
      </c>
      <c r="H100" s="305"/>
      <c r="I100" s="227"/>
      <c r="J100" s="227"/>
      <c r="K100" s="291"/>
    </row>
    <row r="101" spans="1:11" x14ac:dyDescent="0.25">
      <c r="A101" s="6">
        <v>1995</v>
      </c>
      <c r="B101" s="264"/>
      <c r="C101" s="305">
        <f>'Iceland (sources)'!D100</f>
        <v>5.1985469960437207</v>
      </c>
      <c r="D101" s="372"/>
      <c r="E101" s="377">
        <f>'Iceland (sources)'!F100</f>
        <v>12.5</v>
      </c>
      <c r="F101" s="395"/>
      <c r="G101" s="397"/>
      <c r="H101" s="305"/>
      <c r="I101" s="227"/>
      <c r="J101" s="227"/>
      <c r="K101" s="291"/>
    </row>
    <row r="102" spans="1:11" x14ac:dyDescent="0.25">
      <c r="A102" s="6">
        <v>1996</v>
      </c>
      <c r="B102" s="264"/>
      <c r="C102" s="305">
        <f>'Iceland (sources)'!D101</f>
        <v>5.3929197885154858</v>
      </c>
      <c r="D102" s="372"/>
      <c r="E102" s="376"/>
      <c r="F102" s="395"/>
      <c r="G102" s="397"/>
      <c r="H102" s="305"/>
      <c r="I102" s="227"/>
      <c r="J102" s="227"/>
      <c r="K102" s="291"/>
    </row>
    <row r="103" spans="1:11" x14ac:dyDescent="0.25">
      <c r="A103" s="6">
        <v>1997</v>
      </c>
      <c r="B103" s="264"/>
      <c r="C103" s="305">
        <f>'Iceland (sources)'!D102</f>
        <v>5.7990405888393894</v>
      </c>
      <c r="D103" s="372"/>
      <c r="E103" s="377"/>
      <c r="F103" s="395"/>
      <c r="G103" s="397"/>
      <c r="H103" s="305"/>
      <c r="I103" s="227"/>
      <c r="J103" s="227"/>
      <c r="K103" s="291"/>
    </row>
    <row r="104" spans="1:11" x14ac:dyDescent="0.25">
      <c r="A104" s="6">
        <v>1998</v>
      </c>
      <c r="B104" s="264"/>
      <c r="C104" s="305">
        <f>'Iceland (sources)'!D103</f>
        <v>5.8392750692221291</v>
      </c>
      <c r="D104" s="372"/>
      <c r="E104" s="377"/>
      <c r="F104" s="395"/>
      <c r="G104" s="397"/>
      <c r="H104" s="305"/>
      <c r="I104" s="227"/>
      <c r="J104" s="227"/>
      <c r="K104" s="291"/>
    </row>
    <row r="105" spans="1:11" x14ac:dyDescent="0.25">
      <c r="A105" s="6">
        <v>1999</v>
      </c>
      <c r="B105" s="264"/>
      <c r="C105" s="305">
        <f>'Iceland (sources)'!D104</f>
        <v>6.2602424024789602</v>
      </c>
      <c r="D105" s="372"/>
      <c r="E105" s="377"/>
      <c r="F105" s="395"/>
      <c r="G105" s="397"/>
      <c r="H105" s="305"/>
      <c r="I105" s="227"/>
      <c r="J105" s="227"/>
      <c r="K105" s="291"/>
    </row>
    <row r="106" spans="1:11" x14ac:dyDescent="0.25">
      <c r="A106" s="6">
        <v>2000</v>
      </c>
      <c r="B106" s="264"/>
      <c r="C106" s="305">
        <f>'Iceland (sources)'!D105</f>
        <v>6.8585855057190637</v>
      </c>
      <c r="D106" s="372"/>
      <c r="E106" s="377"/>
      <c r="F106" s="395"/>
      <c r="G106" s="397"/>
      <c r="H106" s="305"/>
      <c r="I106" s="227"/>
      <c r="J106" s="227"/>
      <c r="K106" s="291"/>
    </row>
    <row r="107" spans="1:11" x14ac:dyDescent="0.25">
      <c r="A107" s="6">
        <v>2001</v>
      </c>
      <c r="B107" s="264"/>
      <c r="C107" s="305">
        <f>'Iceland (sources)'!D106</f>
        <v>7.8720716376994773</v>
      </c>
      <c r="D107" s="372"/>
      <c r="E107" s="377"/>
      <c r="F107" s="395"/>
      <c r="G107" s="397"/>
      <c r="H107" s="305"/>
      <c r="I107" s="227"/>
      <c r="J107" s="227"/>
      <c r="K107" s="291"/>
    </row>
    <row r="108" spans="1:11" x14ac:dyDescent="0.25">
      <c r="A108" s="6">
        <v>2002</v>
      </c>
      <c r="B108" s="264"/>
      <c r="C108" s="305">
        <f>'Iceland (sources)'!D107</f>
        <v>8.578730759675862</v>
      </c>
      <c r="D108" s="372"/>
      <c r="E108" s="377"/>
      <c r="F108" s="395"/>
      <c r="G108" s="397"/>
      <c r="H108" s="305"/>
      <c r="I108" s="227"/>
      <c r="J108" s="227"/>
      <c r="K108" s="291"/>
    </row>
    <row r="109" spans="1:11" x14ac:dyDescent="0.25">
      <c r="A109" s="6">
        <v>2003</v>
      </c>
      <c r="B109" s="264">
        <f>'Iceland (sources)'!B108</f>
        <v>24.1</v>
      </c>
      <c r="C109" s="305">
        <f>'Iceland (sources)'!D108</f>
        <v>10.510946595369967</v>
      </c>
      <c r="D109" s="372">
        <f>'Iceland (sources)'!G108</f>
        <v>10</v>
      </c>
      <c r="E109" s="377"/>
      <c r="F109" s="395"/>
      <c r="G109" s="397"/>
      <c r="H109" s="305"/>
      <c r="I109" s="227"/>
      <c r="J109" s="227"/>
      <c r="K109" s="291"/>
    </row>
    <row r="110" spans="1:11" x14ac:dyDescent="0.25">
      <c r="A110" s="6">
        <v>2004</v>
      </c>
      <c r="B110" s="264">
        <f>'Iceland (sources)'!B109</f>
        <v>25.1</v>
      </c>
      <c r="C110" s="305">
        <f>'Iceland (sources)'!D109</f>
        <v>10.085433731283723</v>
      </c>
      <c r="D110" s="372">
        <f>'Iceland (sources)'!G109</f>
        <v>9.6999999999999993</v>
      </c>
      <c r="E110" s="377"/>
      <c r="F110" s="395">
        <f>'Iceland (sources)'!J109*100</f>
        <v>172.3</v>
      </c>
      <c r="G110" s="397"/>
      <c r="H110" s="305"/>
      <c r="I110" s="227"/>
      <c r="J110" s="227"/>
      <c r="K110" s="291"/>
    </row>
    <row r="111" spans="1:11" x14ac:dyDescent="0.25">
      <c r="A111" s="6">
        <v>2005</v>
      </c>
      <c r="B111" s="264">
        <f>'Iceland (sources)'!B110</f>
        <v>26.3</v>
      </c>
      <c r="C111" s="305">
        <f>'Iceland (sources)'!D110</f>
        <v>14.013049381416577</v>
      </c>
      <c r="D111" s="372">
        <f>'Iceland (sources)'!G110</f>
        <v>9.6</v>
      </c>
      <c r="E111" s="377"/>
      <c r="F111" s="395">
        <f>'Iceland (sources)'!J110*100</f>
        <v>173.70000000000002</v>
      </c>
      <c r="G111" s="397"/>
      <c r="H111" s="305"/>
      <c r="I111" s="227"/>
      <c r="J111" s="227"/>
      <c r="K111" s="291"/>
    </row>
    <row r="112" spans="1:11" x14ac:dyDescent="0.25">
      <c r="A112" s="6">
        <v>2006</v>
      </c>
      <c r="B112" s="264">
        <f>'Iceland (sources)'!B111</f>
        <v>28</v>
      </c>
      <c r="C112" s="305">
        <f>'Iceland (sources)'!D111</f>
        <v>14.80323649207372</v>
      </c>
      <c r="D112" s="372">
        <f>'Iceland (sources)'!G111</f>
        <v>10.1</v>
      </c>
      <c r="E112" s="377"/>
      <c r="F112" s="395">
        <f>'Iceland (sources)'!J111*100</f>
        <v>177.1</v>
      </c>
      <c r="G112" s="397"/>
      <c r="H112" s="305"/>
      <c r="I112" s="227"/>
      <c r="J112" s="227"/>
      <c r="K112" s="291"/>
    </row>
    <row r="113" spans="1:11" x14ac:dyDescent="0.25">
      <c r="A113" s="6">
        <v>2007</v>
      </c>
      <c r="B113" s="264">
        <f>'Iceland (sources)'!B112</f>
        <v>27.3</v>
      </c>
      <c r="C113" s="305">
        <f>'Iceland (sources)'!D112</f>
        <v>19.750415810304467</v>
      </c>
      <c r="D113" s="372">
        <f>'Iceland (sources)'!G112</f>
        <v>10.1</v>
      </c>
      <c r="E113" s="377"/>
      <c r="F113" s="395">
        <f>'Iceland (sources)'!J112*100</f>
        <v>179.4</v>
      </c>
      <c r="G113" s="397"/>
      <c r="H113" s="305"/>
      <c r="I113" s="227"/>
      <c r="J113" s="227"/>
      <c r="K113" s="291"/>
    </row>
    <row r="114" spans="1:11" x14ac:dyDescent="0.25">
      <c r="A114" s="6">
        <v>2008</v>
      </c>
      <c r="B114" s="264">
        <f>'Iceland (sources)'!B113</f>
        <v>29.6</v>
      </c>
      <c r="C114" s="305">
        <f>'Iceland (sources)'!D113</f>
        <v>11.514425361379416</v>
      </c>
      <c r="D114" s="372">
        <f>'Iceland (sources)'!G113</f>
        <v>10.199999999999999</v>
      </c>
      <c r="E114" s="377"/>
      <c r="F114" s="395">
        <f>'Iceland (sources)'!J113*100</f>
        <v>180.7</v>
      </c>
      <c r="G114" s="397"/>
      <c r="H114" s="305"/>
      <c r="I114" s="227"/>
      <c r="J114" s="227"/>
      <c r="K114" s="291"/>
    </row>
    <row r="115" spans="1:11" x14ac:dyDescent="0.25">
      <c r="A115" s="6">
        <v>2009</v>
      </c>
      <c r="B115" s="264">
        <f>'Iceland (sources)'!B114</f>
        <v>25.7</v>
      </c>
      <c r="C115" s="305">
        <f>'Iceland (sources)'!D114</f>
        <v>9.4365139219287784</v>
      </c>
      <c r="D115" s="372">
        <f>'Iceland (sources)'!G114</f>
        <v>9.8000000000000007</v>
      </c>
      <c r="E115" s="377"/>
      <c r="F115" s="395">
        <f>'Iceland (sources)'!J114*100</f>
        <v>177.89999999999998</v>
      </c>
      <c r="G115" s="397"/>
      <c r="H115" s="305"/>
      <c r="I115" s="227"/>
      <c r="J115" s="227"/>
      <c r="K115" s="291"/>
    </row>
    <row r="116" spans="1:11" x14ac:dyDescent="0.25">
      <c r="A116" s="6">
        <v>2010</v>
      </c>
      <c r="B116" s="264">
        <f>'Iceland (sources)'!B115</f>
        <v>23.6</v>
      </c>
      <c r="C116" s="305">
        <f>'Iceland (sources)'!D115</f>
        <v>6.7950871536272412</v>
      </c>
      <c r="D116" s="372">
        <f>'Iceland (sources)'!G115</f>
        <v>9.1999999999999993</v>
      </c>
      <c r="E116" s="377"/>
      <c r="F116" s="395">
        <f>'Iceland (sources)'!J115*100</f>
        <v>169.50001</v>
      </c>
      <c r="G116" s="397"/>
      <c r="H116" s="305"/>
      <c r="I116" s="227"/>
      <c r="J116" s="227"/>
      <c r="K116" s="291"/>
    </row>
    <row r="117" spans="1:11" x14ac:dyDescent="0.25">
      <c r="A117" s="6">
        <v>2011</v>
      </c>
      <c r="B117" s="264">
        <f>'Iceland (sources)'!B116</f>
        <v>24</v>
      </c>
      <c r="C117" s="305">
        <f>'Iceland (sources)'!D116</f>
        <v>6.7360779477456303</v>
      </c>
      <c r="D117" s="372">
        <f>'Iceland (sources)'!G116</f>
        <v>7.9</v>
      </c>
      <c r="E117" s="377"/>
      <c r="F117" s="395">
        <f>'Iceland (sources)'!J116*100</f>
        <v>174.8</v>
      </c>
      <c r="G117" s="397"/>
      <c r="H117" s="305"/>
      <c r="I117" s="227"/>
      <c r="J117" s="227"/>
      <c r="K117" s="291"/>
    </row>
    <row r="118" spans="1:11" x14ac:dyDescent="0.25">
      <c r="A118" s="6">
        <v>2012</v>
      </c>
      <c r="B118" s="264">
        <f>'Iceland (sources)'!B117</f>
        <v>24</v>
      </c>
      <c r="C118" s="305">
        <f>'Iceland (sources)'!D117</f>
        <v>6.9023837546109279</v>
      </c>
      <c r="D118" s="372">
        <f>'Iceland (sources)'!G117</f>
        <v>9.3000000000000007</v>
      </c>
      <c r="E118" s="377"/>
      <c r="F118" s="395"/>
      <c r="G118" s="397"/>
      <c r="H118" s="305"/>
      <c r="I118" s="227"/>
      <c r="J118" s="227"/>
      <c r="K118" s="291"/>
    </row>
    <row r="119" spans="1:11" x14ac:dyDescent="0.25">
      <c r="A119" s="6">
        <v>2013</v>
      </c>
      <c r="B119" s="264">
        <f>'Iceland (sources)'!B118</f>
        <v>22.7</v>
      </c>
      <c r="C119" s="305">
        <f>'Iceland (sources)'!D118</f>
        <v>7.5148502427658466</v>
      </c>
      <c r="D119" s="372">
        <f>'Iceland (sources)'!G118</f>
        <v>7.9</v>
      </c>
      <c r="E119" s="377"/>
      <c r="F119" s="395">
        <f>'Iceland (sources)'!J118*100</f>
        <v>174.2</v>
      </c>
      <c r="G119" s="397"/>
      <c r="H119" s="305"/>
      <c r="I119" s="227"/>
      <c r="J119" s="227"/>
      <c r="K119" s="291"/>
    </row>
    <row r="120" spans="1:11" x14ac:dyDescent="0.25">
      <c r="A120" s="6">
        <v>2014</v>
      </c>
      <c r="B120" s="264">
        <f>'Iceland (sources)'!B119</f>
        <v>23.6</v>
      </c>
      <c r="C120" s="305">
        <f>'Iceland (sources)'!D119</f>
        <v>8.2291259862866557</v>
      </c>
      <c r="D120" s="372">
        <f>'Iceland (sources)'!G119</f>
        <v>9.6</v>
      </c>
      <c r="E120" s="377"/>
      <c r="F120" s="395">
        <f>'Iceland (sources)'!J119*100</f>
        <v>177.8</v>
      </c>
      <c r="G120" s="397"/>
      <c r="H120" s="305"/>
      <c r="I120" s="227"/>
      <c r="J120" s="227"/>
      <c r="K120" s="291"/>
    </row>
    <row r="121" spans="1:11" ht="15.75" thickBot="1" x14ac:dyDescent="0.3">
      <c r="A121" s="143">
        <v>2015</v>
      </c>
      <c r="B121" s="367"/>
      <c r="C121" s="735">
        <f>'Iceland (sources)'!D120</f>
        <v>7.9174356167699997</v>
      </c>
      <c r="D121" s="373"/>
      <c r="E121" s="378"/>
      <c r="F121" s="396"/>
      <c r="G121" s="398"/>
      <c r="H121" s="306"/>
      <c r="I121" s="223"/>
      <c r="J121" s="223"/>
      <c r="K121" s="290"/>
    </row>
    <row r="122" spans="1:11" ht="15.75" thickTop="1" x14ac:dyDescent="0.25">
      <c r="B122" s="119"/>
      <c r="C122" s="983"/>
      <c r="D122" s="119"/>
      <c r="E122" s="119"/>
      <c r="F122" s="120"/>
      <c r="G122" s="120"/>
      <c r="H122" s="120"/>
      <c r="I122" s="120"/>
      <c r="J122" s="120"/>
      <c r="K122" s="120"/>
    </row>
    <row r="123" spans="1:11" x14ac:dyDescent="0.25">
      <c r="A123" s="42" t="s">
        <v>70</v>
      </c>
      <c r="B123" s="1509" t="s">
        <v>71</v>
      </c>
      <c r="C123" s="1509"/>
      <c r="D123" s="1509"/>
      <c r="E123" s="1509"/>
      <c r="F123" s="43"/>
      <c r="G123" s="43"/>
      <c r="H123" s="19"/>
      <c r="I123" s="121"/>
    </row>
    <row r="124" spans="1:11" x14ac:dyDescent="0.25">
      <c r="A124" s="42"/>
      <c r="B124" s="1015" t="s">
        <v>485</v>
      </c>
      <c r="C124" s="339"/>
      <c r="D124" s="339"/>
      <c r="E124" s="339"/>
      <c r="F124" s="43"/>
      <c r="G124" s="43"/>
      <c r="H124" s="19"/>
    </row>
    <row r="125" spans="1:11" ht="30.95" customHeight="1" x14ac:dyDescent="0.25">
      <c r="A125" s="42" t="s">
        <v>72</v>
      </c>
      <c r="B125" s="1510" t="s">
        <v>486</v>
      </c>
      <c r="C125" s="1510"/>
      <c r="D125" s="1510"/>
      <c r="E125" s="1510"/>
      <c r="F125" s="1510"/>
      <c r="G125" s="1510"/>
      <c r="H125" s="1510"/>
      <c r="I125" s="1510"/>
      <c r="J125" s="304"/>
      <c r="K125" s="304"/>
    </row>
    <row r="126" spans="1:11" x14ac:dyDescent="0.25">
      <c r="A126" s="46" t="s">
        <v>73</v>
      </c>
      <c r="B126" s="47"/>
      <c r="C126" s="47"/>
      <c r="D126" s="47"/>
      <c r="E126" s="47"/>
      <c r="F126" s="45"/>
      <c r="G126" s="45"/>
      <c r="H126" s="45"/>
      <c r="I126" s="304"/>
      <c r="J126" s="304"/>
      <c r="K126" s="304"/>
    </row>
    <row r="127" spans="1:11" s="70" customFormat="1" x14ac:dyDescent="0.25">
      <c r="A127" s="49" t="s">
        <v>55</v>
      </c>
      <c r="B127" s="1553" t="s">
        <v>171</v>
      </c>
      <c r="C127" s="1508"/>
      <c r="D127" s="1508"/>
      <c r="E127" s="1508"/>
      <c r="F127" s="1508"/>
      <c r="G127" s="1508"/>
      <c r="H127" s="1508"/>
      <c r="I127" s="1508"/>
      <c r="J127" s="123"/>
      <c r="K127" s="123"/>
    </row>
    <row r="128" spans="1:11" s="70" customFormat="1" ht="49.5" customHeight="1" x14ac:dyDescent="0.25">
      <c r="A128" s="49" t="s">
        <v>56</v>
      </c>
      <c r="B128" s="1553" t="s">
        <v>598</v>
      </c>
      <c r="C128" s="1508"/>
      <c r="D128" s="1508"/>
      <c r="E128" s="1508"/>
      <c r="F128" s="1508"/>
      <c r="G128" s="1508"/>
      <c r="H128" s="1508"/>
      <c r="I128" s="1508"/>
      <c r="J128" s="123"/>
      <c r="K128" s="123"/>
    </row>
    <row r="129" spans="1:11" s="70" customFormat="1" ht="54" customHeight="1" x14ac:dyDescent="0.25">
      <c r="A129" s="379" t="s">
        <v>57</v>
      </c>
      <c r="B129" s="1553" t="s">
        <v>529</v>
      </c>
      <c r="C129" s="1553"/>
      <c r="D129" s="1553"/>
      <c r="E129" s="1553"/>
      <c r="F129" s="1553"/>
      <c r="G129" s="1553"/>
      <c r="H129" s="1553"/>
      <c r="I129" s="1553"/>
      <c r="J129" s="124"/>
      <c r="K129" s="124"/>
    </row>
    <row r="130" spans="1:11" ht="30.95" customHeight="1" x14ac:dyDescent="0.25">
      <c r="A130" s="49" t="s">
        <v>58</v>
      </c>
      <c r="B130" s="1508" t="s">
        <v>530</v>
      </c>
      <c r="C130" s="1508"/>
      <c r="D130" s="1508"/>
      <c r="E130" s="1508"/>
      <c r="F130" s="1508"/>
      <c r="G130" s="1508"/>
      <c r="H130" s="1508"/>
      <c r="I130" s="1508"/>
      <c r="J130" s="123"/>
      <c r="K130" s="123"/>
    </row>
    <row r="131" spans="1:11" x14ac:dyDescent="0.25">
      <c r="A131" s="49" t="s">
        <v>76</v>
      </c>
      <c r="B131" s="1553" t="s">
        <v>181</v>
      </c>
      <c r="C131" s="1508"/>
      <c r="D131" s="1508"/>
      <c r="E131" s="1508"/>
      <c r="F131" s="1508"/>
      <c r="G131" s="1508"/>
      <c r="H131" s="1508"/>
      <c r="I131" s="1508"/>
      <c r="J131" s="125"/>
      <c r="K131" s="125"/>
    </row>
    <row r="132" spans="1:11" x14ac:dyDescent="0.25">
      <c r="A132" s="19"/>
      <c r="B132" s="32"/>
      <c r="C132" s="32"/>
      <c r="D132" s="32"/>
      <c r="E132" s="32"/>
      <c r="F132" s="32"/>
      <c r="G132" s="32"/>
    </row>
    <row r="133" spans="1:11" x14ac:dyDescent="0.25">
      <c r="B133" s="1503" t="s">
        <v>78</v>
      </c>
      <c r="C133" s="1503"/>
      <c r="D133" s="1503"/>
      <c r="E133" s="32"/>
      <c r="F133" s="32"/>
      <c r="G133" s="32"/>
    </row>
  </sheetData>
  <mergeCells count="13">
    <mergeCell ref="B128:I128"/>
    <mergeCell ref="B129:I129"/>
    <mergeCell ref="B133:D133"/>
    <mergeCell ref="B1:H1"/>
    <mergeCell ref="D2:E2"/>
    <mergeCell ref="F2:G2"/>
    <mergeCell ref="B130:I130"/>
    <mergeCell ref="B131:I131"/>
    <mergeCell ref="D3:E3"/>
    <mergeCell ref="F3:G3"/>
    <mergeCell ref="B123:E123"/>
    <mergeCell ref="B125:I125"/>
    <mergeCell ref="B127:I127"/>
  </mergeCells>
  <hyperlinks>
    <hyperlink ref="I126" r:id="rId1" display="http://www.lisdatacenter.org/data-access/key-figures/" xr:uid="{00000000-0004-0000-0F00-000000000000}"/>
    <hyperlink ref="B133" location="'Iceland (sources)'!A1" display="Explore the original series, references, and sources"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38"/>
  <sheetViews>
    <sheetView workbookViewId="0">
      <selection activeCell="B129" sqref="B129:G129"/>
    </sheetView>
  </sheetViews>
  <sheetFormatPr defaultColWidth="8.85546875" defaultRowHeight="15" x14ac:dyDescent="0.25"/>
  <cols>
    <col min="1" max="1" width="9.7109375" style="19" customWidth="1"/>
    <col min="2" max="2" width="20.42578125" style="70" customWidth="1"/>
    <col min="3" max="3" width="2.85546875" customWidth="1"/>
    <col min="4" max="4" width="17.28515625" customWidth="1"/>
    <col min="5" max="5" width="3.28515625" customWidth="1"/>
    <col min="6" max="6" width="14.140625" customWidth="1"/>
    <col min="7" max="7" width="17.42578125" customWidth="1"/>
    <col min="8" max="8" width="3" customWidth="1"/>
    <col min="9" max="10" width="16.7109375" customWidth="1"/>
    <col min="11" max="11" width="4.140625" customWidth="1"/>
    <col min="12" max="12" width="3.140625" style="70" customWidth="1"/>
  </cols>
  <sheetData>
    <row r="1" spans="1:12" ht="27" thickBot="1" x14ac:dyDescent="0.45">
      <c r="B1" s="1511" t="s">
        <v>816</v>
      </c>
      <c r="C1" s="1512"/>
      <c r="D1" s="1512"/>
      <c r="E1" s="1512"/>
      <c r="F1" s="1512"/>
      <c r="G1" s="1512"/>
      <c r="H1" s="1512"/>
      <c r="I1" s="1512"/>
      <c r="J1" s="1513"/>
      <c r="K1" s="59"/>
    </row>
    <row r="2" spans="1:12" x14ac:dyDescent="0.25">
      <c r="B2" s="88" t="s">
        <v>175</v>
      </c>
      <c r="C2" s="58"/>
      <c r="D2" s="88" t="s">
        <v>61</v>
      </c>
      <c r="E2" s="59"/>
      <c r="F2" s="1517" t="s">
        <v>62</v>
      </c>
      <c r="G2" s="1519"/>
      <c r="H2" s="59"/>
      <c r="I2" s="1544" t="s">
        <v>63</v>
      </c>
      <c r="J2" s="1546"/>
      <c r="K2" s="343"/>
    </row>
    <row r="3" spans="1:12" x14ac:dyDescent="0.25">
      <c r="A3" s="24" t="s">
        <v>65</v>
      </c>
      <c r="B3" s="84" t="s">
        <v>79</v>
      </c>
      <c r="C3" s="351"/>
      <c r="D3" s="84" t="s">
        <v>80</v>
      </c>
      <c r="E3" s="351"/>
      <c r="F3" s="386" t="s">
        <v>81</v>
      </c>
      <c r="G3" s="352" t="s">
        <v>82</v>
      </c>
      <c r="H3" s="351"/>
      <c r="I3" s="60" t="s">
        <v>83</v>
      </c>
      <c r="J3" s="352" t="s">
        <v>84</v>
      </c>
      <c r="K3" s="351"/>
      <c r="L3" s="246"/>
    </row>
    <row r="4" spans="1:12" ht="105" x14ac:dyDescent="0.25">
      <c r="A4" s="28" t="s">
        <v>4</v>
      </c>
      <c r="B4" s="199" t="s">
        <v>170</v>
      </c>
      <c r="C4" s="1"/>
      <c r="D4" s="1019" t="s">
        <v>596</v>
      </c>
      <c r="E4" s="1"/>
      <c r="F4" s="116" t="s">
        <v>176</v>
      </c>
      <c r="G4" s="152" t="s">
        <v>172</v>
      </c>
      <c r="H4" s="67"/>
      <c r="I4" s="388" t="s">
        <v>180</v>
      </c>
      <c r="J4" s="1165" t="s">
        <v>161</v>
      </c>
      <c r="K4" s="133"/>
      <c r="L4" s="67"/>
    </row>
    <row r="5" spans="1:12" ht="15.75" x14ac:dyDescent="0.25">
      <c r="A5" s="19">
        <v>1900</v>
      </c>
      <c r="B5" s="199"/>
      <c r="C5" s="16"/>
      <c r="D5" s="385"/>
      <c r="E5" s="16"/>
      <c r="F5" s="64"/>
      <c r="G5" s="83"/>
      <c r="H5" s="65"/>
      <c r="I5" s="389"/>
      <c r="J5" s="83"/>
      <c r="K5" s="65"/>
      <c r="L5" s="65"/>
    </row>
    <row r="6" spans="1:12" ht="15.75" x14ac:dyDescent="0.25">
      <c r="A6" s="19">
        <v>1901</v>
      </c>
      <c r="B6" s="199"/>
      <c r="C6" s="16"/>
      <c r="D6" s="385"/>
      <c r="E6" s="16"/>
      <c r="F6" s="64"/>
      <c r="G6" s="83"/>
      <c r="H6" s="65"/>
      <c r="I6" s="390"/>
      <c r="J6" s="83"/>
      <c r="K6" s="65"/>
      <c r="L6" s="65"/>
    </row>
    <row r="7" spans="1:12" ht="15.75" x14ac:dyDescent="0.25">
      <c r="A7" s="19">
        <v>1902</v>
      </c>
      <c r="B7" s="199"/>
      <c r="C7" s="16"/>
      <c r="D7" s="385"/>
      <c r="E7" s="16"/>
      <c r="F7" s="64"/>
      <c r="G7" s="83"/>
      <c r="H7" s="65"/>
      <c r="I7" s="390"/>
      <c r="J7" s="83"/>
      <c r="K7" s="65"/>
      <c r="L7" s="65"/>
    </row>
    <row r="8" spans="1:12" ht="15.75" x14ac:dyDescent="0.25">
      <c r="A8" s="19">
        <v>1903</v>
      </c>
      <c r="B8" s="199"/>
      <c r="C8" s="16"/>
      <c r="D8" s="385"/>
      <c r="E8" s="16"/>
      <c r="F8" s="64"/>
      <c r="G8" s="83"/>
      <c r="H8" s="65"/>
      <c r="I8" s="390"/>
      <c r="J8" s="83"/>
      <c r="K8" s="65"/>
      <c r="L8" s="65"/>
    </row>
    <row r="9" spans="1:12" ht="15.75" x14ac:dyDescent="0.25">
      <c r="A9" s="19">
        <v>1904</v>
      </c>
      <c r="B9" s="199"/>
      <c r="C9" s="16"/>
      <c r="D9" s="385"/>
      <c r="E9" s="16"/>
      <c r="F9" s="64"/>
      <c r="G9" s="83"/>
      <c r="H9" s="65"/>
      <c r="I9" s="390"/>
      <c r="J9" s="83"/>
      <c r="K9" s="65"/>
      <c r="L9" s="65"/>
    </row>
    <row r="10" spans="1:12" ht="15.75" x14ac:dyDescent="0.25">
      <c r="A10" s="19">
        <v>1905</v>
      </c>
      <c r="B10" s="199"/>
      <c r="C10" s="16"/>
      <c r="D10" s="385"/>
      <c r="E10" s="16"/>
      <c r="F10" s="64"/>
      <c r="G10" s="83"/>
      <c r="H10" s="65"/>
      <c r="I10" s="390"/>
      <c r="J10" s="83"/>
      <c r="K10" s="65"/>
      <c r="L10" s="65"/>
    </row>
    <row r="11" spans="1:12" ht="15.75" x14ac:dyDescent="0.25">
      <c r="A11" s="19">
        <v>1906</v>
      </c>
      <c r="B11" s="199"/>
      <c r="C11" s="16"/>
      <c r="D11" s="385"/>
      <c r="E11" s="16"/>
      <c r="F11" s="64"/>
      <c r="G11" s="83"/>
      <c r="H11" s="65"/>
      <c r="I11" s="390"/>
      <c r="J11" s="83"/>
      <c r="K11" s="65"/>
      <c r="L11" s="65"/>
    </row>
    <row r="12" spans="1:12" ht="15.75" x14ac:dyDescent="0.25">
      <c r="A12" s="19">
        <v>1907</v>
      </c>
      <c r="B12" s="199"/>
      <c r="C12" s="16"/>
      <c r="D12" s="385"/>
      <c r="E12" s="16"/>
      <c r="F12" s="64"/>
      <c r="G12" s="83"/>
      <c r="H12" s="65"/>
      <c r="I12" s="390"/>
      <c r="J12" s="83"/>
      <c r="K12" s="65"/>
      <c r="L12" s="65"/>
    </row>
    <row r="13" spans="1:12" ht="15.75" x14ac:dyDescent="0.25">
      <c r="A13" s="19">
        <v>1908</v>
      </c>
      <c r="B13" s="199"/>
      <c r="C13" s="16"/>
      <c r="D13" s="385"/>
      <c r="E13" s="16"/>
      <c r="F13" s="64"/>
      <c r="G13" s="83"/>
      <c r="H13" s="65"/>
      <c r="I13" s="390"/>
      <c r="J13" s="83"/>
      <c r="K13" s="65"/>
      <c r="L13" s="65"/>
    </row>
    <row r="14" spans="1:12" ht="15.75" x14ac:dyDescent="0.25">
      <c r="A14" s="19">
        <v>1909</v>
      </c>
      <c r="B14" s="199"/>
      <c r="C14" s="16"/>
      <c r="D14" s="385"/>
      <c r="E14" s="16"/>
      <c r="F14" s="64"/>
      <c r="G14" s="83"/>
      <c r="H14" s="65"/>
      <c r="I14" s="390"/>
      <c r="J14" s="83"/>
      <c r="K14" s="65"/>
      <c r="L14" s="65"/>
    </row>
    <row r="15" spans="1:12" ht="15.75" x14ac:dyDescent="0.25">
      <c r="A15" s="19">
        <v>1910</v>
      </c>
      <c r="B15" s="199"/>
      <c r="C15" s="16"/>
      <c r="D15" s="385"/>
      <c r="E15" s="16"/>
      <c r="F15" s="64"/>
      <c r="G15" s="83"/>
      <c r="H15" s="65"/>
      <c r="I15" s="390"/>
      <c r="J15" s="83"/>
      <c r="K15" s="65"/>
      <c r="L15" s="65"/>
    </row>
    <row r="16" spans="1:12" ht="15.75" x14ac:dyDescent="0.25">
      <c r="A16" s="19">
        <v>1911</v>
      </c>
      <c r="B16" s="96"/>
      <c r="C16" s="6"/>
      <c r="D16" s="385"/>
      <c r="E16" s="6"/>
      <c r="F16" s="97"/>
      <c r="G16" s="92"/>
      <c r="H16" s="90"/>
      <c r="I16" s="309"/>
      <c r="J16" s="92"/>
      <c r="K16" s="90"/>
      <c r="L16" s="90"/>
    </row>
    <row r="17" spans="1:12" ht="15.75" x14ac:dyDescent="0.25">
      <c r="A17" s="19">
        <v>1912</v>
      </c>
      <c r="B17" s="96"/>
      <c r="C17" s="6"/>
      <c r="D17" s="385"/>
      <c r="E17" s="6"/>
      <c r="F17" s="97"/>
      <c r="G17" s="92"/>
      <c r="H17" s="90"/>
      <c r="I17" s="309"/>
      <c r="J17" s="92"/>
      <c r="K17" s="90"/>
      <c r="L17" s="90"/>
    </row>
    <row r="18" spans="1:12" ht="15.75" x14ac:dyDescent="0.25">
      <c r="A18" s="19">
        <v>1913</v>
      </c>
      <c r="B18" s="96"/>
      <c r="C18" s="6"/>
      <c r="D18" s="385"/>
      <c r="E18" s="6"/>
      <c r="F18" s="97"/>
      <c r="G18" s="92"/>
      <c r="H18" s="90"/>
      <c r="I18" s="309"/>
      <c r="J18" s="92"/>
      <c r="K18" s="90"/>
      <c r="L18" s="90"/>
    </row>
    <row r="19" spans="1:12" ht="15.75" x14ac:dyDescent="0.25">
      <c r="A19" s="19">
        <v>1914</v>
      </c>
      <c r="B19" s="96"/>
      <c r="C19" s="6"/>
      <c r="D19" s="385"/>
      <c r="E19" s="6"/>
      <c r="F19" s="97"/>
      <c r="G19" s="92"/>
      <c r="H19" s="90"/>
      <c r="I19" s="309"/>
      <c r="J19" s="92"/>
      <c r="K19" s="90"/>
      <c r="L19" s="90"/>
    </row>
    <row r="20" spans="1:12" ht="15.75" x14ac:dyDescent="0.25">
      <c r="A20" s="19">
        <v>1915</v>
      </c>
      <c r="B20" s="96"/>
      <c r="C20" s="6"/>
      <c r="D20" s="385"/>
      <c r="E20" s="6"/>
      <c r="F20" s="97"/>
      <c r="G20" s="92"/>
      <c r="H20" s="90"/>
      <c r="I20" s="309"/>
      <c r="J20" s="92"/>
      <c r="K20" s="90"/>
      <c r="L20" s="90"/>
    </row>
    <row r="21" spans="1:12" ht="15.75" x14ac:dyDescent="0.25">
      <c r="A21" s="19">
        <v>1916</v>
      </c>
      <c r="B21" s="96"/>
      <c r="C21" s="6"/>
      <c r="D21" s="385"/>
      <c r="E21" s="6"/>
      <c r="F21" s="97"/>
      <c r="G21" s="92"/>
      <c r="H21" s="90"/>
      <c r="I21" s="309"/>
      <c r="J21" s="92"/>
      <c r="K21" s="90"/>
      <c r="L21" s="90"/>
    </row>
    <row r="22" spans="1:12" ht="15.75" x14ac:dyDescent="0.25">
      <c r="A22" s="19">
        <v>1917</v>
      </c>
      <c r="B22" s="96"/>
      <c r="C22" s="6"/>
      <c r="D22" s="385"/>
      <c r="E22" s="6"/>
      <c r="F22" s="97"/>
      <c r="G22" s="92"/>
      <c r="H22" s="90"/>
      <c r="I22" s="309"/>
      <c r="J22" s="92"/>
      <c r="K22" s="90"/>
      <c r="L22" s="90"/>
    </row>
    <row r="23" spans="1:12" ht="15.75" x14ac:dyDescent="0.25">
      <c r="A23" s="19">
        <v>1918</v>
      </c>
      <c r="B23" s="96"/>
      <c r="C23" s="6"/>
      <c r="D23" s="385"/>
      <c r="E23" s="6"/>
      <c r="F23" s="97"/>
      <c r="G23" s="92"/>
      <c r="H23" s="90"/>
      <c r="I23" s="309"/>
      <c r="J23" s="92"/>
      <c r="K23" s="90"/>
      <c r="L23" s="90"/>
    </row>
    <row r="24" spans="1:12" ht="15.75" x14ac:dyDescent="0.25">
      <c r="A24" s="19">
        <v>1919</v>
      </c>
      <c r="B24" s="96"/>
      <c r="C24" s="6"/>
      <c r="D24" s="385"/>
      <c r="E24" s="6"/>
      <c r="F24" s="97"/>
      <c r="G24" s="92"/>
      <c r="H24" s="90"/>
      <c r="I24" s="309"/>
      <c r="J24" s="92"/>
      <c r="K24" s="90"/>
      <c r="L24" s="90"/>
    </row>
    <row r="25" spans="1:12" ht="15.75" x14ac:dyDescent="0.25">
      <c r="A25" s="19">
        <v>1920</v>
      </c>
      <c r="B25" s="96"/>
      <c r="C25" s="6"/>
      <c r="D25" s="385"/>
      <c r="E25" s="6"/>
      <c r="F25" s="97"/>
      <c r="G25" s="92"/>
      <c r="H25" s="90"/>
      <c r="I25" s="309"/>
      <c r="J25" s="92"/>
      <c r="K25" s="90"/>
      <c r="L25" s="90"/>
    </row>
    <row r="26" spans="1:12" ht="15.75" x14ac:dyDescent="0.25">
      <c r="A26" s="19">
        <v>1921</v>
      </c>
      <c r="B26" s="96"/>
      <c r="C26" s="6"/>
      <c r="D26" s="385"/>
      <c r="E26" s="6"/>
      <c r="F26" s="97"/>
      <c r="G26" s="92"/>
      <c r="H26" s="90"/>
      <c r="I26" s="309"/>
      <c r="J26" s="92"/>
      <c r="K26" s="90"/>
      <c r="L26" s="90"/>
    </row>
    <row r="27" spans="1:12" ht="15.75" x14ac:dyDescent="0.25">
      <c r="A27" s="19">
        <v>1922</v>
      </c>
      <c r="B27" s="96"/>
      <c r="C27" s="6"/>
      <c r="D27" s="385"/>
      <c r="E27" s="6"/>
      <c r="F27" s="97"/>
      <c r="G27" s="92"/>
      <c r="H27" s="90"/>
      <c r="I27" s="309"/>
      <c r="J27" s="92"/>
      <c r="K27" s="90"/>
      <c r="L27" s="90"/>
    </row>
    <row r="28" spans="1:12" ht="15.75" x14ac:dyDescent="0.25">
      <c r="A28" s="19">
        <v>1923</v>
      </c>
      <c r="B28" s="96"/>
      <c r="C28" s="6"/>
      <c r="D28" s="385"/>
      <c r="E28" s="6"/>
      <c r="F28" s="97"/>
      <c r="G28" s="92"/>
      <c r="H28" s="90"/>
      <c r="I28" s="309"/>
      <c r="J28" s="92"/>
      <c r="K28" s="90"/>
      <c r="L28" s="90"/>
    </row>
    <row r="29" spans="1:12" ht="15.75" x14ac:dyDescent="0.25">
      <c r="A29" s="19">
        <v>1924</v>
      </c>
      <c r="B29" s="96"/>
      <c r="C29" s="6"/>
      <c r="D29" s="385"/>
      <c r="E29" s="6"/>
      <c r="F29" s="97"/>
      <c r="G29" s="92"/>
      <c r="H29" s="90"/>
      <c r="I29" s="309"/>
      <c r="J29" s="92"/>
      <c r="K29" s="90"/>
      <c r="L29" s="90"/>
    </row>
    <row r="30" spans="1:12" ht="15.75" x14ac:dyDescent="0.25">
      <c r="A30" s="19">
        <v>1925</v>
      </c>
      <c r="B30" s="96"/>
      <c r="C30" s="6"/>
      <c r="D30" s="385"/>
      <c r="E30" s="6"/>
      <c r="F30" s="97"/>
      <c r="G30" s="92"/>
      <c r="H30" s="90"/>
      <c r="I30" s="309"/>
      <c r="J30" s="92"/>
      <c r="K30" s="90"/>
      <c r="L30" s="90"/>
    </row>
    <row r="31" spans="1:12" ht="15.75" x14ac:dyDescent="0.25">
      <c r="A31" s="19">
        <v>1926</v>
      </c>
      <c r="B31" s="96"/>
      <c r="C31" s="6"/>
      <c r="D31" s="385"/>
      <c r="E31" s="6"/>
      <c r="F31" s="97"/>
      <c r="G31" s="92"/>
      <c r="H31" s="90"/>
      <c r="I31" s="309"/>
      <c r="J31" s="92"/>
      <c r="K31" s="90"/>
      <c r="L31" s="90"/>
    </row>
    <row r="32" spans="1:12" ht="15.75" x14ac:dyDescent="0.25">
      <c r="A32" s="19">
        <v>1927</v>
      </c>
      <c r="B32" s="96"/>
      <c r="C32" s="6"/>
      <c r="D32" s="385"/>
      <c r="E32" s="6"/>
      <c r="F32" s="97"/>
      <c r="G32" s="92"/>
      <c r="H32" s="90"/>
      <c r="I32" s="309"/>
      <c r="J32" s="92"/>
      <c r="K32" s="90"/>
      <c r="L32" s="90"/>
    </row>
    <row r="33" spans="1:12" ht="15.75" x14ac:dyDescent="0.25">
      <c r="A33" s="19">
        <v>1928</v>
      </c>
      <c r="B33" s="96"/>
      <c r="C33" s="6"/>
      <c r="D33" s="385"/>
      <c r="E33" s="6"/>
      <c r="F33" s="97"/>
      <c r="G33" s="92"/>
      <c r="H33" s="90"/>
      <c r="I33" s="309"/>
      <c r="J33" s="92"/>
      <c r="K33" s="90"/>
      <c r="L33" s="90"/>
    </row>
    <row r="34" spans="1:12" ht="15.75" x14ac:dyDescent="0.25">
      <c r="A34" s="19">
        <v>1929</v>
      </c>
      <c r="B34" s="96"/>
      <c r="C34" s="6"/>
      <c r="D34" s="385"/>
      <c r="E34" s="6"/>
      <c r="F34" s="97"/>
      <c r="G34" s="92"/>
      <c r="H34" s="90"/>
      <c r="I34" s="309"/>
      <c r="J34" s="92"/>
      <c r="K34" s="90"/>
      <c r="L34" s="90"/>
    </row>
    <row r="35" spans="1:12" ht="15.75" x14ac:dyDescent="0.25">
      <c r="A35" s="19">
        <v>1930</v>
      </c>
      <c r="B35" s="96"/>
      <c r="C35" s="6"/>
      <c r="D35" s="385"/>
      <c r="E35" s="6"/>
      <c r="F35" s="97"/>
      <c r="G35" s="92"/>
      <c r="H35" s="90"/>
      <c r="I35" s="309"/>
      <c r="J35" s="92"/>
      <c r="K35" s="90"/>
      <c r="L35" s="90"/>
    </row>
    <row r="36" spans="1:12" ht="15.75" x14ac:dyDescent="0.25">
      <c r="A36" s="19">
        <v>1931</v>
      </c>
      <c r="B36" s="96"/>
      <c r="C36" s="6"/>
      <c r="D36" s="385"/>
      <c r="E36" s="6"/>
      <c r="F36" s="97"/>
      <c r="G36" s="92"/>
      <c r="H36" s="90"/>
      <c r="I36" s="309"/>
      <c r="J36" s="92"/>
      <c r="K36" s="90"/>
      <c r="L36" s="90"/>
    </row>
    <row r="37" spans="1:12" ht="15.75" x14ac:dyDescent="0.25">
      <c r="A37" s="19">
        <v>1932</v>
      </c>
      <c r="B37" s="96"/>
      <c r="C37" s="6"/>
      <c r="D37" s="385"/>
      <c r="E37" s="6"/>
      <c r="F37" s="97"/>
      <c r="G37" s="92"/>
      <c r="H37" s="90"/>
      <c r="I37" s="309"/>
      <c r="J37" s="92"/>
      <c r="K37" s="90"/>
      <c r="L37" s="90"/>
    </row>
    <row r="38" spans="1:12" ht="15.75" x14ac:dyDescent="0.25">
      <c r="A38" s="19">
        <v>1933</v>
      </c>
      <c r="B38" s="96"/>
      <c r="C38" s="6"/>
      <c r="D38" s="385"/>
      <c r="E38" s="6"/>
      <c r="F38" s="97"/>
      <c r="G38" s="92"/>
      <c r="H38" s="90"/>
      <c r="I38" s="309"/>
      <c r="J38" s="92"/>
      <c r="K38" s="90"/>
      <c r="L38" s="90"/>
    </row>
    <row r="39" spans="1:12" ht="15.75" x14ac:dyDescent="0.25">
      <c r="A39" s="19">
        <v>1934</v>
      </c>
      <c r="B39" s="96"/>
      <c r="C39" s="6"/>
      <c r="D39" s="385"/>
      <c r="E39" s="6"/>
      <c r="F39" s="97"/>
      <c r="G39" s="92"/>
      <c r="H39" s="90"/>
      <c r="I39" s="309"/>
      <c r="J39" s="92"/>
      <c r="K39" s="90"/>
      <c r="L39" s="90"/>
    </row>
    <row r="40" spans="1:12" ht="15.75" x14ac:dyDescent="0.25">
      <c r="A40" s="19">
        <v>1935</v>
      </c>
      <c r="B40" s="96"/>
      <c r="C40" s="6"/>
      <c r="D40" s="385"/>
      <c r="E40" s="6"/>
      <c r="F40" s="97"/>
      <c r="G40" s="92"/>
      <c r="H40" s="90"/>
      <c r="I40" s="309"/>
      <c r="J40" s="92"/>
      <c r="K40" s="90"/>
      <c r="L40" s="90"/>
    </row>
    <row r="41" spans="1:12" ht="15.75" x14ac:dyDescent="0.25">
      <c r="A41" s="19">
        <v>1936</v>
      </c>
      <c r="B41" s="96"/>
      <c r="C41" s="6"/>
      <c r="D41" s="385"/>
      <c r="E41" s="6"/>
      <c r="F41" s="97"/>
      <c r="G41" s="92"/>
      <c r="H41" s="90"/>
      <c r="I41" s="309"/>
      <c r="J41" s="92"/>
      <c r="K41" s="90"/>
      <c r="L41" s="90"/>
    </row>
    <row r="42" spans="1:12" ht="15.75" x14ac:dyDescent="0.25">
      <c r="A42" s="19">
        <v>1937</v>
      </c>
      <c r="B42" s="96"/>
      <c r="C42" s="6"/>
      <c r="D42" s="385"/>
      <c r="E42" s="6"/>
      <c r="F42" s="97"/>
      <c r="G42" s="92"/>
      <c r="H42" s="90"/>
      <c r="I42" s="309"/>
      <c r="J42" s="92"/>
      <c r="K42" s="90"/>
      <c r="L42" s="90"/>
    </row>
    <row r="43" spans="1:12" ht="15.75" x14ac:dyDescent="0.25">
      <c r="A43" s="19">
        <v>1938</v>
      </c>
      <c r="B43" s="96"/>
      <c r="C43" s="6"/>
      <c r="D43" s="385"/>
      <c r="E43" s="6"/>
      <c r="F43" s="97"/>
      <c r="G43" s="92"/>
      <c r="H43" s="90"/>
      <c r="I43" s="309"/>
      <c r="J43" s="92"/>
      <c r="K43" s="90"/>
      <c r="L43" s="90"/>
    </row>
    <row r="44" spans="1:12" ht="15.75" x14ac:dyDescent="0.25">
      <c r="A44" s="19">
        <v>1939</v>
      </c>
      <c r="B44" s="96"/>
      <c r="C44" s="6"/>
      <c r="D44" s="385"/>
      <c r="E44" s="6"/>
      <c r="F44" s="97"/>
      <c r="G44" s="92"/>
      <c r="H44" s="90"/>
      <c r="I44" s="309"/>
      <c r="J44" s="92"/>
      <c r="K44" s="90"/>
      <c r="L44" s="90"/>
    </row>
    <row r="45" spans="1:12" ht="15.75" x14ac:dyDescent="0.25">
      <c r="A45" s="19">
        <v>1940</v>
      </c>
      <c r="B45" s="96"/>
      <c r="C45" s="6"/>
      <c r="D45" s="385"/>
      <c r="E45" s="6"/>
      <c r="F45" s="97"/>
      <c r="G45" s="92"/>
      <c r="H45" s="90"/>
      <c r="I45" s="309"/>
      <c r="J45" s="92"/>
      <c r="K45" s="90"/>
      <c r="L45" s="90"/>
    </row>
    <row r="46" spans="1:12" ht="15.75" x14ac:dyDescent="0.25">
      <c r="A46" s="19">
        <v>1941</v>
      </c>
      <c r="B46" s="96"/>
      <c r="C46" s="6"/>
      <c r="D46" s="385"/>
      <c r="E46" s="6"/>
      <c r="F46" s="97"/>
      <c r="G46" s="92"/>
      <c r="H46" s="90"/>
      <c r="I46" s="309"/>
      <c r="J46" s="92"/>
      <c r="K46" s="90"/>
      <c r="L46" s="90"/>
    </row>
    <row r="47" spans="1:12" ht="15.75" x14ac:dyDescent="0.25">
      <c r="A47" s="19">
        <v>1942</v>
      </c>
      <c r="B47" s="96"/>
      <c r="C47" s="6"/>
      <c r="D47" s="385"/>
      <c r="E47" s="6"/>
      <c r="F47" s="97"/>
      <c r="G47" s="92"/>
      <c r="H47" s="90"/>
      <c r="I47" s="309"/>
      <c r="J47" s="92"/>
      <c r="K47" s="90"/>
      <c r="L47" s="90"/>
    </row>
    <row r="48" spans="1:12" ht="15.75" x14ac:dyDescent="0.25">
      <c r="A48" s="19">
        <v>1943</v>
      </c>
      <c r="B48" s="96"/>
      <c r="C48" s="6"/>
      <c r="D48" s="385"/>
      <c r="E48" s="6"/>
      <c r="F48" s="97"/>
      <c r="G48" s="92"/>
      <c r="H48" s="90"/>
      <c r="I48" s="309"/>
      <c r="J48" s="92"/>
      <c r="K48" s="90"/>
      <c r="L48" s="90"/>
    </row>
    <row r="49" spans="1:12" ht="15.75" x14ac:dyDescent="0.25">
      <c r="A49" s="19">
        <v>1944</v>
      </c>
      <c r="B49" s="96"/>
      <c r="C49" s="6"/>
      <c r="D49" s="385"/>
      <c r="E49" s="6"/>
      <c r="F49" s="97"/>
      <c r="G49" s="92"/>
      <c r="H49" s="90"/>
      <c r="I49" s="309"/>
      <c r="J49" s="92"/>
      <c r="K49" s="90"/>
      <c r="L49" s="90"/>
    </row>
    <row r="50" spans="1:12" ht="15.75" x14ac:dyDescent="0.25">
      <c r="A50" s="19">
        <v>1945</v>
      </c>
      <c r="B50" s="96"/>
      <c r="C50" s="6"/>
      <c r="D50" s="385"/>
      <c r="E50" s="6"/>
      <c r="F50" s="97"/>
      <c r="G50" s="92"/>
      <c r="H50" s="90"/>
      <c r="I50" s="309"/>
      <c r="J50" s="92"/>
      <c r="K50" s="90"/>
      <c r="L50" s="90"/>
    </row>
    <row r="51" spans="1:12" ht="15.75" x14ac:dyDescent="0.25">
      <c r="A51" s="19">
        <v>1946</v>
      </c>
      <c r="B51" s="96"/>
      <c r="C51" s="6"/>
      <c r="D51" s="385"/>
      <c r="E51" s="6"/>
      <c r="F51" s="97"/>
      <c r="G51" s="92"/>
      <c r="H51" s="90"/>
      <c r="I51" s="309"/>
      <c r="J51" s="92"/>
      <c r="K51" s="90"/>
      <c r="L51" s="90"/>
    </row>
    <row r="52" spans="1:12" ht="15.75" x14ac:dyDescent="0.25">
      <c r="A52" s="19">
        <v>1947</v>
      </c>
      <c r="B52" s="96"/>
      <c r="C52" s="6"/>
      <c r="D52" s="385"/>
      <c r="E52" s="6"/>
      <c r="F52" s="97"/>
      <c r="G52" s="92"/>
      <c r="H52" s="90"/>
      <c r="I52" s="309"/>
      <c r="J52" s="92"/>
      <c r="K52" s="90"/>
      <c r="L52" s="90"/>
    </row>
    <row r="53" spans="1:12" ht="15.75" x14ac:dyDescent="0.25">
      <c r="A53" s="19">
        <v>1948</v>
      </c>
      <c r="B53" s="96"/>
      <c r="C53" s="6"/>
      <c r="D53" s="385"/>
      <c r="E53" s="6"/>
      <c r="F53" s="97"/>
      <c r="G53" s="92"/>
      <c r="H53" s="90"/>
      <c r="I53" s="309"/>
      <c r="J53" s="92"/>
      <c r="K53" s="90"/>
      <c r="L53" s="90"/>
    </row>
    <row r="54" spans="1:12" ht="15.75" x14ac:dyDescent="0.25">
      <c r="A54" s="19">
        <v>1949</v>
      </c>
      <c r="B54" s="96"/>
      <c r="C54" s="6"/>
      <c r="D54" s="385"/>
      <c r="E54" s="6"/>
      <c r="F54" s="97"/>
      <c r="G54" s="92"/>
      <c r="H54" s="90"/>
      <c r="I54" s="310"/>
      <c r="J54" s="92"/>
      <c r="K54" s="90"/>
      <c r="L54" s="90"/>
    </row>
    <row r="55" spans="1:12" ht="15.75" x14ac:dyDescent="0.25">
      <c r="A55" s="19">
        <v>1950</v>
      </c>
      <c r="B55" s="96"/>
      <c r="C55" s="6"/>
      <c r="D55" s="385"/>
      <c r="E55" s="6"/>
      <c r="F55" s="97"/>
      <c r="G55" s="92"/>
      <c r="H55" s="90"/>
      <c r="I55" s="310"/>
      <c r="J55" s="92"/>
      <c r="K55" s="90"/>
      <c r="L55" s="90"/>
    </row>
    <row r="56" spans="1:12" ht="15.75" x14ac:dyDescent="0.25">
      <c r="A56" s="19">
        <v>1951</v>
      </c>
      <c r="B56" s="96"/>
      <c r="C56" s="6"/>
      <c r="D56" s="385"/>
      <c r="E56" s="6"/>
      <c r="F56" s="97"/>
      <c r="G56" s="92"/>
      <c r="H56" s="90"/>
      <c r="I56" s="310"/>
      <c r="J56" s="92"/>
      <c r="K56" s="90"/>
      <c r="L56" s="90"/>
    </row>
    <row r="57" spans="1:12" ht="15.75" x14ac:dyDescent="0.25">
      <c r="A57" s="19">
        <v>1952</v>
      </c>
      <c r="B57" s="96"/>
      <c r="C57" s="6"/>
      <c r="D57" s="385"/>
      <c r="E57" s="6"/>
      <c r="F57" s="97"/>
      <c r="G57" s="92"/>
      <c r="H57" s="90"/>
      <c r="I57" s="310"/>
      <c r="J57" s="92"/>
      <c r="K57" s="90"/>
      <c r="L57" s="90"/>
    </row>
    <row r="58" spans="1:12" ht="15.75" x14ac:dyDescent="0.25">
      <c r="A58" s="19">
        <v>1953</v>
      </c>
      <c r="B58" s="96"/>
      <c r="C58" s="6"/>
      <c r="D58" s="385"/>
      <c r="E58" s="6"/>
      <c r="F58" s="97"/>
      <c r="G58" s="92"/>
      <c r="H58" s="90"/>
      <c r="I58" s="310"/>
      <c r="J58" s="92"/>
      <c r="K58" s="90"/>
      <c r="L58" s="90"/>
    </row>
    <row r="59" spans="1:12" ht="15.75" x14ac:dyDescent="0.25">
      <c r="A59" s="19">
        <v>1954</v>
      </c>
      <c r="B59" s="96"/>
      <c r="C59" s="6"/>
      <c r="D59" s="385"/>
      <c r="E59" s="6"/>
      <c r="F59" s="97"/>
      <c r="G59" s="92"/>
      <c r="H59" s="90"/>
      <c r="I59" s="310"/>
      <c r="J59" s="92"/>
      <c r="K59" s="90"/>
      <c r="L59" s="90"/>
    </row>
    <row r="60" spans="1:12" ht="15.75" x14ac:dyDescent="0.25">
      <c r="A60" s="19">
        <v>1955</v>
      </c>
      <c r="B60" s="96"/>
      <c r="C60" s="6"/>
      <c r="D60" s="385"/>
      <c r="E60" s="6"/>
      <c r="F60" s="97"/>
      <c r="G60" s="92"/>
      <c r="H60" s="90"/>
      <c r="I60" s="310"/>
      <c r="J60" s="92"/>
      <c r="K60" s="90"/>
      <c r="L60" s="90"/>
    </row>
    <row r="61" spans="1:12" ht="15.75" x14ac:dyDescent="0.25">
      <c r="A61" s="19">
        <v>1956</v>
      </c>
      <c r="B61" s="96"/>
      <c r="C61" s="6"/>
      <c r="D61" s="385"/>
      <c r="E61" s="6"/>
      <c r="F61" s="97"/>
      <c r="G61" s="92"/>
      <c r="H61" s="90"/>
      <c r="I61" s="310"/>
      <c r="J61" s="92"/>
      <c r="K61" s="90"/>
      <c r="L61" s="90"/>
    </row>
    <row r="62" spans="1:12" ht="15.75" x14ac:dyDescent="0.25">
      <c r="A62" s="19">
        <v>1957</v>
      </c>
      <c r="B62" s="96"/>
      <c r="C62" s="6"/>
      <c r="D62" s="385"/>
      <c r="E62" s="6"/>
      <c r="F62" s="97"/>
      <c r="G62" s="92"/>
      <c r="H62" s="90"/>
      <c r="I62" s="310"/>
      <c r="J62" s="92"/>
      <c r="K62" s="90"/>
      <c r="L62" s="90"/>
    </row>
    <row r="63" spans="1:12" ht="15.75" x14ac:dyDescent="0.25">
      <c r="A63" s="19">
        <v>1958</v>
      </c>
      <c r="B63" s="96"/>
      <c r="C63" s="6"/>
      <c r="D63" s="385"/>
      <c r="E63" s="6"/>
      <c r="F63" s="97"/>
      <c r="G63" s="92"/>
      <c r="H63" s="90"/>
      <c r="I63" s="310"/>
      <c r="J63" s="92"/>
      <c r="K63" s="90"/>
      <c r="L63" s="90"/>
    </row>
    <row r="64" spans="1:12" ht="15.75" x14ac:dyDescent="0.25">
      <c r="A64" s="19">
        <v>1959</v>
      </c>
      <c r="B64" s="96"/>
      <c r="C64" s="6"/>
      <c r="D64" s="385"/>
      <c r="E64" s="6"/>
      <c r="F64" s="97"/>
      <c r="G64" s="92"/>
      <c r="H64" s="90"/>
      <c r="I64" s="310"/>
      <c r="J64" s="92"/>
      <c r="K64" s="90"/>
      <c r="L64" s="90"/>
    </row>
    <row r="65" spans="1:12" ht="15.75" x14ac:dyDescent="0.25">
      <c r="A65" s="19">
        <v>1960</v>
      </c>
      <c r="B65" s="96"/>
      <c r="C65" s="6"/>
      <c r="D65" s="385"/>
      <c r="E65" s="6"/>
      <c r="F65" s="97"/>
      <c r="G65" s="92"/>
      <c r="H65" s="90"/>
      <c r="I65" s="310"/>
      <c r="J65" s="92"/>
      <c r="K65" s="90"/>
      <c r="L65" s="90"/>
    </row>
    <row r="66" spans="1:12" ht="15.75" x14ac:dyDescent="0.25">
      <c r="A66" s="19">
        <v>1961</v>
      </c>
      <c r="B66" s="96"/>
      <c r="C66" s="6"/>
      <c r="D66" s="385"/>
      <c r="E66" s="6"/>
      <c r="F66" s="97"/>
      <c r="G66" s="92"/>
      <c r="H66" s="90"/>
      <c r="I66" s="310"/>
      <c r="J66" s="92"/>
      <c r="K66" s="90"/>
      <c r="L66" s="90"/>
    </row>
    <row r="67" spans="1:12" ht="15.75" x14ac:dyDescent="0.25">
      <c r="A67" s="19">
        <v>1962</v>
      </c>
      <c r="B67" s="96"/>
      <c r="C67" s="6"/>
      <c r="D67" s="385"/>
      <c r="E67" s="6"/>
      <c r="F67" s="97"/>
      <c r="G67" s="92"/>
      <c r="H67" s="90"/>
      <c r="I67" s="310"/>
      <c r="J67" s="92"/>
      <c r="K67" s="90"/>
      <c r="L67" s="90"/>
    </row>
    <row r="68" spans="1:12" ht="15.75" x14ac:dyDescent="0.25">
      <c r="A68" s="19">
        <v>1963</v>
      </c>
      <c r="B68" s="96"/>
      <c r="C68" s="6"/>
      <c r="D68" s="385"/>
      <c r="E68" s="6"/>
      <c r="F68" s="97"/>
      <c r="G68" s="92"/>
      <c r="H68" s="90"/>
      <c r="I68" s="310"/>
      <c r="J68" s="92"/>
      <c r="K68" s="90"/>
      <c r="L68" s="90"/>
    </row>
    <row r="69" spans="1:12" ht="15.75" x14ac:dyDescent="0.25">
      <c r="A69" s="19">
        <v>1964</v>
      </c>
      <c r="B69" s="96"/>
      <c r="C69" s="6"/>
      <c r="D69" s="385"/>
      <c r="E69" s="6"/>
      <c r="F69" s="97"/>
      <c r="G69" s="92"/>
      <c r="H69" s="90"/>
      <c r="I69" s="310"/>
      <c r="J69" s="92"/>
      <c r="K69" s="90"/>
      <c r="L69" s="90"/>
    </row>
    <row r="70" spans="1:12" ht="15.75" x14ac:dyDescent="0.25">
      <c r="A70" s="19">
        <v>1965</v>
      </c>
      <c r="B70" s="96"/>
      <c r="C70" s="6"/>
      <c r="D70" s="385"/>
      <c r="E70" s="6"/>
      <c r="F70" s="97"/>
      <c r="G70" s="92"/>
      <c r="H70" s="90"/>
      <c r="I70" s="310"/>
      <c r="J70" s="92"/>
      <c r="K70" s="90"/>
      <c r="L70" s="90"/>
    </row>
    <row r="71" spans="1:12" ht="15.75" x14ac:dyDescent="0.25">
      <c r="A71" s="19">
        <v>1966</v>
      </c>
      <c r="B71" s="96"/>
      <c r="C71" s="6"/>
      <c r="D71" s="385"/>
      <c r="E71" s="6"/>
      <c r="F71" s="97"/>
      <c r="G71" s="92"/>
      <c r="H71" s="90"/>
      <c r="I71" s="310"/>
      <c r="J71" s="92"/>
      <c r="K71" s="90"/>
      <c r="L71" s="90"/>
    </row>
    <row r="72" spans="1:12" ht="15.75" x14ac:dyDescent="0.25">
      <c r="A72" s="19">
        <v>1967</v>
      </c>
      <c r="B72" s="96"/>
      <c r="C72" s="6"/>
      <c r="D72" s="385"/>
      <c r="E72" s="6"/>
      <c r="F72" s="97"/>
      <c r="G72" s="92"/>
      <c r="H72" s="90"/>
      <c r="I72" s="310"/>
      <c r="J72" s="92"/>
      <c r="K72" s="90"/>
      <c r="L72" s="90"/>
    </row>
    <row r="73" spans="1:12" ht="15.75" x14ac:dyDescent="0.25">
      <c r="A73" s="19">
        <v>1968</v>
      </c>
      <c r="B73" s="96"/>
      <c r="C73" s="6"/>
      <c r="D73" s="385"/>
      <c r="E73" s="6"/>
      <c r="F73" s="97"/>
      <c r="G73" s="92"/>
      <c r="H73" s="90"/>
      <c r="I73" s="310"/>
      <c r="J73" s="92"/>
      <c r="K73" s="90"/>
      <c r="L73" s="90"/>
    </row>
    <row r="74" spans="1:12" ht="15.75" x14ac:dyDescent="0.25">
      <c r="A74" s="19">
        <v>1969</v>
      </c>
      <c r="B74" s="96"/>
      <c r="C74" s="6"/>
      <c r="D74" s="385"/>
      <c r="E74" s="6"/>
      <c r="F74" s="97"/>
      <c r="G74" s="92"/>
      <c r="H74" s="90"/>
      <c r="I74" s="310"/>
      <c r="J74" s="92"/>
      <c r="K74" s="90"/>
      <c r="L74" s="90"/>
    </row>
    <row r="75" spans="1:12" ht="15.75" x14ac:dyDescent="0.25">
      <c r="A75" s="19">
        <v>1970</v>
      </c>
      <c r="B75" s="96"/>
      <c r="C75" s="6"/>
      <c r="D75" s="385"/>
      <c r="E75" s="6"/>
      <c r="F75" s="97"/>
      <c r="G75" s="92"/>
      <c r="H75" s="90"/>
      <c r="I75" s="310"/>
      <c r="J75" s="92"/>
      <c r="K75" s="90"/>
      <c r="L75" s="90"/>
    </row>
    <row r="76" spans="1:12" ht="15.75" x14ac:dyDescent="0.25">
      <c r="A76" s="19">
        <v>1971</v>
      </c>
      <c r="B76" s="96"/>
      <c r="C76" s="6"/>
      <c r="D76" s="385"/>
      <c r="E76" s="6"/>
      <c r="F76" s="97"/>
      <c r="G76" s="93"/>
      <c r="H76" s="91"/>
      <c r="I76" s="310"/>
      <c r="J76" s="93"/>
      <c r="K76" s="91"/>
      <c r="L76" s="90"/>
    </row>
    <row r="77" spans="1:12" ht="15.75" x14ac:dyDescent="0.25">
      <c r="A77" s="19">
        <v>1972</v>
      </c>
      <c r="B77" s="96"/>
      <c r="C77" s="6"/>
      <c r="D77" s="385"/>
      <c r="E77" s="6"/>
      <c r="F77" s="97"/>
      <c r="G77" s="93"/>
      <c r="H77" s="91"/>
      <c r="I77" s="310"/>
      <c r="J77" s="93"/>
      <c r="K77" s="91"/>
      <c r="L77" s="90"/>
    </row>
    <row r="78" spans="1:12" ht="15.75" x14ac:dyDescent="0.25">
      <c r="A78" s="19">
        <v>1973</v>
      </c>
      <c r="B78" s="96"/>
      <c r="C78" s="6"/>
      <c r="D78" s="385"/>
      <c r="E78" s="6"/>
      <c r="F78" s="97"/>
      <c r="G78" s="93"/>
      <c r="H78" s="91"/>
      <c r="I78" s="310"/>
      <c r="J78" s="93"/>
      <c r="K78" s="91"/>
      <c r="L78" s="90"/>
    </row>
    <row r="79" spans="1:12" ht="15.75" x14ac:dyDescent="0.25">
      <c r="A79" s="19">
        <v>1974</v>
      </c>
      <c r="B79" s="96"/>
      <c r="C79" s="6"/>
      <c r="D79" s="385"/>
      <c r="E79" s="6"/>
      <c r="F79" s="97"/>
      <c r="G79" s="93"/>
      <c r="H79" s="91"/>
      <c r="I79" s="310"/>
      <c r="J79" s="93"/>
      <c r="K79" s="91"/>
      <c r="L79" s="90"/>
    </row>
    <row r="80" spans="1:12" ht="15.75" x14ac:dyDescent="0.25">
      <c r="A80" s="19">
        <v>1975</v>
      </c>
      <c r="B80" s="96"/>
      <c r="C80" s="6"/>
      <c r="D80" s="385"/>
      <c r="E80" s="6"/>
      <c r="F80" s="97"/>
      <c r="G80" s="93"/>
      <c r="H80" s="91"/>
      <c r="I80" s="310"/>
      <c r="J80" s="93"/>
      <c r="K80" s="91"/>
      <c r="L80" s="90"/>
    </row>
    <row r="81" spans="1:12" ht="15.75" x14ac:dyDescent="0.25">
      <c r="A81" s="19">
        <v>1976</v>
      </c>
      <c r="B81" s="96"/>
      <c r="C81" s="6"/>
      <c r="D81" s="385"/>
      <c r="E81" s="6"/>
      <c r="F81" s="97"/>
      <c r="G81" s="334"/>
      <c r="H81" s="91"/>
      <c r="I81" s="310"/>
      <c r="J81" s="93"/>
      <c r="K81" s="91"/>
      <c r="L81" s="90"/>
    </row>
    <row r="82" spans="1:12" ht="15.75" x14ac:dyDescent="0.25">
      <c r="A82" s="19">
        <v>1977</v>
      </c>
      <c r="B82" s="96"/>
      <c r="C82" s="6"/>
      <c r="D82" s="385"/>
      <c r="E82" s="6"/>
      <c r="F82" s="97"/>
      <c r="G82" s="334"/>
      <c r="H82" s="91"/>
      <c r="I82" s="310"/>
      <c r="J82" s="93"/>
      <c r="K82" s="91"/>
      <c r="L82" s="90"/>
    </row>
    <row r="83" spans="1:12" ht="15.75" x14ac:dyDescent="0.25">
      <c r="A83" s="19">
        <v>1978</v>
      </c>
      <c r="B83" s="96"/>
      <c r="C83" s="6"/>
      <c r="D83" s="385"/>
      <c r="E83" s="6"/>
      <c r="F83" s="97"/>
      <c r="G83" s="334"/>
      <c r="H83" s="91"/>
      <c r="I83" s="310"/>
      <c r="J83" s="93"/>
      <c r="K83" s="91"/>
      <c r="L83" s="90"/>
    </row>
    <row r="84" spans="1:12" ht="15.75" x14ac:dyDescent="0.25">
      <c r="A84" s="19">
        <v>1979</v>
      </c>
      <c r="B84" s="96"/>
      <c r="C84" s="6"/>
      <c r="D84" s="385"/>
      <c r="E84" s="6"/>
      <c r="F84" s="97"/>
      <c r="G84" s="334"/>
      <c r="H84" s="91"/>
      <c r="I84" s="310"/>
      <c r="J84" s="93"/>
      <c r="K84" s="91"/>
      <c r="L84" s="90"/>
    </row>
    <row r="85" spans="1:12" ht="15.75" x14ac:dyDescent="0.25">
      <c r="A85" s="19">
        <v>1980</v>
      </c>
      <c r="B85" s="96"/>
      <c r="C85" s="6"/>
      <c r="D85" s="385"/>
      <c r="E85" s="6"/>
      <c r="F85" s="97"/>
      <c r="G85" s="334"/>
      <c r="H85" s="91"/>
      <c r="I85" s="310"/>
      <c r="J85" s="93"/>
      <c r="K85" s="91"/>
      <c r="L85" s="90"/>
    </row>
    <row r="86" spans="1:12" ht="15.75" x14ac:dyDescent="0.25">
      <c r="A86" s="19">
        <v>1981</v>
      </c>
      <c r="B86" s="96"/>
      <c r="C86" s="6"/>
      <c r="D86" s="385"/>
      <c r="E86" s="6"/>
      <c r="F86" s="97"/>
      <c r="G86" s="334"/>
      <c r="H86" s="91"/>
      <c r="I86" s="310"/>
      <c r="J86" s="93"/>
      <c r="K86" s="91"/>
      <c r="L86" s="90"/>
    </row>
    <row r="87" spans="1:12" ht="15.75" x14ac:dyDescent="0.25">
      <c r="A87" s="19">
        <v>1982</v>
      </c>
      <c r="B87" s="96"/>
      <c r="C87" s="6"/>
      <c r="D87" s="385"/>
      <c r="E87" s="6"/>
      <c r="F87" s="97"/>
      <c r="G87" s="334"/>
      <c r="H87" s="91"/>
      <c r="I87" s="310"/>
      <c r="J87" s="93"/>
      <c r="K87" s="91"/>
      <c r="L87" s="90"/>
    </row>
    <row r="88" spans="1:12" ht="15.75" x14ac:dyDescent="0.25">
      <c r="A88" s="19">
        <v>1983</v>
      </c>
      <c r="B88" s="381"/>
      <c r="C88" s="6"/>
      <c r="D88" s="385"/>
      <c r="E88" s="6"/>
      <c r="F88" s="97"/>
      <c r="G88" s="334"/>
      <c r="H88" s="91"/>
      <c r="I88" s="310"/>
      <c r="J88" s="93"/>
      <c r="K88" s="91"/>
      <c r="L88" s="90"/>
    </row>
    <row r="89" spans="1:12" ht="15.75" x14ac:dyDescent="0.25">
      <c r="A89" s="19">
        <v>1984</v>
      </c>
      <c r="B89" s="381"/>
      <c r="C89" s="6"/>
      <c r="D89" s="385"/>
      <c r="E89" s="6"/>
      <c r="F89" s="97"/>
      <c r="G89" s="334"/>
      <c r="H89" s="91"/>
      <c r="I89" s="310"/>
      <c r="J89" s="93"/>
      <c r="K89" s="91"/>
      <c r="L89" s="90"/>
    </row>
    <row r="90" spans="1:12" ht="15.75" x14ac:dyDescent="0.25">
      <c r="A90" s="19">
        <v>1985</v>
      </c>
      <c r="B90" s="381"/>
      <c r="C90" s="6"/>
      <c r="D90" s="385"/>
      <c r="E90" s="6"/>
      <c r="F90" s="97"/>
      <c r="G90" s="334"/>
      <c r="H90" s="91"/>
      <c r="I90" s="310"/>
      <c r="J90" s="93"/>
      <c r="K90" s="91"/>
      <c r="L90" s="90"/>
    </row>
    <row r="91" spans="1:12" ht="15.75" x14ac:dyDescent="0.25">
      <c r="A91" s="19">
        <v>1986</v>
      </c>
      <c r="B91" s="381"/>
      <c r="C91" s="6"/>
      <c r="D91" s="385"/>
      <c r="E91" s="6"/>
      <c r="F91" s="387">
        <v>10</v>
      </c>
      <c r="G91" s="334"/>
      <c r="H91" s="91"/>
      <c r="I91" s="4">
        <v>39.799999999999997</v>
      </c>
      <c r="J91" s="93"/>
      <c r="K91" s="91"/>
      <c r="L91" s="90"/>
    </row>
    <row r="92" spans="1:12" ht="15.75" x14ac:dyDescent="0.25">
      <c r="A92" s="19">
        <v>1987</v>
      </c>
      <c r="B92" s="381"/>
      <c r="C92" s="6"/>
      <c r="D92" s="385"/>
      <c r="E92" s="6"/>
      <c r="F92" s="387"/>
      <c r="G92" s="334"/>
      <c r="H92" s="91"/>
      <c r="I92" s="4">
        <v>40</v>
      </c>
      <c r="J92" s="93"/>
      <c r="K92" s="91"/>
      <c r="L92" s="90"/>
    </row>
    <row r="93" spans="1:12" ht="15.75" x14ac:dyDescent="0.25">
      <c r="A93" s="19">
        <v>1988</v>
      </c>
      <c r="B93" s="381"/>
      <c r="C93" s="6"/>
      <c r="D93" s="385"/>
      <c r="E93" s="6"/>
      <c r="F93" s="387">
        <v>9.5</v>
      </c>
      <c r="G93" s="334"/>
      <c r="H93" s="91"/>
      <c r="I93" s="4">
        <v>40.200000000000003</v>
      </c>
      <c r="J93" s="93"/>
      <c r="K93" s="91"/>
      <c r="L93" s="90"/>
    </row>
    <row r="94" spans="1:12" ht="15.75" x14ac:dyDescent="0.25">
      <c r="A94" s="19">
        <v>1989</v>
      </c>
      <c r="B94" s="381"/>
      <c r="C94" s="6"/>
      <c r="D94" s="385"/>
      <c r="E94" s="6"/>
      <c r="F94" s="387">
        <v>8</v>
      </c>
      <c r="G94" s="334"/>
      <c r="H94" s="91"/>
      <c r="I94" s="4">
        <v>42</v>
      </c>
      <c r="J94" s="93"/>
      <c r="K94" s="91"/>
      <c r="L94" s="90"/>
    </row>
    <row r="95" spans="1:12" ht="15.75" x14ac:dyDescent="0.25">
      <c r="A95" s="19">
        <v>1990</v>
      </c>
      <c r="B95" s="382"/>
      <c r="C95" s="6"/>
      <c r="D95" s="385"/>
      <c r="E95" s="6"/>
      <c r="F95" s="387"/>
      <c r="G95" s="334"/>
      <c r="H95" s="91"/>
      <c r="I95" s="4">
        <v>42.5</v>
      </c>
      <c r="J95" s="93"/>
      <c r="K95" s="91"/>
      <c r="L95" s="90"/>
    </row>
    <row r="96" spans="1:12" ht="15.75" x14ac:dyDescent="0.25">
      <c r="A96" s="19">
        <v>1991</v>
      </c>
      <c r="B96" s="382"/>
      <c r="C96" s="6"/>
      <c r="D96" s="385"/>
      <c r="E96" s="6"/>
      <c r="F96" s="387">
        <v>9</v>
      </c>
      <c r="G96" s="334"/>
      <c r="H96" s="91"/>
      <c r="I96" s="4">
        <v>42.5</v>
      </c>
      <c r="J96" s="93"/>
      <c r="K96" s="91"/>
      <c r="L96" s="90"/>
    </row>
    <row r="97" spans="1:12" x14ac:dyDescent="0.25">
      <c r="A97" s="19">
        <v>1992</v>
      </c>
      <c r="B97" s="382"/>
      <c r="C97" s="6"/>
      <c r="D97" s="981">
        <f>[27]Sheet1!$D7</f>
        <v>5.4333810655368451</v>
      </c>
      <c r="E97" s="6"/>
      <c r="F97" s="387">
        <v>9.6</v>
      </c>
      <c r="G97" s="334"/>
      <c r="H97" s="91"/>
      <c r="I97" s="4">
        <v>42.5</v>
      </c>
      <c r="J97" s="93"/>
      <c r="K97" s="91"/>
      <c r="L97" s="90"/>
    </row>
    <row r="98" spans="1:12" x14ac:dyDescent="0.25">
      <c r="A98" s="19">
        <v>1993</v>
      </c>
      <c r="B98" s="382"/>
      <c r="C98" s="6"/>
      <c r="D98" s="981">
        <f>[27]Sheet1!$D8</f>
        <v>5.2670000628151401</v>
      </c>
      <c r="E98" s="6"/>
      <c r="F98" s="387">
        <v>10.5</v>
      </c>
      <c r="G98" s="334"/>
      <c r="H98" s="91"/>
      <c r="I98" s="4">
        <v>43</v>
      </c>
      <c r="J98" s="93"/>
      <c r="K98" s="91"/>
      <c r="L98" s="90"/>
    </row>
    <row r="99" spans="1:12" x14ac:dyDescent="0.25">
      <c r="A99" s="19">
        <v>1994</v>
      </c>
      <c r="B99" s="382"/>
      <c r="C99" s="6"/>
      <c r="D99" s="981">
        <f>[27]Sheet1!$D9</f>
        <v>5.2263782333818432</v>
      </c>
      <c r="E99" s="6"/>
      <c r="F99" s="387"/>
      <c r="G99" s="334"/>
      <c r="H99" s="91"/>
      <c r="I99" s="4">
        <v>43.5</v>
      </c>
      <c r="J99" s="93"/>
      <c r="K99" s="91"/>
      <c r="L99" s="90"/>
    </row>
    <row r="100" spans="1:12" x14ac:dyDescent="0.25">
      <c r="A100" s="19">
        <v>1995</v>
      </c>
      <c r="B100" s="382"/>
      <c r="C100" s="6"/>
      <c r="D100" s="981">
        <f>[27]Sheet1!$D10</f>
        <v>5.1985469960437207</v>
      </c>
      <c r="E100" s="6"/>
      <c r="F100" s="387">
        <v>12.5</v>
      </c>
      <c r="G100" s="334"/>
      <c r="H100" s="91"/>
      <c r="I100" s="391"/>
      <c r="J100" s="93"/>
      <c r="K100" s="91"/>
      <c r="L100" s="90"/>
    </row>
    <row r="101" spans="1:12" x14ac:dyDescent="0.25">
      <c r="A101" s="19">
        <v>1996</v>
      </c>
      <c r="B101" s="382"/>
      <c r="C101" s="6"/>
      <c r="D101" s="981">
        <f>[27]Sheet1!$D11</f>
        <v>5.3929197885154858</v>
      </c>
      <c r="E101" s="6"/>
      <c r="F101" s="97"/>
      <c r="G101" s="334"/>
      <c r="H101" s="91"/>
      <c r="I101" s="391"/>
      <c r="J101" s="93"/>
      <c r="K101" s="91"/>
      <c r="L101" s="90"/>
    </row>
    <row r="102" spans="1:12" x14ac:dyDescent="0.25">
      <c r="A102" s="19">
        <v>1997</v>
      </c>
      <c r="B102" s="382"/>
      <c r="C102" s="6"/>
      <c r="D102" s="981">
        <f>[27]Sheet1!$D12</f>
        <v>5.7990405888393894</v>
      </c>
      <c r="E102" s="6"/>
      <c r="F102" s="97"/>
      <c r="G102" s="334"/>
      <c r="H102" s="91"/>
      <c r="I102" s="391"/>
      <c r="J102" s="93"/>
      <c r="K102" s="91"/>
      <c r="L102" s="90"/>
    </row>
    <row r="103" spans="1:12" x14ac:dyDescent="0.25">
      <c r="A103" s="19">
        <v>1998</v>
      </c>
      <c r="B103" s="382"/>
      <c r="C103" s="6"/>
      <c r="D103" s="981">
        <f>[27]Sheet1!$D13</f>
        <v>5.8392750692221291</v>
      </c>
      <c r="E103" s="6"/>
      <c r="F103" s="97"/>
      <c r="G103" s="334"/>
      <c r="H103" s="91"/>
      <c r="I103" s="69"/>
      <c r="J103" s="93"/>
      <c r="K103" s="91"/>
      <c r="L103" s="90"/>
    </row>
    <row r="104" spans="1:12" x14ac:dyDescent="0.25">
      <c r="A104" s="19">
        <v>1999</v>
      </c>
      <c r="B104" s="382"/>
      <c r="C104" s="6"/>
      <c r="D104" s="981">
        <f>[27]Sheet1!$D14</f>
        <v>6.2602424024789602</v>
      </c>
      <c r="E104" s="6"/>
      <c r="F104" s="97"/>
      <c r="G104" s="334"/>
      <c r="H104" s="91"/>
      <c r="I104" s="69"/>
      <c r="J104" s="93"/>
      <c r="K104" s="91"/>
      <c r="L104" s="90"/>
    </row>
    <row r="105" spans="1:12" x14ac:dyDescent="0.25">
      <c r="A105" s="19">
        <v>2000</v>
      </c>
      <c r="B105" s="382"/>
      <c r="C105" s="6"/>
      <c r="D105" s="981">
        <f>[27]Sheet1!$D15</f>
        <v>6.8585855057190637</v>
      </c>
      <c r="E105" s="6"/>
      <c r="F105" s="97"/>
      <c r="G105" s="334"/>
      <c r="H105" s="91"/>
      <c r="I105" s="69"/>
      <c r="J105" s="93"/>
      <c r="K105" s="91"/>
      <c r="L105" s="90"/>
    </row>
    <row r="106" spans="1:12" x14ac:dyDescent="0.25">
      <c r="A106" s="19">
        <v>2001</v>
      </c>
      <c r="B106" s="382"/>
      <c r="C106" s="6"/>
      <c r="D106" s="981">
        <f>[27]Sheet1!$D16</f>
        <v>7.8720716376994773</v>
      </c>
      <c r="E106" s="6"/>
      <c r="F106" s="97"/>
      <c r="G106" s="334"/>
      <c r="H106" s="91"/>
      <c r="I106" s="69"/>
      <c r="J106" s="93"/>
      <c r="K106" s="91"/>
      <c r="L106" s="90"/>
    </row>
    <row r="107" spans="1:12" x14ac:dyDescent="0.25">
      <c r="A107" s="19">
        <v>2002</v>
      </c>
      <c r="B107" s="382"/>
      <c r="C107" s="6"/>
      <c r="D107" s="981">
        <f>[27]Sheet1!$D17</f>
        <v>8.578730759675862</v>
      </c>
      <c r="E107" s="6"/>
      <c r="F107" s="97"/>
      <c r="G107" s="334"/>
      <c r="H107" s="91"/>
      <c r="I107" s="98"/>
      <c r="J107" s="93"/>
      <c r="K107" s="91"/>
      <c r="L107" s="90"/>
    </row>
    <row r="108" spans="1:12" x14ac:dyDescent="0.25">
      <c r="A108" s="19">
        <v>2003</v>
      </c>
      <c r="B108" s="383">
        <f>[28]Data!$AM19</f>
        <v>24.1</v>
      </c>
      <c r="C108" s="6"/>
      <c r="D108" s="981">
        <f>[27]Sheet1!$D18</f>
        <v>10.510946595369967</v>
      </c>
      <c r="E108" s="6"/>
      <c r="F108" s="97"/>
      <c r="G108" s="334">
        <f>[29]Data!$AM22</f>
        <v>10</v>
      </c>
      <c r="H108" s="91"/>
      <c r="I108" s="98"/>
      <c r="J108" s="93"/>
      <c r="K108" s="91"/>
      <c r="L108" s="90"/>
    </row>
    <row r="109" spans="1:12" x14ac:dyDescent="0.25">
      <c r="A109" s="19">
        <v>2004</v>
      </c>
      <c r="B109" s="383">
        <f>[28]Data!$AM20</f>
        <v>25.1</v>
      </c>
      <c r="C109" s="6"/>
      <c r="D109" s="981">
        <f>[27]Sheet1!$D19</f>
        <v>10.085433731283723</v>
      </c>
      <c r="E109" s="6"/>
      <c r="F109" s="97"/>
      <c r="G109" s="334">
        <f>[29]Data!$AM23</f>
        <v>9.6999999999999993</v>
      </c>
      <c r="H109" s="91"/>
      <c r="I109" s="98"/>
      <c r="J109" s="93">
        <f>[17]Sheet1!$AS39</f>
        <v>1.7230000000000001</v>
      </c>
      <c r="K109" s="91"/>
      <c r="L109" s="90"/>
    </row>
    <row r="110" spans="1:12" x14ac:dyDescent="0.25">
      <c r="A110" s="19">
        <v>2005</v>
      </c>
      <c r="B110" s="383">
        <f>[28]Data!$AM21</f>
        <v>26.3</v>
      </c>
      <c r="C110" s="6"/>
      <c r="D110" s="981">
        <f>[27]Sheet1!$D20</f>
        <v>14.013049381416577</v>
      </c>
      <c r="E110" s="6"/>
      <c r="F110" s="97"/>
      <c r="G110" s="334">
        <f>[29]Data!$AM24</f>
        <v>9.6</v>
      </c>
      <c r="H110" s="91"/>
      <c r="I110" s="98"/>
      <c r="J110" s="93">
        <f>[17]Sheet1!$AS40</f>
        <v>1.7370000000000001</v>
      </c>
      <c r="K110" s="91"/>
      <c r="L110" s="90"/>
    </row>
    <row r="111" spans="1:12" x14ac:dyDescent="0.25">
      <c r="A111" s="19">
        <v>2006</v>
      </c>
      <c r="B111" s="383">
        <f>[28]Data!$AM22</f>
        <v>28</v>
      </c>
      <c r="C111" s="6"/>
      <c r="D111" s="981">
        <f>[27]Sheet1!$D21</f>
        <v>14.80323649207372</v>
      </c>
      <c r="E111" s="6"/>
      <c r="F111" s="97"/>
      <c r="G111" s="334">
        <f>[29]Data!$AM25</f>
        <v>10.1</v>
      </c>
      <c r="H111" s="91"/>
      <c r="I111" s="98"/>
      <c r="J111" s="93">
        <f>[17]Sheet1!$AS41</f>
        <v>1.7709999999999999</v>
      </c>
      <c r="K111" s="91"/>
      <c r="L111" s="90"/>
    </row>
    <row r="112" spans="1:12" x14ac:dyDescent="0.25">
      <c r="A112" s="19">
        <v>2007</v>
      </c>
      <c r="B112" s="383">
        <f>[28]Data!$AM23</f>
        <v>27.3</v>
      </c>
      <c r="C112" s="6"/>
      <c r="D112" s="981">
        <f>[27]Sheet1!$D22</f>
        <v>19.750415810304467</v>
      </c>
      <c r="E112" s="6"/>
      <c r="F112" s="97"/>
      <c r="G112" s="334">
        <f>[29]Data!$AM26</f>
        <v>10.1</v>
      </c>
      <c r="H112" s="91"/>
      <c r="I112" s="98"/>
      <c r="J112" s="93">
        <f>[17]Sheet1!$AS42</f>
        <v>1.794</v>
      </c>
      <c r="K112" s="91"/>
      <c r="L112" s="90"/>
    </row>
    <row r="113" spans="1:13" x14ac:dyDescent="0.25">
      <c r="A113" s="19">
        <v>2008</v>
      </c>
      <c r="B113" s="383">
        <f>[28]Data!$AM24</f>
        <v>29.6</v>
      </c>
      <c r="C113" s="6"/>
      <c r="D113" s="981">
        <f>[27]Sheet1!$D23</f>
        <v>11.514425361379416</v>
      </c>
      <c r="E113" s="6"/>
      <c r="F113" s="97"/>
      <c r="G113" s="334">
        <f>[29]Data!$AM27</f>
        <v>10.199999999999999</v>
      </c>
      <c r="H113" s="91"/>
      <c r="I113" s="98"/>
      <c r="J113" s="93">
        <f>[17]Sheet1!$AS43</f>
        <v>1.8069999999999999</v>
      </c>
      <c r="K113" s="91"/>
      <c r="L113" s="90"/>
    </row>
    <row r="114" spans="1:13" x14ac:dyDescent="0.25">
      <c r="A114" s="19">
        <v>2009</v>
      </c>
      <c r="B114" s="383">
        <f>[28]Data!$AM25</f>
        <v>25.7</v>
      </c>
      <c r="C114" s="6"/>
      <c r="D114" s="981">
        <f>[27]Sheet1!$D24</f>
        <v>9.4365139219287784</v>
      </c>
      <c r="E114" s="6"/>
      <c r="F114" s="97"/>
      <c r="G114" s="334">
        <f>[29]Data!$AM28</f>
        <v>9.8000000000000007</v>
      </c>
      <c r="H114" s="91"/>
      <c r="I114" s="98"/>
      <c r="J114" s="93">
        <f>[17]Sheet1!$AS44</f>
        <v>1.7789999999999999</v>
      </c>
      <c r="K114" s="91"/>
      <c r="L114" s="90"/>
    </row>
    <row r="115" spans="1:13" x14ac:dyDescent="0.25">
      <c r="A115" s="19">
        <v>2010</v>
      </c>
      <c r="B115" s="383">
        <f>[28]Data!$AM26</f>
        <v>23.6</v>
      </c>
      <c r="C115" s="6"/>
      <c r="D115" s="981">
        <f>[27]Sheet1!$D25</f>
        <v>6.7950871536272412</v>
      </c>
      <c r="E115" s="6"/>
      <c r="F115" s="97"/>
      <c r="G115" s="334">
        <f>[29]Data!$AM29</f>
        <v>9.1999999999999993</v>
      </c>
      <c r="H115" s="91"/>
      <c r="I115" s="98"/>
      <c r="J115" s="93">
        <f>[17]Sheet1!$AS45</f>
        <v>1.6950000999999999</v>
      </c>
      <c r="K115" s="91"/>
      <c r="L115" s="90"/>
    </row>
    <row r="116" spans="1:13" x14ac:dyDescent="0.25">
      <c r="A116" s="19">
        <v>2011</v>
      </c>
      <c r="B116" s="383">
        <f>[28]Data!$AM27</f>
        <v>24</v>
      </c>
      <c r="C116" s="6"/>
      <c r="D116" s="981">
        <f>[27]Sheet1!$D26</f>
        <v>6.7360779477456303</v>
      </c>
      <c r="E116" s="6"/>
      <c r="F116" s="97"/>
      <c r="G116" s="334">
        <f>[29]Data!$AM30</f>
        <v>7.9</v>
      </c>
      <c r="H116" s="91"/>
      <c r="I116" s="98"/>
      <c r="J116" s="93">
        <f>[17]Sheet1!$AS46</f>
        <v>1.748</v>
      </c>
      <c r="K116" s="91"/>
      <c r="L116" s="90"/>
    </row>
    <row r="117" spans="1:13" x14ac:dyDescent="0.25">
      <c r="A117" s="19">
        <v>2012</v>
      </c>
      <c r="B117" s="383">
        <f>[28]Data!$AM28</f>
        <v>24</v>
      </c>
      <c r="C117" s="6"/>
      <c r="D117" s="981">
        <f>[27]Sheet1!$D27</f>
        <v>6.9023837546109279</v>
      </c>
      <c r="E117" s="6"/>
      <c r="F117" s="97"/>
      <c r="G117" s="334">
        <f>[29]Data!$AM31</f>
        <v>9.3000000000000007</v>
      </c>
      <c r="H117" s="91"/>
      <c r="I117" s="98"/>
      <c r="J117" s="93"/>
      <c r="K117" s="91"/>
      <c r="L117" s="90"/>
    </row>
    <row r="118" spans="1:13" x14ac:dyDescent="0.25">
      <c r="A118" s="19">
        <v>2013</v>
      </c>
      <c r="B118" s="383">
        <f>[28]Data!$AM29</f>
        <v>22.7</v>
      </c>
      <c r="C118" s="6"/>
      <c r="D118" s="981">
        <f>[27]Sheet1!$D28</f>
        <v>7.5148502427658466</v>
      </c>
      <c r="E118" s="6"/>
      <c r="F118" s="97"/>
      <c r="G118" s="334">
        <f>[29]Data!$AM32</f>
        <v>7.9</v>
      </c>
      <c r="H118" s="91"/>
      <c r="I118" s="98"/>
      <c r="J118" s="93">
        <f>[17]Sheet1!$AS48</f>
        <v>1.742</v>
      </c>
      <c r="K118" s="91"/>
      <c r="L118" s="90"/>
    </row>
    <row r="119" spans="1:13" x14ac:dyDescent="0.25">
      <c r="A119" s="19">
        <v>2014</v>
      </c>
      <c r="B119" s="383">
        <f>[28]Data!$AM30</f>
        <v>23.6</v>
      </c>
      <c r="C119" s="6"/>
      <c r="D119" s="981">
        <f>[27]Sheet1!$D29</f>
        <v>8.2291259862866557</v>
      </c>
      <c r="E119" s="6"/>
      <c r="F119" s="97"/>
      <c r="G119" s="334">
        <f>[29]Data!$AM33</f>
        <v>9.6</v>
      </c>
      <c r="H119" s="91"/>
      <c r="I119" s="98"/>
      <c r="J119" s="93">
        <f>[17]Sheet1!$AS49</f>
        <v>1.778</v>
      </c>
      <c r="K119" s="91"/>
      <c r="L119" s="90"/>
    </row>
    <row r="120" spans="1:13" ht="15.75" thickBot="1" x14ac:dyDescent="0.3">
      <c r="A120" s="37">
        <v>2015</v>
      </c>
      <c r="B120" s="384"/>
      <c r="C120" s="143"/>
      <c r="D120" s="982">
        <f>[27]Sheet1!$D30</f>
        <v>7.9174356167699997</v>
      </c>
      <c r="E120" s="143"/>
      <c r="F120" s="166"/>
      <c r="G120" s="148"/>
      <c r="H120" s="144"/>
      <c r="I120" s="253"/>
      <c r="J120" s="154"/>
      <c r="K120" s="90"/>
      <c r="L120" s="90"/>
    </row>
    <row r="121" spans="1:13" ht="15.75" thickTop="1" x14ac:dyDescent="0.25"/>
    <row r="122" spans="1:13" s="45" customFormat="1" x14ac:dyDescent="0.25">
      <c r="A122" s="1012" t="s">
        <v>505</v>
      </c>
      <c r="B122" s="75"/>
      <c r="C122" s="75"/>
      <c r="D122" s="75"/>
      <c r="E122" s="75"/>
      <c r="F122" s="75"/>
      <c r="G122" s="43"/>
      <c r="H122" s="43"/>
      <c r="L122" s="43"/>
    </row>
    <row r="123" spans="1:13" s="45" customFormat="1" x14ac:dyDescent="0.2">
      <c r="A123" s="99" t="s">
        <v>79</v>
      </c>
      <c r="B123" s="131" t="s">
        <v>305</v>
      </c>
      <c r="C123" s="131"/>
      <c r="D123" s="131"/>
      <c r="E123" s="131"/>
      <c r="F123" s="131"/>
      <c r="G123" s="131"/>
      <c r="H123" s="77"/>
      <c r="L123" s="43"/>
    </row>
    <row r="124" spans="1:13" s="45" customFormat="1" x14ac:dyDescent="0.2">
      <c r="A124" s="99" t="s">
        <v>80</v>
      </c>
      <c r="B124" s="1565" t="s">
        <v>531</v>
      </c>
      <c r="C124" s="1565"/>
      <c r="D124" s="1565"/>
      <c r="E124" s="1565"/>
      <c r="F124" s="1565"/>
      <c r="G124" s="1565"/>
      <c r="H124" s="1565"/>
      <c r="I124" s="1565"/>
      <c r="J124" s="1565"/>
      <c r="K124" s="287"/>
      <c r="L124" s="43"/>
    </row>
    <row r="125" spans="1:13" s="45" customFormat="1" x14ac:dyDescent="0.2">
      <c r="A125" s="99" t="s">
        <v>182</v>
      </c>
      <c r="B125" s="380" t="s">
        <v>535</v>
      </c>
      <c r="C125" s="346"/>
      <c r="D125" s="346"/>
      <c r="E125" s="346"/>
      <c r="F125" s="346"/>
      <c r="G125" s="346"/>
      <c r="H125" s="346"/>
      <c r="I125" s="346"/>
      <c r="J125" s="346"/>
      <c r="K125" s="287"/>
      <c r="L125" s="43"/>
    </row>
    <row r="126" spans="1:13" s="45" customFormat="1" x14ac:dyDescent="0.2">
      <c r="A126" s="99" t="s">
        <v>82</v>
      </c>
      <c r="B126" s="131" t="s">
        <v>174</v>
      </c>
      <c r="C126" s="366"/>
      <c r="D126" s="366"/>
      <c r="E126" s="366"/>
      <c r="F126" s="366"/>
      <c r="G126" s="366"/>
      <c r="H126" s="366"/>
      <c r="I126" s="366"/>
      <c r="J126" s="366"/>
      <c r="K126" s="366"/>
      <c r="L126" s="366"/>
      <c r="M126" s="366"/>
    </row>
    <row r="127" spans="1:13" s="45" customFormat="1" x14ac:dyDescent="0.2">
      <c r="A127" s="99" t="s">
        <v>84</v>
      </c>
      <c r="B127" s="1543" t="s">
        <v>163</v>
      </c>
      <c r="C127" s="1543"/>
      <c r="D127" s="1543"/>
      <c r="E127" s="1543"/>
      <c r="F127" s="1543"/>
      <c r="G127" s="1543"/>
      <c r="H127" s="1543"/>
      <c r="I127" s="1543"/>
      <c r="J127" s="1543"/>
      <c r="K127" s="349"/>
      <c r="L127" s="43"/>
    </row>
    <row r="128" spans="1:13" x14ac:dyDescent="0.25">
      <c r="B128" s="1566"/>
      <c r="C128" s="1566"/>
      <c r="D128" s="1566"/>
      <c r="E128" s="1566"/>
      <c r="F128" s="1566"/>
      <c r="G128" s="1566"/>
    </row>
    <row r="129" spans="1:12" x14ac:dyDescent="0.25">
      <c r="B129" s="1559"/>
      <c r="C129" s="1559"/>
      <c r="D129" s="1559"/>
      <c r="E129" s="1559"/>
      <c r="F129" s="1559"/>
      <c r="G129" s="1559"/>
      <c r="H129" s="131"/>
      <c r="I129" s="131"/>
      <c r="J129" s="131"/>
      <c r="K129" s="131"/>
    </row>
    <row r="130" spans="1:12" x14ac:dyDescent="0.25">
      <c r="A130" s="42" t="s">
        <v>504</v>
      </c>
      <c r="B130" s="129"/>
    </row>
    <row r="131" spans="1:12" x14ac:dyDescent="0.25">
      <c r="A131"/>
      <c r="B131" s="1520" t="s">
        <v>532</v>
      </c>
      <c r="C131" s="1520"/>
      <c r="D131" s="1520"/>
      <c r="E131" s="1520"/>
      <c r="F131" s="1520"/>
      <c r="G131" s="1520"/>
      <c r="H131" s="1520"/>
      <c r="I131" s="1520"/>
      <c r="J131" s="1520"/>
      <c r="K131" s="340"/>
      <c r="L131"/>
    </row>
    <row r="132" spans="1:12" x14ac:dyDescent="0.25">
      <c r="A132"/>
      <c r="B132" s="1520" t="s">
        <v>533</v>
      </c>
      <c r="C132" s="1520"/>
      <c r="D132" s="1520"/>
      <c r="E132" s="1520"/>
      <c r="F132" s="1520"/>
      <c r="G132" s="1520"/>
      <c r="H132" s="1520"/>
      <c r="I132" s="1520"/>
      <c r="J132" s="1520"/>
      <c r="K132" s="340"/>
      <c r="L132"/>
    </row>
    <row r="133" spans="1:12" ht="24.95" customHeight="1" x14ac:dyDescent="0.25">
      <c r="A133"/>
      <c r="B133" s="1551" t="s">
        <v>534</v>
      </c>
      <c r="C133" s="1551"/>
      <c r="D133" s="1551"/>
      <c r="E133" s="1551"/>
      <c r="F133" s="1551"/>
      <c r="G133" s="1551"/>
      <c r="H133" s="1551"/>
      <c r="I133" s="1551"/>
      <c r="J133" s="1551"/>
      <c r="K133" s="340"/>
      <c r="L133"/>
    </row>
    <row r="134" spans="1:12" x14ac:dyDescent="0.25">
      <c r="B134" s="324"/>
      <c r="C134" s="324"/>
      <c r="D134" s="324"/>
      <c r="E134" s="324"/>
      <c r="F134" s="324"/>
      <c r="G134" s="324"/>
      <c r="H134" s="324"/>
      <c r="I134" s="324"/>
      <c r="J134" s="324"/>
      <c r="K134" s="340"/>
    </row>
    <row r="135" spans="1:12" x14ac:dyDescent="0.25">
      <c r="B135" s="438"/>
      <c r="C135" s="438"/>
      <c r="D135" s="438"/>
      <c r="E135" s="438"/>
      <c r="F135" s="438"/>
      <c r="G135" s="438"/>
      <c r="H135" s="438"/>
      <c r="I135" s="438"/>
      <c r="J135" s="438"/>
      <c r="K135" s="342"/>
    </row>
    <row r="136" spans="1:12" x14ac:dyDescent="0.25">
      <c r="B136" s="439"/>
      <c r="C136" s="439"/>
      <c r="D136" s="439"/>
      <c r="E136" s="439"/>
      <c r="F136" s="439"/>
      <c r="G136" s="439"/>
      <c r="H136" s="439"/>
      <c r="I136" s="439"/>
      <c r="J136" s="439"/>
      <c r="K136" s="341"/>
    </row>
    <row r="137" spans="1:12" x14ac:dyDescent="0.25">
      <c r="B137" s="439"/>
      <c r="C137" s="439"/>
      <c r="D137" s="439"/>
      <c r="E137" s="439"/>
      <c r="F137" s="439"/>
      <c r="G137" s="439"/>
      <c r="H137" s="439"/>
      <c r="I137" s="439"/>
      <c r="J137" s="439"/>
      <c r="K137" s="341"/>
    </row>
    <row r="138" spans="1:12" x14ac:dyDescent="0.25">
      <c r="B138" s="439"/>
      <c r="C138" s="439"/>
      <c r="D138" s="439"/>
      <c r="E138" s="439"/>
      <c r="F138" s="439"/>
      <c r="G138" s="439"/>
      <c r="H138" s="439"/>
      <c r="I138" s="439"/>
      <c r="J138" s="439"/>
      <c r="K138" s="341"/>
    </row>
  </sheetData>
  <mergeCells count="10">
    <mergeCell ref="B1:J1"/>
    <mergeCell ref="F2:G2"/>
    <mergeCell ref="I2:J2"/>
    <mergeCell ref="B124:J124"/>
    <mergeCell ref="B133:J133"/>
    <mergeCell ref="B127:J127"/>
    <mergeCell ref="B128:G128"/>
    <mergeCell ref="B129:G129"/>
    <mergeCell ref="B131:J131"/>
    <mergeCell ref="B132:J132"/>
  </mergeCells>
  <hyperlinks>
    <hyperlink ref="H123" r:id="rId1" display="http://www.jstor.org/stable/3466844" xr:uid="{00000000-0004-0000-1000-000000000000}"/>
    <hyperlink ref="B123" r:id="rId2" display="EU-SILC (ilc_di12)" xr:uid="{00000000-0004-0000-1000-000001000000}"/>
    <hyperlink ref="B126" r:id="rId3" display="(People at risk of poverty after social transfers table), Eurostat website (accessed 27 Feb 2017)" xr:uid="{00000000-0004-0000-1000-000002000000}"/>
    <hyperlink ref="B127" r:id="rId4" xr:uid="{00000000-0004-0000-1000-000003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33"/>
  <sheetViews>
    <sheetView workbookViewId="0">
      <pane xSplit="1" ySplit="5" topLeftCell="B122" activePane="bottomRight" state="frozen"/>
      <selection pane="topRight" activeCell="B1" sqref="B1"/>
      <selection pane="bottomLeft" activeCell="A6" sqref="A6"/>
      <selection pane="bottomRight" activeCell="D97" sqref="D97"/>
    </sheetView>
  </sheetViews>
  <sheetFormatPr defaultColWidth="8.85546875" defaultRowHeight="15" x14ac:dyDescent="0.25"/>
  <cols>
    <col min="2" max="3" width="20" style="70" customWidth="1"/>
    <col min="4" max="4" width="19" style="70" customWidth="1"/>
    <col min="5" max="5" width="14.7109375" style="70" customWidth="1"/>
    <col min="6" max="6" width="15.42578125" style="70" customWidth="1"/>
    <col min="7" max="7" width="15.28515625" style="70" customWidth="1"/>
    <col min="8" max="8" width="20.85546875" style="70" customWidth="1"/>
    <col min="9" max="9" width="18.85546875" style="70" customWidth="1"/>
    <col min="10" max="11" width="2" style="70" customWidth="1"/>
  </cols>
  <sheetData>
    <row r="1" spans="1:11" ht="27" thickBot="1" x14ac:dyDescent="0.45">
      <c r="A1" s="6"/>
      <c r="B1" s="1521" t="s">
        <v>24</v>
      </c>
      <c r="C1" s="1522"/>
      <c r="D1" s="1522"/>
      <c r="E1" s="1522"/>
      <c r="F1" s="1522"/>
      <c r="G1" s="1522"/>
      <c r="H1" s="1522"/>
      <c r="I1" s="1523"/>
      <c r="J1" s="401"/>
      <c r="K1" s="401"/>
    </row>
    <row r="2" spans="1:11" ht="15.75" thickBot="1" x14ac:dyDescent="0.3">
      <c r="A2" s="6"/>
      <c r="B2" s="1540" t="s">
        <v>55</v>
      </c>
      <c r="C2" s="1542"/>
      <c r="D2" s="142" t="s">
        <v>56</v>
      </c>
      <c r="E2" s="1540" t="s">
        <v>57</v>
      </c>
      <c r="F2" s="1541"/>
      <c r="G2" s="1542"/>
      <c r="H2" s="142" t="s">
        <v>58</v>
      </c>
      <c r="I2" s="142" t="s">
        <v>59</v>
      </c>
      <c r="J2" s="401"/>
      <c r="K2" s="401"/>
    </row>
    <row r="3" spans="1:11" ht="15" customHeight="1" x14ac:dyDescent="0.25">
      <c r="A3" s="6"/>
      <c r="B3" s="1527" t="s">
        <v>60</v>
      </c>
      <c r="C3" s="1529"/>
      <c r="D3" s="140" t="s">
        <v>61</v>
      </c>
      <c r="E3" s="1564" t="s">
        <v>62</v>
      </c>
      <c r="F3" s="1528"/>
      <c r="G3" s="1529"/>
      <c r="H3" s="141" t="s">
        <v>63</v>
      </c>
      <c r="I3" s="140" t="s">
        <v>64</v>
      </c>
      <c r="J3" s="106"/>
      <c r="K3" s="106"/>
    </row>
    <row r="4" spans="1:11" ht="30.75" customHeight="1" x14ac:dyDescent="0.25">
      <c r="A4" s="6"/>
      <c r="B4" s="308" t="s">
        <v>152</v>
      </c>
      <c r="C4" s="421" t="s">
        <v>99</v>
      </c>
      <c r="D4" s="137" t="s">
        <v>67</v>
      </c>
      <c r="E4" s="534" t="s">
        <v>177</v>
      </c>
      <c r="F4" s="721" t="s">
        <v>178</v>
      </c>
      <c r="G4" s="995" t="s">
        <v>190</v>
      </c>
      <c r="H4" s="105" t="s">
        <v>52</v>
      </c>
      <c r="I4" s="137" t="s">
        <v>4</v>
      </c>
      <c r="J4" s="106"/>
      <c r="K4" s="106"/>
    </row>
    <row r="5" spans="1:11" s="1" customFormat="1" ht="90" x14ac:dyDescent="0.25">
      <c r="A5" s="16"/>
      <c r="B5" s="319" t="s">
        <v>103</v>
      </c>
      <c r="C5" s="274" t="s">
        <v>183</v>
      </c>
      <c r="D5" s="275" t="s">
        <v>475</v>
      </c>
      <c r="E5" s="272" t="s">
        <v>189</v>
      </c>
      <c r="F5" s="273" t="s">
        <v>188</v>
      </c>
      <c r="G5" s="274" t="s">
        <v>187</v>
      </c>
      <c r="H5" s="425" t="s">
        <v>191</v>
      </c>
      <c r="I5" s="275" t="s">
        <v>69</v>
      </c>
      <c r="J5" s="113"/>
      <c r="K5" s="113"/>
    </row>
    <row r="6" spans="1:11" s="1" customFormat="1" x14ac:dyDescent="0.25">
      <c r="A6">
        <v>1900</v>
      </c>
      <c r="B6" s="261"/>
      <c r="C6" s="312"/>
      <c r="D6" s="305"/>
      <c r="E6" s="370"/>
      <c r="F6" s="203"/>
      <c r="G6" s="375"/>
      <c r="H6" s="205"/>
      <c r="I6" s="305"/>
      <c r="J6" s="206"/>
      <c r="K6" s="206"/>
    </row>
    <row r="7" spans="1:11" s="1" customFormat="1" x14ac:dyDescent="0.25">
      <c r="A7">
        <v>1901</v>
      </c>
      <c r="B7" s="262"/>
      <c r="C7" s="313"/>
      <c r="D7" s="305"/>
      <c r="E7" s="370"/>
      <c r="F7" s="203"/>
      <c r="G7" s="375"/>
      <c r="H7" s="205"/>
      <c r="I7" s="305"/>
      <c r="J7" s="206"/>
      <c r="K7" s="206"/>
    </row>
    <row r="8" spans="1:11" s="1" customFormat="1" x14ac:dyDescent="0.25">
      <c r="A8">
        <v>1902</v>
      </c>
      <c r="B8" s="262"/>
      <c r="C8" s="313"/>
      <c r="D8" s="305"/>
      <c r="E8" s="370"/>
      <c r="F8" s="203"/>
      <c r="G8" s="375"/>
      <c r="H8" s="205"/>
      <c r="I8" s="305"/>
      <c r="J8" s="206"/>
      <c r="K8" s="206"/>
    </row>
    <row r="9" spans="1:11" s="1" customFormat="1" x14ac:dyDescent="0.25">
      <c r="A9">
        <v>1903</v>
      </c>
      <c r="B9" s="262"/>
      <c r="C9" s="313"/>
      <c r="D9" s="305"/>
      <c r="E9" s="370"/>
      <c r="F9" s="203"/>
      <c r="G9" s="375"/>
      <c r="H9" s="205"/>
      <c r="I9" s="305"/>
      <c r="J9" s="206"/>
      <c r="K9" s="206"/>
    </row>
    <row r="10" spans="1:11" s="1" customFormat="1" x14ac:dyDescent="0.25">
      <c r="A10">
        <v>1904</v>
      </c>
      <c r="B10" s="262"/>
      <c r="C10" s="313"/>
      <c r="D10" s="305"/>
      <c r="E10" s="370"/>
      <c r="F10" s="203"/>
      <c r="G10" s="375"/>
      <c r="H10" s="205"/>
      <c r="I10" s="305"/>
      <c r="J10" s="206"/>
      <c r="K10" s="206"/>
    </row>
    <row r="11" spans="1:11" s="1" customFormat="1" x14ac:dyDescent="0.25">
      <c r="A11">
        <v>1905</v>
      </c>
      <c r="B11" s="262"/>
      <c r="C11" s="313"/>
      <c r="D11" s="305"/>
      <c r="E11" s="370"/>
      <c r="F11" s="203"/>
      <c r="G11" s="375"/>
      <c r="H11" s="205"/>
      <c r="I11" s="305"/>
      <c r="J11" s="206"/>
      <c r="K11" s="206"/>
    </row>
    <row r="12" spans="1:11" s="1" customFormat="1" x14ac:dyDescent="0.25">
      <c r="A12">
        <v>1906</v>
      </c>
      <c r="B12" s="262"/>
      <c r="C12" s="313"/>
      <c r="D12" s="305"/>
      <c r="E12" s="370"/>
      <c r="F12" s="203"/>
      <c r="G12" s="375"/>
      <c r="H12" s="205"/>
      <c r="I12" s="305"/>
      <c r="J12" s="206"/>
      <c r="K12" s="206"/>
    </row>
    <row r="13" spans="1:11" s="1" customFormat="1" x14ac:dyDescent="0.25">
      <c r="A13">
        <v>1907</v>
      </c>
      <c r="B13" s="262"/>
      <c r="C13" s="313"/>
      <c r="D13" s="305"/>
      <c r="E13" s="370"/>
      <c r="F13" s="426"/>
      <c r="G13" s="375"/>
      <c r="H13" s="205"/>
      <c r="I13" s="305"/>
      <c r="J13" s="206"/>
      <c r="K13" s="206"/>
    </row>
    <row r="14" spans="1:11" s="1" customFormat="1" x14ac:dyDescent="0.25">
      <c r="A14">
        <v>1908</v>
      </c>
      <c r="B14" s="262"/>
      <c r="C14" s="313"/>
      <c r="D14" s="305"/>
      <c r="E14" s="370"/>
      <c r="F14" s="427"/>
      <c r="G14" s="375"/>
      <c r="H14" s="205"/>
      <c r="I14" s="305"/>
      <c r="J14" s="206"/>
      <c r="K14" s="206"/>
    </row>
    <row r="15" spans="1:11" s="1" customFormat="1" x14ac:dyDescent="0.25">
      <c r="A15">
        <v>1909</v>
      </c>
      <c r="B15" s="262"/>
      <c r="C15" s="313"/>
      <c r="D15" s="305"/>
      <c r="E15" s="370"/>
      <c r="F15" s="424"/>
      <c r="G15" s="375"/>
      <c r="H15" s="205"/>
      <c r="I15" s="305"/>
      <c r="J15" s="206"/>
      <c r="K15" s="206"/>
    </row>
    <row r="16" spans="1:11" s="1" customFormat="1" x14ac:dyDescent="0.25">
      <c r="A16">
        <v>1910</v>
      </c>
      <c r="B16" s="262"/>
      <c r="C16" s="313"/>
      <c r="D16" s="305"/>
      <c r="E16" s="370"/>
      <c r="F16" s="203"/>
      <c r="G16" s="375"/>
      <c r="H16" s="205"/>
      <c r="I16" s="305"/>
      <c r="J16" s="206"/>
      <c r="K16" s="206"/>
    </row>
    <row r="17" spans="1:11" x14ac:dyDescent="0.25">
      <c r="A17">
        <v>1911</v>
      </c>
      <c r="B17" s="263"/>
      <c r="C17" s="314"/>
      <c r="D17" s="305"/>
      <c r="E17" s="371"/>
      <c r="F17" s="213"/>
      <c r="G17" s="315"/>
      <c r="H17" s="215"/>
      <c r="I17" s="305"/>
      <c r="J17" s="216"/>
      <c r="K17" s="216"/>
    </row>
    <row r="18" spans="1:11" x14ac:dyDescent="0.25">
      <c r="A18">
        <v>1912</v>
      </c>
      <c r="B18" s="263"/>
      <c r="C18" s="314"/>
      <c r="D18" s="305"/>
      <c r="E18" s="371"/>
      <c r="F18" s="213"/>
      <c r="G18" s="315"/>
      <c r="H18" s="215"/>
      <c r="I18" s="305"/>
      <c r="J18" s="216"/>
      <c r="K18" s="216"/>
    </row>
    <row r="19" spans="1:11" x14ac:dyDescent="0.25">
      <c r="A19">
        <v>1913</v>
      </c>
      <c r="B19" s="263"/>
      <c r="C19" s="314"/>
      <c r="D19" s="305"/>
      <c r="E19" s="371"/>
      <c r="F19" s="213"/>
      <c r="G19" s="315"/>
      <c r="H19" s="215"/>
      <c r="I19" s="305"/>
      <c r="J19" s="216"/>
      <c r="K19" s="216"/>
    </row>
    <row r="20" spans="1:11" x14ac:dyDescent="0.25">
      <c r="A20">
        <v>1914</v>
      </c>
      <c r="B20" s="263"/>
      <c r="C20" s="314"/>
      <c r="D20" s="305"/>
      <c r="E20" s="371"/>
      <c r="F20" s="213"/>
      <c r="G20" s="315"/>
      <c r="H20" s="215"/>
      <c r="I20" s="305"/>
      <c r="J20" s="216"/>
      <c r="K20" s="216"/>
    </row>
    <row r="21" spans="1:11" x14ac:dyDescent="0.25">
      <c r="A21">
        <v>1915</v>
      </c>
      <c r="B21" s="263"/>
      <c r="C21" s="314"/>
      <c r="D21" s="305"/>
      <c r="E21" s="371"/>
      <c r="F21" s="213"/>
      <c r="G21" s="315"/>
      <c r="H21" s="215"/>
      <c r="I21" s="305"/>
      <c r="J21" s="216"/>
      <c r="K21" s="216"/>
    </row>
    <row r="22" spans="1:11" x14ac:dyDescent="0.25">
      <c r="A22">
        <v>1916</v>
      </c>
      <c r="B22" s="263"/>
      <c r="C22" s="314"/>
      <c r="D22" s="305"/>
      <c r="E22" s="371"/>
      <c r="F22" s="213"/>
      <c r="G22" s="315"/>
      <c r="H22" s="215"/>
      <c r="I22" s="305"/>
      <c r="J22" s="216"/>
      <c r="K22" s="216"/>
    </row>
    <row r="23" spans="1:11" x14ac:dyDescent="0.25">
      <c r="A23">
        <v>1917</v>
      </c>
      <c r="B23" s="263"/>
      <c r="C23" s="314"/>
      <c r="D23" s="305"/>
      <c r="E23" s="371"/>
      <c r="F23" s="213"/>
      <c r="G23" s="315"/>
      <c r="H23" s="215"/>
      <c r="I23" s="305"/>
      <c r="J23" s="216"/>
      <c r="K23" s="216"/>
    </row>
    <row r="24" spans="1:11" x14ac:dyDescent="0.25">
      <c r="A24">
        <v>1918</v>
      </c>
      <c r="B24" s="263"/>
      <c r="C24" s="314"/>
      <c r="D24" s="305"/>
      <c r="E24" s="371"/>
      <c r="F24" s="213"/>
      <c r="G24" s="315"/>
      <c r="H24" s="215"/>
      <c r="I24" s="305"/>
      <c r="J24" s="216"/>
      <c r="K24" s="216"/>
    </row>
    <row r="25" spans="1:11" x14ac:dyDescent="0.25">
      <c r="A25">
        <v>1919</v>
      </c>
      <c r="B25" s="263"/>
      <c r="C25" s="314"/>
      <c r="D25" s="305"/>
      <c r="E25" s="371"/>
      <c r="F25" s="213"/>
      <c r="G25" s="315"/>
      <c r="H25" s="215"/>
      <c r="I25" s="305"/>
      <c r="J25" s="216"/>
      <c r="K25" s="216"/>
    </row>
    <row r="26" spans="1:11" x14ac:dyDescent="0.25">
      <c r="A26">
        <v>1920</v>
      </c>
      <c r="B26" s="263"/>
      <c r="C26" s="314"/>
      <c r="D26" s="305"/>
      <c r="E26" s="371"/>
      <c r="F26" s="213"/>
      <c r="G26" s="315"/>
      <c r="H26" s="215"/>
      <c r="I26" s="305"/>
      <c r="J26" s="216"/>
      <c r="K26" s="216"/>
    </row>
    <row r="27" spans="1:11" x14ac:dyDescent="0.25">
      <c r="A27">
        <v>1921</v>
      </c>
      <c r="B27" s="263"/>
      <c r="C27" s="314"/>
      <c r="D27" s="305"/>
      <c r="E27" s="371"/>
      <c r="F27" s="213"/>
      <c r="G27" s="315"/>
      <c r="H27" s="215"/>
      <c r="I27" s="305"/>
      <c r="J27" s="216"/>
      <c r="K27" s="216"/>
    </row>
    <row r="28" spans="1:11" x14ac:dyDescent="0.25">
      <c r="A28">
        <v>1922</v>
      </c>
      <c r="B28" s="263"/>
      <c r="C28" s="314"/>
      <c r="D28" s="305">
        <f>'India (sources)'!E27*100</f>
        <v>12.7236117144689</v>
      </c>
      <c r="E28" s="371"/>
      <c r="F28" s="213"/>
      <c r="G28" s="315"/>
      <c r="H28" s="215"/>
      <c r="I28" s="305"/>
      <c r="J28" s="216"/>
      <c r="K28" s="216"/>
    </row>
    <row r="29" spans="1:11" x14ac:dyDescent="0.25">
      <c r="A29">
        <v>1923</v>
      </c>
      <c r="B29" s="263"/>
      <c r="C29" s="314"/>
      <c r="D29" s="305">
        <f>'India (sources)'!E28*100</f>
        <v>13.3919919355732</v>
      </c>
      <c r="E29" s="309"/>
      <c r="F29" s="213"/>
      <c r="G29" s="315"/>
      <c r="H29" s="215"/>
      <c r="I29" s="305"/>
      <c r="J29" s="216"/>
      <c r="K29" s="216"/>
    </row>
    <row r="30" spans="1:11" x14ac:dyDescent="0.25">
      <c r="A30">
        <v>1924</v>
      </c>
      <c r="B30" s="263"/>
      <c r="C30" s="314"/>
      <c r="D30" s="305">
        <f>'India (sources)'!E29*100</f>
        <v>11.458493909020399</v>
      </c>
      <c r="E30" s="309"/>
      <c r="F30" s="213"/>
      <c r="G30" s="315"/>
      <c r="H30" s="215"/>
      <c r="I30" s="305"/>
      <c r="J30" s="216"/>
      <c r="K30" s="216"/>
    </row>
    <row r="31" spans="1:11" x14ac:dyDescent="0.25">
      <c r="A31">
        <v>1925</v>
      </c>
      <c r="B31" s="263"/>
      <c r="C31" s="314"/>
      <c r="D31" s="305">
        <f>'India (sources)'!E30*100</f>
        <v>12.3807351532241</v>
      </c>
      <c r="E31" s="309"/>
      <c r="F31" s="213"/>
      <c r="G31" s="315"/>
      <c r="H31" s="215"/>
      <c r="I31" s="305"/>
      <c r="J31" s="216"/>
      <c r="K31" s="216"/>
    </row>
    <row r="32" spans="1:11" x14ac:dyDescent="0.25">
      <c r="A32">
        <v>1926</v>
      </c>
      <c r="B32" s="263"/>
      <c r="C32" s="314"/>
      <c r="D32" s="305">
        <f>'India (sources)'!E31*100</f>
        <v>12.894016675346801</v>
      </c>
      <c r="E32" s="309"/>
      <c r="F32" s="213"/>
      <c r="G32" s="315"/>
      <c r="H32" s="215"/>
      <c r="I32" s="305"/>
      <c r="J32" s="216"/>
      <c r="K32" s="216"/>
    </row>
    <row r="33" spans="1:11" x14ac:dyDescent="0.25">
      <c r="A33">
        <v>1927</v>
      </c>
      <c r="B33" s="263"/>
      <c r="C33" s="314"/>
      <c r="D33" s="305">
        <f>'India (sources)'!E32*100</f>
        <v>13.3214073802675</v>
      </c>
      <c r="E33" s="309"/>
      <c r="F33" s="213"/>
      <c r="G33" s="315"/>
      <c r="H33" s="215"/>
      <c r="I33" s="305"/>
      <c r="J33" s="216"/>
      <c r="K33" s="216"/>
    </row>
    <row r="34" spans="1:11" x14ac:dyDescent="0.25">
      <c r="A34">
        <v>1928</v>
      </c>
      <c r="B34" s="263"/>
      <c r="C34" s="314"/>
      <c r="D34" s="305">
        <f>'India (sources)'!E33*100</f>
        <v>13.6233792892954</v>
      </c>
      <c r="E34" s="309"/>
      <c r="F34" s="213"/>
      <c r="G34" s="315"/>
      <c r="H34" s="215"/>
      <c r="I34" s="305"/>
      <c r="J34" s="216"/>
      <c r="K34" s="216"/>
    </row>
    <row r="35" spans="1:11" x14ac:dyDescent="0.25">
      <c r="A35">
        <v>1929</v>
      </c>
      <c r="B35" s="263"/>
      <c r="C35" s="314"/>
      <c r="D35" s="305">
        <f>'India (sources)'!E34*100</f>
        <v>13.065678010118001</v>
      </c>
      <c r="E35" s="309"/>
      <c r="F35" s="213"/>
      <c r="G35" s="315"/>
      <c r="H35" s="215"/>
      <c r="I35" s="305"/>
      <c r="J35" s="216"/>
      <c r="K35" s="216"/>
    </row>
    <row r="36" spans="1:11" x14ac:dyDescent="0.25">
      <c r="A36">
        <v>1930</v>
      </c>
      <c r="B36" s="263"/>
      <c r="C36" s="314"/>
      <c r="D36" s="305">
        <f>'India (sources)'!E35*100</f>
        <v>14.5255630368165</v>
      </c>
      <c r="E36" s="309"/>
      <c r="F36" s="213"/>
      <c r="G36" s="315"/>
      <c r="H36" s="215"/>
      <c r="I36" s="305"/>
      <c r="J36" s="216"/>
      <c r="K36" s="216"/>
    </row>
    <row r="37" spans="1:11" x14ac:dyDescent="0.25">
      <c r="A37">
        <v>1931</v>
      </c>
      <c r="B37" s="263"/>
      <c r="C37" s="314"/>
      <c r="D37" s="305">
        <f>'India (sources)'!E36*100</f>
        <v>16.093432721656299</v>
      </c>
      <c r="E37" s="309"/>
      <c r="F37" s="213"/>
      <c r="G37" s="315"/>
      <c r="H37" s="215"/>
      <c r="I37" s="305"/>
      <c r="J37" s="216"/>
      <c r="K37" s="216"/>
    </row>
    <row r="38" spans="1:11" x14ac:dyDescent="0.25">
      <c r="A38">
        <v>1932</v>
      </c>
      <c r="B38" s="263"/>
      <c r="C38" s="314"/>
      <c r="D38" s="305">
        <f>'India (sources)'!E37*100</f>
        <v>16.1432013387358</v>
      </c>
      <c r="E38" s="309"/>
      <c r="F38" s="213"/>
      <c r="G38" s="315"/>
      <c r="H38" s="215"/>
      <c r="I38" s="305"/>
      <c r="J38" s="216"/>
      <c r="K38" s="216"/>
    </row>
    <row r="39" spans="1:11" x14ac:dyDescent="0.25">
      <c r="A39">
        <v>1933</v>
      </c>
      <c r="B39" s="263"/>
      <c r="C39" s="314"/>
      <c r="D39" s="305">
        <f>'India (sources)'!E38*100</f>
        <v>17.112524865224501</v>
      </c>
      <c r="E39" s="309"/>
      <c r="F39" s="213"/>
      <c r="G39" s="315"/>
      <c r="H39" s="215"/>
      <c r="I39" s="305"/>
      <c r="J39" s="216"/>
      <c r="K39" s="216"/>
    </row>
    <row r="40" spans="1:11" x14ac:dyDescent="0.25">
      <c r="A40">
        <v>1934</v>
      </c>
      <c r="B40" s="263"/>
      <c r="C40" s="314"/>
      <c r="D40" s="305">
        <f>'India (sources)'!E39*100</f>
        <v>16.896168592075501</v>
      </c>
      <c r="E40" s="309"/>
      <c r="F40" s="213"/>
      <c r="G40" s="315"/>
      <c r="H40" s="215"/>
      <c r="I40" s="305"/>
      <c r="J40" s="216"/>
      <c r="K40" s="216"/>
    </row>
    <row r="41" spans="1:11" x14ac:dyDescent="0.25">
      <c r="A41">
        <v>1935</v>
      </c>
      <c r="B41" s="263"/>
      <c r="C41" s="314"/>
      <c r="D41" s="305">
        <f>'India (sources)'!E40*100</f>
        <v>17.326380796022502</v>
      </c>
      <c r="E41" s="309"/>
      <c r="F41" s="213"/>
      <c r="G41" s="315"/>
      <c r="H41" s="215"/>
      <c r="I41" s="305"/>
      <c r="J41" s="216"/>
      <c r="K41" s="216"/>
    </row>
    <row r="42" spans="1:11" x14ac:dyDescent="0.25">
      <c r="A42">
        <v>1936</v>
      </c>
      <c r="B42" s="263"/>
      <c r="C42" s="314"/>
      <c r="D42" s="305">
        <f>'India (sources)'!E41*100</f>
        <v>15.584560536427301</v>
      </c>
      <c r="E42" s="309"/>
      <c r="F42" s="213"/>
      <c r="G42" s="315"/>
      <c r="H42" s="215"/>
      <c r="I42" s="305"/>
      <c r="J42" s="216"/>
      <c r="K42" s="216"/>
    </row>
    <row r="43" spans="1:11" x14ac:dyDescent="0.25">
      <c r="A43">
        <v>1937</v>
      </c>
      <c r="B43" s="263"/>
      <c r="C43" s="314"/>
      <c r="D43" s="305">
        <f>'India (sources)'!E42*100</f>
        <v>15.542894870541199</v>
      </c>
      <c r="E43" s="309"/>
      <c r="F43" s="213"/>
      <c r="G43" s="315"/>
      <c r="H43" s="215"/>
      <c r="I43" s="305"/>
      <c r="J43" s="216"/>
      <c r="K43" s="216"/>
    </row>
    <row r="44" spans="1:11" x14ac:dyDescent="0.25">
      <c r="A44">
        <v>1938</v>
      </c>
      <c r="B44" s="263"/>
      <c r="C44" s="314"/>
      <c r="D44" s="305">
        <f>'India (sources)'!E43*100</f>
        <v>17.8172540561457</v>
      </c>
      <c r="E44" s="309"/>
      <c r="F44" s="213"/>
      <c r="G44" s="315"/>
      <c r="H44" s="215"/>
      <c r="I44" s="305"/>
      <c r="J44" s="216"/>
      <c r="K44" s="216"/>
    </row>
    <row r="45" spans="1:11" x14ac:dyDescent="0.25">
      <c r="A45">
        <v>1939</v>
      </c>
      <c r="B45" s="263"/>
      <c r="C45" s="314"/>
      <c r="D45" s="305">
        <f>'India (sources)'!E44*100</f>
        <v>16.107120717423602</v>
      </c>
      <c r="E45" s="309"/>
      <c r="F45" s="213"/>
      <c r="G45" s="315"/>
      <c r="H45" s="215"/>
      <c r="I45" s="305"/>
      <c r="J45" s="216"/>
      <c r="K45" s="216"/>
    </row>
    <row r="46" spans="1:11" x14ac:dyDescent="0.25">
      <c r="A46">
        <v>1940</v>
      </c>
      <c r="B46" s="263"/>
      <c r="C46" s="314"/>
      <c r="D46" s="305">
        <f>'India (sources)'!E45*100</f>
        <v>16.148373317278399</v>
      </c>
      <c r="E46" s="309"/>
      <c r="F46" s="213"/>
      <c r="G46" s="315"/>
      <c r="H46" s="215"/>
      <c r="I46" s="305"/>
      <c r="J46" s="216"/>
      <c r="K46" s="216"/>
    </row>
    <row r="47" spans="1:11" x14ac:dyDescent="0.25">
      <c r="A47">
        <v>1941</v>
      </c>
      <c r="B47" s="263"/>
      <c r="C47" s="314"/>
      <c r="D47" s="305">
        <f>'India (sources)'!E46*100</f>
        <v>14.063098113519301</v>
      </c>
      <c r="E47" s="309"/>
      <c r="F47" s="213"/>
      <c r="G47" s="315"/>
      <c r="H47" s="215"/>
      <c r="I47" s="305"/>
      <c r="J47" s="216"/>
      <c r="K47" s="216"/>
    </row>
    <row r="48" spans="1:11" x14ac:dyDescent="0.25">
      <c r="A48">
        <v>1942</v>
      </c>
      <c r="B48" s="263"/>
      <c r="C48" s="314"/>
      <c r="D48" s="305"/>
      <c r="E48" s="309"/>
      <c r="F48" s="213"/>
      <c r="G48" s="315"/>
      <c r="H48" s="215"/>
      <c r="I48" s="305"/>
      <c r="J48" s="216"/>
      <c r="K48" s="216"/>
    </row>
    <row r="49" spans="1:11" x14ac:dyDescent="0.25">
      <c r="A49">
        <v>1943</v>
      </c>
      <c r="B49" s="263"/>
      <c r="C49" s="314"/>
      <c r="D49" s="305">
        <f>'India (sources)'!E48*100</f>
        <v>10.316121106422401</v>
      </c>
      <c r="E49" s="309"/>
      <c r="F49" s="213"/>
      <c r="G49" s="315"/>
      <c r="H49" s="215"/>
      <c r="I49" s="305"/>
      <c r="J49" s="216"/>
      <c r="K49" s="216"/>
    </row>
    <row r="50" spans="1:11" x14ac:dyDescent="0.25">
      <c r="A50">
        <v>1944</v>
      </c>
      <c r="B50" s="263"/>
      <c r="C50" s="314"/>
      <c r="D50" s="305">
        <f>'India (sources)'!E49*100</f>
        <v>11.128818382439599</v>
      </c>
      <c r="E50" s="309"/>
      <c r="F50" s="213"/>
      <c r="G50" s="315"/>
      <c r="H50" s="215"/>
      <c r="I50" s="305"/>
      <c r="J50" s="216"/>
      <c r="K50" s="216"/>
    </row>
    <row r="51" spans="1:11" x14ac:dyDescent="0.25">
      <c r="A51">
        <v>1945</v>
      </c>
      <c r="B51" s="263"/>
      <c r="C51" s="314"/>
      <c r="D51" s="305">
        <f>'India (sources)'!E50*100</f>
        <v>11.410627686845</v>
      </c>
      <c r="E51" s="309"/>
      <c r="F51" s="213"/>
      <c r="G51" s="315"/>
      <c r="H51" s="215"/>
      <c r="I51" s="305"/>
      <c r="J51" s="216"/>
      <c r="K51" s="216"/>
    </row>
    <row r="52" spans="1:11" x14ac:dyDescent="0.25">
      <c r="A52">
        <v>1946</v>
      </c>
      <c r="B52" s="263"/>
      <c r="C52" s="314"/>
      <c r="D52" s="305"/>
      <c r="E52" s="309"/>
      <c r="F52" s="213"/>
      <c r="G52" s="315"/>
      <c r="H52" s="215"/>
      <c r="I52" s="305"/>
      <c r="J52" s="216"/>
      <c r="K52" s="216"/>
    </row>
    <row r="53" spans="1:11" x14ac:dyDescent="0.25">
      <c r="A53">
        <v>1947</v>
      </c>
      <c r="B53" s="263"/>
      <c r="C53" s="314"/>
      <c r="D53" s="305">
        <f>'India (sources)'!E52*100</f>
        <v>11.2332108327615</v>
      </c>
      <c r="E53" s="309"/>
      <c r="F53" s="213"/>
      <c r="G53" s="315"/>
      <c r="H53" s="215"/>
      <c r="I53" s="305"/>
      <c r="J53" s="216"/>
      <c r="K53" s="216"/>
    </row>
    <row r="54" spans="1:11" x14ac:dyDescent="0.25">
      <c r="A54">
        <v>1948</v>
      </c>
      <c r="B54" s="263"/>
      <c r="C54" s="314"/>
      <c r="D54" s="305">
        <f>'India (sources)'!E53*100</f>
        <v>11.8380045040631</v>
      </c>
      <c r="E54" s="309"/>
      <c r="F54" s="213"/>
      <c r="G54" s="315"/>
      <c r="H54" s="215"/>
      <c r="I54" s="305"/>
      <c r="J54" s="216"/>
      <c r="K54" s="216"/>
    </row>
    <row r="55" spans="1:11" x14ac:dyDescent="0.25">
      <c r="A55">
        <v>1949</v>
      </c>
      <c r="B55" s="263"/>
      <c r="C55" s="314"/>
      <c r="D55" s="305">
        <f>'India (sources)'!E54*100</f>
        <v>12.0030611537381</v>
      </c>
      <c r="E55" s="309"/>
      <c r="F55" s="213"/>
      <c r="G55" s="315"/>
      <c r="H55" s="229"/>
      <c r="I55" s="305"/>
      <c r="J55" s="216"/>
      <c r="K55" s="216"/>
    </row>
    <row r="56" spans="1:11" x14ac:dyDescent="0.25">
      <c r="A56">
        <v>1950</v>
      </c>
      <c r="B56" s="263"/>
      <c r="C56" s="314"/>
      <c r="D56" s="305">
        <f>'India (sources)'!E55*100</f>
        <v>13.4209428574678</v>
      </c>
      <c r="E56" s="309"/>
      <c r="F56" s="213"/>
      <c r="G56" s="315"/>
      <c r="H56" s="229"/>
      <c r="I56" s="305"/>
      <c r="J56" s="216"/>
      <c r="K56" s="216"/>
    </row>
    <row r="57" spans="1:11" x14ac:dyDescent="0.25">
      <c r="A57">
        <v>1951</v>
      </c>
      <c r="B57" s="263"/>
      <c r="C57" s="317">
        <f>'India (sources)'!B56</f>
        <v>35.6</v>
      </c>
      <c r="D57" s="305"/>
      <c r="E57" s="309"/>
      <c r="F57" s="213"/>
      <c r="G57" s="315"/>
      <c r="H57" s="229"/>
      <c r="I57" s="305"/>
      <c r="J57" s="216"/>
      <c r="K57" s="216"/>
    </row>
    <row r="58" spans="1:11" x14ac:dyDescent="0.25">
      <c r="A58">
        <v>1952</v>
      </c>
      <c r="B58" s="263"/>
      <c r="C58" s="317">
        <f>'India (sources)'!B57</f>
        <v>35.25</v>
      </c>
      <c r="D58" s="305"/>
      <c r="E58" s="309"/>
      <c r="F58" s="213"/>
      <c r="G58" s="315"/>
      <c r="H58" s="229"/>
      <c r="I58" s="305"/>
      <c r="J58" s="216"/>
      <c r="K58" s="216"/>
    </row>
    <row r="59" spans="1:11" x14ac:dyDescent="0.25">
      <c r="A59">
        <v>1953</v>
      </c>
      <c r="B59" s="263"/>
      <c r="C59" s="317">
        <f>'India (sources)'!B58</f>
        <v>34.6</v>
      </c>
      <c r="D59" s="305">
        <f>'India (sources)'!E58*100</f>
        <v>11.924448626077201</v>
      </c>
      <c r="E59" s="309"/>
      <c r="F59" s="213"/>
      <c r="G59" s="315"/>
      <c r="H59" s="229"/>
      <c r="I59" s="305"/>
      <c r="J59" s="216"/>
      <c r="K59" s="216"/>
    </row>
    <row r="60" spans="1:11" x14ac:dyDescent="0.25">
      <c r="A60">
        <v>1954</v>
      </c>
      <c r="B60" s="263"/>
      <c r="C60" s="317">
        <f>'India (sources)'!B59</f>
        <v>37</v>
      </c>
      <c r="D60" s="305">
        <f>'India (sources)'!E59*100</f>
        <v>13.5807965175437</v>
      </c>
      <c r="E60" s="309"/>
      <c r="F60" s="213"/>
      <c r="G60" s="315"/>
      <c r="H60" s="229"/>
      <c r="I60" s="305"/>
      <c r="J60" s="216"/>
      <c r="K60" s="216"/>
    </row>
    <row r="61" spans="1:11" x14ac:dyDescent="0.25">
      <c r="A61">
        <v>1955</v>
      </c>
      <c r="B61" s="263"/>
      <c r="C61" s="317">
        <f>'India (sources)'!B60</f>
        <v>35</v>
      </c>
      <c r="D61" s="305">
        <f>'India (sources)'!E60*100</f>
        <v>14.406190599249399</v>
      </c>
      <c r="E61" s="309"/>
      <c r="F61" s="213"/>
      <c r="G61" s="315"/>
      <c r="H61" s="229"/>
      <c r="I61" s="305"/>
      <c r="J61" s="216"/>
      <c r="K61" s="216"/>
    </row>
    <row r="62" spans="1:11" x14ac:dyDescent="0.25">
      <c r="A62">
        <v>1956</v>
      </c>
      <c r="B62" s="263"/>
      <c r="C62" s="317">
        <f>'India (sources)'!B61</f>
        <v>34.799999999999997</v>
      </c>
      <c r="D62" s="305">
        <f>'India (sources)'!E61*100</f>
        <v>12.770892857392498</v>
      </c>
      <c r="E62" s="309"/>
      <c r="F62" s="213"/>
      <c r="G62" s="315"/>
      <c r="H62" s="229"/>
      <c r="I62" s="305"/>
      <c r="J62" s="216"/>
      <c r="K62" s="216"/>
    </row>
    <row r="63" spans="1:11" x14ac:dyDescent="0.25">
      <c r="A63">
        <v>1957</v>
      </c>
      <c r="B63" s="263"/>
      <c r="C63" s="317">
        <f>'India (sources)'!B62</f>
        <v>35.4</v>
      </c>
      <c r="D63" s="305">
        <f>'India (sources)'!E62*100</f>
        <v>13.335719772409599</v>
      </c>
      <c r="E63" s="309"/>
      <c r="F63" s="213"/>
      <c r="G63" s="315"/>
      <c r="H63" s="229"/>
      <c r="I63" s="305"/>
      <c r="J63" s="216"/>
      <c r="K63" s="216"/>
    </row>
    <row r="64" spans="1:11" x14ac:dyDescent="0.25">
      <c r="A64">
        <v>1958</v>
      </c>
      <c r="B64" s="263"/>
      <c r="C64" s="317">
        <f>'India (sources)'!B63</f>
        <v>34.5</v>
      </c>
      <c r="D64" s="305">
        <f>'India (sources)'!E63*100</f>
        <v>12.563757540083401</v>
      </c>
      <c r="E64" s="309"/>
      <c r="F64" s="213"/>
      <c r="G64" s="315"/>
      <c r="H64" s="229"/>
      <c r="I64" s="305"/>
      <c r="J64" s="216"/>
      <c r="K64" s="216"/>
    </row>
    <row r="65" spans="1:11" x14ac:dyDescent="0.25">
      <c r="A65">
        <v>1959</v>
      </c>
      <c r="B65" s="263"/>
      <c r="C65" s="317">
        <f>'India (sources)'!B64</f>
        <v>34.6</v>
      </c>
      <c r="D65" s="305">
        <f>'India (sources)'!E64*100</f>
        <v>12.3602838662257</v>
      </c>
      <c r="E65" s="309"/>
      <c r="F65" s="213"/>
      <c r="G65" s="315"/>
      <c r="H65" s="229"/>
      <c r="I65" s="305"/>
      <c r="J65" s="216"/>
      <c r="K65" s="216"/>
    </row>
    <row r="66" spans="1:11" x14ac:dyDescent="0.25">
      <c r="A66">
        <v>1960</v>
      </c>
      <c r="B66" s="263"/>
      <c r="C66" s="317">
        <f>'India (sources)'!B65</f>
        <v>32.6</v>
      </c>
      <c r="D66" s="305">
        <f>'India (sources)'!E65*100</f>
        <v>12.3143020735133</v>
      </c>
      <c r="E66" s="309"/>
      <c r="F66" s="213"/>
      <c r="G66" s="315"/>
      <c r="H66" s="229"/>
      <c r="I66" s="305"/>
      <c r="J66" s="223"/>
      <c r="K66" s="223"/>
    </row>
    <row r="67" spans="1:11" x14ac:dyDescent="0.25">
      <c r="A67">
        <v>1961</v>
      </c>
      <c r="B67" s="263"/>
      <c r="C67" s="317">
        <f>'India (sources)'!B66</f>
        <v>33.1</v>
      </c>
      <c r="D67" s="305">
        <f>'India (sources)'!E66*100</f>
        <v>12.154978742252901</v>
      </c>
      <c r="E67" s="309"/>
      <c r="F67" s="213"/>
      <c r="G67" s="315"/>
      <c r="H67" s="229"/>
      <c r="I67" s="305"/>
      <c r="J67" s="223"/>
      <c r="K67" s="223"/>
    </row>
    <row r="68" spans="1:11" x14ac:dyDescent="0.25">
      <c r="A68">
        <v>1962</v>
      </c>
      <c r="B68" s="264"/>
      <c r="C68" s="317">
        <f>'India (sources)'!B67</f>
        <v>32.6</v>
      </c>
      <c r="D68" s="305">
        <f>'India (sources)'!E67*100</f>
        <v>11.5841158077556</v>
      </c>
      <c r="E68" s="309"/>
      <c r="F68" s="213"/>
      <c r="G68" s="315"/>
      <c r="H68" s="229"/>
      <c r="I68" s="305"/>
      <c r="J68" s="223"/>
      <c r="K68" s="223"/>
    </row>
    <row r="69" spans="1:11" x14ac:dyDescent="0.25">
      <c r="A69">
        <v>1963</v>
      </c>
      <c r="B69" s="264"/>
      <c r="C69" s="317">
        <f>'India (sources)'!B68</f>
        <v>30.7</v>
      </c>
      <c r="D69" s="305"/>
      <c r="E69" s="309"/>
      <c r="F69" s="213"/>
      <c r="G69" s="315"/>
      <c r="H69" s="229"/>
      <c r="I69" s="305"/>
      <c r="J69" s="223"/>
      <c r="K69" s="223"/>
    </row>
    <row r="70" spans="1:11" x14ac:dyDescent="0.25">
      <c r="A70">
        <v>1964</v>
      </c>
      <c r="B70" s="264"/>
      <c r="C70" s="317">
        <f>'India (sources)'!B69</f>
        <v>31</v>
      </c>
      <c r="D70" s="305">
        <f>'India (sources)'!E69*100</f>
        <v>9.6536973446627989</v>
      </c>
      <c r="E70" s="309"/>
      <c r="F70" s="213"/>
      <c r="G70" s="315"/>
      <c r="H70" s="229"/>
      <c r="I70" s="305"/>
      <c r="J70" s="223"/>
      <c r="K70" s="223"/>
    </row>
    <row r="71" spans="1:11" x14ac:dyDescent="0.25">
      <c r="A71">
        <v>1965</v>
      </c>
      <c r="B71" s="264"/>
      <c r="C71" s="317">
        <f>'India (sources)'!B70</f>
        <v>31.1</v>
      </c>
      <c r="D71" s="305">
        <f>'India (sources)'!E70*100</f>
        <v>10.9213053412699</v>
      </c>
      <c r="E71" s="309"/>
      <c r="F71" s="213"/>
      <c r="G71" s="315"/>
      <c r="H71" s="229"/>
      <c r="I71" s="305"/>
      <c r="J71" s="223"/>
      <c r="K71" s="223"/>
    </row>
    <row r="72" spans="1:11" x14ac:dyDescent="0.25">
      <c r="A72">
        <v>1966</v>
      </c>
      <c r="B72" s="264"/>
      <c r="C72" s="317">
        <f>'India (sources)'!B71</f>
        <v>31.1</v>
      </c>
      <c r="D72" s="305">
        <f>'India (sources)'!E71*100</f>
        <v>9.9853184392618513</v>
      </c>
      <c r="E72" s="233"/>
      <c r="F72" s="290"/>
      <c r="G72" s="376"/>
      <c r="H72" s="229"/>
      <c r="I72" s="305"/>
      <c r="J72" s="223"/>
      <c r="K72" s="223"/>
    </row>
    <row r="73" spans="1:11" x14ac:dyDescent="0.25">
      <c r="A73">
        <v>1967</v>
      </c>
      <c r="B73" s="264"/>
      <c r="C73" s="317">
        <f>'India (sources)'!B72</f>
        <v>30.5</v>
      </c>
      <c r="D73" s="305">
        <f>'India (sources)'!E72*100</f>
        <v>10.010504995283801</v>
      </c>
      <c r="E73" s="233"/>
      <c r="F73" s="290"/>
      <c r="G73" s="376"/>
      <c r="H73" s="229"/>
      <c r="I73" s="305"/>
      <c r="J73" s="223"/>
      <c r="K73" s="223"/>
    </row>
    <row r="74" spans="1:11" x14ac:dyDescent="0.25">
      <c r="A74">
        <v>1968</v>
      </c>
      <c r="B74" s="264"/>
      <c r="C74" s="317">
        <f>'India (sources)'!B73</f>
        <v>31.900000000000002</v>
      </c>
      <c r="D74" s="305">
        <f>'India (sources)'!E73*100</f>
        <v>9.9506660710046191</v>
      </c>
      <c r="E74" s="233"/>
      <c r="F74" s="290"/>
      <c r="G74" s="376"/>
      <c r="H74" s="229"/>
      <c r="I74" s="305"/>
      <c r="J74" s="223"/>
      <c r="K74" s="223"/>
    </row>
    <row r="75" spans="1:11" x14ac:dyDescent="0.25">
      <c r="A75">
        <v>1969</v>
      </c>
      <c r="B75" s="264"/>
      <c r="C75" s="317">
        <f>'India (sources)'!B74</f>
        <v>31.5</v>
      </c>
      <c r="D75" s="305"/>
      <c r="E75" s="233"/>
      <c r="F75" s="290"/>
      <c r="G75" s="376"/>
      <c r="H75" s="229"/>
      <c r="I75" s="305"/>
      <c r="J75" s="223"/>
      <c r="K75" s="223"/>
    </row>
    <row r="76" spans="1:11" x14ac:dyDescent="0.25">
      <c r="A76">
        <v>1970</v>
      </c>
      <c r="B76" s="264"/>
      <c r="C76" s="317">
        <f>'India (sources)'!B75</f>
        <v>30.400000000000002</v>
      </c>
      <c r="D76" s="305">
        <f>'India (sources)'!E75*100</f>
        <v>10.017127520308101</v>
      </c>
      <c r="E76" s="233"/>
      <c r="F76" s="290"/>
      <c r="G76" s="376"/>
      <c r="H76" s="229"/>
      <c r="I76" s="305"/>
      <c r="J76" s="223"/>
      <c r="K76" s="223"/>
    </row>
    <row r="77" spans="1:11" x14ac:dyDescent="0.25">
      <c r="A77">
        <v>1971</v>
      </c>
      <c r="B77" s="264"/>
      <c r="C77" s="317"/>
      <c r="D77" s="305">
        <f>'India (sources)'!E76*100</f>
        <v>8.4696034583229505</v>
      </c>
      <c r="E77" s="372"/>
      <c r="F77" s="291"/>
      <c r="G77" s="377"/>
      <c r="H77" s="229"/>
      <c r="I77" s="305"/>
      <c r="J77" s="223"/>
      <c r="K77" s="223"/>
    </row>
    <row r="78" spans="1:11" x14ac:dyDescent="0.25">
      <c r="A78">
        <v>1972</v>
      </c>
      <c r="B78" s="264"/>
      <c r="C78" s="317"/>
      <c r="D78" s="305"/>
      <c r="E78" s="233"/>
      <c r="F78" s="290"/>
      <c r="G78" s="376"/>
      <c r="H78" s="229"/>
      <c r="I78" s="305"/>
      <c r="J78" s="223"/>
      <c r="K78" s="223"/>
    </row>
    <row r="79" spans="1:11" x14ac:dyDescent="0.25">
      <c r="A79">
        <v>1973</v>
      </c>
      <c r="B79" s="264"/>
      <c r="C79" s="317">
        <f>'India (sources)'!B78</f>
        <v>31.900000000000002</v>
      </c>
      <c r="D79" s="305">
        <f>'India (sources)'!E78*100</f>
        <v>7.0174758145269109</v>
      </c>
      <c r="E79" s="233"/>
      <c r="F79" s="290"/>
      <c r="G79" s="376">
        <f>'India (sources)'!G78</f>
        <v>54.9</v>
      </c>
      <c r="H79" s="229"/>
      <c r="I79" s="305"/>
      <c r="J79" s="223"/>
      <c r="K79" s="223"/>
    </row>
    <row r="80" spans="1:11" x14ac:dyDescent="0.25">
      <c r="A80">
        <v>1974</v>
      </c>
      <c r="B80" s="264"/>
      <c r="C80" s="317">
        <f>'India (sources)'!B79</f>
        <v>29.2</v>
      </c>
      <c r="D80" s="305">
        <f>'India (sources)'!E79*100</f>
        <v>6.6500587651611198</v>
      </c>
      <c r="E80" s="233"/>
      <c r="F80" s="290"/>
      <c r="G80" s="376"/>
      <c r="H80" s="229"/>
      <c r="I80" s="305"/>
      <c r="J80" s="227"/>
      <c r="K80" s="227"/>
    </row>
    <row r="81" spans="1:11" x14ac:dyDescent="0.25">
      <c r="A81">
        <v>1975</v>
      </c>
      <c r="B81" s="264"/>
      <c r="C81" s="317"/>
      <c r="D81" s="305">
        <f>'India (sources)'!E80*100</f>
        <v>7.2387306753516594</v>
      </c>
      <c r="E81" s="233"/>
      <c r="F81" s="290"/>
      <c r="G81" s="376"/>
      <c r="H81" s="229"/>
      <c r="I81" s="305"/>
      <c r="J81" s="227"/>
      <c r="K81" s="227"/>
    </row>
    <row r="82" spans="1:11" x14ac:dyDescent="0.25">
      <c r="A82">
        <v>1976</v>
      </c>
      <c r="B82" s="264"/>
      <c r="C82" s="317"/>
      <c r="D82" s="305">
        <f>'India (sources)'!E81*100</f>
        <v>7.2666438716055204</v>
      </c>
      <c r="E82" s="372"/>
      <c r="F82" s="291"/>
      <c r="G82" s="376"/>
      <c r="H82" s="229"/>
      <c r="I82" s="305"/>
      <c r="J82" s="227"/>
      <c r="K82" s="227"/>
    </row>
    <row r="83" spans="1:11" x14ac:dyDescent="0.25">
      <c r="A83">
        <v>1977</v>
      </c>
      <c r="B83" s="264"/>
      <c r="C83" s="317">
        <f>'India (sources)'!B82</f>
        <v>32.1</v>
      </c>
      <c r="D83" s="305">
        <f>'India (sources)'!E82*100</f>
        <v>6.1761411989057899</v>
      </c>
      <c r="E83" s="233"/>
      <c r="F83" s="290"/>
      <c r="G83" s="376">
        <f>'India (sources)'!G82</f>
        <v>51.3</v>
      </c>
      <c r="H83" s="229"/>
      <c r="I83" s="305"/>
      <c r="J83" s="227"/>
      <c r="K83" s="227"/>
    </row>
    <row r="84" spans="1:11" x14ac:dyDescent="0.25">
      <c r="A84">
        <v>1978</v>
      </c>
      <c r="B84" s="264"/>
      <c r="C84" s="317"/>
      <c r="D84" s="305">
        <f>'India (sources)'!E83*100</f>
        <v>6.0456497888566005</v>
      </c>
      <c r="E84" s="233"/>
      <c r="F84" s="290"/>
      <c r="G84" s="376"/>
      <c r="H84" s="229"/>
      <c r="I84" s="305"/>
      <c r="J84" s="227"/>
      <c r="K84" s="227"/>
    </row>
    <row r="85" spans="1:11" x14ac:dyDescent="0.25">
      <c r="A85">
        <v>1979</v>
      </c>
      <c r="B85" s="263"/>
      <c r="C85" s="317"/>
      <c r="D85" s="305">
        <f>'India (sources)'!E84*100</f>
        <v>5.61101465361567</v>
      </c>
      <c r="E85" s="233"/>
      <c r="F85" s="290"/>
      <c r="G85" s="376"/>
      <c r="H85" s="229"/>
      <c r="I85" s="305"/>
      <c r="J85" s="227"/>
      <c r="K85" s="227"/>
    </row>
    <row r="86" spans="1:11" x14ac:dyDescent="0.25">
      <c r="A86">
        <v>1980</v>
      </c>
      <c r="B86" s="309"/>
      <c r="C86" s="317"/>
      <c r="D86" s="305">
        <f>'India (sources)'!E85*100</f>
        <v>4.7779777638690497</v>
      </c>
      <c r="E86" s="233"/>
      <c r="F86" s="290"/>
      <c r="G86" s="376"/>
      <c r="H86" s="229"/>
      <c r="I86" s="305"/>
      <c r="J86" s="227"/>
      <c r="K86" s="227"/>
    </row>
    <row r="87" spans="1:11" x14ac:dyDescent="0.25">
      <c r="A87">
        <v>1981</v>
      </c>
      <c r="B87" s="310"/>
      <c r="C87" s="317"/>
      <c r="D87" s="305">
        <f>'India (sources)'!E86*100</f>
        <v>4.3860382050970399</v>
      </c>
      <c r="E87" s="372"/>
      <c r="F87" s="291"/>
      <c r="G87" s="376"/>
      <c r="H87" s="229"/>
      <c r="I87" s="305"/>
      <c r="J87" s="227"/>
      <c r="K87" s="227"/>
    </row>
    <row r="88" spans="1:11" x14ac:dyDescent="0.25">
      <c r="A88">
        <v>1982</v>
      </c>
      <c r="B88" s="360"/>
      <c r="C88" s="317"/>
      <c r="D88" s="305">
        <f>'India (sources)'!E87*100</f>
        <v>4.5064533012439405</v>
      </c>
      <c r="E88" s="233"/>
      <c r="F88" s="290"/>
      <c r="G88" s="376"/>
      <c r="H88" s="229"/>
      <c r="I88" s="305"/>
      <c r="J88" s="227"/>
      <c r="K88" s="227"/>
    </row>
    <row r="89" spans="1:11" x14ac:dyDescent="0.25">
      <c r="A89">
        <v>1983</v>
      </c>
      <c r="B89" s="311"/>
      <c r="C89" s="317">
        <f>'India (sources)'!B88</f>
        <v>31.5</v>
      </c>
      <c r="D89" s="305">
        <f>'India (sources)'!E88*100</f>
        <v>6.4589201790229005</v>
      </c>
      <c r="E89" s="233"/>
      <c r="F89" s="290"/>
      <c r="G89" s="376">
        <f>'India (sources)'!G88</f>
        <v>44.5</v>
      </c>
      <c r="H89" s="229">
        <f>'India (sources)'!K88</f>
        <v>41.9</v>
      </c>
      <c r="I89" s="305"/>
      <c r="J89" s="227"/>
      <c r="K89" s="227"/>
    </row>
    <row r="90" spans="1:11" x14ac:dyDescent="0.25">
      <c r="A90">
        <v>1984</v>
      </c>
      <c r="B90" s="264"/>
      <c r="C90" s="317"/>
      <c r="D90" s="305">
        <f>'India (sources)'!E89*100</f>
        <v>6.3910128414361198</v>
      </c>
      <c r="E90" s="233"/>
      <c r="F90" s="290"/>
      <c r="G90" s="376"/>
      <c r="H90" s="229"/>
      <c r="I90" s="305"/>
      <c r="J90" s="227"/>
      <c r="K90" s="227"/>
    </row>
    <row r="91" spans="1:11" x14ac:dyDescent="0.25">
      <c r="A91">
        <v>1985</v>
      </c>
      <c r="B91" s="264"/>
      <c r="C91" s="317"/>
      <c r="D91" s="305">
        <f>'India (sources)'!E90*100</f>
        <v>8.2424897603606997</v>
      </c>
      <c r="E91" s="372"/>
      <c r="F91" s="291"/>
      <c r="G91" s="376"/>
      <c r="H91" s="229"/>
      <c r="I91" s="305"/>
      <c r="J91" s="227"/>
      <c r="K91" s="227"/>
    </row>
    <row r="92" spans="1:11" x14ac:dyDescent="0.25">
      <c r="A92">
        <v>1986</v>
      </c>
      <c r="B92" s="264"/>
      <c r="C92" s="317">
        <f>'India (sources)'!B91</f>
        <v>32.200000000000003</v>
      </c>
      <c r="D92" s="305">
        <f>'India (sources)'!E91*100</f>
        <v>8.6415388380245997</v>
      </c>
      <c r="E92" s="233"/>
      <c r="F92" s="290"/>
      <c r="G92" s="376"/>
      <c r="H92" s="229"/>
      <c r="I92" s="305"/>
      <c r="J92" s="227"/>
      <c r="K92" s="227"/>
    </row>
    <row r="93" spans="1:11" x14ac:dyDescent="0.25">
      <c r="A93">
        <v>1987</v>
      </c>
      <c r="B93" s="264"/>
      <c r="C93" s="317">
        <f>'India (sources)'!B92</f>
        <v>31.8</v>
      </c>
      <c r="D93" s="305">
        <f>'India (sources)'!E92*100</f>
        <v>8.120900789229319</v>
      </c>
      <c r="E93" s="372"/>
      <c r="F93" s="291"/>
      <c r="G93" s="376">
        <f>'India (sources)'!G92</f>
        <v>38.9</v>
      </c>
      <c r="H93" s="229"/>
      <c r="I93" s="305"/>
      <c r="J93" s="227"/>
      <c r="K93" s="227"/>
    </row>
    <row r="94" spans="1:11" x14ac:dyDescent="0.25">
      <c r="A94">
        <v>1988</v>
      </c>
      <c r="B94" s="264"/>
      <c r="C94" s="317">
        <f>'India (sources)'!B93</f>
        <v>31.1</v>
      </c>
      <c r="D94" s="305">
        <f>'India (sources)'!E93*100</f>
        <v>8.5211158611478997</v>
      </c>
      <c r="E94" s="372"/>
      <c r="F94" s="291"/>
      <c r="G94" s="376"/>
      <c r="H94" s="229"/>
      <c r="I94" s="305"/>
      <c r="J94" s="227"/>
      <c r="K94" s="227"/>
    </row>
    <row r="95" spans="1:11" x14ac:dyDescent="0.25">
      <c r="A95">
        <v>1989</v>
      </c>
      <c r="B95" s="264"/>
      <c r="C95" s="317">
        <f>'India (sources)'!B94</f>
        <v>30.5</v>
      </c>
      <c r="D95" s="305">
        <f>'India (sources)'!E94*100</f>
        <v>8.1867505642453509</v>
      </c>
      <c r="E95" s="372"/>
      <c r="F95" s="291"/>
      <c r="G95" s="376"/>
      <c r="H95" s="229"/>
      <c r="I95" s="305"/>
      <c r="J95" s="223"/>
      <c r="K95" s="223"/>
    </row>
    <row r="96" spans="1:11" x14ac:dyDescent="0.25">
      <c r="A96">
        <v>1990</v>
      </c>
      <c r="B96" s="264"/>
      <c r="C96" s="317">
        <f>'India (sources)'!B95</f>
        <v>29.7</v>
      </c>
      <c r="D96" s="305">
        <f>'India (sources)'!E95*100</f>
        <v>7.4229914682356801</v>
      </c>
      <c r="E96" s="372"/>
      <c r="F96" s="291"/>
      <c r="G96" s="376"/>
      <c r="H96" s="229"/>
      <c r="I96" s="305"/>
      <c r="J96" s="223"/>
      <c r="K96" s="223"/>
    </row>
    <row r="97" spans="1:11" x14ac:dyDescent="0.25">
      <c r="A97">
        <v>1991</v>
      </c>
      <c r="B97" s="264"/>
      <c r="C97" s="317">
        <f>'India (sources)'!B96</f>
        <v>32.5</v>
      </c>
      <c r="D97" s="305">
        <f>'India (sources)'!E96*100</f>
        <v>7.115445246547079</v>
      </c>
      <c r="E97" s="372"/>
      <c r="F97" s="291"/>
      <c r="G97" s="376"/>
      <c r="H97" s="229"/>
      <c r="I97" s="305"/>
      <c r="J97" s="227"/>
      <c r="K97" s="227"/>
    </row>
    <row r="98" spans="1:11" x14ac:dyDescent="0.25">
      <c r="A98" s="6">
        <v>1992</v>
      </c>
      <c r="B98" s="264"/>
      <c r="C98" s="317">
        <f>'India (sources)'!B97</f>
        <v>32</v>
      </c>
      <c r="D98" s="305">
        <f>'India (sources)'!E97*100</f>
        <v>6.9646330278942195</v>
      </c>
      <c r="E98" s="372"/>
      <c r="F98" s="291"/>
      <c r="G98" s="376"/>
      <c r="H98" s="229"/>
      <c r="I98" s="305"/>
      <c r="J98" s="227"/>
      <c r="K98" s="227"/>
    </row>
    <row r="99" spans="1:11" x14ac:dyDescent="0.25">
      <c r="A99" s="6">
        <v>1993</v>
      </c>
      <c r="B99" s="264"/>
      <c r="C99" s="317">
        <f>'India (sources)'!B98</f>
        <v>30.765000000000001</v>
      </c>
      <c r="D99" s="305">
        <f>'India (sources)'!E98*100</f>
        <v>8.526046454119129</v>
      </c>
      <c r="E99" s="372"/>
      <c r="F99" s="291">
        <f>'India (sources)'!H98</f>
        <v>45.3</v>
      </c>
      <c r="G99" s="376">
        <f>'India (sources)'!G98</f>
        <v>36</v>
      </c>
      <c r="H99" s="229">
        <f>'India (sources)'!K98</f>
        <v>40</v>
      </c>
      <c r="I99" s="305"/>
      <c r="J99" s="227"/>
      <c r="K99" s="227"/>
    </row>
    <row r="100" spans="1:11" x14ac:dyDescent="0.25">
      <c r="A100" s="6">
        <v>1994</v>
      </c>
      <c r="B100" s="264"/>
      <c r="C100" s="317"/>
      <c r="D100" s="305">
        <f>'India (sources)'!E99*100</f>
        <v>8.0934242838268506</v>
      </c>
      <c r="E100" s="372"/>
      <c r="F100" s="291"/>
      <c r="G100" s="376"/>
      <c r="H100" s="229"/>
      <c r="I100" s="305"/>
      <c r="J100" s="227"/>
      <c r="K100" s="227"/>
    </row>
    <row r="101" spans="1:11" x14ac:dyDescent="0.25">
      <c r="A101" s="6">
        <v>1995</v>
      </c>
      <c r="B101" s="264"/>
      <c r="C101" s="317"/>
      <c r="D101" s="305">
        <f>'India (sources)'!E100*100</f>
        <v>8.6722991363715192</v>
      </c>
      <c r="E101" s="372"/>
      <c r="F101" s="291"/>
      <c r="G101" s="376"/>
      <c r="H101" s="229"/>
      <c r="I101" s="305"/>
      <c r="J101" s="227"/>
      <c r="K101" s="227"/>
    </row>
    <row r="102" spans="1:11" x14ac:dyDescent="0.25">
      <c r="A102" s="6">
        <v>1996</v>
      </c>
      <c r="B102" s="264"/>
      <c r="C102" s="317"/>
      <c r="D102" s="305">
        <f>'India (sources)'!E101*100</f>
        <v>8.7215996061237693</v>
      </c>
      <c r="E102" s="372"/>
      <c r="F102" s="291"/>
      <c r="G102" s="376"/>
      <c r="H102" s="229"/>
      <c r="I102" s="305"/>
      <c r="J102" s="227"/>
      <c r="K102" s="227"/>
    </row>
    <row r="103" spans="1:11" x14ac:dyDescent="0.25">
      <c r="A103" s="6">
        <v>1997</v>
      </c>
      <c r="B103" s="264"/>
      <c r="C103" s="317"/>
      <c r="D103" s="305">
        <f>'India (sources)'!E102*100</f>
        <v>10.6997445100332</v>
      </c>
      <c r="E103" s="372"/>
      <c r="F103" s="291"/>
      <c r="G103" s="376"/>
      <c r="H103" s="229"/>
      <c r="I103" s="305"/>
      <c r="J103" s="227"/>
      <c r="K103" s="227"/>
    </row>
    <row r="104" spans="1:11" x14ac:dyDescent="0.25">
      <c r="A104" s="6">
        <v>1998</v>
      </c>
      <c r="B104" s="264"/>
      <c r="C104" s="317"/>
      <c r="D104" s="305">
        <f>'India (sources)'!E103*100</f>
        <v>8.9472870098565807</v>
      </c>
      <c r="E104" s="372"/>
      <c r="F104" s="291"/>
      <c r="G104" s="376"/>
      <c r="H104" s="229"/>
      <c r="I104" s="305"/>
      <c r="J104" s="227"/>
      <c r="K104" s="227"/>
    </row>
    <row r="105" spans="1:11" x14ac:dyDescent="0.25">
      <c r="A105" s="6">
        <v>1999</v>
      </c>
      <c r="B105" s="264"/>
      <c r="C105" s="317"/>
      <c r="D105" s="305">
        <f>'India (sources)'!E104*100</f>
        <v>8.9472870098565807</v>
      </c>
      <c r="E105" s="372"/>
      <c r="F105" s="291"/>
      <c r="G105" s="376"/>
      <c r="H105" s="229"/>
      <c r="I105" s="305"/>
      <c r="J105" s="227"/>
      <c r="K105" s="227"/>
    </row>
    <row r="106" spans="1:11" x14ac:dyDescent="0.25">
      <c r="A106" s="6">
        <v>2000</v>
      </c>
      <c r="B106" s="264"/>
      <c r="C106" s="317"/>
      <c r="D106" s="305"/>
      <c r="E106" s="372"/>
      <c r="F106" s="291"/>
      <c r="G106" s="376"/>
      <c r="H106" s="229"/>
      <c r="I106" s="305"/>
      <c r="J106" s="227"/>
      <c r="K106" s="227"/>
    </row>
    <row r="107" spans="1:11" x14ac:dyDescent="0.25">
      <c r="A107" s="6">
        <v>2001</v>
      </c>
      <c r="B107" s="264"/>
      <c r="C107" s="317"/>
      <c r="D107" s="305"/>
      <c r="E107" s="372"/>
      <c r="F107" s="291"/>
      <c r="G107" s="376"/>
      <c r="H107" s="229"/>
      <c r="I107" s="305"/>
      <c r="J107" s="227"/>
      <c r="K107" s="227"/>
    </row>
    <row r="108" spans="1:11" x14ac:dyDescent="0.25">
      <c r="A108" s="6">
        <v>2002</v>
      </c>
      <c r="B108" s="264"/>
      <c r="C108" s="317"/>
      <c r="D108" s="305"/>
      <c r="E108" s="372"/>
      <c r="F108" s="291"/>
      <c r="G108" s="376"/>
      <c r="H108" s="229"/>
      <c r="I108" s="305"/>
      <c r="J108" s="227"/>
      <c r="K108" s="227"/>
    </row>
    <row r="109" spans="1:11" x14ac:dyDescent="0.25">
      <c r="A109" s="6">
        <v>2003</v>
      </c>
      <c r="B109" s="264"/>
      <c r="C109" s="317"/>
      <c r="D109" s="305"/>
      <c r="E109" s="372"/>
      <c r="F109" s="291"/>
      <c r="G109" s="376"/>
      <c r="H109" s="229"/>
      <c r="I109" s="305"/>
      <c r="J109" s="227"/>
      <c r="K109" s="227"/>
    </row>
    <row r="110" spans="1:11" x14ac:dyDescent="0.25">
      <c r="A110" s="6">
        <v>2004</v>
      </c>
      <c r="B110" s="264">
        <f>'India (sources)'!C109</f>
        <v>47.199999999999996</v>
      </c>
      <c r="C110" s="317">
        <f>'India (sources)'!B109</f>
        <v>34.117994923857871</v>
      </c>
      <c r="D110" s="305"/>
      <c r="E110" s="372"/>
      <c r="F110" s="291">
        <f>'India (sources)'!H109</f>
        <v>37.200000000000003</v>
      </c>
      <c r="G110" s="376">
        <f>'India (sources)'!G109</f>
        <v>27.5</v>
      </c>
      <c r="H110" s="229">
        <f>'India (sources)'!K109</f>
        <v>48.4</v>
      </c>
      <c r="I110" s="305"/>
      <c r="J110" s="227"/>
      <c r="K110" s="227"/>
    </row>
    <row r="111" spans="1:11" x14ac:dyDescent="0.25">
      <c r="A111" s="6">
        <v>2005</v>
      </c>
      <c r="B111" s="264"/>
      <c r="C111" s="317"/>
      <c r="D111" s="305"/>
      <c r="E111" s="372"/>
      <c r="F111" s="291"/>
      <c r="G111" s="377"/>
      <c r="H111" s="229"/>
      <c r="I111" s="305"/>
      <c r="J111" s="227"/>
      <c r="K111" s="227"/>
    </row>
    <row r="112" spans="1:11" x14ac:dyDescent="0.25">
      <c r="A112" s="6">
        <v>2006</v>
      </c>
      <c r="B112" s="264"/>
      <c r="C112" s="317"/>
      <c r="D112" s="305"/>
      <c r="E112" s="372"/>
      <c r="F112" s="291"/>
      <c r="G112" s="377"/>
      <c r="H112" s="229"/>
      <c r="I112" s="305"/>
      <c r="J112" s="227"/>
      <c r="K112" s="227"/>
    </row>
    <row r="113" spans="1:11" x14ac:dyDescent="0.25">
      <c r="A113" s="6">
        <v>2007</v>
      </c>
      <c r="B113" s="264"/>
      <c r="C113" s="317"/>
      <c r="D113" s="305"/>
      <c r="E113" s="372"/>
      <c r="F113" s="291"/>
      <c r="G113" s="377"/>
      <c r="H113" s="229"/>
      <c r="I113" s="305"/>
      <c r="J113" s="227"/>
      <c r="K113" s="227"/>
    </row>
    <row r="114" spans="1:11" x14ac:dyDescent="0.25">
      <c r="A114" s="6">
        <v>2008</v>
      </c>
      <c r="B114" s="264"/>
      <c r="C114" s="317"/>
      <c r="D114" s="305"/>
      <c r="E114" s="372"/>
      <c r="F114" s="291"/>
      <c r="G114" s="377"/>
      <c r="H114" s="229"/>
      <c r="I114" s="305"/>
      <c r="J114" s="227"/>
      <c r="K114" s="227"/>
    </row>
    <row r="115" spans="1:11" x14ac:dyDescent="0.25">
      <c r="A115" s="6">
        <v>2009</v>
      </c>
      <c r="B115" s="264"/>
      <c r="C115" s="317">
        <f>'India (sources)'!B114</f>
        <v>34.745431472081222</v>
      </c>
      <c r="D115" s="305"/>
      <c r="E115" s="372">
        <f>'India (sources)'!I114</f>
        <v>38.200000000000003</v>
      </c>
      <c r="F115" s="291">
        <f>'India (sources)'!H114</f>
        <v>29.8</v>
      </c>
      <c r="G115" s="377"/>
      <c r="H115" s="229"/>
      <c r="I115" s="305"/>
      <c r="J115" s="227"/>
      <c r="K115" s="227"/>
    </row>
    <row r="116" spans="1:11" x14ac:dyDescent="0.25">
      <c r="A116" s="6">
        <v>2010</v>
      </c>
      <c r="B116" s="264"/>
      <c r="C116" s="317"/>
      <c r="D116" s="305"/>
      <c r="E116" s="372"/>
      <c r="F116" s="291"/>
      <c r="G116" s="377"/>
      <c r="H116" s="229"/>
      <c r="I116" s="305"/>
      <c r="J116" s="227"/>
      <c r="K116" s="227"/>
    </row>
    <row r="117" spans="1:11" x14ac:dyDescent="0.25">
      <c r="A117" s="6">
        <v>2011</v>
      </c>
      <c r="B117" s="264">
        <f>'India (sources)'!C116</f>
        <v>47.9</v>
      </c>
      <c r="C117" s="317">
        <f>'India (sources)'!B116</f>
        <v>35.15</v>
      </c>
      <c r="D117" s="305"/>
      <c r="E117" s="372">
        <f>'India (sources)'!I116</f>
        <v>29.5</v>
      </c>
      <c r="F117" s="291">
        <f>'India (sources)'!H116</f>
        <v>21.9</v>
      </c>
      <c r="G117" s="377"/>
      <c r="H117" s="229"/>
      <c r="I117" s="305"/>
      <c r="J117" s="227"/>
      <c r="K117" s="227"/>
    </row>
    <row r="118" spans="1:11" x14ac:dyDescent="0.25">
      <c r="A118" s="6">
        <v>2012</v>
      </c>
      <c r="B118" s="264"/>
      <c r="C118" s="317"/>
      <c r="D118" s="305"/>
      <c r="E118" s="372"/>
      <c r="F118" s="291"/>
      <c r="G118" s="377"/>
      <c r="H118" s="229"/>
      <c r="I118" s="305"/>
      <c r="J118" s="227"/>
      <c r="K118" s="227"/>
    </row>
    <row r="119" spans="1:11" x14ac:dyDescent="0.25">
      <c r="A119" s="6">
        <v>2013</v>
      </c>
      <c r="B119" s="263"/>
      <c r="C119" s="314"/>
      <c r="D119" s="305"/>
      <c r="E119" s="372"/>
      <c r="F119" s="291"/>
      <c r="G119" s="377"/>
      <c r="H119" s="225"/>
      <c r="I119" s="305"/>
      <c r="J119" s="227"/>
      <c r="K119" s="227"/>
    </row>
    <row r="120" spans="1:11" x14ac:dyDescent="0.25">
      <c r="A120" s="6">
        <v>2014</v>
      </c>
      <c r="B120" s="263"/>
      <c r="C120" s="314"/>
      <c r="D120" s="305"/>
      <c r="E120" s="372"/>
      <c r="F120" s="291"/>
      <c r="G120" s="377"/>
      <c r="H120" s="225"/>
      <c r="I120" s="305"/>
      <c r="J120" s="227"/>
      <c r="K120" s="227"/>
    </row>
    <row r="121" spans="1:11" ht="15.75" thickBot="1" x14ac:dyDescent="0.3">
      <c r="A121" s="143">
        <v>2015</v>
      </c>
      <c r="B121" s="265"/>
      <c r="C121" s="318"/>
      <c r="D121" s="235"/>
      <c r="E121" s="373"/>
      <c r="F121" s="420"/>
      <c r="G121" s="378"/>
      <c r="H121" s="236"/>
      <c r="I121" s="306"/>
      <c r="J121" s="223"/>
      <c r="K121" s="223"/>
    </row>
    <row r="122" spans="1:11" ht="15.75" thickTop="1" x14ac:dyDescent="0.25">
      <c r="B122" s="119"/>
      <c r="C122" s="119"/>
      <c r="E122" s="119"/>
      <c r="F122" s="119"/>
      <c r="G122" s="119"/>
      <c r="H122" s="120"/>
      <c r="I122" s="120"/>
      <c r="J122" s="120"/>
      <c r="K122" s="120"/>
    </row>
    <row r="123" spans="1:11" x14ac:dyDescent="0.25">
      <c r="A123" s="42" t="s">
        <v>70</v>
      </c>
      <c r="B123" s="1509" t="s">
        <v>71</v>
      </c>
      <c r="C123" s="1509"/>
      <c r="D123" s="1509"/>
      <c r="E123" s="1509"/>
      <c r="F123" s="1509"/>
      <c r="G123" s="1509"/>
      <c r="H123" s="43"/>
      <c r="I123" s="19"/>
      <c r="J123" s="121"/>
    </row>
    <row r="124" spans="1:11" x14ac:dyDescent="0.25">
      <c r="A124" s="42"/>
      <c r="B124" s="1015" t="s">
        <v>485</v>
      </c>
      <c r="C124" s="400"/>
      <c r="D124" s="400"/>
      <c r="E124" s="400"/>
      <c r="F124" s="410"/>
      <c r="G124" s="410"/>
      <c r="H124" s="43"/>
      <c r="I124" s="19"/>
    </row>
    <row r="125" spans="1:11" ht="32.1" customHeight="1" x14ac:dyDescent="0.25">
      <c r="A125" s="42" t="s">
        <v>72</v>
      </c>
      <c r="B125" s="1510" t="s">
        <v>486</v>
      </c>
      <c r="C125" s="1510"/>
      <c r="D125" s="1510"/>
      <c r="E125" s="1510"/>
      <c r="F125" s="1510"/>
      <c r="G125" s="1510"/>
      <c r="H125" s="1510"/>
      <c r="I125" s="1510"/>
      <c r="J125" s="1510"/>
      <c r="K125" s="304"/>
    </row>
    <row r="126" spans="1:11" x14ac:dyDescent="0.25">
      <c r="A126" s="46" t="s">
        <v>73</v>
      </c>
      <c r="B126" s="47"/>
      <c r="C126" s="47"/>
      <c r="D126" s="47"/>
      <c r="E126" s="47"/>
      <c r="F126" s="47"/>
      <c r="G126" s="47"/>
      <c r="H126" s="45"/>
      <c r="I126" s="45"/>
      <c r="J126" s="304"/>
      <c r="K126" s="304"/>
    </row>
    <row r="127" spans="1:11" s="70" customFormat="1" ht="59.1" customHeight="1" x14ac:dyDescent="0.25">
      <c r="A127" s="49" t="s">
        <v>55</v>
      </c>
      <c r="B127" s="1553" t="s">
        <v>538</v>
      </c>
      <c r="C127" s="1553"/>
      <c r="D127" s="1508"/>
      <c r="E127" s="1508"/>
      <c r="F127" s="1508"/>
      <c r="G127" s="1508"/>
      <c r="H127" s="1508"/>
      <c r="I127" s="1508"/>
      <c r="J127" s="1508"/>
      <c r="K127" s="123"/>
    </row>
    <row r="128" spans="1:11" s="70" customFormat="1" x14ac:dyDescent="0.25">
      <c r="A128" s="49" t="s">
        <v>56</v>
      </c>
      <c r="B128" s="1553" t="s">
        <v>570</v>
      </c>
      <c r="C128" s="1553"/>
      <c r="D128" s="1508"/>
      <c r="E128" s="1508"/>
      <c r="F128" s="1508"/>
      <c r="G128" s="1508"/>
      <c r="H128" s="1508"/>
      <c r="I128" s="1508"/>
      <c r="J128" s="1508"/>
      <c r="K128" s="123"/>
    </row>
    <row r="129" spans="1:11" s="70" customFormat="1" ht="42.95" customHeight="1" x14ac:dyDescent="0.25">
      <c r="A129" s="379" t="s">
        <v>57</v>
      </c>
      <c r="B129" s="1553" t="s">
        <v>536</v>
      </c>
      <c r="C129" s="1553"/>
      <c r="D129" s="1508"/>
      <c r="E129" s="1508"/>
      <c r="F129" s="1508"/>
      <c r="G129" s="1508"/>
      <c r="H129" s="1508"/>
      <c r="I129" s="1508"/>
      <c r="J129" s="1508"/>
      <c r="K129" s="124"/>
    </row>
    <row r="130" spans="1:11" x14ac:dyDescent="0.25">
      <c r="A130" s="49" t="s">
        <v>58</v>
      </c>
      <c r="B130" s="1508" t="s">
        <v>537</v>
      </c>
      <c r="C130" s="1508"/>
      <c r="D130" s="1508"/>
      <c r="E130" s="1508"/>
      <c r="F130" s="1508"/>
      <c r="G130" s="1508"/>
      <c r="H130" s="1508"/>
      <c r="I130" s="1508"/>
      <c r="J130" s="1508"/>
      <c r="K130" s="123"/>
    </row>
    <row r="131" spans="1:11" x14ac:dyDescent="0.25">
      <c r="A131" s="49" t="s">
        <v>76</v>
      </c>
      <c r="B131" s="1553" t="s">
        <v>181</v>
      </c>
      <c r="C131" s="1553"/>
      <c r="D131" s="1508"/>
      <c r="E131" s="1508"/>
      <c r="F131" s="1508"/>
      <c r="G131" s="1508"/>
      <c r="H131" s="1508"/>
      <c r="I131" s="1508"/>
      <c r="J131" s="1508"/>
      <c r="K131" s="125"/>
    </row>
    <row r="132" spans="1:11" x14ac:dyDescent="0.25">
      <c r="A132" s="19"/>
      <c r="B132" s="32"/>
      <c r="C132" s="32"/>
      <c r="D132" s="32"/>
      <c r="E132" s="32"/>
      <c r="F132" s="32"/>
      <c r="G132" s="32"/>
      <c r="H132" s="32"/>
    </row>
    <row r="133" spans="1:11" x14ac:dyDescent="0.25">
      <c r="B133" s="1503" t="s">
        <v>78</v>
      </c>
      <c r="C133" s="1503"/>
      <c r="D133" s="1503"/>
      <c r="E133" s="32"/>
      <c r="F133" s="32"/>
      <c r="G133" s="32"/>
      <c r="H133" s="32"/>
    </row>
  </sheetData>
  <mergeCells count="13">
    <mergeCell ref="B1:I1"/>
    <mergeCell ref="B133:D133"/>
    <mergeCell ref="B129:J129"/>
    <mergeCell ref="B128:J128"/>
    <mergeCell ref="B3:C3"/>
    <mergeCell ref="E3:G3"/>
    <mergeCell ref="B130:J130"/>
    <mergeCell ref="B131:J131"/>
    <mergeCell ref="B2:C2"/>
    <mergeCell ref="E2:G2"/>
    <mergeCell ref="B123:G123"/>
    <mergeCell ref="B125:J125"/>
    <mergeCell ref="B127:J127"/>
  </mergeCells>
  <hyperlinks>
    <hyperlink ref="J126" r:id="rId1" display="http://www.lisdatacenter.org/data-access/key-figures/" xr:uid="{00000000-0004-0000-1100-000000000000}"/>
    <hyperlink ref="B133" location="'India (sources)'!A1" display="Explore the original series, references, and sources" xr:uid="{00000000-0004-0000-1100-000001000000}"/>
    <hyperlink ref="D133" location="'India (sources)'!A1" display="'India (sources)'!A1"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139"/>
  <sheetViews>
    <sheetView workbookViewId="0">
      <pane xSplit="1" ySplit="4" topLeftCell="B136" activePane="bottomRight" state="frozen"/>
      <selection pane="topRight" activeCell="B1" sqref="B1"/>
      <selection pane="bottomLeft" activeCell="A5" sqref="A5"/>
      <selection pane="bottomRight" activeCell="G13" sqref="G13"/>
    </sheetView>
  </sheetViews>
  <sheetFormatPr defaultColWidth="8.85546875" defaultRowHeight="15" x14ac:dyDescent="0.25"/>
  <cols>
    <col min="1" max="1" width="9.7109375" style="19" customWidth="1"/>
    <col min="2" max="2" width="17.85546875" style="70" customWidth="1"/>
    <col min="3" max="3" width="20.42578125" style="70" customWidth="1"/>
    <col min="4" max="4" width="4.140625" customWidth="1"/>
    <col min="5" max="5" width="18.85546875" customWidth="1"/>
    <col min="6" max="6" width="4.140625" customWidth="1"/>
    <col min="7" max="7" width="14.140625" customWidth="1"/>
    <col min="8" max="9" width="16.7109375" customWidth="1"/>
    <col min="10" max="10" width="4.28515625" customWidth="1"/>
    <col min="11" max="11" width="18.28515625" customWidth="1"/>
    <col min="12" max="12" width="4.140625" customWidth="1"/>
    <col min="13" max="13" width="3.140625" customWidth="1"/>
    <col min="14" max="14" width="3.140625" style="70" customWidth="1"/>
  </cols>
  <sheetData>
    <row r="1" spans="1:14" ht="27" thickBot="1" x14ac:dyDescent="0.45">
      <c r="B1" s="1567" t="s">
        <v>817</v>
      </c>
      <c r="C1" s="1568"/>
      <c r="D1" s="1568"/>
      <c r="E1" s="1568"/>
      <c r="F1" s="1568"/>
      <c r="G1" s="1568"/>
      <c r="H1" s="1568"/>
      <c r="I1" s="1568"/>
      <c r="J1" s="1568"/>
      <c r="K1" s="1569"/>
      <c r="L1" s="59"/>
      <c r="M1" s="256"/>
    </row>
    <row r="2" spans="1:14" x14ac:dyDescent="0.25">
      <c r="B2" s="1517" t="s">
        <v>175</v>
      </c>
      <c r="C2" s="1519"/>
      <c r="D2" s="58"/>
      <c r="E2" s="88" t="s">
        <v>61</v>
      </c>
      <c r="F2" s="59"/>
      <c r="G2" s="1570" t="s">
        <v>62</v>
      </c>
      <c r="H2" s="1518"/>
      <c r="I2" s="1571"/>
      <c r="J2" s="59"/>
      <c r="K2" s="435" t="s">
        <v>63</v>
      </c>
      <c r="L2" s="405"/>
      <c r="M2" s="257"/>
    </row>
    <row r="3" spans="1:14" x14ac:dyDescent="0.25">
      <c r="A3" s="24" t="s">
        <v>65</v>
      </c>
      <c r="B3" s="60" t="s">
        <v>79</v>
      </c>
      <c r="C3" s="417" t="s">
        <v>80</v>
      </c>
      <c r="D3" s="408"/>
      <c r="E3" s="84" t="s">
        <v>81</v>
      </c>
      <c r="F3" s="408"/>
      <c r="G3" s="431" t="s">
        <v>82</v>
      </c>
      <c r="H3" s="416" t="s">
        <v>83</v>
      </c>
      <c r="I3" s="433" t="s">
        <v>84</v>
      </c>
      <c r="J3" s="408"/>
      <c r="K3" s="436" t="s">
        <v>85</v>
      </c>
      <c r="L3" s="408"/>
      <c r="M3" s="251"/>
      <c r="N3" s="246"/>
    </row>
    <row r="4" spans="1:14" ht="90" x14ac:dyDescent="0.25">
      <c r="A4" s="28" t="s">
        <v>4</v>
      </c>
      <c r="B4" s="116" t="s">
        <v>184</v>
      </c>
      <c r="C4" s="152" t="s">
        <v>185</v>
      </c>
      <c r="D4" s="1"/>
      <c r="E4" s="244" t="s">
        <v>476</v>
      </c>
      <c r="F4" s="1"/>
      <c r="G4" s="432" t="s">
        <v>187</v>
      </c>
      <c r="H4" s="133" t="s">
        <v>188</v>
      </c>
      <c r="I4" s="434" t="s">
        <v>189</v>
      </c>
      <c r="J4" s="67"/>
      <c r="K4" s="437" t="s">
        <v>1</v>
      </c>
      <c r="L4" s="133"/>
      <c r="M4" s="252"/>
      <c r="N4" s="67"/>
    </row>
    <row r="5" spans="1:14" x14ac:dyDescent="0.25">
      <c r="A5" s="19">
        <v>1900</v>
      </c>
      <c r="B5" s="440"/>
      <c r="C5" s="441"/>
      <c r="D5" s="442"/>
      <c r="E5" s="443"/>
      <c r="F5" s="442"/>
      <c r="G5" s="444"/>
      <c r="H5" s="445"/>
      <c r="I5" s="446"/>
      <c r="J5" s="445"/>
      <c r="K5" s="447"/>
      <c r="L5" s="65"/>
      <c r="M5" s="250"/>
      <c r="N5" s="65"/>
    </row>
    <row r="6" spans="1:14" x14ac:dyDescent="0.25">
      <c r="A6" s="19">
        <v>1901</v>
      </c>
      <c r="B6" s="440"/>
      <c r="C6" s="441"/>
      <c r="D6" s="442"/>
      <c r="E6" s="443"/>
      <c r="F6" s="442"/>
      <c r="G6" s="444"/>
      <c r="H6" s="445"/>
      <c r="I6" s="446"/>
      <c r="J6" s="445"/>
      <c r="K6" s="447"/>
      <c r="L6" s="65"/>
      <c r="M6" s="250"/>
      <c r="N6" s="65"/>
    </row>
    <row r="7" spans="1:14" x14ac:dyDescent="0.25">
      <c r="A7" s="19">
        <v>1902</v>
      </c>
      <c r="B7" s="440"/>
      <c r="C7" s="441"/>
      <c r="D7" s="442"/>
      <c r="E7" s="443"/>
      <c r="F7" s="442"/>
      <c r="G7" s="444"/>
      <c r="H7" s="445"/>
      <c r="I7" s="446"/>
      <c r="J7" s="445"/>
      <c r="K7" s="447"/>
      <c r="L7" s="65"/>
      <c r="M7" s="250"/>
      <c r="N7" s="65"/>
    </row>
    <row r="8" spans="1:14" x14ac:dyDescent="0.25">
      <c r="A8" s="19">
        <v>1903</v>
      </c>
      <c r="B8" s="440"/>
      <c r="C8" s="441"/>
      <c r="D8" s="442"/>
      <c r="E8" s="443"/>
      <c r="F8" s="442"/>
      <c r="G8" s="444"/>
      <c r="H8" s="445"/>
      <c r="I8" s="446"/>
      <c r="J8" s="445"/>
      <c r="K8" s="447"/>
      <c r="L8" s="65"/>
      <c r="M8" s="250"/>
      <c r="N8" s="65"/>
    </row>
    <row r="9" spans="1:14" x14ac:dyDescent="0.25">
      <c r="A9" s="19">
        <v>1904</v>
      </c>
      <c r="B9" s="440"/>
      <c r="C9" s="441"/>
      <c r="D9" s="442"/>
      <c r="E9" s="443"/>
      <c r="F9" s="442"/>
      <c r="G9" s="444"/>
      <c r="H9" s="445"/>
      <c r="I9" s="446"/>
      <c r="J9" s="445"/>
      <c r="K9" s="447"/>
      <c r="L9" s="65"/>
      <c r="M9" s="250"/>
      <c r="N9" s="65"/>
    </row>
    <row r="10" spans="1:14" x14ac:dyDescent="0.25">
      <c r="A10" s="19">
        <v>1905</v>
      </c>
      <c r="B10" s="440"/>
      <c r="C10" s="441"/>
      <c r="D10" s="442"/>
      <c r="E10" s="443"/>
      <c r="F10" s="442"/>
      <c r="G10" s="444"/>
      <c r="H10" s="445"/>
      <c r="I10" s="446"/>
      <c r="J10" s="445"/>
      <c r="K10" s="447"/>
      <c r="L10" s="65"/>
      <c r="M10" s="250"/>
      <c r="N10" s="65"/>
    </row>
    <row r="11" spans="1:14" x14ac:dyDescent="0.25">
      <c r="A11" s="19">
        <v>1906</v>
      </c>
      <c r="B11" s="440"/>
      <c r="C11" s="441"/>
      <c r="D11" s="442"/>
      <c r="E11" s="443"/>
      <c r="F11" s="442"/>
      <c r="G11" s="444"/>
      <c r="H11" s="445"/>
      <c r="I11" s="446"/>
      <c r="J11" s="445"/>
      <c r="K11" s="447"/>
      <c r="L11" s="65"/>
      <c r="M11" s="250"/>
      <c r="N11" s="65"/>
    </row>
    <row r="12" spans="1:14" x14ac:dyDescent="0.25">
      <c r="A12" s="19">
        <v>1907</v>
      </c>
      <c r="B12" s="440"/>
      <c r="C12" s="441"/>
      <c r="D12" s="442"/>
      <c r="E12" s="443"/>
      <c r="F12" s="442"/>
      <c r="G12" s="444"/>
      <c r="H12" s="445"/>
      <c r="I12" s="446"/>
      <c r="J12" s="445"/>
      <c r="K12" s="447"/>
      <c r="L12" s="65"/>
      <c r="M12" s="250"/>
      <c r="N12" s="65"/>
    </row>
    <row r="13" spans="1:14" x14ac:dyDescent="0.25">
      <c r="A13" s="19">
        <v>1908</v>
      </c>
      <c r="B13" s="440"/>
      <c r="C13" s="441"/>
      <c r="D13" s="442"/>
      <c r="E13" s="443"/>
      <c r="F13" s="442"/>
      <c r="G13" s="444"/>
      <c r="H13" s="445"/>
      <c r="I13" s="446"/>
      <c r="J13" s="445"/>
      <c r="K13" s="447"/>
      <c r="L13" s="65"/>
      <c r="M13" s="250"/>
      <c r="N13" s="65"/>
    </row>
    <row r="14" spans="1:14" x14ac:dyDescent="0.25">
      <c r="A14" s="19">
        <v>1909</v>
      </c>
      <c r="B14" s="440"/>
      <c r="C14" s="441"/>
      <c r="D14" s="442"/>
      <c r="E14" s="443"/>
      <c r="F14" s="442"/>
      <c r="G14" s="444"/>
      <c r="H14" s="445"/>
      <c r="I14" s="446"/>
      <c r="J14" s="445"/>
      <c r="K14" s="447"/>
      <c r="L14" s="65"/>
      <c r="M14" s="250"/>
      <c r="N14" s="65"/>
    </row>
    <row r="15" spans="1:14" x14ac:dyDescent="0.25">
      <c r="A15" s="19">
        <v>1910</v>
      </c>
      <c r="B15" s="440"/>
      <c r="C15" s="441"/>
      <c r="D15" s="442"/>
      <c r="E15" s="443"/>
      <c r="F15" s="442"/>
      <c r="G15" s="444"/>
      <c r="H15" s="445"/>
      <c r="I15" s="446"/>
      <c r="J15" s="445"/>
      <c r="K15" s="447"/>
      <c r="L15" s="65"/>
      <c r="M15" s="250"/>
      <c r="N15" s="65"/>
    </row>
    <row r="16" spans="1:14" x14ac:dyDescent="0.25">
      <c r="A16" s="19">
        <v>1911</v>
      </c>
      <c r="B16" s="448"/>
      <c r="C16" s="449"/>
      <c r="D16" s="450"/>
      <c r="E16" s="443"/>
      <c r="F16" s="450"/>
      <c r="G16" s="451"/>
      <c r="H16" s="452"/>
      <c r="I16" s="453"/>
      <c r="J16" s="452"/>
      <c r="K16" s="454"/>
      <c r="L16" s="90"/>
      <c r="M16" s="245"/>
      <c r="N16" s="90"/>
    </row>
    <row r="17" spans="1:14" x14ac:dyDescent="0.25">
      <c r="A17" s="19">
        <v>1912</v>
      </c>
      <c r="B17" s="448"/>
      <c r="C17" s="449"/>
      <c r="D17" s="450"/>
      <c r="E17" s="443"/>
      <c r="F17" s="450"/>
      <c r="G17" s="451"/>
      <c r="H17" s="452"/>
      <c r="I17" s="453"/>
      <c r="J17" s="452"/>
      <c r="K17" s="454"/>
      <c r="L17" s="90"/>
      <c r="M17" s="245"/>
      <c r="N17" s="90"/>
    </row>
    <row r="18" spans="1:14" x14ac:dyDescent="0.25">
      <c r="A18" s="19">
        <v>1913</v>
      </c>
      <c r="B18" s="448"/>
      <c r="C18" s="449"/>
      <c r="D18" s="450"/>
      <c r="E18" s="443"/>
      <c r="F18" s="450"/>
      <c r="G18" s="451"/>
      <c r="H18" s="452"/>
      <c r="I18" s="453"/>
      <c r="J18" s="452"/>
      <c r="K18" s="454"/>
      <c r="L18" s="90"/>
      <c r="M18" s="245"/>
      <c r="N18" s="90"/>
    </row>
    <row r="19" spans="1:14" x14ac:dyDescent="0.25">
      <c r="A19" s="19">
        <v>1914</v>
      </c>
      <c r="B19" s="448"/>
      <c r="C19" s="449"/>
      <c r="D19" s="450"/>
      <c r="E19" s="443"/>
      <c r="F19" s="450"/>
      <c r="G19" s="451"/>
      <c r="H19" s="452"/>
      <c r="I19" s="453"/>
      <c r="J19" s="452"/>
      <c r="K19" s="454"/>
      <c r="L19" s="90"/>
      <c r="M19" s="245"/>
      <c r="N19" s="90"/>
    </row>
    <row r="20" spans="1:14" x14ac:dyDescent="0.25">
      <c r="A20" s="19">
        <v>1915</v>
      </c>
      <c r="B20" s="448"/>
      <c r="C20" s="449"/>
      <c r="D20" s="450"/>
      <c r="E20" s="443"/>
      <c r="F20" s="450"/>
      <c r="G20" s="451"/>
      <c r="H20" s="452"/>
      <c r="I20" s="453"/>
      <c r="J20" s="452"/>
      <c r="K20" s="454"/>
      <c r="L20" s="90"/>
      <c r="M20" s="245"/>
      <c r="N20" s="90"/>
    </row>
    <row r="21" spans="1:14" x14ac:dyDescent="0.25">
      <c r="A21" s="19">
        <v>1916</v>
      </c>
      <c r="B21" s="448"/>
      <c r="C21" s="449"/>
      <c r="D21" s="450"/>
      <c r="E21" s="443"/>
      <c r="F21" s="450"/>
      <c r="G21" s="451"/>
      <c r="H21" s="452"/>
      <c r="I21" s="453"/>
      <c r="J21" s="452"/>
      <c r="K21" s="454"/>
      <c r="L21" s="90"/>
      <c r="M21" s="245"/>
      <c r="N21" s="90"/>
    </row>
    <row r="22" spans="1:14" x14ac:dyDescent="0.25">
      <c r="A22" s="19">
        <v>1917</v>
      </c>
      <c r="B22" s="448"/>
      <c r="C22" s="449"/>
      <c r="D22" s="450"/>
      <c r="E22" s="443"/>
      <c r="F22" s="450"/>
      <c r="G22" s="451"/>
      <c r="H22" s="452"/>
      <c r="I22" s="453"/>
      <c r="J22" s="452"/>
      <c r="K22" s="454"/>
      <c r="L22" s="90"/>
      <c r="M22" s="245"/>
      <c r="N22" s="90"/>
    </row>
    <row r="23" spans="1:14" x14ac:dyDescent="0.25">
      <c r="A23" s="19">
        <v>1918</v>
      </c>
      <c r="B23" s="448"/>
      <c r="C23" s="449"/>
      <c r="D23" s="450"/>
      <c r="E23" s="443"/>
      <c r="F23" s="450"/>
      <c r="G23" s="451"/>
      <c r="H23" s="452"/>
      <c r="I23" s="453"/>
      <c r="J23" s="452"/>
      <c r="K23" s="454"/>
      <c r="L23" s="90"/>
      <c r="M23" s="245"/>
      <c r="N23" s="90"/>
    </row>
    <row r="24" spans="1:14" x14ac:dyDescent="0.25">
      <c r="A24" s="19">
        <v>1919</v>
      </c>
      <c r="B24" s="448"/>
      <c r="C24" s="449"/>
      <c r="D24" s="450"/>
      <c r="E24" s="443"/>
      <c r="F24" s="450"/>
      <c r="G24" s="451"/>
      <c r="H24" s="452"/>
      <c r="I24" s="453"/>
      <c r="J24" s="452"/>
      <c r="K24" s="454"/>
      <c r="L24" s="90"/>
      <c r="M24" s="245"/>
      <c r="N24" s="90"/>
    </row>
    <row r="25" spans="1:14" x14ac:dyDescent="0.25">
      <c r="A25" s="19">
        <v>1920</v>
      </c>
      <c r="B25" s="448"/>
      <c r="C25" s="449"/>
      <c r="D25" s="450"/>
      <c r="E25" s="443"/>
      <c r="F25" s="450"/>
      <c r="G25" s="451"/>
      <c r="H25" s="452"/>
      <c r="I25" s="453"/>
      <c r="J25" s="452"/>
      <c r="K25" s="454"/>
      <c r="L25" s="90"/>
      <c r="M25" s="245"/>
      <c r="N25" s="90"/>
    </row>
    <row r="26" spans="1:14" x14ac:dyDescent="0.25">
      <c r="A26" s="19">
        <v>1921</v>
      </c>
      <c r="B26" s="448"/>
      <c r="C26" s="449"/>
      <c r="D26" s="450"/>
      <c r="E26" s="443"/>
      <c r="F26" s="450"/>
      <c r="G26" s="451"/>
      <c r="H26" s="452"/>
      <c r="I26" s="453"/>
      <c r="J26" s="452"/>
      <c r="K26" s="454"/>
      <c r="L26" s="90"/>
      <c r="M26" s="245"/>
      <c r="N26" s="90"/>
    </row>
    <row r="27" spans="1:14" x14ac:dyDescent="0.25">
      <c r="A27" s="19">
        <v>1922</v>
      </c>
      <c r="B27" s="448"/>
      <c r="C27" s="449"/>
      <c r="D27" s="450"/>
      <c r="E27" s="443">
        <f>[30]Data!$H24</f>
        <v>0.12723611714468899</v>
      </c>
      <c r="F27" s="450"/>
      <c r="G27" s="451"/>
      <c r="H27" s="452"/>
      <c r="I27" s="453"/>
      <c r="J27" s="452"/>
      <c r="K27" s="454"/>
      <c r="L27" s="90"/>
      <c r="M27" s="245"/>
      <c r="N27" s="90"/>
    </row>
    <row r="28" spans="1:14" x14ac:dyDescent="0.25">
      <c r="A28" s="19">
        <v>1923</v>
      </c>
      <c r="B28" s="448"/>
      <c r="C28" s="449"/>
      <c r="D28" s="450"/>
      <c r="E28" s="443">
        <f>[30]Data!$H25</f>
        <v>0.133919919355732</v>
      </c>
      <c r="F28" s="450"/>
      <c r="G28" s="451"/>
      <c r="H28" s="452"/>
      <c r="I28" s="453"/>
      <c r="J28" s="452"/>
      <c r="K28" s="454"/>
      <c r="L28" s="90"/>
      <c r="M28" s="245"/>
      <c r="N28" s="90"/>
    </row>
    <row r="29" spans="1:14" x14ac:dyDescent="0.25">
      <c r="A29" s="19">
        <v>1924</v>
      </c>
      <c r="B29" s="448"/>
      <c r="C29" s="449"/>
      <c r="D29" s="450"/>
      <c r="E29" s="443">
        <f>[30]Data!$H26</f>
        <v>0.11458493909020399</v>
      </c>
      <c r="F29" s="450"/>
      <c r="G29" s="451"/>
      <c r="H29" s="452"/>
      <c r="I29" s="453"/>
      <c r="J29" s="452"/>
      <c r="K29" s="454"/>
      <c r="L29" s="90"/>
      <c r="M29" s="245"/>
      <c r="N29" s="90"/>
    </row>
    <row r="30" spans="1:14" x14ac:dyDescent="0.25">
      <c r="A30" s="19">
        <v>1925</v>
      </c>
      <c r="B30" s="448"/>
      <c r="C30" s="449"/>
      <c r="D30" s="450"/>
      <c r="E30" s="443">
        <f>[30]Data!$H27</f>
        <v>0.123807351532241</v>
      </c>
      <c r="F30" s="450"/>
      <c r="G30" s="451"/>
      <c r="H30" s="452"/>
      <c r="I30" s="453"/>
      <c r="J30" s="452"/>
      <c r="K30" s="454"/>
      <c r="L30" s="90"/>
      <c r="M30" s="245"/>
      <c r="N30" s="90"/>
    </row>
    <row r="31" spans="1:14" x14ac:dyDescent="0.25">
      <c r="A31" s="19">
        <v>1926</v>
      </c>
      <c r="B31" s="448"/>
      <c r="C31" s="449"/>
      <c r="D31" s="450"/>
      <c r="E31" s="443">
        <f>[30]Data!$H28</f>
        <v>0.12894016675346801</v>
      </c>
      <c r="F31" s="450"/>
      <c r="G31" s="451"/>
      <c r="H31" s="452"/>
      <c r="I31" s="453"/>
      <c r="J31" s="452"/>
      <c r="K31" s="454"/>
      <c r="L31" s="90"/>
      <c r="M31" s="245"/>
      <c r="N31" s="90"/>
    </row>
    <row r="32" spans="1:14" x14ac:dyDescent="0.25">
      <c r="A32" s="19">
        <v>1927</v>
      </c>
      <c r="B32" s="448"/>
      <c r="C32" s="449"/>
      <c r="D32" s="450"/>
      <c r="E32" s="443">
        <f>[30]Data!$H29</f>
        <v>0.133214073802675</v>
      </c>
      <c r="F32" s="450"/>
      <c r="G32" s="451"/>
      <c r="H32" s="452"/>
      <c r="I32" s="453"/>
      <c r="J32" s="452"/>
      <c r="K32" s="454"/>
      <c r="L32" s="90"/>
      <c r="M32" s="245"/>
      <c r="N32" s="90"/>
    </row>
    <row r="33" spans="1:14" x14ac:dyDescent="0.25">
      <c r="A33" s="19">
        <v>1928</v>
      </c>
      <c r="B33" s="448"/>
      <c r="C33" s="449"/>
      <c r="D33" s="450"/>
      <c r="E33" s="443">
        <f>[30]Data!$H30</f>
        <v>0.13623379289295401</v>
      </c>
      <c r="F33" s="450"/>
      <c r="G33" s="451"/>
      <c r="H33" s="452"/>
      <c r="I33" s="453"/>
      <c r="J33" s="452"/>
      <c r="K33" s="454"/>
      <c r="L33" s="90"/>
      <c r="M33" s="245"/>
      <c r="N33" s="90"/>
    </row>
    <row r="34" spans="1:14" x14ac:dyDescent="0.25">
      <c r="A34" s="19">
        <v>1929</v>
      </c>
      <c r="B34" s="448"/>
      <c r="C34" s="449"/>
      <c r="D34" s="450"/>
      <c r="E34" s="443">
        <f>[30]Data!$H31</f>
        <v>0.13065678010118001</v>
      </c>
      <c r="F34" s="450"/>
      <c r="G34" s="451"/>
      <c r="H34" s="452"/>
      <c r="I34" s="453"/>
      <c r="J34" s="452"/>
      <c r="K34" s="454"/>
      <c r="L34" s="90"/>
      <c r="M34" s="245"/>
      <c r="N34" s="90"/>
    </row>
    <row r="35" spans="1:14" x14ac:dyDescent="0.25">
      <c r="A35" s="19">
        <v>1930</v>
      </c>
      <c r="B35" s="448"/>
      <c r="C35" s="449"/>
      <c r="D35" s="450"/>
      <c r="E35" s="443">
        <f>[30]Data!$H32</f>
        <v>0.145255630368165</v>
      </c>
      <c r="F35" s="450"/>
      <c r="G35" s="451"/>
      <c r="H35" s="452"/>
      <c r="I35" s="453"/>
      <c r="J35" s="452"/>
      <c r="K35" s="454"/>
      <c r="L35" s="90"/>
      <c r="M35" s="245"/>
      <c r="N35" s="90"/>
    </row>
    <row r="36" spans="1:14" x14ac:dyDescent="0.25">
      <c r="A36" s="19">
        <v>1931</v>
      </c>
      <c r="B36" s="448"/>
      <c r="C36" s="449"/>
      <c r="D36" s="450"/>
      <c r="E36" s="443">
        <f>[30]Data!$H33</f>
        <v>0.16093432721656301</v>
      </c>
      <c r="F36" s="450"/>
      <c r="G36" s="451"/>
      <c r="H36" s="452"/>
      <c r="I36" s="453"/>
      <c r="J36" s="452"/>
      <c r="K36" s="454"/>
      <c r="L36" s="90"/>
      <c r="M36" s="245"/>
      <c r="N36" s="90"/>
    </row>
    <row r="37" spans="1:14" x14ac:dyDescent="0.25">
      <c r="A37" s="19">
        <v>1932</v>
      </c>
      <c r="B37" s="448"/>
      <c r="C37" s="449"/>
      <c r="D37" s="450"/>
      <c r="E37" s="443">
        <f>[30]Data!$H34</f>
        <v>0.16143201338735799</v>
      </c>
      <c r="F37" s="450"/>
      <c r="G37" s="451"/>
      <c r="H37" s="452"/>
      <c r="I37" s="453"/>
      <c r="J37" s="452"/>
      <c r="K37" s="454"/>
      <c r="L37" s="90"/>
      <c r="M37" s="245"/>
      <c r="N37" s="90"/>
    </row>
    <row r="38" spans="1:14" x14ac:dyDescent="0.25">
      <c r="A38" s="19">
        <v>1933</v>
      </c>
      <c r="B38" s="448"/>
      <c r="C38" s="449"/>
      <c r="D38" s="450"/>
      <c r="E38" s="443">
        <f>[30]Data!$H35</f>
        <v>0.17112524865224499</v>
      </c>
      <c r="F38" s="450"/>
      <c r="G38" s="451"/>
      <c r="H38" s="452"/>
      <c r="I38" s="453"/>
      <c r="J38" s="452"/>
      <c r="K38" s="454"/>
      <c r="L38" s="90"/>
      <c r="M38" s="245"/>
      <c r="N38" s="90"/>
    </row>
    <row r="39" spans="1:14" x14ac:dyDescent="0.25">
      <c r="A39" s="19">
        <v>1934</v>
      </c>
      <c r="B39" s="448"/>
      <c r="C39" s="449"/>
      <c r="D39" s="450"/>
      <c r="E39" s="443">
        <f>[30]Data!$H36</f>
        <v>0.168961685920755</v>
      </c>
      <c r="F39" s="450"/>
      <c r="G39" s="451"/>
      <c r="H39" s="452"/>
      <c r="I39" s="453"/>
      <c r="J39" s="452"/>
      <c r="K39" s="454"/>
      <c r="L39" s="90"/>
      <c r="M39" s="245"/>
      <c r="N39" s="90"/>
    </row>
    <row r="40" spans="1:14" x14ac:dyDescent="0.25">
      <c r="A40" s="19">
        <v>1935</v>
      </c>
      <c r="B40" s="448"/>
      <c r="C40" s="449"/>
      <c r="D40" s="450"/>
      <c r="E40" s="443">
        <f>[30]Data!$H37</f>
        <v>0.173263807960225</v>
      </c>
      <c r="F40" s="450"/>
      <c r="G40" s="451"/>
      <c r="H40" s="452"/>
      <c r="I40" s="453"/>
      <c r="J40" s="452"/>
      <c r="K40" s="454"/>
      <c r="L40" s="90"/>
      <c r="M40" s="245"/>
      <c r="N40" s="90"/>
    </row>
    <row r="41" spans="1:14" x14ac:dyDescent="0.25">
      <c r="A41" s="19">
        <v>1936</v>
      </c>
      <c r="B41" s="448"/>
      <c r="C41" s="449"/>
      <c r="D41" s="450"/>
      <c r="E41" s="443">
        <f>[30]Data!$H38</f>
        <v>0.155845605364273</v>
      </c>
      <c r="F41" s="450"/>
      <c r="G41" s="451"/>
      <c r="H41" s="452"/>
      <c r="I41" s="453"/>
      <c r="J41" s="452"/>
      <c r="K41" s="454"/>
      <c r="L41" s="90"/>
      <c r="M41" s="245"/>
      <c r="N41" s="90"/>
    </row>
    <row r="42" spans="1:14" x14ac:dyDescent="0.25">
      <c r="A42" s="19">
        <v>1937</v>
      </c>
      <c r="B42" s="448"/>
      <c r="C42" s="449"/>
      <c r="D42" s="450"/>
      <c r="E42" s="443">
        <f>[30]Data!$H39</f>
        <v>0.15542894870541199</v>
      </c>
      <c r="F42" s="450"/>
      <c r="G42" s="451"/>
      <c r="H42" s="452"/>
      <c r="I42" s="453"/>
      <c r="J42" s="452"/>
      <c r="K42" s="454"/>
      <c r="L42" s="90"/>
      <c r="M42" s="245"/>
      <c r="N42" s="90"/>
    </row>
    <row r="43" spans="1:14" x14ac:dyDescent="0.25">
      <c r="A43" s="19">
        <v>1938</v>
      </c>
      <c r="B43" s="448"/>
      <c r="C43" s="449"/>
      <c r="D43" s="450"/>
      <c r="E43" s="443">
        <f>[30]Data!$H40</f>
        <v>0.17817254056145701</v>
      </c>
      <c r="F43" s="450"/>
      <c r="G43" s="451"/>
      <c r="H43" s="452"/>
      <c r="I43" s="453"/>
      <c r="J43" s="452"/>
      <c r="K43" s="454"/>
      <c r="L43" s="90"/>
      <c r="M43" s="245"/>
      <c r="N43" s="90"/>
    </row>
    <row r="44" spans="1:14" x14ac:dyDescent="0.25">
      <c r="A44" s="19">
        <v>1939</v>
      </c>
      <c r="B44" s="448"/>
      <c r="C44" s="449"/>
      <c r="D44" s="450"/>
      <c r="E44" s="443">
        <f>[30]Data!$H41</f>
        <v>0.16107120717423601</v>
      </c>
      <c r="F44" s="450"/>
      <c r="G44" s="451"/>
      <c r="H44" s="452"/>
      <c r="I44" s="453"/>
      <c r="J44" s="452"/>
      <c r="K44" s="454"/>
      <c r="L44" s="90"/>
      <c r="M44" s="245"/>
      <c r="N44" s="90"/>
    </row>
    <row r="45" spans="1:14" x14ac:dyDescent="0.25">
      <c r="A45" s="19">
        <v>1940</v>
      </c>
      <c r="B45" s="448"/>
      <c r="C45" s="449"/>
      <c r="D45" s="450"/>
      <c r="E45" s="443">
        <f>[30]Data!$H42</f>
        <v>0.161483733172784</v>
      </c>
      <c r="F45" s="450"/>
      <c r="G45" s="451"/>
      <c r="H45" s="452"/>
      <c r="I45" s="453"/>
      <c r="J45" s="452"/>
      <c r="K45" s="454"/>
      <c r="L45" s="90"/>
      <c r="M45" s="245"/>
      <c r="N45" s="90"/>
    </row>
    <row r="46" spans="1:14" x14ac:dyDescent="0.25">
      <c r="A46" s="19">
        <v>1941</v>
      </c>
      <c r="B46" s="448"/>
      <c r="C46" s="449"/>
      <c r="D46" s="450"/>
      <c r="E46" s="443">
        <f>[30]Data!$H43</f>
        <v>0.14063098113519301</v>
      </c>
      <c r="F46" s="450"/>
      <c r="G46" s="451"/>
      <c r="H46" s="452"/>
      <c r="I46" s="453"/>
      <c r="J46" s="452"/>
      <c r="K46" s="454"/>
      <c r="L46" s="90"/>
      <c r="M46" s="245"/>
      <c r="N46" s="90"/>
    </row>
    <row r="47" spans="1:14" x14ac:dyDescent="0.25">
      <c r="A47" s="19">
        <v>1942</v>
      </c>
      <c r="B47" s="448"/>
      <c r="C47" s="449"/>
      <c r="D47" s="450"/>
      <c r="E47" s="443"/>
      <c r="F47" s="450"/>
      <c r="G47" s="451"/>
      <c r="H47" s="452"/>
      <c r="I47" s="453"/>
      <c r="J47" s="452"/>
      <c r="K47" s="454"/>
      <c r="L47" s="90"/>
      <c r="M47" s="245"/>
      <c r="N47" s="90"/>
    </row>
    <row r="48" spans="1:14" x14ac:dyDescent="0.25">
      <c r="A48" s="19">
        <v>1943</v>
      </c>
      <c r="B48" s="448"/>
      <c r="C48" s="449"/>
      <c r="D48" s="450"/>
      <c r="E48" s="443">
        <f>[30]Data!$H45</f>
        <v>0.103161211064224</v>
      </c>
      <c r="F48" s="450"/>
      <c r="G48" s="451"/>
      <c r="H48" s="452"/>
      <c r="I48" s="453"/>
      <c r="J48" s="452"/>
      <c r="K48" s="454"/>
      <c r="L48" s="90"/>
      <c r="M48" s="245"/>
      <c r="N48" s="90"/>
    </row>
    <row r="49" spans="1:14" x14ac:dyDescent="0.25">
      <c r="A49" s="19">
        <v>1944</v>
      </c>
      <c r="B49" s="448"/>
      <c r="C49" s="449"/>
      <c r="D49" s="450"/>
      <c r="E49" s="443">
        <f>[30]Data!$H46</f>
        <v>0.11128818382439599</v>
      </c>
      <c r="F49" s="450"/>
      <c r="G49" s="451"/>
      <c r="H49" s="452"/>
      <c r="I49" s="453"/>
      <c r="J49" s="452"/>
      <c r="K49" s="454"/>
      <c r="L49" s="90"/>
      <c r="M49" s="245"/>
      <c r="N49" s="90"/>
    </row>
    <row r="50" spans="1:14" x14ac:dyDescent="0.25">
      <c r="A50" s="19">
        <v>1945</v>
      </c>
      <c r="B50" s="448"/>
      <c r="C50" s="449"/>
      <c r="D50" s="450"/>
      <c r="E50" s="443">
        <f>[30]Data!$H47</f>
        <v>0.11410627686845</v>
      </c>
      <c r="F50" s="450"/>
      <c r="G50" s="451"/>
      <c r="H50" s="452"/>
      <c r="I50" s="453"/>
      <c r="J50" s="452"/>
      <c r="K50" s="454"/>
      <c r="L50" s="90"/>
      <c r="M50" s="245"/>
      <c r="N50" s="90"/>
    </row>
    <row r="51" spans="1:14" x14ac:dyDescent="0.25">
      <c r="A51" s="19">
        <v>1946</v>
      </c>
      <c r="B51" s="448"/>
      <c r="C51" s="449"/>
      <c r="D51" s="450"/>
      <c r="E51" s="443"/>
      <c r="F51" s="450"/>
      <c r="G51" s="451"/>
      <c r="H51" s="452"/>
      <c r="I51" s="453"/>
      <c r="J51" s="452"/>
      <c r="K51" s="454"/>
      <c r="L51" s="90"/>
      <c r="M51" s="245"/>
      <c r="N51" s="90"/>
    </row>
    <row r="52" spans="1:14" x14ac:dyDescent="0.25">
      <c r="A52" s="19">
        <v>1947</v>
      </c>
      <c r="B52" s="448"/>
      <c r="C52" s="449"/>
      <c r="D52" s="450"/>
      <c r="E52" s="443">
        <f>[30]Data!$H49</f>
        <v>0.112332108327615</v>
      </c>
      <c r="F52" s="450"/>
      <c r="G52" s="451"/>
      <c r="H52" s="452"/>
      <c r="I52" s="453"/>
      <c r="J52" s="452"/>
      <c r="K52" s="454"/>
      <c r="L52" s="90"/>
      <c r="M52" s="245"/>
      <c r="N52" s="90"/>
    </row>
    <row r="53" spans="1:14" x14ac:dyDescent="0.25">
      <c r="A53" s="19">
        <v>1948</v>
      </c>
      <c r="B53" s="448"/>
      <c r="C53" s="449"/>
      <c r="D53" s="450"/>
      <c r="E53" s="443">
        <f>[30]Data!$H50</f>
        <v>0.118380045040631</v>
      </c>
      <c r="F53" s="450"/>
      <c r="G53" s="451"/>
      <c r="H53" s="452"/>
      <c r="I53" s="453"/>
      <c r="J53" s="452"/>
      <c r="K53" s="454"/>
      <c r="L53" s="90"/>
      <c r="M53" s="245"/>
      <c r="N53" s="90"/>
    </row>
    <row r="54" spans="1:14" x14ac:dyDescent="0.25">
      <c r="A54" s="19">
        <v>1949</v>
      </c>
      <c r="B54" s="448"/>
      <c r="C54" s="449"/>
      <c r="D54" s="450"/>
      <c r="E54" s="443">
        <f>[30]Data!$H51</f>
        <v>0.120030611537381</v>
      </c>
      <c r="F54" s="450"/>
      <c r="G54" s="451"/>
      <c r="H54" s="452"/>
      <c r="I54" s="453"/>
      <c r="J54" s="452"/>
      <c r="K54" s="454"/>
      <c r="L54" s="90"/>
      <c r="M54" s="245"/>
      <c r="N54" s="90"/>
    </row>
    <row r="55" spans="1:14" x14ac:dyDescent="0.25">
      <c r="A55" s="19">
        <v>1950</v>
      </c>
      <c r="B55" s="448"/>
      <c r="C55" s="449"/>
      <c r="D55" s="450"/>
      <c r="E55" s="443">
        <f>[30]Data!$H52</f>
        <v>0.13420942857467799</v>
      </c>
      <c r="F55" s="450"/>
      <c r="G55" s="451"/>
      <c r="H55" s="452"/>
      <c r="I55" s="453"/>
      <c r="J55" s="452"/>
      <c r="K55" s="454"/>
      <c r="L55" s="90"/>
      <c r="M55" s="245"/>
      <c r="N55" s="90"/>
    </row>
    <row r="56" spans="1:14" x14ac:dyDescent="0.25">
      <c r="A56" s="19">
        <v>1951</v>
      </c>
      <c r="B56" s="545">
        <f>[23]Sheet1!$I$3930</f>
        <v>35.6</v>
      </c>
      <c r="C56" s="449"/>
      <c r="D56" s="450"/>
      <c r="E56" s="443"/>
      <c r="F56" s="450"/>
      <c r="G56" s="451"/>
      <c r="H56" s="452"/>
      <c r="I56" s="453"/>
      <c r="J56" s="452"/>
      <c r="K56" s="454"/>
      <c r="L56" s="90"/>
      <c r="M56" s="245"/>
      <c r="N56" s="90"/>
    </row>
    <row r="57" spans="1:14" x14ac:dyDescent="0.25">
      <c r="A57" s="19">
        <v>1952</v>
      </c>
      <c r="B57" s="545">
        <f>([23]Sheet1!$I$3935+[23]Sheet1!$I$3938)/2</f>
        <v>35.25</v>
      </c>
      <c r="C57" s="449"/>
      <c r="D57" s="450"/>
      <c r="E57" s="443"/>
      <c r="F57" s="450"/>
      <c r="G57" s="451"/>
      <c r="H57" s="452"/>
      <c r="I57" s="453"/>
      <c r="J57" s="452"/>
      <c r="K57" s="454"/>
      <c r="L57" s="90"/>
      <c r="M57" s="245"/>
      <c r="N57" s="90"/>
    </row>
    <row r="58" spans="1:14" x14ac:dyDescent="0.25">
      <c r="A58" s="19">
        <v>1953</v>
      </c>
      <c r="B58" s="545">
        <f>([23]Sheet1!$I$3944+[23]Sheet1!$I$3947)/2</f>
        <v>34.6</v>
      </c>
      <c r="C58" s="449"/>
      <c r="D58" s="450"/>
      <c r="E58" s="443">
        <f>[30]Data!$H55</f>
        <v>0.119244486260772</v>
      </c>
      <c r="F58" s="450"/>
      <c r="G58" s="451"/>
      <c r="H58" s="452"/>
      <c r="I58" s="453"/>
      <c r="J58" s="452"/>
      <c r="K58" s="454"/>
      <c r="L58" s="90"/>
      <c r="M58" s="245"/>
      <c r="N58" s="90"/>
    </row>
    <row r="59" spans="1:14" x14ac:dyDescent="0.25">
      <c r="A59" s="19">
        <v>1954</v>
      </c>
      <c r="B59" s="545">
        <f>[23]Sheet1!$I$3956</f>
        <v>37</v>
      </c>
      <c r="C59" s="449"/>
      <c r="D59" s="450"/>
      <c r="E59" s="443">
        <f>[30]Data!$H56</f>
        <v>0.135807965175437</v>
      </c>
      <c r="F59" s="450"/>
      <c r="G59" s="451"/>
      <c r="H59" s="452"/>
      <c r="I59" s="453"/>
      <c r="J59" s="452"/>
      <c r="K59" s="454"/>
      <c r="L59" s="90"/>
      <c r="M59" s="245"/>
      <c r="N59" s="90"/>
    </row>
    <row r="60" spans="1:14" x14ac:dyDescent="0.25">
      <c r="A60" s="19">
        <v>1955</v>
      </c>
      <c r="B60" s="545">
        <f>[23]Sheet1!$I$3964</f>
        <v>35</v>
      </c>
      <c r="C60" s="449"/>
      <c r="D60" s="450"/>
      <c r="E60" s="443">
        <f>[30]Data!$H57</f>
        <v>0.14406190599249399</v>
      </c>
      <c r="F60" s="450"/>
      <c r="G60" s="451"/>
      <c r="H60" s="452"/>
      <c r="I60" s="453"/>
      <c r="J60" s="452"/>
      <c r="K60" s="454"/>
      <c r="L60" s="90"/>
      <c r="M60" s="245"/>
      <c r="N60" s="90"/>
    </row>
    <row r="61" spans="1:14" x14ac:dyDescent="0.25">
      <c r="A61" s="19">
        <v>1956</v>
      </c>
      <c r="B61" s="545">
        <f>([23]Sheet1!$I$3972+[23]Sheet1!$I$3974)/2</f>
        <v>34.799999999999997</v>
      </c>
      <c r="C61" s="449"/>
      <c r="D61" s="450"/>
      <c r="E61" s="443">
        <f>[30]Data!$H58</f>
        <v>0.12770892857392499</v>
      </c>
      <c r="F61" s="450"/>
      <c r="G61" s="451"/>
      <c r="H61" s="452"/>
      <c r="I61" s="453"/>
      <c r="J61" s="452"/>
      <c r="K61" s="454"/>
      <c r="L61" s="90"/>
      <c r="M61" s="245"/>
      <c r="N61" s="90"/>
    </row>
    <row r="62" spans="1:14" x14ac:dyDescent="0.25">
      <c r="A62" s="19">
        <v>1957</v>
      </c>
      <c r="B62" s="545">
        <f>[23]Sheet1!$I$3981</f>
        <v>35.4</v>
      </c>
      <c r="C62" s="449"/>
      <c r="D62" s="450"/>
      <c r="E62" s="443">
        <f>[30]Data!$H59</f>
        <v>0.13335719772409599</v>
      </c>
      <c r="F62" s="450"/>
      <c r="G62" s="451"/>
      <c r="H62" s="452"/>
      <c r="I62" s="453"/>
      <c r="J62" s="452"/>
      <c r="K62" s="454"/>
      <c r="L62" s="90"/>
      <c r="M62" s="245"/>
      <c r="N62" s="90"/>
    </row>
    <row r="63" spans="1:14" x14ac:dyDescent="0.25">
      <c r="A63" s="19">
        <v>1958</v>
      </c>
      <c r="B63" s="545">
        <f>[23]Sheet1!$I$3988</f>
        <v>34.5</v>
      </c>
      <c r="C63" s="449"/>
      <c r="D63" s="450"/>
      <c r="E63" s="443">
        <f>[30]Data!$H60</f>
        <v>0.12563757540083401</v>
      </c>
      <c r="F63" s="450"/>
      <c r="G63" s="451"/>
      <c r="H63" s="452"/>
      <c r="I63" s="453"/>
      <c r="J63" s="452"/>
      <c r="K63" s="454"/>
      <c r="L63" s="90"/>
      <c r="M63" s="245"/>
      <c r="N63" s="90"/>
    </row>
    <row r="64" spans="1:14" x14ac:dyDescent="0.25">
      <c r="A64" s="19">
        <v>1959</v>
      </c>
      <c r="B64" s="545">
        <f>[23]Sheet1!$I$3993</f>
        <v>34.6</v>
      </c>
      <c r="C64" s="449"/>
      <c r="D64" s="450"/>
      <c r="E64" s="443">
        <f>[30]Data!$H61</f>
        <v>0.12360283866225701</v>
      </c>
      <c r="F64" s="450"/>
      <c r="G64" s="451"/>
      <c r="H64" s="452"/>
      <c r="I64" s="453"/>
      <c r="J64" s="452"/>
      <c r="K64" s="454"/>
      <c r="L64" s="90"/>
      <c r="M64" s="245"/>
      <c r="N64" s="90"/>
    </row>
    <row r="65" spans="1:14" x14ac:dyDescent="0.25">
      <c r="A65" s="19">
        <v>1960</v>
      </c>
      <c r="B65" s="545">
        <f>[23]Sheet1!$I$4000</f>
        <v>32.6</v>
      </c>
      <c r="C65" s="449"/>
      <c r="D65" s="450"/>
      <c r="E65" s="443">
        <f>[30]Data!$H62</f>
        <v>0.123143020735133</v>
      </c>
      <c r="F65" s="450"/>
      <c r="G65" s="451"/>
      <c r="H65" s="452"/>
      <c r="I65" s="453"/>
      <c r="J65" s="452"/>
      <c r="K65" s="454"/>
      <c r="L65" s="90"/>
      <c r="M65" s="245"/>
      <c r="N65" s="90"/>
    </row>
    <row r="66" spans="1:14" x14ac:dyDescent="0.25">
      <c r="A66" s="19">
        <v>1961</v>
      </c>
      <c r="B66" s="545">
        <f>[23]Sheet1!$I$4003</f>
        <v>33.1</v>
      </c>
      <c r="C66" s="449"/>
      <c r="D66" s="450"/>
      <c r="E66" s="443">
        <f>[30]Data!$H63</f>
        <v>0.121549787422529</v>
      </c>
      <c r="F66" s="450"/>
      <c r="G66" s="451"/>
      <c r="H66" s="452"/>
      <c r="I66" s="453"/>
      <c r="J66" s="452"/>
      <c r="K66" s="454"/>
      <c r="L66" s="90"/>
      <c r="M66" s="245"/>
      <c r="N66" s="90"/>
    </row>
    <row r="67" spans="1:14" x14ac:dyDescent="0.25">
      <c r="A67" s="19">
        <v>1962</v>
      </c>
      <c r="B67" s="545">
        <f>[23]Sheet1!$I$4006</f>
        <v>32.6</v>
      </c>
      <c r="C67" s="449"/>
      <c r="D67" s="450"/>
      <c r="E67" s="443">
        <f>[30]Data!$H64</f>
        <v>0.115841158077556</v>
      </c>
      <c r="F67" s="450"/>
      <c r="G67" s="451"/>
      <c r="H67" s="452"/>
      <c r="I67" s="453"/>
      <c r="J67" s="452"/>
      <c r="K67" s="454"/>
      <c r="L67" s="90"/>
      <c r="M67" s="245"/>
      <c r="N67" s="90"/>
    </row>
    <row r="68" spans="1:14" x14ac:dyDescent="0.25">
      <c r="A68" s="19">
        <v>1963</v>
      </c>
      <c r="B68" s="545">
        <f>[23]Sheet1!$I$4014</f>
        <v>30.7</v>
      </c>
      <c r="C68" s="449"/>
      <c r="D68" s="450"/>
      <c r="E68" s="443"/>
      <c r="F68" s="450"/>
      <c r="G68" s="451"/>
      <c r="H68" s="452"/>
      <c r="I68" s="453"/>
      <c r="J68" s="452"/>
      <c r="K68" s="454"/>
      <c r="L68" s="90"/>
      <c r="M68" s="245"/>
      <c r="N68" s="90"/>
    </row>
    <row r="69" spans="1:14" x14ac:dyDescent="0.25">
      <c r="A69" s="19">
        <v>1964</v>
      </c>
      <c r="B69" s="545">
        <f>[23]Sheet1!$I$4020</f>
        <v>31</v>
      </c>
      <c r="C69" s="449"/>
      <c r="D69" s="450"/>
      <c r="E69" s="443">
        <f>[30]Data!$H66</f>
        <v>9.6536973446627997E-2</v>
      </c>
      <c r="F69" s="450"/>
      <c r="G69" s="451"/>
      <c r="H69" s="452"/>
      <c r="I69" s="453"/>
      <c r="J69" s="452"/>
      <c r="K69" s="454"/>
      <c r="L69" s="90"/>
      <c r="M69" s="245"/>
      <c r="N69" s="90"/>
    </row>
    <row r="70" spans="1:14" x14ac:dyDescent="0.25">
      <c r="A70" s="19">
        <v>1965</v>
      </c>
      <c r="B70" s="545">
        <f>[23]Sheet1!$I$4029</f>
        <v>31.1</v>
      </c>
      <c r="C70" s="449"/>
      <c r="D70" s="450"/>
      <c r="E70" s="443">
        <f>[30]Data!$H67</f>
        <v>0.109213053412699</v>
      </c>
      <c r="F70" s="450"/>
      <c r="G70" s="451"/>
      <c r="H70" s="452"/>
      <c r="I70" s="453"/>
      <c r="J70" s="452"/>
      <c r="K70" s="454"/>
      <c r="L70" s="90"/>
      <c r="M70" s="245"/>
      <c r="N70" s="90"/>
    </row>
    <row r="71" spans="1:14" x14ac:dyDescent="0.25">
      <c r="A71" s="19">
        <v>1966</v>
      </c>
      <c r="B71" s="545">
        <f>[23]Sheet1!$I$4032</f>
        <v>31.1</v>
      </c>
      <c r="C71" s="449"/>
      <c r="D71" s="450"/>
      <c r="E71" s="443">
        <f>[30]Data!$H68</f>
        <v>9.9853184392618505E-2</v>
      </c>
      <c r="F71" s="450"/>
      <c r="G71" s="451"/>
      <c r="H71" s="452"/>
      <c r="I71" s="453"/>
      <c r="J71" s="452"/>
      <c r="K71" s="454"/>
      <c r="L71" s="90"/>
      <c r="M71" s="245"/>
      <c r="N71" s="90"/>
    </row>
    <row r="72" spans="1:14" x14ac:dyDescent="0.25">
      <c r="A72" s="19">
        <v>1967</v>
      </c>
      <c r="B72" s="545">
        <f>[23]Sheet1!$I$4034</f>
        <v>30.5</v>
      </c>
      <c r="C72" s="449"/>
      <c r="D72" s="450"/>
      <c r="E72" s="443">
        <f>[30]Data!$H69</f>
        <v>0.100105049952838</v>
      </c>
      <c r="F72" s="450"/>
      <c r="G72" s="451"/>
      <c r="H72" s="452"/>
      <c r="I72" s="453"/>
      <c r="J72" s="452"/>
      <c r="K72" s="454"/>
      <c r="L72" s="90"/>
      <c r="M72" s="245"/>
      <c r="N72" s="90"/>
    </row>
    <row r="73" spans="1:14" x14ac:dyDescent="0.25">
      <c r="A73" s="19">
        <v>1968</v>
      </c>
      <c r="B73" s="545">
        <f>[23]Sheet1!$I$4042</f>
        <v>31.900000000000002</v>
      </c>
      <c r="C73" s="449"/>
      <c r="D73" s="450"/>
      <c r="E73" s="443">
        <f>[30]Data!$H70</f>
        <v>9.9506660710046199E-2</v>
      </c>
      <c r="F73" s="450"/>
      <c r="G73" s="451"/>
      <c r="H73" s="452"/>
      <c r="I73" s="453"/>
      <c r="J73" s="452"/>
      <c r="K73" s="454"/>
      <c r="L73" s="90"/>
      <c r="M73" s="245"/>
      <c r="N73" s="90"/>
    </row>
    <row r="74" spans="1:14" x14ac:dyDescent="0.25">
      <c r="A74" s="19">
        <v>1969</v>
      </c>
      <c r="B74" s="545">
        <f>[23]Sheet1!$I$4044</f>
        <v>31.5</v>
      </c>
      <c r="C74" s="449"/>
      <c r="D74" s="450"/>
      <c r="E74" s="443"/>
      <c r="F74" s="450"/>
      <c r="G74" s="451"/>
      <c r="H74" s="452"/>
      <c r="I74" s="453"/>
      <c r="J74" s="452"/>
      <c r="K74" s="454"/>
      <c r="L74" s="90"/>
      <c r="M74" s="245"/>
      <c r="N74" s="90"/>
    </row>
    <row r="75" spans="1:14" x14ac:dyDescent="0.25">
      <c r="A75" s="19">
        <v>1970</v>
      </c>
      <c r="B75" s="545">
        <f>[23]Sheet1!$I$4048</f>
        <v>30.400000000000002</v>
      </c>
      <c r="C75" s="449"/>
      <c r="D75" s="450"/>
      <c r="E75" s="443">
        <f>[30]Data!$H72</f>
        <v>0.100171275203081</v>
      </c>
      <c r="F75" s="450"/>
      <c r="G75" s="451"/>
      <c r="H75" s="452"/>
      <c r="I75" s="453"/>
      <c r="J75" s="452"/>
      <c r="K75" s="454"/>
      <c r="L75" s="90"/>
      <c r="M75" s="245"/>
      <c r="N75" s="90"/>
    </row>
    <row r="76" spans="1:14" x14ac:dyDescent="0.25">
      <c r="A76" s="19">
        <v>1971</v>
      </c>
      <c r="B76" s="545"/>
      <c r="C76" s="449"/>
      <c r="D76" s="450"/>
      <c r="E76" s="443">
        <f>[30]Data!$H73</f>
        <v>8.4696034583229496E-2</v>
      </c>
      <c r="F76" s="450"/>
      <c r="G76" s="451"/>
      <c r="H76" s="455"/>
      <c r="I76" s="456"/>
      <c r="J76" s="455"/>
      <c r="K76" s="454"/>
      <c r="L76" s="91"/>
      <c r="M76" s="258"/>
      <c r="N76" s="90"/>
    </row>
    <row r="77" spans="1:14" x14ac:dyDescent="0.25">
      <c r="A77" s="19">
        <v>1972</v>
      </c>
      <c r="B77" s="545"/>
      <c r="C77" s="449"/>
      <c r="D77" s="450"/>
      <c r="E77" s="443"/>
      <c r="F77" s="450"/>
      <c r="G77" s="451"/>
      <c r="H77" s="455"/>
      <c r="I77" s="456"/>
      <c r="J77" s="455"/>
      <c r="K77" s="454"/>
      <c r="L77" s="91"/>
      <c r="M77" s="258"/>
      <c r="N77" s="90"/>
    </row>
    <row r="78" spans="1:14" x14ac:dyDescent="0.25">
      <c r="A78" s="19">
        <v>1973</v>
      </c>
      <c r="B78" s="545">
        <f>[23]Sheet1!$I$4050</f>
        <v>31.900000000000002</v>
      </c>
      <c r="C78" s="449"/>
      <c r="D78" s="450"/>
      <c r="E78" s="443">
        <f>[30]Data!$H75</f>
        <v>7.0174758145269106E-2</v>
      </c>
      <c r="F78" s="450"/>
      <c r="G78" s="457">
        <v>54.9</v>
      </c>
      <c r="H78" s="455"/>
      <c r="I78" s="456"/>
      <c r="J78" s="455"/>
      <c r="K78" s="454"/>
      <c r="L78" s="91"/>
      <c r="M78" s="258"/>
      <c r="N78" s="90"/>
    </row>
    <row r="79" spans="1:14" x14ac:dyDescent="0.25">
      <c r="A79" s="19">
        <v>1974</v>
      </c>
      <c r="B79" s="545">
        <f>[23]Sheet1!$I$4053</f>
        <v>29.2</v>
      </c>
      <c r="C79" s="449"/>
      <c r="D79" s="450"/>
      <c r="E79" s="443">
        <f>[30]Data!$H76</f>
        <v>6.6500587651611195E-2</v>
      </c>
      <c r="F79" s="450"/>
      <c r="G79" s="457"/>
      <c r="H79" s="455"/>
      <c r="I79" s="456"/>
      <c r="J79" s="455"/>
      <c r="K79" s="454"/>
      <c r="L79" s="91"/>
      <c r="M79" s="258"/>
      <c r="N79" s="90"/>
    </row>
    <row r="80" spans="1:14" x14ac:dyDescent="0.25">
      <c r="A80" s="19">
        <v>1975</v>
      </c>
      <c r="B80" s="545"/>
      <c r="C80" s="449"/>
      <c r="D80" s="450"/>
      <c r="E80" s="443">
        <f>[30]Data!$H77</f>
        <v>7.2387306753516595E-2</v>
      </c>
      <c r="F80" s="450"/>
      <c r="G80" s="457"/>
      <c r="H80" s="455"/>
      <c r="I80" s="456"/>
      <c r="J80" s="455"/>
      <c r="K80" s="454"/>
      <c r="L80" s="91"/>
      <c r="M80" s="258"/>
      <c r="N80" s="90"/>
    </row>
    <row r="81" spans="1:14" x14ac:dyDescent="0.25">
      <c r="A81" s="19">
        <v>1976</v>
      </c>
      <c r="B81" s="545"/>
      <c r="C81" s="449"/>
      <c r="D81" s="450"/>
      <c r="E81" s="443">
        <f>[30]Data!$H78</f>
        <v>7.2666438716055201E-2</v>
      </c>
      <c r="F81" s="450"/>
      <c r="G81" s="457"/>
      <c r="H81" s="458"/>
      <c r="I81" s="459"/>
      <c r="J81" s="455"/>
      <c r="K81" s="454"/>
      <c r="L81" s="91"/>
      <c r="M81" s="258"/>
      <c r="N81" s="90"/>
    </row>
    <row r="82" spans="1:14" x14ac:dyDescent="0.25">
      <c r="A82" s="19">
        <v>1977</v>
      </c>
      <c r="B82" s="545">
        <f>[23]Sheet1!$I$4060</f>
        <v>32.1</v>
      </c>
      <c r="C82" s="449"/>
      <c r="D82" s="450"/>
      <c r="E82" s="443">
        <f>[30]Data!$H79</f>
        <v>6.17614119890579E-2</v>
      </c>
      <c r="F82" s="450"/>
      <c r="G82" s="457">
        <v>51.3</v>
      </c>
      <c r="H82" s="458"/>
      <c r="I82" s="459"/>
      <c r="J82" s="455"/>
      <c r="K82" s="454"/>
      <c r="L82" s="91"/>
      <c r="M82" s="258"/>
      <c r="N82" s="90"/>
    </row>
    <row r="83" spans="1:14" x14ac:dyDescent="0.25">
      <c r="A83" s="19">
        <v>1978</v>
      </c>
      <c r="B83" s="545"/>
      <c r="C83" s="449"/>
      <c r="D83" s="450"/>
      <c r="E83" s="443">
        <f>[30]Data!$H80</f>
        <v>6.0456497888566003E-2</v>
      </c>
      <c r="F83" s="450"/>
      <c r="G83" s="457"/>
      <c r="H83" s="458"/>
      <c r="I83" s="459"/>
      <c r="J83" s="455"/>
      <c r="K83" s="454"/>
      <c r="L83" s="91"/>
      <c r="M83" s="258"/>
      <c r="N83" s="90"/>
    </row>
    <row r="84" spans="1:14" x14ac:dyDescent="0.25">
      <c r="A84" s="19">
        <v>1979</v>
      </c>
      <c r="B84" s="545"/>
      <c r="C84" s="449"/>
      <c r="D84" s="450"/>
      <c r="E84" s="443">
        <f>[30]Data!$H81</f>
        <v>5.6110146536156702E-2</v>
      </c>
      <c r="F84" s="450"/>
      <c r="G84" s="457"/>
      <c r="H84" s="458"/>
      <c r="I84" s="459"/>
      <c r="J84" s="455"/>
      <c r="K84" s="454"/>
      <c r="L84" s="91"/>
      <c r="M84" s="258"/>
      <c r="N84" s="90"/>
    </row>
    <row r="85" spans="1:14" x14ac:dyDescent="0.25">
      <c r="A85" s="19">
        <v>1980</v>
      </c>
      <c r="B85" s="545"/>
      <c r="C85" s="449"/>
      <c r="D85" s="450"/>
      <c r="E85" s="443">
        <f>[30]Data!$H82</f>
        <v>4.7779777638690499E-2</v>
      </c>
      <c r="F85" s="450"/>
      <c r="G85" s="457"/>
      <c r="H85" s="458"/>
      <c r="I85" s="459"/>
      <c r="J85" s="455"/>
      <c r="K85" s="454"/>
      <c r="L85" s="91"/>
      <c r="M85" s="258"/>
      <c r="N85" s="90"/>
    </row>
    <row r="86" spans="1:14" x14ac:dyDescent="0.25">
      <c r="A86" s="19">
        <v>1981</v>
      </c>
      <c r="B86" s="545"/>
      <c r="C86" s="449"/>
      <c r="D86" s="450"/>
      <c r="E86" s="443">
        <f>[30]Data!$H83</f>
        <v>4.3860382050970398E-2</v>
      </c>
      <c r="F86" s="450"/>
      <c r="G86" s="457"/>
      <c r="H86" s="458"/>
      <c r="I86" s="459"/>
      <c r="J86" s="455"/>
      <c r="K86" s="454"/>
      <c r="L86" s="91"/>
      <c r="M86" s="258"/>
      <c r="N86" s="90"/>
    </row>
    <row r="87" spans="1:14" x14ac:dyDescent="0.25">
      <c r="A87" s="19">
        <v>1982</v>
      </c>
      <c r="B87" s="545"/>
      <c r="C87" s="449"/>
      <c r="D87" s="450"/>
      <c r="E87" s="443">
        <f>[30]Data!$H84</f>
        <v>4.5064533012439401E-2</v>
      </c>
      <c r="F87" s="450"/>
      <c r="G87" s="457"/>
      <c r="H87" s="458"/>
      <c r="I87" s="459"/>
      <c r="J87" s="455"/>
      <c r="K87" s="454"/>
      <c r="L87" s="91"/>
      <c r="M87" s="258"/>
      <c r="N87" s="90"/>
    </row>
    <row r="88" spans="1:14" x14ac:dyDescent="0.25">
      <c r="A88" s="19">
        <v>1983</v>
      </c>
      <c r="B88" s="887">
        <f>[23]Sheet1!$I$4064</f>
        <v>31.5</v>
      </c>
      <c r="C88" s="460"/>
      <c r="D88" s="450"/>
      <c r="E88" s="443">
        <f>[30]Data!$H85</f>
        <v>6.4589201790229006E-2</v>
      </c>
      <c r="F88" s="450"/>
      <c r="G88" s="457">
        <v>44.5</v>
      </c>
      <c r="H88" s="458"/>
      <c r="I88" s="459"/>
      <c r="J88" s="455"/>
      <c r="K88" s="454">
        <v>41.9</v>
      </c>
      <c r="L88" s="91"/>
      <c r="M88" s="258"/>
      <c r="N88" s="90"/>
    </row>
    <row r="89" spans="1:14" x14ac:dyDescent="0.25">
      <c r="A89" s="19">
        <v>1984</v>
      </c>
      <c r="B89" s="887"/>
      <c r="C89" s="460"/>
      <c r="D89" s="450"/>
      <c r="E89" s="443">
        <f>[30]Data!$H86</f>
        <v>6.3910128414361195E-2</v>
      </c>
      <c r="F89" s="450"/>
      <c r="G89" s="457"/>
      <c r="H89" s="458"/>
      <c r="I89" s="459"/>
      <c r="J89" s="455"/>
      <c r="K89" s="454"/>
      <c r="L89" s="91"/>
      <c r="M89" s="258"/>
      <c r="N89" s="90"/>
    </row>
    <row r="90" spans="1:14" x14ac:dyDescent="0.25">
      <c r="A90" s="19">
        <v>1985</v>
      </c>
      <c r="B90" s="887"/>
      <c r="C90" s="460"/>
      <c r="D90" s="450"/>
      <c r="E90" s="443">
        <f>[30]Data!$H87</f>
        <v>8.2424897603606995E-2</v>
      </c>
      <c r="F90" s="450"/>
      <c r="G90" s="457"/>
      <c r="H90" s="458"/>
      <c r="I90" s="459"/>
      <c r="J90" s="455"/>
      <c r="K90" s="454"/>
      <c r="L90" s="91"/>
      <c r="M90" s="258"/>
      <c r="N90" s="90"/>
    </row>
    <row r="91" spans="1:14" x14ac:dyDescent="0.25">
      <c r="A91" s="19">
        <v>1986</v>
      </c>
      <c r="B91" s="887">
        <f>[23]Sheet1!$I$4065</f>
        <v>32.200000000000003</v>
      </c>
      <c r="C91" s="460"/>
      <c r="D91" s="450"/>
      <c r="E91" s="443">
        <f>[30]Data!$H88</f>
        <v>8.6415388380245997E-2</v>
      </c>
      <c r="F91" s="450"/>
      <c r="G91" s="457"/>
      <c r="H91" s="458"/>
      <c r="I91" s="459"/>
      <c r="J91" s="455"/>
      <c r="K91" s="454"/>
      <c r="L91" s="91"/>
      <c r="M91" s="258"/>
      <c r="N91" s="90"/>
    </row>
    <row r="92" spans="1:14" x14ac:dyDescent="0.25">
      <c r="A92" s="19">
        <v>1987</v>
      </c>
      <c r="B92" s="887">
        <f>[23]Sheet1!$I$4070</f>
        <v>31.8</v>
      </c>
      <c r="C92" s="460"/>
      <c r="D92" s="450"/>
      <c r="E92" s="443">
        <f>[30]Data!$H89</f>
        <v>8.1209007892293197E-2</v>
      </c>
      <c r="F92" s="450"/>
      <c r="G92" s="457">
        <v>38.9</v>
      </c>
      <c r="H92" s="458"/>
      <c r="I92" s="459"/>
      <c r="J92" s="455"/>
      <c r="K92" s="454"/>
      <c r="L92" s="91"/>
      <c r="M92" s="258"/>
      <c r="N92" s="90"/>
    </row>
    <row r="93" spans="1:14" x14ac:dyDescent="0.25">
      <c r="A93" s="19">
        <v>1988</v>
      </c>
      <c r="B93" s="887">
        <f>[23]Sheet1!$I$4072</f>
        <v>31.1</v>
      </c>
      <c r="C93" s="460"/>
      <c r="D93" s="450"/>
      <c r="E93" s="443">
        <f>[30]Data!$H90</f>
        <v>8.5211158611479002E-2</v>
      </c>
      <c r="F93" s="450"/>
      <c r="G93" s="457"/>
      <c r="H93" s="458"/>
      <c r="I93" s="459"/>
      <c r="J93" s="455"/>
      <c r="K93" s="454"/>
      <c r="L93" s="91"/>
      <c r="M93" s="258"/>
      <c r="N93" s="90"/>
    </row>
    <row r="94" spans="1:14" x14ac:dyDescent="0.25">
      <c r="A94" s="19">
        <v>1989</v>
      </c>
      <c r="B94" s="887">
        <f>[23]Sheet1!$I$4075</f>
        <v>30.5</v>
      </c>
      <c r="C94" s="460"/>
      <c r="D94" s="450"/>
      <c r="E94" s="443">
        <f>[30]Data!$H91</f>
        <v>8.18675056424535E-2</v>
      </c>
      <c r="F94" s="450"/>
      <c r="G94" s="457"/>
      <c r="H94" s="458"/>
      <c r="I94" s="459"/>
      <c r="J94" s="455"/>
      <c r="K94" s="454"/>
      <c r="L94" s="91"/>
      <c r="M94" s="258"/>
      <c r="N94" s="90"/>
    </row>
    <row r="95" spans="1:14" x14ac:dyDescent="0.25">
      <c r="A95" s="19">
        <v>1990</v>
      </c>
      <c r="B95" s="463">
        <f>[23]Sheet1!$I$4077</f>
        <v>29.7</v>
      </c>
      <c r="C95" s="462"/>
      <c r="D95" s="450"/>
      <c r="E95" s="443">
        <f>[30]Data!$H92</f>
        <v>7.4229914682356804E-2</v>
      </c>
      <c r="F95" s="450"/>
      <c r="G95" s="457"/>
      <c r="H95" s="458"/>
      <c r="I95" s="459"/>
      <c r="J95" s="455"/>
      <c r="K95" s="454"/>
      <c r="L95" s="91"/>
      <c r="M95" s="258"/>
      <c r="N95" s="90"/>
    </row>
    <row r="96" spans="1:14" x14ac:dyDescent="0.25">
      <c r="A96" s="19">
        <v>1991</v>
      </c>
      <c r="B96" s="463">
        <f>[23]Sheet1!$I$4081</f>
        <v>32.5</v>
      </c>
      <c r="C96" s="462"/>
      <c r="D96" s="450"/>
      <c r="E96" s="443">
        <f>[30]Data!$H93</f>
        <v>7.1154452465470794E-2</v>
      </c>
      <c r="F96" s="450"/>
      <c r="G96" s="457"/>
      <c r="H96" s="458"/>
      <c r="I96" s="459"/>
      <c r="J96" s="455"/>
      <c r="K96" s="454"/>
      <c r="L96" s="91"/>
      <c r="M96" s="258"/>
      <c r="N96" s="90"/>
    </row>
    <row r="97" spans="1:14" x14ac:dyDescent="0.25">
      <c r="A97" s="19">
        <v>1992</v>
      </c>
      <c r="B97" s="463">
        <f>[23]Sheet1!$I$4083</f>
        <v>32</v>
      </c>
      <c r="C97" s="462"/>
      <c r="D97" s="450"/>
      <c r="E97" s="443">
        <f>[30]Data!$H94</f>
        <v>6.9646330278942195E-2</v>
      </c>
      <c r="F97" s="450"/>
      <c r="G97" s="457"/>
      <c r="H97" s="458"/>
      <c r="I97" s="459"/>
      <c r="J97" s="455"/>
      <c r="K97" s="454"/>
      <c r="L97" s="91"/>
      <c r="M97" s="258"/>
      <c r="N97" s="90"/>
    </row>
    <row r="98" spans="1:14" x14ac:dyDescent="0.25">
      <c r="A98" s="19">
        <v>1993</v>
      </c>
      <c r="B98" s="463">
        <f>(([23]Sheet1!$I$4083-[23]Sheet1!$I$4084)/([23]Sheet1!$I$4085-[23]Sheet1!$I$4084))*[23]Sheet1!$I$4088+(1-([23]Sheet1!$I$4083-[23]Sheet1!$I$4084)/([23]Sheet1!$I$4085-[23]Sheet1!$I$4084))*[23]Sheet1!$I$4089</f>
        <v>30.765000000000001</v>
      </c>
      <c r="C98" s="462"/>
      <c r="D98" s="450"/>
      <c r="E98" s="443">
        <f>[30]Data!$H95</f>
        <v>8.5260464541191294E-2</v>
      </c>
      <c r="F98" s="450"/>
      <c r="G98" s="457">
        <v>36</v>
      </c>
      <c r="H98" s="458">
        <v>45.3</v>
      </c>
      <c r="I98" s="459"/>
      <c r="J98" s="455"/>
      <c r="K98" s="454">
        <v>40</v>
      </c>
      <c r="L98" s="91"/>
      <c r="M98" s="258"/>
      <c r="N98" s="90"/>
    </row>
    <row r="99" spans="1:14" x14ac:dyDescent="0.25">
      <c r="A99" s="19">
        <v>1994</v>
      </c>
      <c r="B99" s="461"/>
      <c r="C99" s="462"/>
      <c r="D99" s="450"/>
      <c r="E99" s="443">
        <f>[30]Data!$H96</f>
        <v>8.09342428382685E-2</v>
      </c>
      <c r="F99" s="450"/>
      <c r="G99" s="457"/>
      <c r="H99" s="458"/>
      <c r="I99" s="459"/>
      <c r="J99" s="455"/>
      <c r="K99" s="454"/>
      <c r="L99" s="91"/>
      <c r="M99" s="258"/>
      <c r="N99" s="90"/>
    </row>
    <row r="100" spans="1:14" x14ac:dyDescent="0.25">
      <c r="A100" s="19">
        <v>1995</v>
      </c>
      <c r="B100" s="461"/>
      <c r="C100" s="462"/>
      <c r="D100" s="450"/>
      <c r="E100" s="443">
        <f>[30]Data!$H97</f>
        <v>8.6722991363715196E-2</v>
      </c>
      <c r="F100" s="450"/>
      <c r="G100" s="457"/>
      <c r="H100" s="458"/>
      <c r="I100" s="459"/>
      <c r="J100" s="455"/>
      <c r="K100" s="454"/>
      <c r="L100" s="91"/>
      <c r="M100" s="258"/>
      <c r="N100" s="90"/>
    </row>
    <row r="101" spans="1:14" x14ac:dyDescent="0.25">
      <c r="A101" s="19">
        <v>1996</v>
      </c>
      <c r="B101" s="461"/>
      <c r="C101" s="462"/>
      <c r="D101" s="450"/>
      <c r="E101" s="443">
        <f>[30]Data!$H98</f>
        <v>8.7215996061237699E-2</v>
      </c>
      <c r="F101" s="450"/>
      <c r="G101" s="457"/>
      <c r="H101" s="458"/>
      <c r="I101" s="459"/>
      <c r="J101" s="455"/>
      <c r="K101" s="454"/>
      <c r="L101" s="91"/>
      <c r="M101" s="245"/>
      <c r="N101" s="90"/>
    </row>
    <row r="102" spans="1:14" x14ac:dyDescent="0.25">
      <c r="A102" s="19">
        <v>1997</v>
      </c>
      <c r="B102" s="461"/>
      <c r="C102" s="462"/>
      <c r="D102" s="450"/>
      <c r="E102" s="443">
        <f>[30]Data!$H99</f>
        <v>0.106997445100332</v>
      </c>
      <c r="F102" s="450"/>
      <c r="G102" s="457"/>
      <c r="H102" s="458"/>
      <c r="I102" s="459"/>
      <c r="J102" s="455"/>
      <c r="K102" s="454"/>
      <c r="L102" s="91"/>
      <c r="M102" s="245"/>
      <c r="N102" s="90"/>
    </row>
    <row r="103" spans="1:14" x14ac:dyDescent="0.25">
      <c r="A103" s="19">
        <v>1998</v>
      </c>
      <c r="B103" s="461"/>
      <c r="C103" s="462"/>
      <c r="D103" s="450"/>
      <c r="E103" s="443">
        <f>[30]Data!$H100</f>
        <v>8.9472870098565804E-2</v>
      </c>
      <c r="F103" s="450"/>
      <c r="G103" s="457"/>
      <c r="H103" s="458"/>
      <c r="I103" s="459"/>
      <c r="J103" s="455"/>
      <c r="K103" s="454"/>
      <c r="L103" s="91"/>
      <c r="M103" s="245"/>
      <c r="N103" s="90"/>
    </row>
    <row r="104" spans="1:14" x14ac:dyDescent="0.25">
      <c r="A104" s="19">
        <v>1999</v>
      </c>
      <c r="B104" s="461"/>
      <c r="C104" s="462"/>
      <c r="D104" s="450"/>
      <c r="E104" s="443">
        <f>[30]Data!$H101</f>
        <v>8.9472870098565804E-2</v>
      </c>
      <c r="F104" s="450"/>
      <c r="G104" s="451"/>
      <c r="H104" s="458"/>
      <c r="I104" s="459"/>
      <c r="J104" s="455"/>
      <c r="K104" s="454"/>
      <c r="L104" s="91"/>
      <c r="M104" s="245"/>
      <c r="N104" s="90"/>
    </row>
    <row r="105" spans="1:14" x14ac:dyDescent="0.25">
      <c r="A105" s="19">
        <v>2000</v>
      </c>
      <c r="B105" s="461"/>
      <c r="C105" s="462"/>
      <c r="D105" s="450"/>
      <c r="E105" s="443"/>
      <c r="F105" s="450"/>
      <c r="G105" s="451"/>
      <c r="H105" s="458"/>
      <c r="I105" s="459"/>
      <c r="J105" s="455"/>
      <c r="K105" s="454"/>
      <c r="L105" s="91"/>
      <c r="M105" s="245"/>
      <c r="N105" s="90"/>
    </row>
    <row r="106" spans="1:14" x14ac:dyDescent="0.25">
      <c r="A106" s="19">
        <v>2001</v>
      </c>
      <c r="B106" s="461"/>
      <c r="C106" s="462"/>
      <c r="D106" s="450"/>
      <c r="E106" s="443"/>
      <c r="F106" s="450"/>
      <c r="G106" s="451"/>
      <c r="H106" s="458"/>
      <c r="I106" s="459"/>
      <c r="J106" s="455"/>
      <c r="K106" s="454"/>
      <c r="L106" s="91"/>
      <c r="M106" s="245"/>
      <c r="N106" s="90"/>
    </row>
    <row r="107" spans="1:14" x14ac:dyDescent="0.25">
      <c r="A107" s="19">
        <v>2002</v>
      </c>
      <c r="B107" s="461"/>
      <c r="C107" s="462"/>
      <c r="D107" s="450"/>
      <c r="E107" s="443"/>
      <c r="F107" s="450"/>
      <c r="G107" s="451"/>
      <c r="H107" s="458"/>
      <c r="I107" s="459"/>
      <c r="J107" s="455"/>
      <c r="K107" s="454"/>
      <c r="L107" s="91"/>
      <c r="M107" s="245"/>
      <c r="N107" s="90"/>
    </row>
    <row r="108" spans="1:14" x14ac:dyDescent="0.25">
      <c r="A108" s="19">
        <v>2003</v>
      </c>
      <c r="B108" s="463"/>
      <c r="C108" s="464"/>
      <c r="D108" s="450"/>
      <c r="E108" s="443"/>
      <c r="F108" s="450"/>
      <c r="G108" s="451"/>
      <c r="H108" s="458"/>
      <c r="I108" s="459"/>
      <c r="J108" s="455"/>
      <c r="K108" s="454"/>
      <c r="L108" s="91"/>
      <c r="M108" s="245"/>
      <c r="N108" s="90"/>
    </row>
    <row r="109" spans="1:14" x14ac:dyDescent="0.25">
      <c r="A109" s="19">
        <v>2004</v>
      </c>
      <c r="B109" s="463">
        <f>(([23]Sheet1!$I$4110-[23]Sheet1!$I$4111)/([23]Sheet1!$I$4112-[23]Sheet1!$I$4111))*[23]Sheet1!$I$4101+(1-([23]Sheet1!$I$4110-[23]Sheet1!$I$4111)/([23]Sheet1!$I$4112-[23]Sheet1!$I$4111))*[23]Sheet1!$I$4102</f>
        <v>34.117994923857871</v>
      </c>
      <c r="C109" s="464">
        <f>'[10]Key Figures as of 27-Dec-2016'!$C$112*100</f>
        <v>47.199999999999996</v>
      </c>
      <c r="D109" s="450"/>
      <c r="E109" s="443"/>
      <c r="F109" s="450"/>
      <c r="G109" s="457">
        <v>27.5</v>
      </c>
      <c r="H109" s="465">
        <v>37.200000000000003</v>
      </c>
      <c r="I109" s="459"/>
      <c r="J109" s="455"/>
      <c r="K109" s="454">
        <v>48.4</v>
      </c>
      <c r="L109" s="91"/>
      <c r="M109" s="245"/>
      <c r="N109" s="90"/>
    </row>
    <row r="110" spans="1:14" x14ac:dyDescent="0.25">
      <c r="A110" s="19">
        <v>2005</v>
      </c>
      <c r="B110" s="461"/>
      <c r="C110" s="464"/>
      <c r="D110" s="450"/>
      <c r="E110" s="443"/>
      <c r="F110" s="450"/>
      <c r="G110" s="451"/>
      <c r="H110" s="465"/>
      <c r="I110" s="459"/>
      <c r="J110" s="455"/>
      <c r="K110" s="466"/>
      <c r="L110" s="91"/>
      <c r="M110" s="258"/>
      <c r="N110" s="90"/>
    </row>
    <row r="111" spans="1:14" x14ac:dyDescent="0.25">
      <c r="A111" s="19">
        <v>2006</v>
      </c>
      <c r="B111" s="463"/>
      <c r="C111" s="464"/>
      <c r="D111" s="450"/>
      <c r="E111" s="443"/>
      <c r="F111" s="450"/>
      <c r="G111" s="451"/>
      <c r="H111" s="465"/>
      <c r="I111" s="459"/>
      <c r="J111" s="455"/>
      <c r="K111" s="466"/>
      <c r="L111" s="91"/>
      <c r="M111" s="258"/>
      <c r="N111" s="90"/>
    </row>
    <row r="112" spans="1:14" x14ac:dyDescent="0.25">
      <c r="A112" s="19">
        <v>2007</v>
      </c>
      <c r="B112" s="463"/>
      <c r="C112" s="464"/>
      <c r="D112" s="450"/>
      <c r="E112" s="443"/>
      <c r="F112" s="450"/>
      <c r="G112" s="451"/>
      <c r="H112" s="465"/>
      <c r="I112" s="459"/>
      <c r="J112" s="455"/>
      <c r="K112" s="466"/>
      <c r="L112" s="91"/>
      <c r="M112" s="258"/>
      <c r="N112" s="90"/>
    </row>
    <row r="113" spans="1:20" x14ac:dyDescent="0.25">
      <c r="A113" s="19">
        <v>2008</v>
      </c>
      <c r="B113" s="463"/>
      <c r="C113" s="464"/>
      <c r="D113" s="450"/>
      <c r="E113" s="443"/>
      <c r="F113" s="450"/>
      <c r="G113" s="451"/>
      <c r="H113" s="465"/>
      <c r="I113" s="459"/>
      <c r="J113" s="455"/>
      <c r="K113" s="466"/>
      <c r="L113" s="91"/>
      <c r="M113" s="258"/>
      <c r="N113" s="90"/>
    </row>
    <row r="114" spans="1:20" x14ac:dyDescent="0.25">
      <c r="A114" s="19">
        <v>2009</v>
      </c>
      <c r="B114" s="463">
        <f>(([23]Sheet1!$I$4110-[23]Sheet1!$I$4111)/([23]Sheet1!$I$4112-[23]Sheet1!$I$4111))*[23]Sheet1!$I$4104+(1-([23]Sheet1!$I$4110-[23]Sheet1!$I$4111)/([23]Sheet1!$I$4112-[23]Sheet1!$I$4111))*[23]Sheet1!$I$4105</f>
        <v>34.745431472081222</v>
      </c>
      <c r="C114" s="464"/>
      <c r="D114" s="450"/>
      <c r="E114" s="443"/>
      <c r="F114" s="450"/>
      <c r="G114" s="451"/>
      <c r="H114" s="465">
        <v>29.8</v>
      </c>
      <c r="I114" s="467">
        <v>38.200000000000003</v>
      </c>
      <c r="J114" s="455"/>
      <c r="K114" s="466"/>
      <c r="L114" s="91"/>
      <c r="M114" s="258"/>
      <c r="N114" s="90"/>
    </row>
    <row r="115" spans="1:20" x14ac:dyDescent="0.25">
      <c r="A115" s="19">
        <v>2010</v>
      </c>
      <c r="B115" s="463"/>
      <c r="C115" s="464"/>
      <c r="D115" s="450"/>
      <c r="E115" s="443"/>
      <c r="F115" s="450"/>
      <c r="G115" s="451"/>
      <c r="H115" s="465"/>
      <c r="I115" s="467"/>
      <c r="J115" s="455"/>
      <c r="K115" s="466"/>
      <c r="L115" s="91"/>
      <c r="M115" s="258"/>
      <c r="N115" s="90"/>
      <c r="S115">
        <f>0.5*([23]Sheet1!$I$4104+[23]Sheet1!$I$4105)</f>
        <v>34.65</v>
      </c>
    </row>
    <row r="116" spans="1:20" x14ac:dyDescent="0.25">
      <c r="A116" s="19">
        <v>2011</v>
      </c>
      <c r="B116" s="463">
        <f>[23]Sheet1!$I$4110</f>
        <v>35.15</v>
      </c>
      <c r="C116" s="468">
        <f>'[10]Key Figures as of 27-Dec-2016'!$C$111*100</f>
        <v>47.9</v>
      </c>
      <c r="D116" s="450"/>
      <c r="E116" s="443"/>
      <c r="F116" s="450"/>
      <c r="G116" s="451"/>
      <c r="H116" s="465">
        <v>21.9</v>
      </c>
      <c r="I116" s="467">
        <v>29.5</v>
      </c>
      <c r="J116" s="455"/>
      <c r="K116" s="466"/>
      <c r="L116" s="91"/>
      <c r="M116" s="258"/>
      <c r="N116" s="90"/>
    </row>
    <row r="117" spans="1:20" x14ac:dyDescent="0.25">
      <c r="A117" s="19">
        <v>2012</v>
      </c>
      <c r="B117" s="463"/>
      <c r="C117" s="464"/>
      <c r="D117" s="450"/>
      <c r="E117" s="443"/>
      <c r="F117" s="450"/>
      <c r="G117" s="451"/>
      <c r="H117" s="465"/>
      <c r="I117" s="467"/>
      <c r="J117" s="455"/>
      <c r="K117" s="466"/>
      <c r="L117" s="91"/>
      <c r="M117" s="258"/>
      <c r="N117" s="90"/>
    </row>
    <row r="118" spans="1:20" x14ac:dyDescent="0.25">
      <c r="A118" s="19">
        <v>2013</v>
      </c>
      <c r="B118" s="463"/>
      <c r="C118" s="464"/>
      <c r="D118" s="450"/>
      <c r="E118" s="443"/>
      <c r="F118" s="450"/>
      <c r="G118" s="451"/>
      <c r="H118" s="465"/>
      <c r="I118" s="459"/>
      <c r="J118" s="455"/>
      <c r="K118" s="466"/>
      <c r="L118" s="91"/>
      <c r="M118" s="258"/>
      <c r="N118" s="90"/>
    </row>
    <row r="119" spans="1:20" x14ac:dyDescent="0.25">
      <c r="A119" s="19">
        <v>2014</v>
      </c>
      <c r="B119" s="463"/>
      <c r="C119" s="464"/>
      <c r="D119" s="450"/>
      <c r="E119" s="443"/>
      <c r="F119" s="450"/>
      <c r="G119" s="451"/>
      <c r="H119" s="465"/>
      <c r="I119" s="459"/>
      <c r="J119" s="455"/>
      <c r="K119" s="466"/>
      <c r="L119" s="91"/>
      <c r="M119" s="258"/>
      <c r="N119" s="90"/>
    </row>
    <row r="120" spans="1:20" ht="15.75" thickBot="1" x14ac:dyDescent="0.3">
      <c r="A120" s="37">
        <v>2015</v>
      </c>
      <c r="B120" s="469"/>
      <c r="C120" s="470"/>
      <c r="D120" s="471"/>
      <c r="E120" s="472"/>
      <c r="F120" s="471"/>
      <c r="G120" s="473"/>
      <c r="H120" s="474"/>
      <c r="I120" s="475"/>
      <c r="J120" s="476"/>
      <c r="K120" s="477"/>
      <c r="L120" s="90"/>
      <c r="M120" s="245"/>
      <c r="N120" s="90"/>
    </row>
    <row r="121" spans="1:20" ht="15.75" thickTop="1" x14ac:dyDescent="0.25"/>
    <row r="122" spans="1:20" s="45" customFormat="1" x14ac:dyDescent="0.25">
      <c r="A122" s="1012" t="s">
        <v>505</v>
      </c>
      <c r="B122" s="75"/>
      <c r="C122" s="75"/>
      <c r="D122" s="75"/>
      <c r="E122" s="75"/>
      <c r="F122" s="75"/>
      <c r="G122" s="75"/>
      <c r="H122" s="43"/>
      <c r="I122" s="43"/>
      <c r="J122" s="43"/>
      <c r="N122" s="43"/>
    </row>
    <row r="123" spans="1:20" s="45" customFormat="1" x14ac:dyDescent="0.2">
      <c r="A123" s="99" t="s">
        <v>79</v>
      </c>
      <c r="B123" s="984" t="s">
        <v>186</v>
      </c>
      <c r="C123" s="131"/>
      <c r="D123" s="131"/>
      <c r="E123" s="131"/>
      <c r="F123" s="131"/>
      <c r="G123" s="131"/>
      <c r="H123" s="131"/>
      <c r="I123" s="131"/>
      <c r="J123" s="77"/>
      <c r="N123" s="43"/>
    </row>
    <row r="124" spans="1:20" s="45" customFormat="1" x14ac:dyDescent="0.2">
      <c r="A124" s="99" t="s">
        <v>80</v>
      </c>
      <c r="B124" s="1543" t="s">
        <v>105</v>
      </c>
      <c r="C124" s="1543"/>
      <c r="D124" s="1543"/>
      <c r="E124" s="1543"/>
      <c r="F124" s="1543"/>
      <c r="G124" s="1543"/>
      <c r="H124" s="1543"/>
      <c r="I124" s="1543"/>
      <c r="J124" s="1543"/>
      <c r="K124" s="1543"/>
      <c r="L124" s="287"/>
      <c r="N124" s="43"/>
    </row>
    <row r="125" spans="1:20" s="45" customFormat="1" x14ac:dyDescent="0.25">
      <c r="A125" s="99" t="s">
        <v>81</v>
      </c>
      <c r="B125" s="1536" t="s">
        <v>488</v>
      </c>
      <c r="C125" s="1536"/>
      <c r="D125" s="1536"/>
      <c r="E125" s="1536"/>
      <c r="F125" s="1536"/>
      <c r="G125" s="1536"/>
      <c r="H125" s="1536"/>
      <c r="I125" s="1536"/>
      <c r="J125" s="1536"/>
      <c r="K125" s="1536"/>
      <c r="L125" s="1536"/>
      <c r="M125" s="1536"/>
      <c r="N125" s="1536"/>
      <c r="O125" s="1536"/>
      <c r="P125" s="1536"/>
      <c r="Q125" s="1536"/>
      <c r="R125" s="1536"/>
      <c r="S125" s="1536"/>
      <c r="T125" s="1536"/>
    </row>
    <row r="126" spans="1:20" s="45" customFormat="1" x14ac:dyDescent="0.2">
      <c r="A126" s="99" t="s">
        <v>82</v>
      </c>
      <c r="B126" s="1554" t="s">
        <v>193</v>
      </c>
      <c r="C126" s="1554"/>
      <c r="D126" s="1554"/>
      <c r="E126" s="1554"/>
      <c r="F126" s="1554"/>
      <c r="G126" s="1554"/>
      <c r="H126" s="1554"/>
      <c r="I126" s="1554"/>
      <c r="J126" s="1554"/>
      <c r="K126" s="1554"/>
      <c r="L126" s="366"/>
      <c r="M126" s="366"/>
      <c r="N126" s="366"/>
      <c r="O126" s="366"/>
      <c r="P126" s="366"/>
      <c r="Q126" s="366"/>
      <c r="R126" s="366"/>
    </row>
    <row r="127" spans="1:20" s="45" customFormat="1" x14ac:dyDescent="0.2">
      <c r="A127" s="241" t="s">
        <v>83</v>
      </c>
      <c r="B127" s="1554" t="s">
        <v>194</v>
      </c>
      <c r="C127" s="1554"/>
      <c r="D127" s="1554"/>
      <c r="E127" s="1554"/>
      <c r="F127" s="1554"/>
      <c r="G127" s="1554"/>
      <c r="H127" s="1554"/>
      <c r="I127" s="1554"/>
      <c r="J127" s="1554"/>
      <c r="K127" s="1554"/>
      <c r="L127" s="407"/>
      <c r="N127" s="43"/>
    </row>
    <row r="128" spans="1:20" x14ac:dyDescent="0.25">
      <c r="A128" s="99" t="s">
        <v>84</v>
      </c>
      <c r="B128" s="1565" t="s">
        <v>192</v>
      </c>
      <c r="C128" s="1565"/>
      <c r="D128" s="1565"/>
      <c r="E128" s="1565"/>
      <c r="F128" s="1565"/>
      <c r="G128" s="1565"/>
      <c r="H128" s="1565"/>
      <c r="I128" s="419"/>
    </row>
    <row r="129" spans="1:14" x14ac:dyDescent="0.25">
      <c r="B129" s="1559"/>
      <c r="C129" s="1559"/>
      <c r="D129" s="1559"/>
      <c r="E129" s="1559"/>
      <c r="F129" s="1559"/>
      <c r="G129" s="1559"/>
      <c r="H129" s="1559"/>
      <c r="I129" s="418"/>
      <c r="J129" s="131"/>
      <c r="K129" s="131"/>
      <c r="L129" s="131"/>
      <c r="M129" s="406"/>
    </row>
    <row r="130" spans="1:14" x14ac:dyDescent="0.25">
      <c r="A130" s="42" t="s">
        <v>504</v>
      </c>
      <c r="B130" s="129"/>
      <c r="C130" s="129"/>
    </row>
    <row r="131" spans="1:14" x14ac:dyDescent="0.25">
      <c r="A131"/>
      <c r="B131" s="1514" t="s">
        <v>195</v>
      </c>
      <c r="C131" s="1514"/>
      <c r="D131" s="1514"/>
      <c r="E131" s="1514"/>
      <c r="F131" s="1514"/>
      <c r="G131" s="1514"/>
      <c r="H131" s="1514"/>
      <c r="I131" s="1514"/>
      <c r="J131" s="1514"/>
      <c r="K131" s="1514"/>
      <c r="L131" s="402"/>
      <c r="M131" s="402"/>
      <c r="N131"/>
    </row>
    <row r="132" spans="1:14" x14ac:dyDescent="0.25">
      <c r="A132"/>
      <c r="B132" s="1520" t="s">
        <v>196</v>
      </c>
      <c r="C132" s="1520"/>
      <c r="D132" s="1520"/>
      <c r="E132" s="1520"/>
      <c r="F132" s="1520"/>
      <c r="G132" s="1520"/>
      <c r="H132" s="1520"/>
      <c r="I132" s="1520"/>
      <c r="J132" s="1520"/>
      <c r="K132" s="1520"/>
      <c r="L132" s="402"/>
      <c r="M132" s="404"/>
      <c r="N132"/>
    </row>
    <row r="133" spans="1:14" x14ac:dyDescent="0.25">
      <c r="A133"/>
      <c r="B133" s="1514" t="s">
        <v>197</v>
      </c>
      <c r="C133" s="1514"/>
      <c r="D133" s="1514"/>
      <c r="E133" s="1514"/>
      <c r="F133" s="1514"/>
      <c r="G133" s="1514"/>
      <c r="H133" s="1514"/>
      <c r="I133" s="1514"/>
      <c r="J133" s="1514"/>
      <c r="K133" s="1514"/>
      <c r="L133" s="402"/>
      <c r="M133" s="404"/>
      <c r="N133"/>
    </row>
    <row r="134" spans="1:14" x14ac:dyDescent="0.25">
      <c r="B134" s="1514" t="s">
        <v>198</v>
      </c>
      <c r="C134" s="1514"/>
      <c r="D134" s="1514"/>
      <c r="E134" s="1514"/>
      <c r="F134" s="1514"/>
      <c r="G134" s="1514"/>
      <c r="H134" s="1514"/>
      <c r="I134" s="1514"/>
      <c r="J134" s="1514"/>
      <c r="K134" s="1514"/>
      <c r="L134" s="402"/>
    </row>
    <row r="135" spans="1:14" x14ac:dyDescent="0.25">
      <c r="B135" s="1514" t="s">
        <v>539</v>
      </c>
      <c r="C135" s="1514"/>
      <c r="D135" s="1514"/>
      <c r="E135" s="1514"/>
      <c r="F135" s="1514"/>
      <c r="G135" s="1514"/>
      <c r="H135" s="1514"/>
      <c r="I135" s="1514"/>
      <c r="J135" s="1514"/>
      <c r="K135" s="1514"/>
      <c r="L135" s="1016"/>
    </row>
    <row r="136" spans="1:14" x14ac:dyDescent="0.25">
      <c r="B136" s="1514" t="s">
        <v>199</v>
      </c>
      <c r="C136" s="1514"/>
      <c r="D136" s="1514"/>
      <c r="E136" s="1514"/>
      <c r="F136" s="1514"/>
      <c r="G136" s="1514"/>
      <c r="H136" s="1514"/>
      <c r="I136" s="1514"/>
      <c r="J136" s="1514"/>
      <c r="K136" s="1514"/>
      <c r="L136" s="404"/>
    </row>
    <row r="137" spans="1:14" ht="29.1" customHeight="1" x14ac:dyDescent="0.25">
      <c r="B137" s="1551" t="s">
        <v>200</v>
      </c>
      <c r="C137" s="1551"/>
      <c r="D137" s="1551"/>
      <c r="E137" s="1551"/>
      <c r="F137" s="1551"/>
      <c r="G137" s="1551"/>
      <c r="H137" s="1551"/>
      <c r="I137" s="1551"/>
      <c r="J137" s="1551"/>
      <c r="K137" s="1551"/>
      <c r="L137" s="403"/>
    </row>
    <row r="138" spans="1:14" x14ac:dyDescent="0.25">
      <c r="B138" s="439"/>
      <c r="C138" s="439"/>
      <c r="D138" s="439"/>
      <c r="E138" s="439"/>
      <c r="F138" s="439"/>
      <c r="G138" s="439"/>
      <c r="H138" s="439"/>
      <c r="I138" s="439"/>
      <c r="J138" s="439"/>
      <c r="K138" s="439"/>
      <c r="L138" s="403"/>
    </row>
    <row r="139" spans="1:14" x14ac:dyDescent="0.25">
      <c r="B139" s="439"/>
      <c r="C139" s="439"/>
      <c r="D139" s="439"/>
      <c r="E139" s="439"/>
      <c r="F139" s="439"/>
      <c r="G139" s="439"/>
      <c r="H139" s="439"/>
      <c r="I139" s="439"/>
      <c r="J139" s="439"/>
      <c r="K139" s="439"/>
      <c r="L139" s="403"/>
    </row>
  </sheetData>
  <mergeCells count="16">
    <mergeCell ref="B1:K1"/>
    <mergeCell ref="B133:K133"/>
    <mergeCell ref="B134:K134"/>
    <mergeCell ref="B136:K136"/>
    <mergeCell ref="B137:K137"/>
    <mergeCell ref="B131:K131"/>
    <mergeCell ref="B132:K132"/>
    <mergeCell ref="B135:K135"/>
    <mergeCell ref="B129:H129"/>
    <mergeCell ref="B124:K124"/>
    <mergeCell ref="B125:T125"/>
    <mergeCell ref="B2:C2"/>
    <mergeCell ref="G2:I2"/>
    <mergeCell ref="B126:K126"/>
    <mergeCell ref="B127:K127"/>
    <mergeCell ref="B128:H128"/>
  </mergeCells>
  <hyperlinks>
    <hyperlink ref="J123" r:id="rId1" display="http://www.jstor.org/stable/3466844" xr:uid="{00000000-0004-0000-1200-000000000000}"/>
    <hyperlink ref="B124" r:id="rId2" xr:uid="{00000000-0004-0000-1200-000001000000}"/>
    <hyperlink ref="B123" r:id="rId3" xr:uid="{00000000-0004-0000-1200-000002000000}"/>
    <hyperlink ref="B125" r:id="rId4" display="WID.world (accessed 21 February 2017)" xr:uid="{00000000-0004-0000-1200-000003000000}"/>
    <hyperlink ref="C125" r:id="rId5" display="http://wid.world/" xr:uid="{00000000-0004-0000-1200-000004000000}"/>
    <hyperlink ref="D125" r:id="rId6" display="http://wid.world/" xr:uid="{00000000-0004-0000-1200-000005000000}"/>
    <hyperlink ref="E125" r:id="rId7" display="http://wid.world/" xr:uid="{00000000-0004-0000-1200-000006000000}"/>
    <hyperlink ref="F125" r:id="rId8" display="http://wid.world/" xr:uid="{00000000-0004-0000-1200-000007000000}"/>
    <hyperlink ref="G125" r:id="rId9" display="http://wid.world/" xr:uid="{00000000-0004-0000-1200-000008000000}"/>
    <hyperlink ref="H125" r:id="rId10" display="http://wid.world/" xr:uid="{00000000-0004-0000-1200-000009000000}"/>
    <hyperlink ref="I125" r:id="rId11" display="http://wid.world/" xr:uid="{00000000-0004-0000-1200-00000A000000}"/>
    <hyperlink ref="J125" r:id="rId12" display="http://wid.world/" xr:uid="{00000000-0004-0000-1200-00000B000000}"/>
    <hyperlink ref="K125" r:id="rId13" display="http://wid.world/" xr:uid="{00000000-0004-0000-1200-00000C000000}"/>
    <hyperlink ref="L125" r:id="rId14" display="http://wid.world/" xr:uid="{00000000-0004-0000-1200-00000D000000}"/>
    <hyperlink ref="M125" r:id="rId15" display="http://wid.world/" xr:uid="{00000000-0004-0000-1200-00000E000000}"/>
    <hyperlink ref="N125" r:id="rId16" display="http://wid.world/" xr:uid="{00000000-0004-0000-1200-00000F000000}"/>
    <hyperlink ref="O125" r:id="rId17" display="http://wid.world/" xr:uid="{00000000-0004-0000-1200-000010000000}"/>
    <hyperlink ref="P125" r:id="rId18" display="http://wid.world/" xr:uid="{00000000-0004-0000-1200-000011000000}"/>
    <hyperlink ref="Q125" r:id="rId19" display="http://wid.world/" xr:uid="{00000000-0004-0000-1200-000012000000}"/>
    <hyperlink ref="R125" r:id="rId20" display="http://wid.world/" xr:uid="{00000000-0004-0000-1200-000013000000}"/>
    <hyperlink ref="S125" r:id="rId21" display="http://wid.world/" xr:uid="{00000000-0004-0000-1200-000014000000}"/>
    <hyperlink ref="T125" r:id="rId22" display="http://wid.world/" xr:uid="{00000000-0004-0000-1200-000015000000}"/>
    <hyperlink ref="B131" r:id="rId23" xr:uid="{00000000-0004-0000-1200-000016000000}"/>
    <hyperlink ref="B133" r:id="rId24" xr:uid="{00000000-0004-0000-1200-000017000000}"/>
    <hyperlink ref="B134" r:id="rId25" xr:uid="{00000000-0004-0000-1200-000018000000}"/>
    <hyperlink ref="B136" r:id="rId26" xr:uid="{00000000-0004-0000-1200-000019000000}"/>
    <hyperlink ref="B135" r:id="rId27" xr:uid="{00000000-0004-0000-1200-00001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6"/>
  <sheetViews>
    <sheetView workbookViewId="0">
      <pane xSplit="1" ySplit="5" topLeftCell="B6" activePane="bottomRight" state="frozen"/>
      <selection pane="topRight" activeCell="B1" sqref="B1"/>
      <selection pane="bottomLeft" activeCell="A6" sqref="A6"/>
      <selection pane="bottomRight"/>
    </sheetView>
  </sheetViews>
  <sheetFormatPr defaultColWidth="8.85546875" defaultRowHeight="15" x14ac:dyDescent="0.25"/>
  <cols>
    <col min="1" max="1" width="9.7109375" style="19" customWidth="1"/>
    <col min="2" max="2" width="24.28515625" style="32" bestFit="1" customWidth="1"/>
    <col min="3" max="3" width="19.28515625" style="32" customWidth="1"/>
    <col min="4" max="4" width="16.85546875" style="32" customWidth="1"/>
    <col min="5" max="5" width="20.85546875" style="32" bestFit="1" customWidth="1"/>
    <col min="6" max="6" width="17.85546875" style="32" bestFit="1" customWidth="1"/>
    <col min="7" max="8" width="2" style="32" customWidth="1"/>
    <col min="9" max="11" width="8.85546875" style="19" customWidth="1"/>
    <col min="12" max="16384" width="8.85546875" style="19"/>
  </cols>
  <sheetData>
    <row r="1" spans="1:14" ht="27" thickBot="1" x14ac:dyDescent="0.3">
      <c r="B1" s="1504" t="s">
        <v>809</v>
      </c>
      <c r="C1" s="1505"/>
      <c r="D1" s="1505"/>
      <c r="E1" s="1505"/>
      <c r="F1" s="1506"/>
      <c r="G1" s="20"/>
      <c r="H1" s="20"/>
    </row>
    <row r="2" spans="1:14" ht="15.75" thickBot="1" x14ac:dyDescent="0.3">
      <c r="B2" s="21" t="s">
        <v>55</v>
      </c>
      <c r="C2" s="80" t="s">
        <v>56</v>
      </c>
      <c r="D2" s="997" t="s">
        <v>57</v>
      </c>
      <c r="E2" s="21" t="s">
        <v>58</v>
      </c>
      <c r="F2" s="82" t="s">
        <v>59</v>
      </c>
      <c r="G2" s="20"/>
      <c r="H2" s="20"/>
    </row>
    <row r="3" spans="1:14" x14ac:dyDescent="0.25">
      <c r="B3" s="80" t="s">
        <v>60</v>
      </c>
      <c r="C3" s="22" t="s">
        <v>61</v>
      </c>
      <c r="D3" s="998" t="s">
        <v>62</v>
      </c>
      <c r="E3" s="22" t="s">
        <v>63</v>
      </c>
      <c r="F3" s="23" t="s">
        <v>64</v>
      </c>
      <c r="G3" s="20"/>
      <c r="H3" s="20"/>
      <c r="I3" s="1507"/>
      <c r="J3" s="1507"/>
      <c r="K3" s="1507"/>
      <c r="L3" s="1507"/>
      <c r="M3" s="1507"/>
      <c r="N3" s="1507"/>
    </row>
    <row r="4" spans="1:14" s="24" customFormat="1" x14ac:dyDescent="0.25">
      <c r="A4" s="24" t="s">
        <v>65</v>
      </c>
      <c r="B4" s="81" t="s">
        <v>66</v>
      </c>
      <c r="C4" s="25" t="s">
        <v>67</v>
      </c>
      <c r="D4" s="999" t="s">
        <v>68</v>
      </c>
      <c r="E4" s="27"/>
      <c r="F4" s="27"/>
      <c r="G4" s="26"/>
      <c r="H4" s="26"/>
      <c r="I4" s="1507"/>
      <c r="J4" s="1507"/>
      <c r="K4" s="1507"/>
      <c r="L4" s="1507"/>
      <c r="M4" s="1507"/>
      <c r="N4" s="1507"/>
    </row>
    <row r="5" spans="1:14" s="28" customFormat="1" ht="90" x14ac:dyDescent="0.25">
      <c r="A5" s="28" t="s">
        <v>4</v>
      </c>
      <c r="B5" s="29" t="s">
        <v>53</v>
      </c>
      <c r="C5" s="990" t="s">
        <v>463</v>
      </c>
      <c r="D5" s="1000" t="s">
        <v>445</v>
      </c>
      <c r="E5" s="993" t="s">
        <v>69</v>
      </c>
      <c r="F5" s="993" t="s">
        <v>69</v>
      </c>
      <c r="G5" s="30"/>
      <c r="H5" s="30"/>
      <c r="I5" s="1507"/>
      <c r="J5" s="1507"/>
      <c r="K5" s="1507"/>
      <c r="L5" s="1507"/>
      <c r="M5" s="1507"/>
      <c r="N5" s="1507"/>
    </row>
    <row r="6" spans="1:14" s="28" customFormat="1" x14ac:dyDescent="0.25">
      <c r="A6" s="19">
        <v>1900</v>
      </c>
      <c r="B6" s="29"/>
      <c r="C6" s="990"/>
      <c r="D6" s="1000"/>
      <c r="E6" s="29"/>
      <c r="F6" s="29"/>
      <c r="G6" s="30"/>
      <c r="H6" s="30"/>
    </row>
    <row r="7" spans="1:14" s="28" customFormat="1" x14ac:dyDescent="0.25">
      <c r="A7" s="19">
        <v>1901</v>
      </c>
      <c r="B7" s="29"/>
      <c r="C7" s="990"/>
      <c r="D7" s="1000"/>
      <c r="E7" s="29"/>
      <c r="F7" s="29"/>
      <c r="G7" s="30"/>
      <c r="H7" s="30"/>
    </row>
    <row r="8" spans="1:14" s="28" customFormat="1" x14ac:dyDescent="0.25">
      <c r="A8" s="19">
        <v>1902</v>
      </c>
      <c r="B8" s="29"/>
      <c r="C8" s="990"/>
      <c r="D8" s="1000"/>
      <c r="E8" s="29"/>
      <c r="F8" s="29"/>
      <c r="G8" s="30"/>
      <c r="H8" s="30"/>
    </row>
    <row r="9" spans="1:14" s="28" customFormat="1" x14ac:dyDescent="0.25">
      <c r="A9" s="19">
        <v>1903</v>
      </c>
      <c r="B9" s="29"/>
      <c r="C9" s="990"/>
      <c r="D9" s="1000"/>
      <c r="E9" s="29"/>
      <c r="F9" s="29"/>
      <c r="G9" s="30"/>
      <c r="H9" s="30"/>
    </row>
    <row r="10" spans="1:14" s="28" customFormat="1" x14ac:dyDescent="0.25">
      <c r="A10" s="19">
        <v>1904</v>
      </c>
      <c r="B10" s="29"/>
      <c r="C10" s="990"/>
      <c r="D10" s="1000"/>
      <c r="E10" s="29"/>
      <c r="F10" s="29"/>
      <c r="G10" s="30"/>
      <c r="H10" s="30"/>
    </row>
    <row r="11" spans="1:14" s="28" customFormat="1" x14ac:dyDescent="0.25">
      <c r="A11" s="19">
        <v>1905</v>
      </c>
      <c r="B11" s="29"/>
      <c r="C11" s="990"/>
      <c r="D11" s="1000"/>
      <c r="E11" s="29"/>
      <c r="F11" s="29"/>
      <c r="G11" s="30"/>
      <c r="H11" s="30"/>
    </row>
    <row r="12" spans="1:14" s="28" customFormat="1" x14ac:dyDescent="0.25">
      <c r="A12" s="19">
        <v>1906</v>
      </c>
      <c r="B12" s="29"/>
      <c r="C12" s="990"/>
      <c r="D12" s="1000"/>
      <c r="E12" s="29"/>
      <c r="F12" s="29"/>
      <c r="G12" s="30"/>
      <c r="H12" s="30"/>
    </row>
    <row r="13" spans="1:14" s="28" customFormat="1" x14ac:dyDescent="0.25">
      <c r="A13" s="19">
        <v>1907</v>
      </c>
      <c r="B13" s="29"/>
      <c r="C13" s="990"/>
      <c r="D13" s="1000"/>
      <c r="E13" s="29"/>
      <c r="F13" s="29"/>
      <c r="G13" s="30"/>
      <c r="H13" s="30"/>
    </row>
    <row r="14" spans="1:14" s="28" customFormat="1" x14ac:dyDescent="0.25">
      <c r="A14" s="19">
        <v>1908</v>
      </c>
      <c r="B14" s="29"/>
      <c r="C14" s="990"/>
      <c r="D14" s="1000"/>
      <c r="E14" s="29"/>
      <c r="F14" s="29"/>
      <c r="G14" s="30"/>
      <c r="H14" s="30"/>
    </row>
    <row r="15" spans="1:14" s="28" customFormat="1" x14ac:dyDescent="0.25">
      <c r="A15" s="19">
        <v>1909</v>
      </c>
      <c r="B15" s="29"/>
      <c r="C15" s="990"/>
      <c r="D15" s="1000"/>
      <c r="E15" s="29"/>
      <c r="F15" s="29"/>
      <c r="G15" s="30"/>
      <c r="H15" s="30"/>
    </row>
    <row r="16" spans="1:14" s="28" customFormat="1" x14ac:dyDescent="0.25">
      <c r="A16" s="19">
        <v>1910</v>
      </c>
      <c r="B16" s="29"/>
      <c r="C16" s="990"/>
      <c r="D16" s="1000"/>
      <c r="E16" s="29"/>
      <c r="F16" s="29"/>
      <c r="G16" s="30"/>
      <c r="H16" s="30"/>
    </row>
    <row r="17" spans="1:8" x14ac:dyDescent="0.25">
      <c r="A17" s="19">
        <v>1911</v>
      </c>
      <c r="B17" s="31"/>
      <c r="C17" s="31"/>
      <c r="D17" s="51"/>
      <c r="E17" s="31"/>
      <c r="F17" s="31"/>
      <c r="G17" s="19"/>
      <c r="H17" s="19"/>
    </row>
    <row r="18" spans="1:8" x14ac:dyDescent="0.25">
      <c r="A18" s="19">
        <v>1912</v>
      </c>
      <c r="B18" s="31"/>
      <c r="C18" s="31"/>
      <c r="D18" s="51"/>
      <c r="E18" s="31"/>
      <c r="F18" s="31"/>
      <c r="G18" s="19"/>
      <c r="H18" s="19"/>
    </row>
    <row r="19" spans="1:8" x14ac:dyDescent="0.25">
      <c r="A19" s="19">
        <v>1913</v>
      </c>
      <c r="B19" s="31"/>
      <c r="C19" s="31"/>
      <c r="D19" s="51"/>
      <c r="E19" s="31"/>
      <c r="F19" s="31"/>
      <c r="G19" s="19"/>
      <c r="H19" s="19"/>
    </row>
    <row r="20" spans="1:8" x14ac:dyDescent="0.25">
      <c r="A20" s="19">
        <v>1914</v>
      </c>
      <c r="B20" s="31"/>
      <c r="C20" s="31"/>
      <c r="D20" s="51"/>
      <c r="E20" s="31"/>
      <c r="F20" s="31"/>
      <c r="G20" s="19"/>
      <c r="H20" s="19"/>
    </row>
    <row r="21" spans="1:8" x14ac:dyDescent="0.25">
      <c r="A21" s="19">
        <v>1915</v>
      </c>
      <c r="B21" s="31"/>
      <c r="C21" s="31"/>
      <c r="D21" s="51"/>
      <c r="E21" s="31"/>
      <c r="F21" s="31"/>
      <c r="G21" s="19"/>
      <c r="H21" s="19"/>
    </row>
    <row r="22" spans="1:8" x14ac:dyDescent="0.25">
      <c r="A22" s="19">
        <v>1916</v>
      </c>
      <c r="B22" s="31"/>
      <c r="C22" s="31"/>
      <c r="D22" s="51"/>
      <c r="E22" s="31"/>
      <c r="F22" s="31"/>
      <c r="G22" s="19"/>
      <c r="H22" s="19"/>
    </row>
    <row r="23" spans="1:8" x14ac:dyDescent="0.25">
      <c r="A23" s="19">
        <v>1917</v>
      </c>
      <c r="B23" s="31"/>
      <c r="C23" s="31"/>
      <c r="D23" s="51"/>
      <c r="E23" s="31"/>
      <c r="F23" s="31"/>
      <c r="G23" s="19"/>
      <c r="H23" s="19"/>
    </row>
    <row r="24" spans="1:8" x14ac:dyDescent="0.25">
      <c r="A24" s="19">
        <v>1918</v>
      </c>
      <c r="B24" s="31"/>
      <c r="C24" s="31"/>
      <c r="D24" s="51"/>
      <c r="E24" s="31"/>
      <c r="F24" s="31"/>
      <c r="G24" s="19"/>
      <c r="H24" s="19"/>
    </row>
    <row r="25" spans="1:8" x14ac:dyDescent="0.25">
      <c r="A25" s="19">
        <v>1919</v>
      </c>
      <c r="B25" s="31"/>
      <c r="C25" s="31"/>
      <c r="D25" s="51"/>
      <c r="E25" s="31"/>
      <c r="F25" s="31"/>
      <c r="G25" s="19"/>
      <c r="H25" s="19"/>
    </row>
    <row r="26" spans="1:8" x14ac:dyDescent="0.25">
      <c r="A26" s="19">
        <v>1920</v>
      </c>
      <c r="B26" s="31"/>
      <c r="C26" s="31"/>
      <c r="D26" s="51"/>
      <c r="E26" s="31"/>
      <c r="F26" s="31"/>
      <c r="G26" s="19"/>
      <c r="H26" s="19"/>
    </row>
    <row r="27" spans="1:8" x14ac:dyDescent="0.25">
      <c r="A27" s="19">
        <v>1921</v>
      </c>
      <c r="B27" s="31"/>
      <c r="C27" s="31"/>
      <c r="D27" s="51"/>
      <c r="E27" s="31"/>
      <c r="F27" s="31"/>
      <c r="G27" s="19"/>
      <c r="H27" s="19"/>
    </row>
    <row r="28" spans="1:8" x14ac:dyDescent="0.25">
      <c r="A28" s="19">
        <v>1922</v>
      </c>
      <c r="B28" s="31"/>
      <c r="C28" s="31"/>
      <c r="D28" s="51"/>
      <c r="E28" s="31"/>
      <c r="F28" s="31"/>
      <c r="G28" s="19"/>
      <c r="H28" s="19"/>
    </row>
    <row r="29" spans="1:8" x14ac:dyDescent="0.25">
      <c r="A29" s="19">
        <v>1923</v>
      </c>
      <c r="B29" s="31"/>
      <c r="C29" s="31"/>
      <c r="D29" s="51"/>
      <c r="E29" s="31"/>
      <c r="F29" s="31"/>
      <c r="G29" s="19"/>
      <c r="H29" s="19"/>
    </row>
    <row r="30" spans="1:8" x14ac:dyDescent="0.25">
      <c r="A30" s="19">
        <v>1924</v>
      </c>
      <c r="B30" s="31"/>
      <c r="C30" s="31"/>
      <c r="D30" s="51"/>
      <c r="E30" s="31"/>
      <c r="F30" s="31"/>
      <c r="G30" s="19"/>
      <c r="H30" s="19"/>
    </row>
    <row r="31" spans="1:8" x14ac:dyDescent="0.25">
      <c r="A31" s="19">
        <v>1925</v>
      </c>
      <c r="B31" s="31"/>
      <c r="C31" s="31"/>
      <c r="D31" s="51"/>
      <c r="E31" s="31"/>
      <c r="F31" s="31"/>
      <c r="G31" s="19"/>
      <c r="H31" s="19"/>
    </row>
    <row r="32" spans="1:8" x14ac:dyDescent="0.25">
      <c r="A32" s="19">
        <v>1926</v>
      </c>
      <c r="B32" s="31"/>
      <c r="C32" s="31"/>
      <c r="D32" s="51"/>
      <c r="E32" s="31"/>
      <c r="F32" s="31"/>
      <c r="G32" s="19"/>
      <c r="H32" s="19"/>
    </row>
    <row r="33" spans="1:8" x14ac:dyDescent="0.25">
      <c r="A33" s="19">
        <v>1927</v>
      </c>
      <c r="B33" s="31"/>
      <c r="C33" s="31"/>
      <c r="D33" s="51"/>
      <c r="E33" s="31"/>
      <c r="F33" s="31"/>
      <c r="G33" s="19"/>
      <c r="H33" s="19"/>
    </row>
    <row r="34" spans="1:8" x14ac:dyDescent="0.25">
      <c r="A34" s="19">
        <v>1928</v>
      </c>
      <c r="B34" s="31"/>
      <c r="C34" s="31"/>
      <c r="D34" s="51"/>
      <c r="E34" s="31"/>
      <c r="F34" s="31"/>
      <c r="G34" s="19"/>
      <c r="H34" s="19"/>
    </row>
    <row r="35" spans="1:8" x14ac:dyDescent="0.25">
      <c r="A35" s="19">
        <v>1929</v>
      </c>
      <c r="B35" s="31"/>
      <c r="C35" s="31"/>
      <c r="D35" s="51"/>
      <c r="E35" s="31"/>
      <c r="F35" s="31"/>
      <c r="G35" s="19"/>
      <c r="H35" s="19"/>
    </row>
    <row r="36" spans="1:8" x14ac:dyDescent="0.25">
      <c r="A36" s="19">
        <v>1930</v>
      </c>
      <c r="B36" s="31"/>
      <c r="C36" s="31"/>
      <c r="D36" s="51"/>
      <c r="E36" s="31"/>
      <c r="F36" s="31"/>
      <c r="G36" s="19"/>
      <c r="H36" s="19"/>
    </row>
    <row r="37" spans="1:8" x14ac:dyDescent="0.25">
      <c r="A37" s="19">
        <v>1931</v>
      </c>
      <c r="B37" s="31"/>
      <c r="C37" s="31"/>
      <c r="D37" s="51"/>
      <c r="E37" s="31"/>
      <c r="F37" s="31"/>
      <c r="G37" s="19"/>
      <c r="H37" s="19"/>
    </row>
    <row r="38" spans="1:8" x14ac:dyDescent="0.25">
      <c r="A38" s="19">
        <v>1932</v>
      </c>
      <c r="B38" s="31"/>
      <c r="C38" s="33">
        <f>'Argentina (sources)'!H37</f>
        <v>18.77</v>
      </c>
      <c r="D38" s="51"/>
      <c r="E38" s="31"/>
      <c r="F38" s="31"/>
      <c r="G38" s="19"/>
      <c r="H38" s="19"/>
    </row>
    <row r="39" spans="1:8" x14ac:dyDescent="0.25">
      <c r="A39" s="19">
        <v>1933</v>
      </c>
      <c r="B39" s="31"/>
      <c r="C39" s="33">
        <f>'Argentina (sources)'!H38</f>
        <v>17.18</v>
      </c>
      <c r="D39" s="51"/>
      <c r="E39" s="31"/>
      <c r="F39" s="31"/>
      <c r="G39" s="19"/>
      <c r="H39" s="19"/>
    </row>
    <row r="40" spans="1:8" x14ac:dyDescent="0.25">
      <c r="A40" s="19">
        <v>1934</v>
      </c>
      <c r="B40" s="31"/>
      <c r="C40" s="33">
        <f>'Argentina (sources)'!H39</f>
        <v>18.059999999999999</v>
      </c>
      <c r="D40" s="51"/>
      <c r="E40" s="31"/>
      <c r="F40" s="31"/>
      <c r="G40" s="19"/>
      <c r="H40" s="19"/>
    </row>
    <row r="41" spans="1:8" x14ac:dyDescent="0.25">
      <c r="A41" s="19">
        <v>1935</v>
      </c>
      <c r="B41" s="31"/>
      <c r="C41" s="33">
        <f>'Argentina (sources)'!H40</f>
        <v>18.440000000000001</v>
      </c>
      <c r="D41" s="51"/>
      <c r="E41" s="31"/>
      <c r="F41" s="31"/>
      <c r="G41" s="19"/>
      <c r="H41" s="19"/>
    </row>
    <row r="42" spans="1:8" x14ac:dyDescent="0.25">
      <c r="A42" s="19">
        <v>1936</v>
      </c>
      <c r="B42" s="31"/>
      <c r="C42" s="33">
        <f>'Argentina (sources)'!H41</f>
        <v>20.399999999999999</v>
      </c>
      <c r="D42" s="51"/>
      <c r="E42" s="31"/>
      <c r="F42" s="31"/>
      <c r="G42" s="19"/>
      <c r="H42" s="19"/>
    </row>
    <row r="43" spans="1:8" x14ac:dyDescent="0.25">
      <c r="A43" s="19">
        <v>1937</v>
      </c>
      <c r="B43" s="31"/>
      <c r="C43" s="33">
        <f>'Argentina (sources)'!H42</f>
        <v>20.440000000000001</v>
      </c>
      <c r="D43" s="51"/>
      <c r="E43" s="31"/>
      <c r="F43" s="31"/>
      <c r="G43" s="19"/>
      <c r="H43" s="19"/>
    </row>
    <row r="44" spans="1:8" x14ac:dyDescent="0.25">
      <c r="A44" s="19">
        <v>1938</v>
      </c>
      <c r="B44" s="31"/>
      <c r="C44" s="33">
        <f>'Argentina (sources)'!H43</f>
        <v>20.47</v>
      </c>
      <c r="D44" s="51"/>
      <c r="E44" s="31"/>
      <c r="F44" s="31"/>
      <c r="G44" s="19"/>
      <c r="H44" s="19"/>
    </row>
    <row r="45" spans="1:8" x14ac:dyDescent="0.25">
      <c r="A45" s="19">
        <v>1939</v>
      </c>
      <c r="B45" s="31"/>
      <c r="C45" s="33">
        <f>'Argentina (sources)'!H44</f>
        <v>20.88</v>
      </c>
      <c r="D45" s="51"/>
      <c r="E45" s="31"/>
      <c r="F45" s="31"/>
      <c r="G45" s="19"/>
      <c r="H45" s="19"/>
    </row>
    <row r="46" spans="1:8" x14ac:dyDescent="0.25">
      <c r="A46" s="19">
        <v>1940</v>
      </c>
      <c r="B46" s="31"/>
      <c r="C46" s="33">
        <f>'Argentina (sources)'!H45</f>
        <v>20.11</v>
      </c>
      <c r="D46" s="51"/>
      <c r="E46" s="31"/>
      <c r="F46" s="31"/>
      <c r="G46" s="19"/>
      <c r="H46" s="19"/>
    </row>
    <row r="47" spans="1:8" x14ac:dyDescent="0.25">
      <c r="A47" s="19">
        <v>1941</v>
      </c>
      <c r="B47" s="31"/>
      <c r="C47" s="33">
        <f>'Argentina (sources)'!H46</f>
        <v>22.43</v>
      </c>
      <c r="D47" s="51"/>
      <c r="E47" s="31"/>
      <c r="F47" s="31"/>
      <c r="G47" s="19"/>
      <c r="H47" s="19"/>
    </row>
    <row r="48" spans="1:8" x14ac:dyDescent="0.25">
      <c r="A48" s="19">
        <v>1942</v>
      </c>
      <c r="B48" s="31"/>
      <c r="C48" s="33">
        <f>'Argentina (sources)'!H47</f>
        <v>23.77</v>
      </c>
      <c r="D48" s="51"/>
      <c r="E48" s="31"/>
      <c r="F48" s="31"/>
      <c r="G48" s="19"/>
      <c r="H48" s="19"/>
    </row>
    <row r="49" spans="1:8" x14ac:dyDescent="0.25">
      <c r="A49" s="19">
        <v>1943</v>
      </c>
      <c r="B49" s="31"/>
      <c r="C49" s="33">
        <f>'Argentina (sources)'!H48</f>
        <v>25.96</v>
      </c>
      <c r="D49" s="51"/>
      <c r="E49" s="31"/>
      <c r="F49" s="31"/>
      <c r="G49" s="19"/>
      <c r="H49" s="19"/>
    </row>
    <row r="50" spans="1:8" x14ac:dyDescent="0.25">
      <c r="A50" s="19">
        <v>1944</v>
      </c>
      <c r="B50" s="31"/>
      <c r="C50" s="33">
        <f>'Argentina (sources)'!H49</f>
        <v>24.75</v>
      </c>
      <c r="D50" s="51"/>
      <c r="E50" s="31"/>
      <c r="F50" s="31"/>
      <c r="G50" s="19"/>
      <c r="H50" s="19"/>
    </row>
    <row r="51" spans="1:8" x14ac:dyDescent="0.25">
      <c r="A51" s="19">
        <v>1945</v>
      </c>
      <c r="B51" s="31"/>
      <c r="C51" s="33">
        <f>'Argentina (sources)'!H50</f>
        <v>23.39</v>
      </c>
      <c r="D51" s="51"/>
      <c r="E51" s="31"/>
      <c r="F51" s="31"/>
      <c r="G51" s="19"/>
      <c r="H51" s="19"/>
    </row>
    <row r="52" spans="1:8" x14ac:dyDescent="0.25">
      <c r="A52" s="19">
        <v>1946</v>
      </c>
      <c r="B52" s="31"/>
      <c r="C52" s="33">
        <f>'Argentina (sources)'!H51</f>
        <v>22.63</v>
      </c>
      <c r="D52" s="51"/>
      <c r="E52" s="31"/>
      <c r="F52" s="31"/>
      <c r="G52" s="19"/>
      <c r="H52" s="19"/>
    </row>
    <row r="53" spans="1:8" x14ac:dyDescent="0.25">
      <c r="A53" s="19">
        <v>1947</v>
      </c>
      <c r="B53" s="31"/>
      <c r="C53" s="33">
        <f>'Argentina (sources)'!H52</f>
        <v>24.02</v>
      </c>
      <c r="D53" s="51"/>
      <c r="E53" s="31"/>
      <c r="F53" s="31"/>
      <c r="G53" s="19"/>
      <c r="H53" s="19"/>
    </row>
    <row r="54" spans="1:8" x14ac:dyDescent="0.25">
      <c r="A54" s="19">
        <v>1948</v>
      </c>
      <c r="B54" s="31"/>
      <c r="C54" s="33">
        <f>'Argentina (sources)'!H53</f>
        <v>23.22</v>
      </c>
      <c r="D54" s="51"/>
      <c r="E54" s="31"/>
      <c r="F54" s="31"/>
      <c r="G54" s="19"/>
      <c r="H54" s="19"/>
    </row>
    <row r="55" spans="1:8" x14ac:dyDescent="0.25">
      <c r="A55" s="19">
        <v>1949</v>
      </c>
      <c r="B55" s="31"/>
      <c r="C55" s="33">
        <f>'Argentina (sources)'!H54</f>
        <v>19.34</v>
      </c>
      <c r="D55" s="51"/>
      <c r="E55" s="31"/>
      <c r="F55" s="31"/>
      <c r="G55" s="19"/>
      <c r="H55" s="19"/>
    </row>
    <row r="56" spans="1:8" x14ac:dyDescent="0.25">
      <c r="A56" s="19">
        <v>1950</v>
      </c>
      <c r="B56" s="31"/>
      <c r="C56" s="33">
        <f>'Argentina (sources)'!H55</f>
        <v>19.809999999999999</v>
      </c>
      <c r="D56" s="51"/>
      <c r="E56" s="31"/>
      <c r="F56" s="31"/>
      <c r="G56" s="19"/>
      <c r="H56" s="19"/>
    </row>
    <row r="57" spans="1:8" x14ac:dyDescent="0.25">
      <c r="A57" s="19">
        <v>1951</v>
      </c>
      <c r="B57" s="31"/>
      <c r="C57" s="33">
        <f>'Argentina (sources)'!H56</f>
        <v>16.96</v>
      </c>
      <c r="D57" s="51"/>
      <c r="E57" s="31"/>
      <c r="F57" s="31"/>
      <c r="G57" s="19"/>
      <c r="H57" s="19"/>
    </row>
    <row r="58" spans="1:8" x14ac:dyDescent="0.25">
      <c r="A58" s="19">
        <v>1952</v>
      </c>
      <c r="B58" s="31"/>
      <c r="C58" s="33">
        <f>'Argentina (sources)'!H57</f>
        <v>15.96</v>
      </c>
      <c r="D58" s="51"/>
      <c r="E58" s="31"/>
      <c r="F58" s="31"/>
      <c r="G58" s="19"/>
      <c r="H58" s="19"/>
    </row>
    <row r="59" spans="1:8" x14ac:dyDescent="0.25">
      <c r="A59" s="19">
        <v>1953</v>
      </c>
      <c r="B59" s="34">
        <f>'Argentina (sources)'!B58/'Argentina (sources)'!B$77*B$80</f>
        <v>37.110690913879921</v>
      </c>
      <c r="C59" s="33">
        <f>'Argentina (sources)'!H58</f>
        <v>15.35</v>
      </c>
      <c r="D59" s="51"/>
      <c r="E59" s="31"/>
      <c r="F59" s="31"/>
      <c r="G59" s="19"/>
      <c r="H59" s="19"/>
    </row>
    <row r="60" spans="1:8" x14ac:dyDescent="0.25">
      <c r="A60" s="19">
        <v>1954</v>
      </c>
      <c r="B60" s="31"/>
      <c r="C60" s="33">
        <f>'Argentina (sources)'!H59</f>
        <v>16.54</v>
      </c>
      <c r="D60" s="51"/>
      <c r="E60" s="31"/>
      <c r="F60" s="31"/>
      <c r="G60" s="19"/>
      <c r="H60" s="19"/>
    </row>
    <row r="61" spans="1:8" x14ac:dyDescent="0.25">
      <c r="A61" s="19">
        <v>1955</v>
      </c>
      <c r="B61" s="31"/>
      <c r="C61" s="33"/>
      <c r="D61" s="51"/>
      <c r="E61" s="31"/>
      <c r="F61" s="31"/>
      <c r="G61" s="19"/>
      <c r="H61" s="19"/>
    </row>
    <row r="62" spans="1:8" x14ac:dyDescent="0.25">
      <c r="A62" s="19">
        <v>1956</v>
      </c>
      <c r="B62" s="31"/>
      <c r="C62" s="33">
        <f>'Argentina (sources)'!H61</f>
        <v>15.66</v>
      </c>
      <c r="D62" s="51"/>
      <c r="E62" s="31"/>
      <c r="F62" s="31"/>
      <c r="G62" s="19"/>
      <c r="H62" s="19"/>
    </row>
    <row r="63" spans="1:8" x14ac:dyDescent="0.25">
      <c r="A63" s="19">
        <v>1957</v>
      </c>
      <c r="B63" s="31"/>
      <c r="C63" s="33"/>
      <c r="D63" s="51"/>
      <c r="E63" s="31"/>
      <c r="F63" s="31"/>
      <c r="G63" s="19"/>
      <c r="H63" s="19"/>
    </row>
    <row r="64" spans="1:8" x14ac:dyDescent="0.25">
      <c r="A64" s="19">
        <v>1958</v>
      </c>
      <c r="B64" s="31"/>
      <c r="C64" s="33">
        <f>'Argentina (sources)'!H63</f>
        <v>14.17</v>
      </c>
      <c r="D64" s="51"/>
      <c r="E64" s="31"/>
      <c r="F64" s="31"/>
      <c r="G64" s="19"/>
      <c r="H64" s="19"/>
    </row>
    <row r="65" spans="1:8" x14ac:dyDescent="0.25">
      <c r="A65" s="19">
        <v>1959</v>
      </c>
      <c r="B65" s="34">
        <f>'Argentina (sources)'!B64/'Argentina (sources)'!B$77*B$80</f>
        <v>41.471197096260823</v>
      </c>
      <c r="C65" s="33">
        <f>'Argentina (sources)'!H64</f>
        <v>15.92</v>
      </c>
      <c r="D65" s="51"/>
      <c r="E65" s="31"/>
      <c r="F65" s="31"/>
    </row>
    <row r="66" spans="1:8" x14ac:dyDescent="0.25">
      <c r="A66" s="19">
        <v>1960</v>
      </c>
      <c r="B66" s="31"/>
      <c r="C66" s="33"/>
      <c r="D66" s="51"/>
      <c r="E66" s="31"/>
      <c r="F66" s="31"/>
    </row>
    <row r="67" spans="1:8" x14ac:dyDescent="0.25">
      <c r="A67" s="19">
        <v>1961</v>
      </c>
      <c r="B67" s="34">
        <f>'Argentina (sources)'!B66/'Argentina (sources)'!B$77*B$80</f>
        <v>38.873448732289219</v>
      </c>
      <c r="C67" s="33">
        <f>'Argentina (sources)'!H66</f>
        <v>14.68</v>
      </c>
      <c r="D67" s="51"/>
      <c r="E67" s="31"/>
      <c r="F67" s="31"/>
    </row>
    <row r="68" spans="1:8" x14ac:dyDescent="0.25">
      <c r="A68" s="19">
        <v>1962</v>
      </c>
      <c r="B68" s="31"/>
      <c r="C68" s="33"/>
      <c r="D68" s="51"/>
      <c r="E68" s="31"/>
      <c r="F68" s="31"/>
    </row>
    <row r="69" spans="1:8" x14ac:dyDescent="0.25">
      <c r="A69" s="19">
        <v>1963</v>
      </c>
      <c r="B69" s="31"/>
      <c r="C69" s="33"/>
      <c r="D69" s="51"/>
      <c r="E69" s="31"/>
      <c r="F69" s="31"/>
    </row>
    <row r="70" spans="1:8" x14ac:dyDescent="0.25">
      <c r="A70" s="19">
        <v>1964</v>
      </c>
      <c r="B70" s="31"/>
      <c r="C70" s="33"/>
      <c r="D70" s="51"/>
      <c r="E70" s="31"/>
      <c r="F70" s="31"/>
    </row>
    <row r="71" spans="1:8" x14ac:dyDescent="0.25">
      <c r="A71" s="19">
        <v>1965</v>
      </c>
      <c r="B71" s="31"/>
      <c r="C71" s="33"/>
      <c r="D71" s="51"/>
      <c r="E71" s="31"/>
      <c r="F71" s="31"/>
    </row>
    <row r="72" spans="1:8" x14ac:dyDescent="0.25">
      <c r="A72" s="19">
        <v>1966</v>
      </c>
      <c r="B72" s="31"/>
      <c r="C72" s="33"/>
      <c r="D72" s="51"/>
      <c r="E72" s="31"/>
      <c r="F72" s="31"/>
    </row>
    <row r="73" spans="1:8" x14ac:dyDescent="0.25">
      <c r="A73" s="19">
        <v>1967</v>
      </c>
      <c r="B73" s="31"/>
      <c r="C73" s="33"/>
      <c r="D73" s="51"/>
      <c r="E73" s="31"/>
      <c r="F73" s="31"/>
    </row>
    <row r="74" spans="1:8" x14ac:dyDescent="0.25">
      <c r="A74" s="19">
        <v>1968</v>
      </c>
      <c r="B74" s="31"/>
      <c r="C74" s="33"/>
      <c r="D74" s="51"/>
      <c r="E74" s="31"/>
      <c r="F74" s="31"/>
    </row>
    <row r="75" spans="1:8" x14ac:dyDescent="0.25">
      <c r="A75" s="19">
        <v>1969</v>
      </c>
      <c r="B75" s="31"/>
      <c r="C75" s="33"/>
      <c r="D75" s="51"/>
      <c r="E75" s="31"/>
      <c r="F75" s="31"/>
    </row>
    <row r="76" spans="1:8" x14ac:dyDescent="0.25">
      <c r="A76" s="19">
        <v>1970</v>
      </c>
      <c r="B76" s="31"/>
      <c r="C76" s="33"/>
      <c r="D76" s="51"/>
      <c r="E76" s="31"/>
      <c r="F76" s="31"/>
    </row>
    <row r="77" spans="1:8" x14ac:dyDescent="0.25">
      <c r="A77" s="19">
        <v>1971</v>
      </c>
      <c r="B77" s="31"/>
      <c r="C77" s="33"/>
      <c r="D77" s="51"/>
      <c r="E77" s="31"/>
      <c r="F77" s="31"/>
    </row>
    <row r="78" spans="1:8" x14ac:dyDescent="0.25">
      <c r="A78" s="19">
        <v>1972</v>
      </c>
      <c r="B78" s="34">
        <f>B80</f>
        <v>32.750184731499033</v>
      </c>
      <c r="C78" s="33"/>
      <c r="D78" s="51"/>
      <c r="E78" s="31"/>
      <c r="F78" s="31"/>
    </row>
    <row r="79" spans="1:8" x14ac:dyDescent="0.25">
      <c r="A79" s="19">
        <v>1973</v>
      </c>
      <c r="B79" s="31"/>
      <c r="C79" s="33"/>
      <c r="D79" s="51"/>
      <c r="E79" s="31"/>
      <c r="F79" s="31"/>
    </row>
    <row r="80" spans="1:8" x14ac:dyDescent="0.25">
      <c r="A80" s="19">
        <v>1974</v>
      </c>
      <c r="B80" s="36">
        <f>'Argentina (sources)'!C79/'Argentina (sources)'!C$97*B$98</f>
        <v>32.750184731499033</v>
      </c>
      <c r="C80" s="33"/>
      <c r="D80" s="1001">
        <f>'Argentina (sources)'!J79*D$98/'Argentina (sources)'!J$97</f>
        <v>16.047861017036531</v>
      </c>
      <c r="E80" s="34"/>
      <c r="F80" s="34"/>
      <c r="G80" s="35"/>
      <c r="H80" s="35"/>
    </row>
    <row r="81" spans="1:8" x14ac:dyDescent="0.25">
      <c r="A81" s="19">
        <v>1975</v>
      </c>
      <c r="B81" s="34"/>
      <c r="C81" s="33"/>
      <c r="D81" s="1001"/>
      <c r="E81" s="34"/>
      <c r="F81" s="34"/>
      <c r="G81" s="35"/>
      <c r="H81" s="35"/>
    </row>
    <row r="82" spans="1:8" x14ac:dyDescent="0.25">
      <c r="A82" s="19">
        <v>1976</v>
      </c>
      <c r="B82" s="34"/>
      <c r="C82" s="33"/>
      <c r="D82" s="1001"/>
      <c r="E82" s="34"/>
      <c r="F82" s="34"/>
      <c r="G82" s="35"/>
      <c r="H82" s="35"/>
    </row>
    <row r="83" spans="1:8" x14ac:dyDescent="0.25">
      <c r="A83" s="19">
        <v>1977</v>
      </c>
      <c r="B83" s="34"/>
      <c r="C83" s="33"/>
      <c r="D83" s="1001"/>
      <c r="E83" s="34"/>
      <c r="F83" s="34"/>
      <c r="G83" s="35"/>
      <c r="H83" s="35"/>
    </row>
    <row r="84" spans="1:8" x14ac:dyDescent="0.25">
      <c r="A84" s="19">
        <v>1978</v>
      </c>
      <c r="B84" s="34"/>
      <c r="C84" s="33"/>
      <c r="D84" s="1001"/>
      <c r="E84" s="34"/>
      <c r="F84" s="34"/>
      <c r="G84" s="35"/>
      <c r="H84" s="35"/>
    </row>
    <row r="85" spans="1:8" x14ac:dyDescent="0.25">
      <c r="A85" s="19">
        <v>1979</v>
      </c>
      <c r="B85" s="34"/>
      <c r="C85" s="33"/>
      <c r="D85" s="1001"/>
      <c r="E85" s="34"/>
      <c r="F85" s="34"/>
      <c r="G85" s="35"/>
      <c r="H85" s="35"/>
    </row>
    <row r="86" spans="1:8" x14ac:dyDescent="0.25">
      <c r="A86" s="19">
        <v>1980</v>
      </c>
      <c r="B86" s="34">
        <f>'Argentina (sources)'!C85/'Argentina (sources)'!C$97*B$98</f>
        <v>38.266001965473414</v>
      </c>
      <c r="C86" s="33"/>
      <c r="D86" s="1001">
        <f>'Argentina (sources)'!J85*D$98/'Argentina (sources)'!J$97</f>
        <v>20.544580101635628</v>
      </c>
      <c r="E86" s="34"/>
      <c r="F86" s="34"/>
      <c r="G86" s="35"/>
      <c r="H86" s="35"/>
    </row>
    <row r="87" spans="1:8" x14ac:dyDescent="0.25">
      <c r="A87" s="19">
        <v>1981</v>
      </c>
      <c r="B87" s="34"/>
      <c r="C87" s="33"/>
      <c r="D87" s="1001"/>
      <c r="E87" s="34"/>
      <c r="F87" s="34"/>
      <c r="G87" s="35"/>
      <c r="H87" s="35"/>
    </row>
    <row r="88" spans="1:8" x14ac:dyDescent="0.25">
      <c r="A88" s="19">
        <v>1982</v>
      </c>
      <c r="B88" s="34"/>
      <c r="C88" s="33"/>
      <c r="D88" s="1001"/>
      <c r="E88" s="34"/>
      <c r="F88" s="34"/>
      <c r="G88" s="35"/>
      <c r="H88" s="35"/>
    </row>
    <row r="89" spans="1:8" x14ac:dyDescent="0.25">
      <c r="A89" s="19">
        <v>1983</v>
      </c>
      <c r="B89" s="34"/>
      <c r="C89" s="33"/>
      <c r="D89" s="1001"/>
      <c r="E89" s="34"/>
      <c r="F89" s="34"/>
      <c r="G89" s="35"/>
      <c r="H89" s="35"/>
    </row>
    <row r="90" spans="1:8" x14ac:dyDescent="0.25">
      <c r="A90" s="19">
        <v>1984</v>
      </c>
      <c r="B90" s="34"/>
      <c r="C90" s="33"/>
      <c r="D90" s="1001"/>
      <c r="E90" s="34"/>
      <c r="F90" s="34"/>
      <c r="G90" s="35"/>
      <c r="H90" s="35"/>
    </row>
    <row r="91" spans="1:8" x14ac:dyDescent="0.25">
      <c r="A91" s="19">
        <v>1985</v>
      </c>
      <c r="B91" s="34"/>
      <c r="C91" s="33"/>
      <c r="D91" s="1001"/>
      <c r="E91" s="34"/>
      <c r="F91" s="34"/>
      <c r="G91" s="35"/>
      <c r="H91" s="35"/>
    </row>
    <row r="92" spans="1:8" x14ac:dyDescent="0.25">
      <c r="A92" s="19">
        <v>1986</v>
      </c>
      <c r="B92" s="34">
        <f>'Argentina (sources)'!C91/'Argentina (sources)'!C$97*B$98</f>
        <v>41.231526173956304</v>
      </c>
      <c r="C92" s="33"/>
      <c r="D92" s="1001">
        <f>'Argentina (sources)'!J91*D$98/'Argentina (sources)'!J$97</f>
        <v>21.544273414375152</v>
      </c>
      <c r="E92" s="34"/>
      <c r="F92" s="34"/>
      <c r="G92" s="35"/>
      <c r="H92" s="35"/>
    </row>
    <row r="93" spans="1:8" x14ac:dyDescent="0.25">
      <c r="A93" s="19">
        <v>1987</v>
      </c>
      <c r="B93" s="34">
        <f>'Argentina (sources)'!C92/'Argentina (sources)'!C$97*B$98</f>
        <v>43.823500945458456</v>
      </c>
      <c r="C93" s="33"/>
      <c r="D93" s="1001">
        <f>'Argentina (sources)'!J92*D$98/'Argentina (sources)'!J$97</f>
        <v>22.741503062867665</v>
      </c>
      <c r="E93" s="34"/>
      <c r="F93" s="34"/>
      <c r="G93" s="35"/>
      <c r="H93" s="35"/>
    </row>
    <row r="94" spans="1:8" x14ac:dyDescent="0.25">
      <c r="A94" s="19">
        <v>1988</v>
      </c>
      <c r="B94" s="34">
        <f>'Argentina (sources)'!C93/'Argentina (sources)'!C$97*B$98</f>
        <v>44.514843043687179</v>
      </c>
      <c r="C94" s="33"/>
      <c r="D94" s="1001">
        <f>'Argentina (sources)'!J93*D$98/'Argentina (sources)'!J$97</f>
        <v>26.368599418595991</v>
      </c>
      <c r="E94" s="34"/>
      <c r="F94" s="34"/>
      <c r="G94" s="35"/>
      <c r="H94" s="35"/>
    </row>
    <row r="95" spans="1:8" x14ac:dyDescent="0.25">
      <c r="A95" s="19">
        <v>1989</v>
      </c>
      <c r="B95" s="31"/>
      <c r="C95" s="33"/>
      <c r="D95" s="51"/>
      <c r="E95" s="31"/>
      <c r="F95" s="31"/>
    </row>
    <row r="96" spans="1:8" x14ac:dyDescent="0.25">
      <c r="A96" s="19">
        <v>1990</v>
      </c>
      <c r="B96" s="31"/>
      <c r="C96" s="33"/>
      <c r="D96" s="51"/>
      <c r="E96" s="31"/>
      <c r="F96" s="31"/>
    </row>
    <row r="97" spans="1:8" x14ac:dyDescent="0.25">
      <c r="A97" s="19">
        <v>1991</v>
      </c>
      <c r="B97" s="34">
        <f>'Argentina (sources)'!C96/'Argentina (sources)'!C$97*B$98</f>
        <v>44.947520222457904</v>
      </c>
      <c r="C97" s="33"/>
      <c r="D97" s="1001">
        <f>'Argentina (sources)'!J96*D$98/'Argentina (sources)'!J$97</f>
        <v>21.056126480914461</v>
      </c>
      <c r="E97" s="34"/>
      <c r="F97" s="34"/>
      <c r="G97" s="35"/>
      <c r="H97" s="35"/>
    </row>
    <row r="98" spans="1:8" x14ac:dyDescent="0.25">
      <c r="A98" s="19">
        <v>1992</v>
      </c>
      <c r="B98" s="36">
        <f>'Argentina (sources)'!D97/'Argentina (sources)'!D$103*B$104</f>
        <v>43.121337771462045</v>
      </c>
      <c r="C98" s="33"/>
      <c r="D98" s="1002">
        <f>'Argentina (sources)'!K97*D$104/'Argentina (sources)'!K$103</f>
        <v>21.059547717190117</v>
      </c>
      <c r="E98" s="34"/>
      <c r="F98" s="34"/>
      <c r="G98" s="35"/>
      <c r="H98" s="35"/>
    </row>
    <row r="99" spans="1:8" x14ac:dyDescent="0.25">
      <c r="A99" s="19">
        <v>1993</v>
      </c>
      <c r="B99" s="34">
        <f>'Argentina (sources)'!D98/'Argentina (sources)'!D$103*B$104</f>
        <v>42.495147682143909</v>
      </c>
      <c r="C99" s="33"/>
      <c r="D99" s="1001">
        <f>'Argentina (sources)'!K98*D$104/'Argentina (sources)'!K$103</f>
        <v>21.64176580918539</v>
      </c>
      <c r="E99" s="34"/>
      <c r="F99" s="34"/>
      <c r="G99" s="35"/>
      <c r="H99" s="35"/>
    </row>
    <row r="100" spans="1:8" x14ac:dyDescent="0.25">
      <c r="A100" s="19">
        <v>1994</v>
      </c>
      <c r="B100" s="34">
        <f>'Argentina (sources)'!D99/'Argentina (sources)'!D$103*B$104</f>
        <v>43.270506669367364</v>
      </c>
      <c r="C100" s="33"/>
      <c r="D100" s="1001">
        <f>'Argentina (sources)'!K99*D$104/'Argentina (sources)'!K$103</f>
        <v>22.312492025176425</v>
      </c>
      <c r="E100" s="34"/>
      <c r="F100" s="34"/>
      <c r="G100" s="35"/>
      <c r="H100" s="35"/>
    </row>
    <row r="101" spans="1:8" x14ac:dyDescent="0.25">
      <c r="A101" s="19">
        <v>1995</v>
      </c>
      <c r="B101" s="34">
        <f>'Argentina (sources)'!D100/'Argentina (sources)'!D$103*B$104</f>
        <v>46.154161248281071</v>
      </c>
      <c r="C101" s="33"/>
      <c r="D101" s="1001">
        <f>'Argentina (sources)'!K100*D$104/'Argentina (sources)'!K$103</f>
        <v>22.820498788475458</v>
      </c>
      <c r="E101" s="34"/>
      <c r="F101" s="34"/>
      <c r="G101" s="35"/>
      <c r="H101" s="35"/>
    </row>
    <row r="102" spans="1:8" x14ac:dyDescent="0.25">
      <c r="A102" s="19">
        <v>1996</v>
      </c>
      <c r="B102" s="34">
        <f>'Argentina (sources)'!D101/'Argentina (sources)'!D$103*B$104</f>
        <v>46.447430695187983</v>
      </c>
      <c r="C102" s="33"/>
      <c r="D102" s="1001">
        <f>'Argentina (sources)'!K101*D$104/'Argentina (sources)'!K$103</f>
        <v>24.28459593115128</v>
      </c>
      <c r="E102" s="34"/>
      <c r="F102" s="34"/>
      <c r="G102" s="35"/>
      <c r="H102" s="35"/>
    </row>
    <row r="103" spans="1:8" x14ac:dyDescent="0.25">
      <c r="A103" s="19">
        <v>1997</v>
      </c>
      <c r="B103" s="34">
        <f>'Argentina (sources)'!D102/'Argentina (sources)'!D$103*B$104</f>
        <v>46.259089524604626</v>
      </c>
      <c r="C103" s="33">
        <f>'Argentina (sources)'!H102</f>
        <v>12.39</v>
      </c>
      <c r="D103" s="1001">
        <f>'Argentina (sources)'!K102*D$104/'Argentina (sources)'!K$103</f>
        <v>23.935194442592795</v>
      </c>
      <c r="E103" s="34"/>
      <c r="F103" s="34"/>
      <c r="G103" s="35"/>
      <c r="H103" s="35"/>
    </row>
    <row r="104" spans="1:8" x14ac:dyDescent="0.25">
      <c r="A104" s="19">
        <v>1998</v>
      </c>
      <c r="B104" s="36">
        <f>'Argentina (sources)'!E103*B$109/'Argentina (sources)'!E$108</f>
        <v>48.156619915518228</v>
      </c>
      <c r="C104" s="33">
        <f>'Argentina (sources)'!H103</f>
        <v>12.57</v>
      </c>
      <c r="D104" s="1002">
        <f>'Argentina (sources)'!L103*D$109/'Argentina (sources)'!L$108</f>
        <v>23.616359110455658</v>
      </c>
      <c r="E104" s="34"/>
      <c r="F104" s="34"/>
      <c r="G104" s="35"/>
      <c r="H104" s="35"/>
    </row>
    <row r="105" spans="1:8" x14ac:dyDescent="0.25">
      <c r="A105" s="19">
        <v>1999</v>
      </c>
      <c r="B105" s="34">
        <f>'Argentina (sources)'!E104*B$109/'Argentina (sources)'!E$108</f>
        <v>47.128748656770888</v>
      </c>
      <c r="C105" s="33">
        <f>'Argentina (sources)'!H104</f>
        <v>13.53</v>
      </c>
      <c r="D105" s="1001">
        <f>'Argentina (sources)'!L104*D$109/'Argentina (sources)'!L$108</f>
        <v>23.055284701928755</v>
      </c>
      <c r="E105" s="34"/>
      <c r="F105" s="34"/>
      <c r="G105" s="35"/>
      <c r="H105" s="35"/>
    </row>
    <row r="106" spans="1:8" x14ac:dyDescent="0.25">
      <c r="A106" s="19">
        <v>2000</v>
      </c>
      <c r="B106" s="34">
        <f>'Argentina (sources)'!E105*B$109/'Argentina (sources)'!E$108</f>
        <v>48.571713831852001</v>
      </c>
      <c r="C106" s="33">
        <f>'Argentina (sources)'!H105</f>
        <v>14.34</v>
      </c>
      <c r="D106" s="1001">
        <f>'Argentina (sources)'!L105*D$109/'Argentina (sources)'!L$108</f>
        <v>25.110949964196752</v>
      </c>
      <c r="E106" s="34"/>
      <c r="F106" s="34"/>
      <c r="G106" s="35"/>
      <c r="H106" s="35"/>
    </row>
    <row r="107" spans="1:8" x14ac:dyDescent="0.25">
      <c r="A107" s="19">
        <v>2001</v>
      </c>
      <c r="B107" s="34">
        <f>'Argentina (sources)'!E106*B$109/'Argentina (sources)'!E$108</f>
        <v>50.472508183703901</v>
      </c>
      <c r="C107" s="33">
        <f>'Argentina (sources)'!H106</f>
        <v>12.91</v>
      </c>
      <c r="D107" s="1001">
        <f>'Argentina (sources)'!L106*D$109/'Argentina (sources)'!L$108</f>
        <v>25.715647250134921</v>
      </c>
      <c r="E107" s="34"/>
      <c r="F107" s="34"/>
      <c r="G107" s="35"/>
      <c r="H107" s="35"/>
    </row>
    <row r="108" spans="1:8" x14ac:dyDescent="0.25">
      <c r="A108" s="19">
        <v>2002</v>
      </c>
      <c r="B108" s="34">
        <f>'Argentina (sources)'!E107*B$109/'Argentina (sources)'!E$108</f>
        <v>51.584564291132232</v>
      </c>
      <c r="C108" s="33">
        <f>'Argentina (sources)'!H107</f>
        <v>15.53</v>
      </c>
      <c r="D108" s="1001">
        <f>'Argentina (sources)'!L107*D$109/'Argentina (sources)'!L$108</f>
        <v>26.608484095189468</v>
      </c>
      <c r="E108" s="34"/>
      <c r="F108" s="34"/>
      <c r="G108" s="35"/>
      <c r="H108" s="35"/>
    </row>
    <row r="109" spans="1:8" x14ac:dyDescent="0.25">
      <c r="A109" s="19">
        <v>2003</v>
      </c>
      <c r="B109" s="36">
        <f>'Argentina (sources)'!F108</f>
        <v>50.919165</v>
      </c>
      <c r="C109" s="33">
        <f>'Argentina (sources)'!H108</f>
        <v>16.850000000000001</v>
      </c>
      <c r="D109" s="1002">
        <f>'Argentina (sources)'!M108</f>
        <v>25.521591000000001</v>
      </c>
      <c r="E109" s="34"/>
      <c r="F109" s="34"/>
      <c r="G109" s="35"/>
      <c r="H109" s="35"/>
    </row>
    <row r="110" spans="1:8" x14ac:dyDescent="0.25">
      <c r="A110" s="19">
        <v>2004</v>
      </c>
      <c r="B110" s="34">
        <f>'Argentina (sources)'!F109</f>
        <v>47.957201500000004</v>
      </c>
      <c r="C110" s="33">
        <f>'Argentina (sources)'!H109</f>
        <v>16.75</v>
      </c>
      <c r="D110" s="1001">
        <f>'Argentina (sources)'!M109</f>
        <v>24.192951999999998</v>
      </c>
      <c r="E110" s="34"/>
      <c r="F110" s="34"/>
      <c r="G110" s="35"/>
      <c r="H110" s="35"/>
    </row>
    <row r="111" spans="1:8" x14ac:dyDescent="0.25">
      <c r="A111" s="19">
        <v>2005</v>
      </c>
      <c r="B111" s="34">
        <f>'Argentina (sources)'!F110</f>
        <v>46.827023499999996</v>
      </c>
      <c r="C111" s="31"/>
      <c r="D111" s="1001">
        <f>'Argentina (sources)'!M110</f>
        <v>23.921726</v>
      </c>
      <c r="E111" s="34"/>
      <c r="F111" s="34"/>
      <c r="G111" s="35"/>
      <c r="H111" s="35"/>
    </row>
    <row r="112" spans="1:8" x14ac:dyDescent="0.25">
      <c r="A112" s="19">
        <v>2006</v>
      </c>
      <c r="B112" s="34">
        <f>'Argentina (sources)'!F111</f>
        <v>45.761698500000001</v>
      </c>
      <c r="C112" s="31"/>
      <c r="D112" s="1001">
        <f>'Argentina (sources)'!M111</f>
        <v>24.079813000000001</v>
      </c>
      <c r="E112" s="34"/>
      <c r="F112" s="34"/>
      <c r="G112" s="35"/>
      <c r="H112" s="35"/>
    </row>
    <row r="113" spans="1:10" x14ac:dyDescent="0.25">
      <c r="A113" s="19">
        <v>2007</v>
      </c>
      <c r="B113" s="34">
        <f>'Argentina (sources)'!F112</f>
        <v>44.627451500000006</v>
      </c>
      <c r="C113" s="31"/>
      <c r="D113" s="1001">
        <f>'Argentina (sources)'!M112</f>
        <v>23.108128499999999</v>
      </c>
      <c r="E113" s="34"/>
      <c r="F113" s="34"/>
      <c r="G113" s="35"/>
      <c r="H113" s="35"/>
    </row>
    <row r="114" spans="1:10" x14ac:dyDescent="0.25">
      <c r="A114" s="19">
        <v>2008</v>
      </c>
      <c r="B114" s="34">
        <f>'Argentina (sources)'!F113</f>
        <v>43.688281000000003</v>
      </c>
      <c r="C114" s="31"/>
      <c r="D114" s="1001">
        <f>'Argentina (sources)'!M113</f>
        <v>22.476224500000001</v>
      </c>
      <c r="E114" s="34"/>
      <c r="F114" s="34"/>
      <c r="G114" s="35"/>
      <c r="H114" s="35"/>
    </row>
    <row r="115" spans="1:10" x14ac:dyDescent="0.25">
      <c r="A115" s="19">
        <v>2009</v>
      </c>
      <c r="B115" s="34">
        <f>'Argentina (sources)'!F114</f>
        <v>43.1321175</v>
      </c>
      <c r="C115" s="31"/>
      <c r="D115" s="1001">
        <f>'Argentina (sources)'!M114</f>
        <v>22.097512500000001</v>
      </c>
      <c r="E115" s="34"/>
      <c r="F115" s="34"/>
      <c r="G115" s="35"/>
      <c r="H115" s="35"/>
    </row>
    <row r="116" spans="1:10" x14ac:dyDescent="0.25">
      <c r="A116" s="19">
        <v>2010</v>
      </c>
      <c r="B116" s="34">
        <f>'Argentina (sources)'!F115</f>
        <v>41.926384999999996</v>
      </c>
      <c r="C116" s="31"/>
      <c r="D116" s="1001">
        <f>'Argentina (sources)'!M115</f>
        <v>21.058467</v>
      </c>
      <c r="E116" s="34"/>
      <c r="F116" s="34"/>
      <c r="G116" s="35"/>
      <c r="H116" s="35"/>
    </row>
    <row r="117" spans="1:10" x14ac:dyDescent="0.25">
      <c r="A117" s="19">
        <v>2011</v>
      </c>
      <c r="B117" s="34">
        <f>'Argentina (sources)'!F116</f>
        <v>40.899836000000001</v>
      </c>
      <c r="C117" s="31"/>
      <c r="D117" s="1001">
        <f>'Argentina (sources)'!M116</f>
        <v>20.442494500000002</v>
      </c>
      <c r="E117" s="34"/>
      <c r="F117" s="34"/>
      <c r="G117" s="35"/>
      <c r="H117" s="35"/>
    </row>
    <row r="118" spans="1:10" x14ac:dyDescent="0.25">
      <c r="A118" s="19">
        <v>2012</v>
      </c>
      <c r="B118" s="34">
        <f>'Argentina (sources)'!F117</f>
        <v>39.997165999999993</v>
      </c>
      <c r="C118" s="31"/>
      <c r="D118" s="1001">
        <f>'Argentina (sources)'!M117</f>
        <v>20.9053285</v>
      </c>
      <c r="E118" s="34"/>
      <c r="F118" s="34"/>
      <c r="G118" s="35"/>
      <c r="H118" s="35"/>
    </row>
    <row r="119" spans="1:10" x14ac:dyDescent="0.25">
      <c r="A119" s="19">
        <v>2013</v>
      </c>
      <c r="B119" s="34">
        <f>'Argentina (sources)'!F118</f>
        <v>39.435003500000001</v>
      </c>
      <c r="C119" s="31"/>
      <c r="D119" s="1001">
        <f>'Argentina (sources)'!M118</f>
        <v>20.232602999999997</v>
      </c>
      <c r="E119" s="34"/>
      <c r="F119" s="34"/>
      <c r="G119" s="35"/>
      <c r="H119" s="35"/>
    </row>
    <row r="120" spans="1:10" x14ac:dyDescent="0.25">
      <c r="A120" s="19">
        <v>2014</v>
      </c>
      <c r="B120" s="34">
        <f>'Argentina (sources)'!F119</f>
        <v>39.465171999999995</v>
      </c>
      <c r="C120" s="31"/>
      <c r="D120" s="1001">
        <f>'Argentina (sources)'!M119</f>
        <v>19.949631499999999</v>
      </c>
      <c r="E120" s="34"/>
      <c r="F120" s="34"/>
      <c r="G120" s="35"/>
      <c r="H120" s="35"/>
    </row>
    <row r="121" spans="1:10" ht="15.75" thickBot="1" x14ac:dyDescent="0.3">
      <c r="A121" s="37">
        <v>2015</v>
      </c>
      <c r="B121" s="38"/>
      <c r="C121" s="38"/>
      <c r="D121" s="1003"/>
      <c r="E121" s="38"/>
      <c r="F121" s="38"/>
    </row>
    <row r="122" spans="1:10" ht="15.75" thickTop="1" x14ac:dyDescent="0.25">
      <c r="A122" s="39"/>
      <c r="B122" s="40"/>
      <c r="C122" s="41"/>
      <c r="D122" s="40"/>
      <c r="E122" s="40"/>
      <c r="F122" s="40"/>
      <c r="G122" s="35"/>
      <c r="H122" s="35"/>
    </row>
    <row r="123" spans="1:10" x14ac:dyDescent="0.25">
      <c r="A123" s="42" t="s">
        <v>70</v>
      </c>
      <c r="B123" s="1509" t="s">
        <v>71</v>
      </c>
      <c r="C123" s="1509"/>
      <c r="D123" s="1509"/>
      <c r="E123" s="1509"/>
      <c r="F123" s="1509"/>
      <c r="G123"/>
      <c r="H123"/>
    </row>
    <row r="124" spans="1:10" x14ac:dyDescent="0.25">
      <c r="A124" s="42"/>
      <c r="B124" s="987" t="s">
        <v>485</v>
      </c>
      <c r="C124" s="987"/>
      <c r="D124" s="956"/>
      <c r="E124" s="956"/>
      <c r="F124" s="956"/>
      <c r="G124"/>
      <c r="H124"/>
    </row>
    <row r="125" spans="1:10" s="45" customFormat="1" ht="50.25" customHeight="1" x14ac:dyDescent="0.25">
      <c r="A125" s="42" t="s">
        <v>72</v>
      </c>
      <c r="B125" s="1510" t="s">
        <v>486</v>
      </c>
      <c r="C125" s="1510"/>
      <c r="D125" s="1510"/>
      <c r="E125" s="1510"/>
      <c r="F125" s="1510"/>
      <c r="G125"/>
      <c r="H125"/>
    </row>
    <row r="126" spans="1:10" s="45" customFormat="1" x14ac:dyDescent="0.25">
      <c r="A126" s="46" t="s">
        <v>73</v>
      </c>
      <c r="B126" s="957"/>
      <c r="C126" s="75"/>
      <c r="D126" s="957"/>
      <c r="E126" s="957"/>
      <c r="F126" s="957"/>
      <c r="G126"/>
      <c r="H126"/>
    </row>
    <row r="127" spans="1:10" s="45" customFormat="1" ht="68.25" customHeight="1" x14ac:dyDescent="0.25">
      <c r="A127" s="49" t="s">
        <v>55</v>
      </c>
      <c r="B127" s="1508" t="s">
        <v>412</v>
      </c>
      <c r="C127" s="1508"/>
      <c r="D127" s="1508"/>
      <c r="E127" s="1508"/>
      <c r="F127" s="1508"/>
      <c r="G127"/>
      <c r="H127"/>
      <c r="J127" s="50"/>
    </row>
    <row r="128" spans="1:10" s="45" customFormat="1" ht="33.950000000000003" customHeight="1" x14ac:dyDescent="0.25">
      <c r="A128" s="49" t="s">
        <v>56</v>
      </c>
      <c r="B128" s="1508" t="s">
        <v>807</v>
      </c>
      <c r="C128" s="1508"/>
      <c r="D128" s="1508"/>
      <c r="E128" s="1508"/>
      <c r="F128" s="1508"/>
      <c r="G128"/>
      <c r="H128"/>
    </row>
    <row r="129" spans="1:10" s="45" customFormat="1" ht="58.5" customHeight="1" x14ac:dyDescent="0.25">
      <c r="A129" s="49" t="s">
        <v>57</v>
      </c>
      <c r="B129" s="1508" t="s">
        <v>413</v>
      </c>
      <c r="C129" s="1508"/>
      <c r="D129" s="1508"/>
      <c r="E129" s="1508"/>
      <c r="F129" s="1508"/>
      <c r="G129"/>
      <c r="H129"/>
      <c r="J129" s="50"/>
    </row>
    <row r="130" spans="1:10" s="45" customFormat="1" ht="18" customHeight="1" x14ac:dyDescent="0.25">
      <c r="A130" s="49" t="s">
        <v>74</v>
      </c>
      <c r="B130" s="1508" t="s">
        <v>414</v>
      </c>
      <c r="C130" s="1508"/>
      <c r="D130" s="1508"/>
      <c r="E130" s="1508"/>
      <c r="F130" s="1508"/>
      <c r="G130"/>
      <c r="H130"/>
      <c r="J130" s="50"/>
    </row>
    <row r="131" spans="1:10" s="45" customFormat="1" ht="15" customHeight="1" x14ac:dyDescent="0.25">
      <c r="A131" s="49" t="s">
        <v>76</v>
      </c>
      <c r="B131" s="1508" t="s">
        <v>415</v>
      </c>
      <c r="C131" s="1508"/>
      <c r="D131" s="1508"/>
      <c r="E131" s="1508"/>
      <c r="F131" s="1508"/>
      <c r="G131"/>
      <c r="H131"/>
      <c r="J131" s="50"/>
    </row>
    <row r="132" spans="1:10" ht="6" customHeight="1" x14ac:dyDescent="0.25">
      <c r="G132"/>
      <c r="H132"/>
    </row>
    <row r="133" spans="1:10" x14ac:dyDescent="0.25">
      <c r="B133" s="1503" t="s">
        <v>78</v>
      </c>
      <c r="C133" s="1503"/>
      <c r="D133" s="1503"/>
      <c r="G133"/>
      <c r="H133"/>
    </row>
    <row r="134" spans="1:10" x14ac:dyDescent="0.25">
      <c r="A134"/>
      <c r="B134"/>
      <c r="C134" s="70"/>
      <c r="D134"/>
      <c r="E134"/>
      <c r="F134"/>
      <c r="G134"/>
      <c r="H134"/>
    </row>
    <row r="135" spans="1:10" x14ac:dyDescent="0.25">
      <c r="A135"/>
      <c r="B135"/>
      <c r="C135" s="70"/>
      <c r="D135"/>
      <c r="E135"/>
      <c r="F135"/>
      <c r="G135"/>
      <c r="H135"/>
    </row>
    <row r="136" spans="1:10" x14ac:dyDescent="0.25">
      <c r="A136" s="52"/>
      <c r="C136" s="1004"/>
      <c r="D136" s="53"/>
      <c r="E136" s="53"/>
      <c r="F136" s="53"/>
      <c r="G136" s="54"/>
      <c r="H136" s="54"/>
    </row>
  </sheetData>
  <mergeCells count="10">
    <mergeCell ref="B133:D133"/>
    <mergeCell ref="B1:F1"/>
    <mergeCell ref="I3:N5"/>
    <mergeCell ref="B130:F130"/>
    <mergeCell ref="B131:F131"/>
    <mergeCell ref="B123:F123"/>
    <mergeCell ref="B125:F125"/>
    <mergeCell ref="B127:F127"/>
    <mergeCell ref="B128:F128"/>
    <mergeCell ref="B129:F129"/>
  </mergeCells>
  <hyperlinks>
    <hyperlink ref="B133" location="'Argentina (sources)'!A1" display="See the original series"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33"/>
  <sheetViews>
    <sheetView workbookViewId="0">
      <pane xSplit="1" ySplit="5" topLeftCell="B12" activePane="bottomRight" state="frozen"/>
      <selection pane="topRight" activeCell="B1" sqref="B1"/>
      <selection pane="bottomLeft" activeCell="A6" sqref="A6"/>
      <selection pane="bottomRight" activeCell="D5" sqref="D5"/>
    </sheetView>
  </sheetViews>
  <sheetFormatPr defaultColWidth="8.85546875" defaultRowHeight="15" x14ac:dyDescent="0.25"/>
  <cols>
    <col min="1" max="1" width="8.28515625" customWidth="1"/>
    <col min="2" max="2" width="27" style="70" customWidth="1"/>
    <col min="3" max="3" width="20.28515625" style="70" customWidth="1"/>
    <col min="4" max="4" width="20.42578125" style="70" customWidth="1"/>
    <col min="5" max="5" width="19.7109375" style="70" customWidth="1"/>
    <col min="6" max="6" width="20.5703125" style="70" customWidth="1"/>
    <col min="7" max="7" width="22" style="70" customWidth="1"/>
    <col min="8" max="8" width="17" style="70" customWidth="1"/>
    <col min="9" max="10" width="2" style="70" customWidth="1"/>
    <col min="11" max="11" width="7.85546875" style="70" customWidth="1"/>
  </cols>
  <sheetData>
    <row r="1" spans="1:11" ht="27" thickBot="1" x14ac:dyDescent="0.45">
      <c r="A1" s="6"/>
      <c r="B1" s="1521" t="s">
        <v>26</v>
      </c>
      <c r="C1" s="1522"/>
      <c r="D1" s="1522"/>
      <c r="E1" s="1522"/>
      <c r="F1" s="1522"/>
      <c r="G1" s="1522"/>
      <c r="H1" s="1523"/>
      <c r="I1" s="413"/>
      <c r="J1" s="413"/>
      <c r="K1" s="413"/>
    </row>
    <row r="2" spans="1:11" ht="15.95" customHeight="1" thickBot="1" x14ac:dyDescent="0.3">
      <c r="A2" s="6"/>
      <c r="B2" s="485" t="s">
        <v>55</v>
      </c>
      <c r="C2" s="1540" t="s">
        <v>56</v>
      </c>
      <c r="D2" s="1541"/>
      <c r="E2" s="1540" t="s">
        <v>57</v>
      </c>
      <c r="F2" s="1542"/>
      <c r="G2" s="481" t="s">
        <v>58</v>
      </c>
      <c r="H2" s="142" t="s">
        <v>59</v>
      </c>
      <c r="I2" s="413"/>
      <c r="J2" s="413"/>
      <c r="K2" s="413"/>
    </row>
    <row r="3" spans="1:11" ht="15" customHeight="1" x14ac:dyDescent="0.25">
      <c r="A3" s="6"/>
      <c r="B3" s="141" t="s">
        <v>60</v>
      </c>
      <c r="C3" s="1548" t="s">
        <v>61</v>
      </c>
      <c r="D3" s="1572"/>
      <c r="E3" s="1563" t="s">
        <v>62</v>
      </c>
      <c r="F3" s="1549"/>
      <c r="G3" s="482" t="s">
        <v>63</v>
      </c>
      <c r="H3" s="140" t="s">
        <v>64</v>
      </c>
      <c r="I3" s="106"/>
      <c r="J3" s="106"/>
      <c r="K3" s="413"/>
    </row>
    <row r="4" spans="1:11" ht="28.15" customHeight="1" x14ac:dyDescent="0.25">
      <c r="A4" s="6"/>
      <c r="B4" s="486" t="s">
        <v>52</v>
      </c>
      <c r="C4" s="631" t="s">
        <v>67</v>
      </c>
      <c r="D4" s="640" t="s">
        <v>407</v>
      </c>
      <c r="E4" s="534" t="s">
        <v>177</v>
      </c>
      <c r="F4" s="307" t="s">
        <v>178</v>
      </c>
      <c r="G4" s="105" t="s">
        <v>4</v>
      </c>
      <c r="H4" s="137" t="s">
        <v>4</v>
      </c>
      <c r="I4" s="106"/>
      <c r="J4" s="106"/>
      <c r="K4" s="413"/>
    </row>
    <row r="5" spans="1:11" s="1" customFormat="1" ht="75" x14ac:dyDescent="0.25">
      <c r="A5" s="16"/>
      <c r="B5" s="515" t="s">
        <v>549</v>
      </c>
      <c r="C5" s="272" t="s">
        <v>477</v>
      </c>
      <c r="D5" s="368" t="s">
        <v>478</v>
      </c>
      <c r="E5" s="272" t="s">
        <v>550</v>
      </c>
      <c r="F5" s="368" t="s">
        <v>204</v>
      </c>
      <c r="G5" s="483" t="s">
        <v>69</v>
      </c>
      <c r="H5" s="275" t="s">
        <v>69</v>
      </c>
      <c r="I5" s="113"/>
      <c r="J5" s="113"/>
      <c r="K5" s="65"/>
    </row>
    <row r="6" spans="1:11" s="1" customFormat="1" x14ac:dyDescent="0.25">
      <c r="A6">
        <v>1900</v>
      </c>
      <c r="B6" s="487"/>
      <c r="C6" s="711"/>
      <c r="D6" s="496"/>
      <c r="E6" s="370"/>
      <c r="F6" s="375"/>
      <c r="G6" s="205"/>
      <c r="H6" s="305"/>
      <c r="I6" s="206"/>
      <c r="J6" s="206"/>
      <c r="K6" s="294"/>
    </row>
    <row r="7" spans="1:11" s="1" customFormat="1" x14ac:dyDescent="0.25">
      <c r="A7">
        <v>1901</v>
      </c>
      <c r="B7" s="488"/>
      <c r="C7" s="711"/>
      <c r="D7" s="496"/>
      <c r="E7" s="370"/>
      <c r="F7" s="375"/>
      <c r="G7" s="205"/>
      <c r="H7" s="305"/>
      <c r="I7" s="206"/>
      <c r="J7" s="206"/>
      <c r="K7" s="294"/>
    </row>
    <row r="8" spans="1:11" s="1" customFormat="1" x14ac:dyDescent="0.25">
      <c r="A8">
        <v>1902</v>
      </c>
      <c r="B8" s="488"/>
      <c r="C8" s="711"/>
      <c r="D8" s="496"/>
      <c r="E8" s="370"/>
      <c r="F8" s="375"/>
      <c r="G8" s="205"/>
      <c r="H8" s="305"/>
      <c r="I8" s="206"/>
      <c r="J8" s="206"/>
      <c r="K8" s="294"/>
    </row>
    <row r="9" spans="1:11" s="1" customFormat="1" x14ac:dyDescent="0.25">
      <c r="A9">
        <v>1903</v>
      </c>
      <c r="B9" s="488"/>
      <c r="C9" s="711"/>
      <c r="D9" s="496"/>
      <c r="E9" s="370"/>
      <c r="F9" s="375"/>
      <c r="G9" s="205"/>
      <c r="H9" s="305"/>
      <c r="I9" s="206"/>
      <c r="J9" s="206"/>
      <c r="K9" s="294"/>
    </row>
    <row r="10" spans="1:11" s="1" customFormat="1" x14ac:dyDescent="0.25">
      <c r="A10">
        <v>1904</v>
      </c>
      <c r="B10" s="488"/>
      <c r="C10" s="711"/>
      <c r="D10" s="496"/>
      <c r="E10" s="370"/>
      <c r="F10" s="375"/>
      <c r="G10" s="205"/>
      <c r="H10" s="305"/>
      <c r="I10" s="206"/>
      <c r="J10" s="206"/>
      <c r="K10" s="294"/>
    </row>
    <row r="11" spans="1:11" s="1" customFormat="1" x14ac:dyDescent="0.25">
      <c r="A11">
        <v>1905</v>
      </c>
      <c r="B11" s="488"/>
      <c r="C11" s="711"/>
      <c r="D11" s="496"/>
      <c r="E11" s="370"/>
      <c r="F11" s="375"/>
      <c r="G11" s="205"/>
      <c r="H11" s="305"/>
      <c r="I11" s="206"/>
      <c r="J11" s="206"/>
      <c r="K11" s="294"/>
    </row>
    <row r="12" spans="1:11" s="1" customFormat="1" x14ac:dyDescent="0.25">
      <c r="A12">
        <v>1906</v>
      </c>
      <c r="B12" s="488"/>
      <c r="C12" s="711"/>
      <c r="D12" s="496"/>
      <c r="E12" s="370"/>
      <c r="F12" s="375"/>
      <c r="G12" s="205"/>
      <c r="H12" s="305"/>
      <c r="I12" s="206"/>
      <c r="J12" s="206"/>
      <c r="K12" s="294"/>
    </row>
    <row r="13" spans="1:11" s="1" customFormat="1" x14ac:dyDescent="0.25">
      <c r="A13">
        <v>1907</v>
      </c>
      <c r="B13" s="488"/>
      <c r="C13" s="711"/>
      <c r="D13" s="496"/>
      <c r="E13" s="370"/>
      <c r="F13" s="375"/>
      <c r="G13" s="205"/>
      <c r="H13" s="305"/>
      <c r="I13" s="206"/>
      <c r="J13" s="206"/>
      <c r="K13" s="294"/>
    </row>
    <row r="14" spans="1:11" s="1" customFormat="1" x14ac:dyDescent="0.25">
      <c r="A14">
        <v>1908</v>
      </c>
      <c r="B14" s="488"/>
      <c r="C14" s="711"/>
      <c r="D14" s="496"/>
      <c r="E14" s="370"/>
      <c r="F14" s="375"/>
      <c r="G14" s="205"/>
      <c r="H14" s="305"/>
      <c r="I14" s="206"/>
      <c r="J14" s="206"/>
      <c r="K14" s="294"/>
    </row>
    <row r="15" spans="1:11" s="1" customFormat="1" x14ac:dyDescent="0.25">
      <c r="A15">
        <v>1909</v>
      </c>
      <c r="B15" s="488"/>
      <c r="C15" s="711"/>
      <c r="D15" s="496"/>
      <c r="E15" s="370"/>
      <c r="F15" s="375"/>
      <c r="G15" s="205"/>
      <c r="H15" s="305"/>
      <c r="I15" s="206"/>
      <c r="J15" s="206"/>
      <c r="K15" s="294"/>
    </row>
    <row r="16" spans="1:11" s="1" customFormat="1" x14ac:dyDescent="0.25">
      <c r="A16">
        <v>1910</v>
      </c>
      <c r="B16" s="488"/>
      <c r="C16" s="711"/>
      <c r="D16" s="496"/>
      <c r="E16" s="370"/>
      <c r="F16" s="375"/>
      <c r="G16" s="205"/>
      <c r="H16" s="305"/>
      <c r="I16" s="206"/>
      <c r="J16" s="206"/>
      <c r="K16" s="294"/>
    </row>
    <row r="17" spans="1:11" x14ac:dyDescent="0.25">
      <c r="A17">
        <v>1911</v>
      </c>
      <c r="B17" s="489"/>
      <c r="C17" s="711"/>
      <c r="D17" s="496"/>
      <c r="E17" s="371"/>
      <c r="F17" s="315"/>
      <c r="G17" s="215"/>
      <c r="H17" s="305"/>
      <c r="I17" s="216"/>
      <c r="J17" s="216"/>
      <c r="K17" s="295"/>
    </row>
    <row r="18" spans="1:11" x14ac:dyDescent="0.25">
      <c r="A18">
        <v>1912</v>
      </c>
      <c r="B18" s="489"/>
      <c r="C18" s="711"/>
      <c r="D18" s="496"/>
      <c r="E18" s="371"/>
      <c r="F18" s="315"/>
      <c r="G18" s="215"/>
      <c r="H18" s="305"/>
      <c r="I18" s="216"/>
      <c r="J18" s="216"/>
      <c r="K18" s="295"/>
    </row>
    <row r="19" spans="1:11" x14ac:dyDescent="0.25">
      <c r="A19">
        <v>1913</v>
      </c>
      <c r="B19" s="489"/>
      <c r="C19" s="711"/>
      <c r="D19" s="496"/>
      <c r="E19" s="371"/>
      <c r="F19" s="315"/>
      <c r="G19" s="215"/>
      <c r="H19" s="305"/>
      <c r="I19" s="216"/>
      <c r="J19" s="216"/>
      <c r="K19" s="295"/>
    </row>
    <row r="20" spans="1:11" x14ac:dyDescent="0.25">
      <c r="A20">
        <v>1914</v>
      </c>
      <c r="B20" s="489"/>
      <c r="C20" s="711"/>
      <c r="D20" s="496"/>
      <c r="E20" s="371"/>
      <c r="F20" s="315"/>
      <c r="G20" s="215"/>
      <c r="H20" s="305"/>
      <c r="I20" s="216"/>
      <c r="J20" s="216"/>
      <c r="K20" s="295"/>
    </row>
    <row r="21" spans="1:11" x14ac:dyDescent="0.25">
      <c r="A21">
        <v>1915</v>
      </c>
      <c r="B21" s="489"/>
      <c r="C21" s="711"/>
      <c r="D21" s="496"/>
      <c r="E21" s="371"/>
      <c r="F21" s="315"/>
      <c r="G21" s="215"/>
      <c r="H21" s="305"/>
      <c r="I21" s="216"/>
      <c r="J21" s="216"/>
      <c r="K21" s="295"/>
    </row>
    <row r="22" spans="1:11" x14ac:dyDescent="0.25">
      <c r="A22">
        <v>1916</v>
      </c>
      <c r="B22" s="489"/>
      <c r="C22" s="711"/>
      <c r="D22" s="496"/>
      <c r="E22" s="371"/>
      <c r="F22" s="315"/>
      <c r="G22" s="215"/>
      <c r="H22" s="305"/>
      <c r="I22" s="216"/>
      <c r="J22" s="216"/>
      <c r="K22" s="295"/>
    </row>
    <row r="23" spans="1:11" x14ac:dyDescent="0.25">
      <c r="A23">
        <v>1917</v>
      </c>
      <c r="B23" s="489"/>
      <c r="C23" s="711"/>
      <c r="D23" s="496"/>
      <c r="E23" s="371"/>
      <c r="F23" s="315"/>
      <c r="G23" s="215"/>
      <c r="H23" s="305"/>
      <c r="I23" s="216"/>
      <c r="J23" s="216"/>
      <c r="K23" s="295"/>
    </row>
    <row r="24" spans="1:11" x14ac:dyDescent="0.25">
      <c r="A24">
        <v>1918</v>
      </c>
      <c r="B24" s="489"/>
      <c r="C24" s="711"/>
      <c r="D24" s="496"/>
      <c r="E24" s="371"/>
      <c r="F24" s="315"/>
      <c r="G24" s="215"/>
      <c r="H24" s="305"/>
      <c r="I24" s="216"/>
      <c r="J24" s="216"/>
      <c r="K24" s="295"/>
    </row>
    <row r="25" spans="1:11" x14ac:dyDescent="0.25">
      <c r="A25">
        <v>1919</v>
      </c>
      <c r="B25" s="489"/>
      <c r="C25" s="711"/>
      <c r="D25" s="496"/>
      <c r="E25" s="371"/>
      <c r="F25" s="315"/>
      <c r="G25" s="215"/>
      <c r="H25" s="305"/>
      <c r="I25" s="216"/>
      <c r="J25" s="216"/>
      <c r="K25" s="295"/>
    </row>
    <row r="26" spans="1:11" x14ac:dyDescent="0.25">
      <c r="A26">
        <v>1920</v>
      </c>
      <c r="B26" s="489"/>
      <c r="C26" s="711"/>
      <c r="D26" s="496">
        <f>'Indonesia (sources)'!H25</f>
        <v>2.726696</v>
      </c>
      <c r="E26" s="371"/>
      <c r="F26" s="315"/>
      <c r="G26" s="215"/>
      <c r="H26" s="305"/>
      <c r="I26" s="216"/>
      <c r="J26" s="216"/>
      <c r="K26" s="295"/>
    </row>
    <row r="27" spans="1:11" x14ac:dyDescent="0.25">
      <c r="A27">
        <v>1921</v>
      </c>
      <c r="B27" s="489"/>
      <c r="C27" s="711">
        <f>'Indonesia (sources)'!G26</f>
        <v>11.815759999999999</v>
      </c>
      <c r="D27" s="496">
        <f>'Indonesia (sources)'!H26</f>
        <v>4.1489760000000002</v>
      </c>
      <c r="E27" s="371"/>
      <c r="F27" s="315"/>
      <c r="G27" s="215"/>
      <c r="H27" s="305"/>
      <c r="I27" s="216"/>
      <c r="J27" s="216"/>
      <c r="K27" s="295"/>
    </row>
    <row r="28" spans="1:11" x14ac:dyDescent="0.25">
      <c r="A28">
        <v>1922</v>
      </c>
      <c r="B28" s="489"/>
      <c r="C28" s="711">
        <f>'Indonesia (sources)'!G27</f>
        <v>14.28482</v>
      </c>
      <c r="D28" s="496">
        <f>'Indonesia (sources)'!H27</f>
        <v>3.7231640000000001</v>
      </c>
      <c r="E28" s="371"/>
      <c r="F28" s="315"/>
      <c r="G28" s="215"/>
      <c r="H28" s="305"/>
      <c r="I28" s="216"/>
      <c r="J28" s="216"/>
      <c r="K28" s="295"/>
    </row>
    <row r="29" spans="1:11" x14ac:dyDescent="0.25">
      <c r="A29">
        <v>1923</v>
      </c>
      <c r="B29" s="489"/>
      <c r="C29" s="711">
        <f>'Indonesia (sources)'!G28</f>
        <v>14.810919999999999</v>
      </c>
      <c r="D29" s="496">
        <f>'Indonesia (sources)'!H28</f>
        <v>4.0354400000000004</v>
      </c>
      <c r="E29" s="309"/>
      <c r="F29" s="315"/>
      <c r="G29" s="215"/>
      <c r="H29" s="305"/>
      <c r="I29" s="216"/>
      <c r="J29" s="216"/>
      <c r="K29" s="295"/>
    </row>
    <row r="30" spans="1:11" x14ac:dyDescent="0.25">
      <c r="A30">
        <v>1924</v>
      </c>
      <c r="B30" s="489"/>
      <c r="C30" s="711">
        <f>'Indonesia (sources)'!G29</f>
        <v>14.418419999999999</v>
      </c>
      <c r="D30" s="496">
        <f>'Indonesia (sources)'!H29</f>
        <v>4.0599379999999998</v>
      </c>
      <c r="E30" s="309"/>
      <c r="F30" s="315"/>
      <c r="G30" s="215"/>
      <c r="H30" s="305"/>
      <c r="I30" s="216"/>
      <c r="J30" s="216"/>
      <c r="K30" s="295"/>
    </row>
    <row r="31" spans="1:11" x14ac:dyDescent="0.25">
      <c r="A31">
        <v>1925</v>
      </c>
      <c r="B31" s="489"/>
      <c r="C31" s="711">
        <f>'Indonesia (sources)'!G30</f>
        <v>14.194050000000001</v>
      </c>
      <c r="D31" s="496">
        <f>'Indonesia (sources)'!H30</f>
        <v>4.0057229999999997</v>
      </c>
      <c r="E31" s="309"/>
      <c r="F31" s="315"/>
      <c r="G31" s="215"/>
      <c r="H31" s="305"/>
      <c r="I31" s="216"/>
      <c r="J31" s="216"/>
      <c r="K31" s="295"/>
    </row>
    <row r="32" spans="1:11" x14ac:dyDescent="0.25">
      <c r="A32">
        <v>1926</v>
      </c>
      <c r="B32" s="489"/>
      <c r="C32" s="711">
        <f>'Indonesia (sources)'!G31</f>
        <v>15.002969999999999</v>
      </c>
      <c r="D32" s="496">
        <f>'Indonesia (sources)'!H31</f>
        <v>4.3001610000000001</v>
      </c>
      <c r="E32" s="309"/>
      <c r="F32" s="315"/>
      <c r="G32" s="215"/>
      <c r="H32" s="305"/>
      <c r="I32" s="216"/>
      <c r="J32" s="216"/>
      <c r="K32" s="295"/>
    </row>
    <row r="33" spans="1:11" x14ac:dyDescent="0.25">
      <c r="A33">
        <v>1927</v>
      </c>
      <c r="B33" s="489"/>
      <c r="C33" s="711">
        <f>'Indonesia (sources)'!G32</f>
        <v>15.519489999999999</v>
      </c>
      <c r="D33" s="496">
        <f>'Indonesia (sources)'!H32</f>
        <v>4.2390509999999999</v>
      </c>
      <c r="E33" s="309"/>
      <c r="F33" s="315"/>
      <c r="G33" s="215"/>
      <c r="H33" s="305"/>
      <c r="I33" s="216"/>
      <c r="J33" s="216"/>
      <c r="K33" s="295"/>
    </row>
    <row r="34" spans="1:11" x14ac:dyDescent="0.25">
      <c r="A34">
        <v>1928</v>
      </c>
      <c r="B34" s="489"/>
      <c r="C34" s="711">
        <f>'Indonesia (sources)'!G33</f>
        <v>16.37716</v>
      </c>
      <c r="D34" s="496">
        <f>'Indonesia (sources)'!H33</f>
        <v>4.3007819999999999</v>
      </c>
      <c r="E34" s="309"/>
      <c r="F34" s="315"/>
      <c r="G34" s="215"/>
      <c r="H34" s="305"/>
      <c r="I34" s="216"/>
      <c r="J34" s="216"/>
      <c r="K34" s="295"/>
    </row>
    <row r="35" spans="1:11" x14ac:dyDescent="0.25">
      <c r="A35">
        <v>1929</v>
      </c>
      <c r="B35" s="489"/>
      <c r="C35" s="711">
        <f>'Indonesia (sources)'!G34</f>
        <v>16.713609999999999</v>
      </c>
      <c r="D35" s="496">
        <f>'Indonesia (sources)'!H34</f>
        <v>4.4549529999999997</v>
      </c>
      <c r="E35" s="309"/>
      <c r="F35" s="315"/>
      <c r="G35" s="215"/>
      <c r="H35" s="305"/>
      <c r="I35" s="216"/>
      <c r="J35" s="216"/>
      <c r="K35" s="295"/>
    </row>
    <row r="36" spans="1:11" x14ac:dyDescent="0.25">
      <c r="A36">
        <v>1930</v>
      </c>
      <c r="B36" s="489"/>
      <c r="C36" s="711">
        <f>'Indonesia (sources)'!G35</f>
        <v>16.63663</v>
      </c>
      <c r="D36" s="496">
        <f>'Indonesia (sources)'!H35</f>
        <v>4.0187010000000001</v>
      </c>
      <c r="E36" s="309"/>
      <c r="F36" s="315"/>
      <c r="G36" s="215"/>
      <c r="H36" s="305"/>
      <c r="I36" s="216"/>
      <c r="J36" s="216"/>
      <c r="K36" s="295"/>
    </row>
    <row r="37" spans="1:11" x14ac:dyDescent="0.25">
      <c r="A37">
        <v>1931</v>
      </c>
      <c r="B37" s="489"/>
      <c r="C37" s="711">
        <f>'Indonesia (sources)'!G36</f>
        <v>20.025110000000002</v>
      </c>
      <c r="D37" s="496">
        <f>'Indonesia (sources)'!H36</f>
        <v>4.5299459999999998</v>
      </c>
      <c r="E37" s="309"/>
      <c r="F37" s="315"/>
      <c r="G37" s="215"/>
      <c r="H37" s="305"/>
      <c r="I37" s="216"/>
      <c r="J37" s="216"/>
      <c r="K37" s="295"/>
    </row>
    <row r="38" spans="1:11" x14ac:dyDescent="0.25">
      <c r="A38">
        <v>1932</v>
      </c>
      <c r="B38" s="489"/>
      <c r="C38" s="711">
        <f>'Indonesia (sources)'!G37</f>
        <v>21.128260000000001</v>
      </c>
      <c r="D38" s="496">
        <f>'Indonesia (sources)'!H37</f>
        <v>4.6219419999999998</v>
      </c>
      <c r="E38" s="309"/>
      <c r="F38" s="315"/>
      <c r="G38" s="215"/>
      <c r="H38" s="305"/>
      <c r="I38" s="216"/>
      <c r="J38" s="216"/>
      <c r="K38" s="295"/>
    </row>
    <row r="39" spans="1:11" x14ac:dyDescent="0.25">
      <c r="A39">
        <v>1933</v>
      </c>
      <c r="B39" s="489"/>
      <c r="C39" s="711">
        <f>'Indonesia (sources)'!G38</f>
        <v>21.550550000000001</v>
      </c>
      <c r="D39" s="496">
        <f>'Indonesia (sources)'!H38</f>
        <v>4.6839130000000004</v>
      </c>
      <c r="E39" s="309"/>
      <c r="F39" s="315"/>
      <c r="G39" s="215"/>
      <c r="H39" s="305"/>
      <c r="I39" s="216"/>
      <c r="J39" s="216"/>
      <c r="K39" s="295"/>
    </row>
    <row r="40" spans="1:11" x14ac:dyDescent="0.25">
      <c r="A40">
        <v>1934</v>
      </c>
      <c r="B40" s="489"/>
      <c r="C40" s="711">
        <f>'Indonesia (sources)'!G39</f>
        <v>21.51202</v>
      </c>
      <c r="D40" s="496">
        <f>'Indonesia (sources)'!H39</f>
        <v>4.6900789999999999</v>
      </c>
      <c r="E40" s="309"/>
      <c r="F40" s="315"/>
      <c r="G40" s="215"/>
      <c r="H40" s="305"/>
      <c r="I40" s="216"/>
      <c r="J40" s="216"/>
      <c r="K40" s="295"/>
    </row>
    <row r="41" spans="1:11" x14ac:dyDescent="0.25">
      <c r="A41">
        <v>1935</v>
      </c>
      <c r="B41" s="489"/>
      <c r="C41" s="711"/>
      <c r="D41" s="496">
        <f>'Indonesia (sources)'!H40</f>
        <v>4.4453050000000003</v>
      </c>
      <c r="E41" s="309"/>
      <c r="F41" s="315"/>
      <c r="G41" s="215"/>
      <c r="H41" s="305"/>
      <c r="I41" s="216"/>
      <c r="J41" s="216"/>
      <c r="K41" s="295"/>
    </row>
    <row r="42" spans="1:11" x14ac:dyDescent="0.25">
      <c r="A42">
        <v>1936</v>
      </c>
      <c r="B42" s="489"/>
      <c r="C42" s="711"/>
      <c r="D42" s="496">
        <f>'Indonesia (sources)'!H41</f>
        <v>4.5246089999999999</v>
      </c>
      <c r="E42" s="309"/>
      <c r="F42" s="315"/>
      <c r="G42" s="215"/>
      <c r="H42" s="305"/>
      <c r="I42" s="216"/>
      <c r="J42" s="216"/>
      <c r="K42" s="295"/>
    </row>
    <row r="43" spans="1:11" x14ac:dyDescent="0.25">
      <c r="A43">
        <v>1937</v>
      </c>
      <c r="B43" s="489"/>
      <c r="C43" s="711"/>
      <c r="D43" s="496">
        <f>'Indonesia (sources)'!H42</f>
        <v>4.3788049999999998</v>
      </c>
      <c r="E43" s="309"/>
      <c r="F43" s="315"/>
      <c r="G43" s="215"/>
      <c r="H43" s="305"/>
      <c r="I43" s="216"/>
      <c r="J43" s="216"/>
      <c r="K43" s="295"/>
    </row>
    <row r="44" spans="1:11" x14ac:dyDescent="0.25">
      <c r="A44">
        <v>1938</v>
      </c>
      <c r="B44" s="489"/>
      <c r="C44" s="711">
        <f>'Indonesia (sources)'!G43</f>
        <v>19.799109999999999</v>
      </c>
      <c r="D44" s="496">
        <f>'Indonesia (sources)'!H43</f>
        <v>4.8988129999999996</v>
      </c>
      <c r="E44" s="309"/>
      <c r="F44" s="315"/>
      <c r="G44" s="215"/>
      <c r="H44" s="305"/>
      <c r="I44" s="216"/>
      <c r="J44" s="216"/>
      <c r="K44" s="295"/>
    </row>
    <row r="45" spans="1:11" x14ac:dyDescent="0.25">
      <c r="A45">
        <v>1939</v>
      </c>
      <c r="B45" s="489"/>
      <c r="C45" s="711">
        <f>'Indonesia (sources)'!G44</f>
        <v>19.867979999999999</v>
      </c>
      <c r="D45" s="496">
        <f>'Indonesia (sources)'!H44</f>
        <v>4.6783029999999997</v>
      </c>
      <c r="E45" s="309"/>
      <c r="F45" s="315"/>
      <c r="G45" s="215"/>
      <c r="H45" s="305"/>
      <c r="I45" s="216"/>
      <c r="J45" s="216"/>
      <c r="K45" s="295"/>
    </row>
    <row r="46" spans="1:11" x14ac:dyDescent="0.25">
      <c r="A46">
        <v>1940</v>
      </c>
      <c r="B46" s="489"/>
      <c r="C46" s="711"/>
      <c r="D46" s="496"/>
      <c r="E46" s="309"/>
      <c r="F46" s="315"/>
      <c r="G46" s="215"/>
      <c r="H46" s="305"/>
      <c r="I46" s="216"/>
      <c r="J46" s="216"/>
      <c r="K46" s="295"/>
    </row>
    <row r="47" spans="1:11" x14ac:dyDescent="0.25">
      <c r="A47">
        <v>1941</v>
      </c>
      <c r="B47" s="489"/>
      <c r="C47" s="711"/>
      <c r="D47" s="496"/>
      <c r="E47" s="309"/>
      <c r="F47" s="315"/>
      <c r="G47" s="215"/>
      <c r="H47" s="305"/>
      <c r="I47" s="216"/>
      <c r="J47" s="216"/>
      <c r="K47" s="295"/>
    </row>
    <row r="48" spans="1:11" x14ac:dyDescent="0.25">
      <c r="A48">
        <v>1942</v>
      </c>
      <c r="B48" s="489"/>
      <c r="C48" s="711"/>
      <c r="D48" s="496"/>
      <c r="E48" s="309"/>
      <c r="F48" s="315"/>
      <c r="G48" s="215"/>
      <c r="H48" s="305"/>
      <c r="I48" s="216"/>
      <c r="J48" s="216"/>
      <c r="K48" s="295"/>
    </row>
    <row r="49" spans="1:11" x14ac:dyDescent="0.25">
      <c r="A49">
        <v>1943</v>
      </c>
      <c r="B49" s="489"/>
      <c r="C49" s="711"/>
      <c r="D49" s="496"/>
      <c r="E49" s="309"/>
      <c r="F49" s="315"/>
      <c r="G49" s="215"/>
      <c r="H49" s="305"/>
      <c r="I49" s="216"/>
      <c r="J49" s="216"/>
      <c r="K49" s="295"/>
    </row>
    <row r="50" spans="1:11" x14ac:dyDescent="0.25">
      <c r="A50">
        <v>1944</v>
      </c>
      <c r="B50" s="489"/>
      <c r="C50" s="711"/>
      <c r="D50" s="496"/>
      <c r="E50" s="309"/>
      <c r="F50" s="315"/>
      <c r="G50" s="215"/>
      <c r="H50" s="305"/>
      <c r="I50" s="216"/>
      <c r="J50" s="216"/>
      <c r="K50" s="295"/>
    </row>
    <row r="51" spans="1:11" x14ac:dyDescent="0.25">
      <c r="A51">
        <v>1945</v>
      </c>
      <c r="B51" s="489"/>
      <c r="C51" s="711"/>
      <c r="D51" s="496"/>
      <c r="E51" s="309"/>
      <c r="F51" s="315"/>
      <c r="G51" s="215"/>
      <c r="H51" s="305"/>
      <c r="I51" s="216"/>
      <c r="J51" s="216"/>
      <c r="K51" s="295"/>
    </row>
    <row r="52" spans="1:11" x14ac:dyDescent="0.25">
      <c r="A52">
        <v>1946</v>
      </c>
      <c r="B52" s="489"/>
      <c r="C52" s="711"/>
      <c r="D52" s="496"/>
      <c r="E52" s="309"/>
      <c r="F52" s="315"/>
      <c r="G52" s="215"/>
      <c r="H52" s="305"/>
      <c r="I52" s="216"/>
      <c r="J52" s="216"/>
      <c r="K52" s="295"/>
    </row>
    <row r="53" spans="1:11" x14ac:dyDescent="0.25">
      <c r="A53">
        <v>1947</v>
      </c>
      <c r="B53" s="489"/>
      <c r="C53" s="711"/>
      <c r="D53" s="496"/>
      <c r="E53" s="309"/>
      <c r="F53" s="315"/>
      <c r="G53" s="215"/>
      <c r="H53" s="305"/>
      <c r="I53" s="216"/>
      <c r="J53" s="216"/>
      <c r="K53" s="295"/>
    </row>
    <row r="54" spans="1:11" x14ac:dyDescent="0.25">
      <c r="A54">
        <v>1948</v>
      </c>
      <c r="B54" s="489"/>
      <c r="C54" s="711"/>
      <c r="D54" s="496"/>
      <c r="E54" s="309"/>
      <c r="F54" s="315"/>
      <c r="G54" s="215"/>
      <c r="H54" s="305"/>
      <c r="I54" s="216"/>
      <c r="J54" s="216"/>
      <c r="K54" s="295"/>
    </row>
    <row r="55" spans="1:11" x14ac:dyDescent="0.25">
      <c r="A55">
        <v>1949</v>
      </c>
      <c r="B55" s="489"/>
      <c r="C55" s="711"/>
      <c r="D55" s="496"/>
      <c r="E55" s="309"/>
      <c r="F55" s="315"/>
      <c r="G55" s="229"/>
      <c r="H55" s="305"/>
      <c r="I55" s="216"/>
      <c r="J55" s="216"/>
      <c r="K55" s="295"/>
    </row>
    <row r="56" spans="1:11" x14ac:dyDescent="0.25">
      <c r="A56">
        <v>1950</v>
      </c>
      <c r="B56" s="489"/>
      <c r="C56" s="711"/>
      <c r="D56" s="496"/>
      <c r="E56" s="309"/>
      <c r="F56" s="315"/>
      <c r="G56" s="229"/>
      <c r="H56" s="305"/>
      <c r="I56" s="216"/>
      <c r="J56" s="216"/>
      <c r="K56" s="295"/>
    </row>
    <row r="57" spans="1:11" x14ac:dyDescent="0.25">
      <c r="A57">
        <v>1951</v>
      </c>
      <c r="B57" s="489"/>
      <c r="C57" s="711"/>
      <c r="D57" s="496"/>
      <c r="E57" s="309"/>
      <c r="F57" s="315"/>
      <c r="G57" s="229"/>
      <c r="H57" s="305"/>
      <c r="I57" s="216"/>
      <c r="J57" s="216"/>
      <c r="K57" s="295"/>
    </row>
    <row r="58" spans="1:11" x14ac:dyDescent="0.25">
      <c r="A58">
        <v>1952</v>
      </c>
      <c r="B58" s="489"/>
      <c r="C58" s="711"/>
      <c r="D58" s="496"/>
      <c r="E58" s="309"/>
      <c r="F58" s="315"/>
      <c r="G58" s="229"/>
      <c r="H58" s="305"/>
      <c r="I58" s="216"/>
      <c r="J58" s="216"/>
      <c r="K58" s="295"/>
    </row>
    <row r="59" spans="1:11" x14ac:dyDescent="0.25">
      <c r="A59">
        <v>1953</v>
      </c>
      <c r="B59" s="489"/>
      <c r="C59" s="711"/>
      <c r="D59" s="496"/>
      <c r="E59" s="309"/>
      <c r="F59" s="315"/>
      <c r="G59" s="229"/>
      <c r="H59" s="305"/>
      <c r="I59" s="216"/>
      <c r="J59" s="216"/>
      <c r="K59" s="295"/>
    </row>
    <row r="60" spans="1:11" x14ac:dyDescent="0.25">
      <c r="A60">
        <v>1954</v>
      </c>
      <c r="B60" s="489"/>
      <c r="C60" s="711"/>
      <c r="D60" s="496"/>
      <c r="E60" s="309"/>
      <c r="F60" s="315"/>
      <c r="G60" s="229"/>
      <c r="H60" s="305"/>
      <c r="I60" s="216"/>
      <c r="J60" s="216"/>
      <c r="K60" s="295"/>
    </row>
    <row r="61" spans="1:11" x14ac:dyDescent="0.25">
      <c r="A61">
        <v>1955</v>
      </c>
      <c r="B61" s="489"/>
      <c r="C61" s="711"/>
      <c r="D61" s="496"/>
      <c r="E61" s="309"/>
      <c r="F61" s="315"/>
      <c r="G61" s="229"/>
      <c r="H61" s="305"/>
      <c r="I61" s="216"/>
      <c r="J61" s="216"/>
      <c r="K61" s="295"/>
    </row>
    <row r="62" spans="1:11" x14ac:dyDescent="0.25">
      <c r="A62">
        <v>1956</v>
      </c>
      <c r="B62" s="489"/>
      <c r="C62" s="711"/>
      <c r="D62" s="496"/>
      <c r="E62" s="309"/>
      <c r="F62" s="315"/>
      <c r="G62" s="229"/>
      <c r="H62" s="305"/>
      <c r="I62" s="216"/>
      <c r="J62" s="216"/>
      <c r="K62" s="295"/>
    </row>
    <row r="63" spans="1:11" x14ac:dyDescent="0.25">
      <c r="A63">
        <v>1957</v>
      </c>
      <c r="B63" s="489"/>
      <c r="C63" s="711"/>
      <c r="D63" s="496"/>
      <c r="E63" s="309"/>
      <c r="F63" s="315"/>
      <c r="G63" s="229"/>
      <c r="H63" s="305"/>
      <c r="I63" s="216"/>
      <c r="J63" s="216"/>
      <c r="K63" s="295"/>
    </row>
    <row r="64" spans="1:11" x14ac:dyDescent="0.25">
      <c r="A64">
        <v>1958</v>
      </c>
      <c r="B64" s="489"/>
      <c r="C64" s="711"/>
      <c r="D64" s="496"/>
      <c r="E64" s="309"/>
      <c r="F64" s="315"/>
      <c r="G64" s="229"/>
      <c r="H64" s="305"/>
      <c r="I64" s="216"/>
      <c r="J64" s="216"/>
      <c r="K64" s="295"/>
    </row>
    <row r="65" spans="1:11" x14ac:dyDescent="0.25">
      <c r="A65">
        <v>1959</v>
      </c>
      <c r="B65" s="489"/>
      <c r="C65" s="711"/>
      <c r="D65" s="496"/>
      <c r="E65" s="309"/>
      <c r="F65" s="315"/>
      <c r="G65" s="229"/>
      <c r="H65" s="305"/>
      <c r="I65" s="216"/>
      <c r="J65" s="216"/>
      <c r="K65" s="295"/>
    </row>
    <row r="66" spans="1:11" x14ac:dyDescent="0.25">
      <c r="A66">
        <v>1960</v>
      </c>
      <c r="B66" s="489"/>
      <c r="C66" s="711"/>
      <c r="D66" s="496"/>
      <c r="E66" s="309"/>
      <c r="F66" s="315"/>
      <c r="G66" s="229"/>
      <c r="H66" s="305"/>
      <c r="I66" s="223"/>
      <c r="J66" s="223"/>
      <c r="K66" s="290"/>
    </row>
    <row r="67" spans="1:11" x14ac:dyDescent="0.25">
      <c r="A67">
        <v>1961</v>
      </c>
      <c r="B67" s="489"/>
      <c r="C67" s="711"/>
      <c r="D67" s="496"/>
      <c r="E67" s="309"/>
      <c r="F67" s="315"/>
      <c r="G67" s="229"/>
      <c r="H67" s="305"/>
      <c r="I67" s="223"/>
      <c r="J67" s="223"/>
      <c r="K67" s="290"/>
    </row>
    <row r="68" spans="1:11" x14ac:dyDescent="0.25">
      <c r="A68">
        <v>1962</v>
      </c>
      <c r="B68" s="490"/>
      <c r="C68" s="711"/>
      <c r="D68" s="496"/>
      <c r="E68" s="309"/>
      <c r="F68" s="315"/>
      <c r="G68" s="229"/>
      <c r="H68" s="305"/>
      <c r="I68" s="223"/>
      <c r="J68" s="223"/>
      <c r="K68" s="290"/>
    </row>
    <row r="69" spans="1:11" x14ac:dyDescent="0.25">
      <c r="A69">
        <v>1963</v>
      </c>
      <c r="B69" s="490"/>
      <c r="C69" s="711"/>
      <c r="D69" s="496"/>
      <c r="E69" s="309"/>
      <c r="F69" s="315"/>
      <c r="G69" s="229"/>
      <c r="H69" s="305"/>
      <c r="I69" s="223"/>
      <c r="J69" s="223"/>
      <c r="K69" s="290"/>
    </row>
    <row r="70" spans="1:11" x14ac:dyDescent="0.25">
      <c r="A70">
        <v>1964</v>
      </c>
      <c r="B70" s="490">
        <f>'Indonesia (sources)'!B69*Indonesia!B$75/'Indonesia (sources)'!B$75</f>
        <v>37.964169381107496</v>
      </c>
      <c r="C70" s="711"/>
      <c r="D70" s="496"/>
      <c r="E70" s="309"/>
      <c r="F70" s="315"/>
      <c r="G70" s="229"/>
      <c r="H70" s="305"/>
      <c r="I70" s="223"/>
      <c r="J70" s="223"/>
      <c r="K70" s="290"/>
    </row>
    <row r="71" spans="1:11" x14ac:dyDescent="0.25">
      <c r="A71">
        <v>1965</v>
      </c>
      <c r="B71" s="490"/>
      <c r="C71" s="711"/>
      <c r="D71" s="496"/>
      <c r="E71" s="309"/>
      <c r="F71" s="315"/>
      <c r="G71" s="229"/>
      <c r="H71" s="305"/>
      <c r="I71" s="223"/>
      <c r="J71" s="223"/>
      <c r="K71" s="290"/>
    </row>
    <row r="72" spans="1:11" x14ac:dyDescent="0.25">
      <c r="A72">
        <v>1966</v>
      </c>
      <c r="B72" s="490"/>
      <c r="C72" s="711"/>
      <c r="D72" s="496"/>
      <c r="E72" s="233"/>
      <c r="F72" s="376"/>
      <c r="G72" s="229"/>
      <c r="H72" s="305"/>
      <c r="I72" s="223"/>
      <c r="J72" s="223"/>
      <c r="K72" s="290"/>
    </row>
    <row r="73" spans="1:11" x14ac:dyDescent="0.25">
      <c r="A73">
        <v>1967</v>
      </c>
      <c r="B73" s="490">
        <f>'Indonesia (sources)'!B72*Indonesia!B$75/'Indonesia (sources)'!B$75</f>
        <v>37.280130293159608</v>
      </c>
      <c r="C73" s="711"/>
      <c r="D73" s="496"/>
      <c r="E73" s="233"/>
      <c r="F73" s="376"/>
      <c r="G73" s="229"/>
      <c r="H73" s="305"/>
      <c r="I73" s="223"/>
      <c r="J73" s="223"/>
      <c r="K73" s="290"/>
    </row>
    <row r="74" spans="1:11" x14ac:dyDescent="0.25">
      <c r="A74">
        <v>1968</v>
      </c>
      <c r="B74" s="490"/>
      <c r="C74" s="711"/>
      <c r="D74" s="496"/>
      <c r="E74" s="233"/>
      <c r="F74" s="376"/>
      <c r="G74" s="229"/>
      <c r="H74" s="305"/>
      <c r="I74" s="223"/>
      <c r="J74" s="223"/>
      <c r="K74" s="290"/>
    </row>
    <row r="75" spans="1:11" x14ac:dyDescent="0.25">
      <c r="A75">
        <v>1969</v>
      </c>
      <c r="B75" s="491">
        <f>'Indonesia (sources)'!C74*100</f>
        <v>35</v>
      </c>
      <c r="C75" s="711"/>
      <c r="D75" s="496"/>
      <c r="E75" s="233"/>
      <c r="F75" s="376"/>
      <c r="G75" s="229"/>
      <c r="H75" s="305"/>
      <c r="I75" s="223"/>
      <c r="J75" s="223"/>
      <c r="K75" s="290"/>
    </row>
    <row r="76" spans="1:11" x14ac:dyDescent="0.25">
      <c r="A76">
        <v>1970</v>
      </c>
      <c r="B76" s="491"/>
      <c r="C76" s="711"/>
      <c r="D76" s="496"/>
      <c r="E76" s="233"/>
      <c r="F76" s="377">
        <f>'Indonesia (sources)'!J75</f>
        <v>60</v>
      </c>
      <c r="G76" s="229"/>
      <c r="H76" s="305"/>
      <c r="I76" s="223"/>
      <c r="J76" s="223"/>
      <c r="K76" s="290"/>
    </row>
    <row r="77" spans="1:11" x14ac:dyDescent="0.25">
      <c r="A77">
        <v>1971</v>
      </c>
      <c r="B77" s="491"/>
      <c r="C77" s="711"/>
      <c r="D77" s="496"/>
      <c r="E77" s="372"/>
      <c r="F77" s="377"/>
      <c r="G77" s="229"/>
      <c r="H77" s="305"/>
      <c r="I77" s="223"/>
      <c r="J77" s="223"/>
      <c r="K77" s="290"/>
    </row>
    <row r="78" spans="1:11" x14ac:dyDescent="0.25">
      <c r="A78">
        <v>1972</v>
      </c>
      <c r="B78" s="491"/>
      <c r="C78" s="711"/>
      <c r="D78" s="496"/>
      <c r="E78" s="233"/>
      <c r="F78" s="377"/>
      <c r="G78" s="229"/>
      <c r="H78" s="305"/>
      <c r="I78" s="223"/>
      <c r="J78" s="223"/>
      <c r="K78" s="290"/>
    </row>
    <row r="79" spans="1:11" x14ac:dyDescent="0.25">
      <c r="A79">
        <v>1973</v>
      </c>
      <c r="B79" s="491"/>
      <c r="C79" s="711"/>
      <c r="D79" s="496"/>
      <c r="E79" s="233"/>
      <c r="F79" s="377"/>
      <c r="G79" s="229"/>
      <c r="H79" s="305"/>
      <c r="I79" s="223"/>
      <c r="J79" s="223"/>
      <c r="K79" s="290"/>
    </row>
    <row r="80" spans="1:11" x14ac:dyDescent="0.25">
      <c r="A80">
        <v>1974</v>
      </c>
      <c r="B80" s="491"/>
      <c r="C80" s="711"/>
      <c r="D80" s="496"/>
      <c r="E80" s="233"/>
      <c r="F80" s="377"/>
      <c r="G80" s="229"/>
      <c r="H80" s="305"/>
      <c r="I80" s="227"/>
      <c r="J80" s="227"/>
      <c r="K80" s="291"/>
    </row>
    <row r="81" spans="1:11" x14ac:dyDescent="0.25">
      <c r="A81">
        <v>1975</v>
      </c>
      <c r="B81" s="491"/>
      <c r="C81" s="711"/>
      <c r="D81" s="496"/>
      <c r="E81" s="233"/>
      <c r="F81" s="377"/>
      <c r="G81" s="229"/>
      <c r="H81" s="305"/>
      <c r="I81" s="227"/>
      <c r="J81" s="227"/>
      <c r="K81" s="291"/>
    </row>
    <row r="82" spans="1:11" x14ac:dyDescent="0.25">
      <c r="A82">
        <v>1976</v>
      </c>
      <c r="B82" s="491">
        <f>'Indonesia (sources)'!C81*100</f>
        <v>34</v>
      </c>
      <c r="C82" s="711"/>
      <c r="D82" s="496"/>
      <c r="E82" s="372"/>
      <c r="F82" s="377">
        <f>'Indonesia (sources)'!J81</f>
        <v>40.1</v>
      </c>
      <c r="G82" s="229"/>
      <c r="H82" s="305"/>
      <c r="I82" s="227"/>
      <c r="J82" s="227"/>
      <c r="K82" s="291"/>
    </row>
    <row r="83" spans="1:11" x14ac:dyDescent="0.25">
      <c r="A83">
        <v>1977</v>
      </c>
      <c r="B83" s="491"/>
      <c r="C83" s="711"/>
      <c r="D83" s="496"/>
      <c r="E83" s="233"/>
      <c r="F83" s="377"/>
      <c r="G83" s="229"/>
      <c r="H83" s="305"/>
      <c r="I83" s="227"/>
      <c r="J83" s="227"/>
      <c r="K83" s="291"/>
    </row>
    <row r="84" spans="1:11" x14ac:dyDescent="0.25">
      <c r="A84">
        <v>1978</v>
      </c>
      <c r="B84" s="491">
        <f>'Indonesia (sources)'!C83*100</f>
        <v>38</v>
      </c>
      <c r="C84" s="711"/>
      <c r="D84" s="496"/>
      <c r="E84" s="233"/>
      <c r="F84" s="377">
        <f>'Indonesia (sources)'!J83</f>
        <v>33.299999999999997</v>
      </c>
      <c r="G84" s="229"/>
      <c r="H84" s="305"/>
      <c r="I84" s="227"/>
      <c r="J84" s="227"/>
      <c r="K84" s="291"/>
    </row>
    <row r="85" spans="1:11" x14ac:dyDescent="0.25">
      <c r="A85">
        <v>1979</v>
      </c>
      <c r="B85" s="491"/>
      <c r="C85" s="711"/>
      <c r="D85" s="496"/>
      <c r="E85" s="233"/>
      <c r="F85" s="377"/>
      <c r="G85" s="229"/>
      <c r="H85" s="305"/>
      <c r="I85" s="227"/>
      <c r="J85" s="227"/>
      <c r="K85" s="291"/>
    </row>
    <row r="86" spans="1:11" x14ac:dyDescent="0.25">
      <c r="A86">
        <v>1980</v>
      </c>
      <c r="B86" s="491">
        <f>'Indonesia (sources)'!C85*100</f>
        <v>34</v>
      </c>
      <c r="C86" s="711"/>
      <c r="D86" s="496"/>
      <c r="E86" s="233"/>
      <c r="F86" s="377">
        <f>'Indonesia (sources)'!J85</f>
        <v>28.6</v>
      </c>
      <c r="G86" s="229"/>
      <c r="H86" s="305"/>
      <c r="I86" s="227"/>
      <c r="J86" s="227"/>
      <c r="K86" s="291"/>
    </row>
    <row r="87" spans="1:11" x14ac:dyDescent="0.25">
      <c r="A87">
        <v>1981</v>
      </c>
      <c r="B87" s="491">
        <f>'Indonesia (sources)'!C86*100</f>
        <v>33</v>
      </c>
      <c r="C87" s="711"/>
      <c r="D87" s="496"/>
      <c r="E87" s="372"/>
      <c r="F87" s="377">
        <f>'Indonesia (sources)'!J86</f>
        <v>26.9</v>
      </c>
      <c r="G87" s="229"/>
      <c r="H87" s="305"/>
      <c r="I87" s="227"/>
      <c r="J87" s="227"/>
      <c r="K87" s="291"/>
    </row>
    <row r="88" spans="1:11" x14ac:dyDescent="0.25">
      <c r="A88">
        <v>1982</v>
      </c>
      <c r="B88" s="491"/>
      <c r="C88" s="711">
        <f>'Indonesia (sources)'!G87</f>
        <v>7.1712569999999998</v>
      </c>
      <c r="D88" s="496"/>
      <c r="E88" s="233"/>
      <c r="F88" s="377"/>
      <c r="G88" s="229"/>
      <c r="H88" s="305"/>
      <c r="I88" s="227"/>
      <c r="J88" s="227"/>
      <c r="K88" s="291"/>
    </row>
    <row r="89" spans="1:11" x14ac:dyDescent="0.25">
      <c r="A89">
        <v>1983</v>
      </c>
      <c r="B89" s="491"/>
      <c r="C89" s="711"/>
      <c r="D89" s="496"/>
      <c r="E89" s="233"/>
      <c r="F89" s="377"/>
      <c r="G89" s="229"/>
      <c r="H89" s="305"/>
      <c r="I89" s="227"/>
      <c r="J89" s="227"/>
      <c r="K89" s="291"/>
    </row>
    <row r="90" spans="1:11" x14ac:dyDescent="0.25">
      <c r="A90">
        <v>1984</v>
      </c>
      <c r="B90" s="491">
        <f>'Indonesia (sources)'!C89*100</f>
        <v>33</v>
      </c>
      <c r="C90" s="711"/>
      <c r="D90" s="496"/>
      <c r="E90" s="233"/>
      <c r="F90" s="377">
        <f>'Indonesia (sources)'!J89</f>
        <v>21.6</v>
      </c>
      <c r="G90" s="229"/>
      <c r="H90" s="305"/>
      <c r="I90" s="227"/>
      <c r="J90" s="227"/>
      <c r="K90" s="291"/>
    </row>
    <row r="91" spans="1:11" x14ac:dyDescent="0.25">
      <c r="A91">
        <v>1985</v>
      </c>
      <c r="B91" s="491"/>
      <c r="C91" s="711"/>
      <c r="D91" s="496"/>
      <c r="E91" s="372"/>
      <c r="F91" s="377"/>
      <c r="G91" s="229"/>
      <c r="H91" s="305"/>
      <c r="I91" s="227"/>
      <c r="J91" s="227"/>
      <c r="K91" s="291"/>
    </row>
    <row r="92" spans="1:11" x14ac:dyDescent="0.25">
      <c r="A92">
        <v>1986</v>
      </c>
      <c r="B92" s="491"/>
      <c r="C92" s="711"/>
      <c r="D92" s="496"/>
      <c r="E92" s="233"/>
      <c r="F92" s="377"/>
      <c r="G92" s="229"/>
      <c r="H92" s="305"/>
      <c r="I92" s="227"/>
      <c r="J92" s="227"/>
      <c r="K92" s="291"/>
    </row>
    <row r="93" spans="1:11" x14ac:dyDescent="0.25">
      <c r="A93">
        <v>1987</v>
      </c>
      <c r="B93" s="491">
        <f>'Indonesia (sources)'!C92*100</f>
        <v>32</v>
      </c>
      <c r="C93" s="711">
        <f>'Indonesia (sources)'!G92</f>
        <v>7.9905059999999999</v>
      </c>
      <c r="D93" s="496"/>
      <c r="E93" s="372"/>
      <c r="F93" s="377">
        <f>'Indonesia (sources)'!J92</f>
        <v>17.399999999999999</v>
      </c>
      <c r="G93" s="229"/>
      <c r="H93" s="305"/>
      <c r="I93" s="227"/>
      <c r="J93" s="227"/>
      <c r="K93" s="291"/>
    </row>
    <row r="94" spans="1:11" x14ac:dyDescent="0.25">
      <c r="A94">
        <v>1988</v>
      </c>
      <c r="B94" s="491"/>
      <c r="C94" s="711"/>
      <c r="D94" s="496"/>
      <c r="E94" s="372"/>
      <c r="F94" s="377"/>
      <c r="G94" s="229"/>
      <c r="H94" s="305"/>
      <c r="I94" s="227"/>
      <c r="J94" s="227"/>
      <c r="K94" s="291"/>
    </row>
    <row r="95" spans="1:11" x14ac:dyDescent="0.25">
      <c r="A95">
        <v>1989</v>
      </c>
      <c r="B95" s="491"/>
      <c r="C95" s="711"/>
      <c r="D95" s="496"/>
      <c r="E95" s="372"/>
      <c r="F95" s="377"/>
      <c r="G95" s="229"/>
      <c r="H95" s="305"/>
      <c r="I95" s="223"/>
      <c r="J95" s="223"/>
      <c r="K95" s="290"/>
    </row>
    <row r="96" spans="1:11" x14ac:dyDescent="0.25">
      <c r="A96">
        <v>1990</v>
      </c>
      <c r="B96" s="491">
        <f>'Indonesia (sources)'!C95*100</f>
        <v>32</v>
      </c>
      <c r="C96" s="711">
        <f>'Indonesia (sources)'!G95</f>
        <v>8.0509889999999995</v>
      </c>
      <c r="D96" s="496">
        <f>'Indonesia (sources)'!H95</f>
        <v>1.010885</v>
      </c>
      <c r="E96" s="372"/>
      <c r="F96" s="377">
        <f>'Indonesia (sources)'!J95</f>
        <v>15.1</v>
      </c>
      <c r="G96" s="229"/>
      <c r="H96" s="305"/>
      <c r="I96" s="223"/>
      <c r="J96" s="223"/>
      <c r="K96" s="290"/>
    </row>
    <row r="97" spans="1:11" x14ac:dyDescent="0.25">
      <c r="A97">
        <v>1991</v>
      </c>
      <c r="B97" s="491"/>
      <c r="C97" s="711"/>
      <c r="D97" s="496">
        <f>'Indonesia (sources)'!H96</f>
        <v>0.90386710000000003</v>
      </c>
      <c r="E97" s="372"/>
      <c r="F97" s="377"/>
      <c r="G97" s="231"/>
      <c r="H97" s="305"/>
      <c r="I97" s="227"/>
      <c r="J97" s="227"/>
      <c r="K97" s="291"/>
    </row>
    <row r="98" spans="1:11" x14ac:dyDescent="0.25">
      <c r="A98" s="6">
        <v>1992</v>
      </c>
      <c r="B98" s="491"/>
      <c r="C98" s="711"/>
      <c r="D98" s="496">
        <f>'Indonesia (sources)'!H97</f>
        <v>1.037523</v>
      </c>
      <c r="E98" s="372"/>
      <c r="F98" s="377"/>
      <c r="G98" s="409"/>
      <c r="H98" s="305"/>
      <c r="I98" s="227"/>
      <c r="J98" s="227"/>
      <c r="K98" s="291"/>
    </row>
    <row r="99" spans="1:11" x14ac:dyDescent="0.25">
      <c r="A99" s="6">
        <v>1993</v>
      </c>
      <c r="B99" s="491">
        <f>'Indonesia (sources)'!C98*100</f>
        <v>34</v>
      </c>
      <c r="C99" s="711">
        <f>'Indonesia (sources)'!G98</f>
        <v>9.1008519999999997</v>
      </c>
      <c r="D99" s="496">
        <f>'Indonesia (sources)'!H98</f>
        <v>1.0235890000000001</v>
      </c>
      <c r="E99" s="372"/>
      <c r="F99" s="377">
        <f>'Indonesia (sources)'!J98</f>
        <v>13.7</v>
      </c>
      <c r="G99" s="225"/>
      <c r="H99" s="305"/>
      <c r="I99" s="227"/>
      <c r="J99" s="227"/>
      <c r="K99" s="291"/>
    </row>
    <row r="100" spans="1:11" x14ac:dyDescent="0.25">
      <c r="A100" s="6">
        <v>1994</v>
      </c>
      <c r="B100" s="490"/>
      <c r="C100" s="711"/>
      <c r="D100" s="496">
        <f>'Indonesia (sources)'!H99</f>
        <v>1.0245850000000001</v>
      </c>
      <c r="E100" s="372"/>
      <c r="F100" s="377"/>
      <c r="G100" s="225"/>
      <c r="H100" s="305"/>
      <c r="I100" s="227"/>
      <c r="J100" s="227"/>
      <c r="K100" s="291"/>
    </row>
    <row r="101" spans="1:11" x14ac:dyDescent="0.25">
      <c r="A101" s="6">
        <v>1995</v>
      </c>
      <c r="B101" s="490"/>
      <c r="C101" s="711"/>
      <c r="D101" s="496">
        <f>'Indonesia (sources)'!H100</f>
        <v>0.88624440000000004</v>
      </c>
      <c r="E101" s="372"/>
      <c r="F101" s="377"/>
      <c r="G101" s="225"/>
      <c r="H101" s="305"/>
      <c r="I101" s="227"/>
      <c r="J101" s="227"/>
      <c r="K101" s="291"/>
    </row>
    <row r="102" spans="1:11" x14ac:dyDescent="0.25">
      <c r="A102" s="6">
        <v>1996</v>
      </c>
      <c r="B102" s="490">
        <f>'Indonesia (sources)'!D101*100</f>
        <v>36.6</v>
      </c>
      <c r="C102" s="711">
        <f>'Indonesia (sources)'!G101</f>
        <v>9.6875219999999995</v>
      </c>
      <c r="D102" s="496">
        <f>'Indonesia (sources)'!H101</f>
        <v>0.90676279999999998</v>
      </c>
      <c r="E102" s="372"/>
      <c r="F102" s="377">
        <f>'Indonesia (sources)'!J101</f>
        <v>11.3</v>
      </c>
      <c r="G102" s="225"/>
      <c r="H102" s="305"/>
      <c r="I102" s="227"/>
      <c r="J102" s="227"/>
      <c r="K102" s="291"/>
    </row>
    <row r="103" spans="1:11" x14ac:dyDescent="0.25">
      <c r="A103" s="6">
        <v>1997</v>
      </c>
      <c r="B103" s="490"/>
      <c r="C103" s="711"/>
      <c r="D103" s="496">
        <f>'Indonesia (sources)'!H102</f>
        <v>0.93839329999999999</v>
      </c>
      <c r="E103" s="372"/>
      <c r="F103" s="479"/>
      <c r="G103" s="225"/>
      <c r="H103" s="305"/>
      <c r="I103" s="227"/>
      <c r="J103" s="227"/>
      <c r="K103" s="291"/>
    </row>
    <row r="104" spans="1:11" x14ac:dyDescent="0.25">
      <c r="A104" s="6">
        <v>1998</v>
      </c>
      <c r="B104" s="490"/>
      <c r="C104" s="711"/>
      <c r="D104" s="496">
        <f>'Indonesia (sources)'!H103</f>
        <v>0.79762940000000004</v>
      </c>
      <c r="E104" s="372">
        <f>'Indonesia (sources)'!K103</f>
        <v>24.2</v>
      </c>
      <c r="F104" s="479"/>
      <c r="G104" s="225"/>
      <c r="H104" s="305"/>
      <c r="I104" s="227"/>
      <c r="J104" s="227"/>
      <c r="K104" s="291"/>
    </row>
    <row r="105" spans="1:11" x14ac:dyDescent="0.25">
      <c r="A105" s="6">
        <v>1999</v>
      </c>
      <c r="B105" s="490">
        <f>'Indonesia (sources)'!D104*100</f>
        <v>37.299999999999997</v>
      </c>
      <c r="C105" s="711">
        <f>'Indonesia (sources)'!G104</f>
        <v>13.65053</v>
      </c>
      <c r="D105" s="496">
        <f>'Indonesia (sources)'!H104</f>
        <v>0.83522050000000003</v>
      </c>
      <c r="E105" s="372">
        <f>'Indonesia (sources)'!K104</f>
        <v>23.43</v>
      </c>
      <c r="F105" s="479"/>
      <c r="G105" s="225"/>
      <c r="H105" s="305"/>
      <c r="I105" s="227"/>
      <c r="J105" s="227"/>
      <c r="K105" s="291"/>
    </row>
    <row r="106" spans="1:11" x14ac:dyDescent="0.25">
      <c r="A106" s="6">
        <v>2000</v>
      </c>
      <c r="B106" s="490"/>
      <c r="C106" s="711">
        <f>'Indonesia (sources)'!G105</f>
        <v>13.8157</v>
      </c>
      <c r="D106" s="496">
        <f>'Indonesia (sources)'!H105</f>
        <v>1.0496509999999999</v>
      </c>
      <c r="E106" s="372">
        <f>'Indonesia (sources)'!K105</f>
        <v>19.14</v>
      </c>
      <c r="F106" s="479"/>
      <c r="G106" s="225"/>
      <c r="H106" s="305"/>
      <c r="I106" s="227"/>
      <c r="J106" s="227"/>
      <c r="K106" s="291"/>
    </row>
    <row r="107" spans="1:11" x14ac:dyDescent="0.25">
      <c r="A107" s="6">
        <v>2001</v>
      </c>
      <c r="B107" s="490">
        <f>'Indonesia (sources)'!D106*100</f>
        <v>31</v>
      </c>
      <c r="C107" s="711">
        <f>'Indonesia (sources)'!G106</f>
        <v>15.51557</v>
      </c>
      <c r="D107" s="496">
        <f>'Indonesia (sources)'!H106</f>
        <v>1.203794</v>
      </c>
      <c r="E107" s="372">
        <f>'Indonesia (sources)'!K106</f>
        <v>18.41</v>
      </c>
      <c r="F107" s="479"/>
      <c r="G107" s="225"/>
      <c r="H107" s="305"/>
      <c r="I107" s="227"/>
      <c r="J107" s="227"/>
      <c r="K107" s="291"/>
    </row>
    <row r="108" spans="1:11" x14ac:dyDescent="0.25">
      <c r="A108" s="6">
        <v>2002</v>
      </c>
      <c r="B108" s="490">
        <f>'Indonesia (sources)'!E107</f>
        <v>32.9</v>
      </c>
      <c r="C108" s="711">
        <f>'Indonesia (sources)'!G107</f>
        <v>10.4735</v>
      </c>
      <c r="D108" s="496">
        <f>'Indonesia (sources)'!H107</f>
        <v>1.256799</v>
      </c>
      <c r="E108" s="372">
        <f>'Indonesia (sources)'!K107</f>
        <v>18.2</v>
      </c>
      <c r="F108" s="479"/>
      <c r="G108" s="225"/>
      <c r="H108" s="305"/>
      <c r="I108" s="227"/>
      <c r="J108" s="227"/>
      <c r="K108" s="291"/>
    </row>
    <row r="109" spans="1:11" x14ac:dyDescent="0.25">
      <c r="A109" s="6">
        <v>2003</v>
      </c>
      <c r="B109" s="490"/>
      <c r="C109" s="711">
        <f>'Indonesia (sources)'!G108</f>
        <v>9.7631739999999994</v>
      </c>
      <c r="D109" s="496">
        <f>'Indonesia (sources)'!H108</f>
        <v>1.098185</v>
      </c>
      <c r="E109" s="372">
        <f>'Indonesia (sources)'!K108</f>
        <v>17.420000000000002</v>
      </c>
      <c r="F109" s="479"/>
      <c r="G109" s="225"/>
      <c r="H109" s="305"/>
      <c r="I109" s="227"/>
      <c r="J109" s="227"/>
      <c r="K109" s="291"/>
    </row>
    <row r="110" spans="1:11" x14ac:dyDescent="0.25">
      <c r="A110" s="6">
        <v>2004</v>
      </c>
      <c r="B110" s="490"/>
      <c r="C110" s="711">
        <f>'Indonesia (sources)'!G109</f>
        <v>8.4646830000000008</v>
      </c>
      <c r="D110" s="496"/>
      <c r="E110" s="372">
        <f>'Indonesia (sources)'!K109</f>
        <v>16.66</v>
      </c>
      <c r="F110" s="479"/>
      <c r="G110" s="225"/>
      <c r="H110" s="305"/>
      <c r="I110" s="227"/>
      <c r="J110" s="227"/>
      <c r="K110" s="291"/>
    </row>
    <row r="111" spans="1:11" x14ac:dyDescent="0.25">
      <c r="A111" s="6">
        <v>2005</v>
      </c>
      <c r="B111" s="490">
        <f>'Indonesia (sources)'!E110</f>
        <v>36.299999999999997</v>
      </c>
      <c r="C111" s="711"/>
      <c r="D111" s="496"/>
      <c r="E111" s="372">
        <f>'Indonesia (sources)'!K110</f>
        <v>15.97</v>
      </c>
      <c r="F111" s="479"/>
      <c r="G111" s="225"/>
      <c r="H111" s="305"/>
      <c r="I111" s="227"/>
      <c r="J111" s="227"/>
      <c r="K111" s="291"/>
    </row>
    <row r="112" spans="1:11" x14ac:dyDescent="0.25">
      <c r="A112" s="6">
        <v>2006</v>
      </c>
      <c r="B112" s="490"/>
      <c r="C112" s="711"/>
      <c r="D112" s="496"/>
      <c r="E112" s="372">
        <f>'Indonesia (sources)'!K111</f>
        <v>17.75</v>
      </c>
      <c r="F112" s="479"/>
      <c r="G112" s="225"/>
      <c r="H112" s="305"/>
      <c r="I112" s="227"/>
      <c r="J112" s="227"/>
      <c r="K112" s="291"/>
    </row>
    <row r="113" spans="1:11" x14ac:dyDescent="0.25">
      <c r="A113" s="6">
        <v>2007</v>
      </c>
      <c r="B113" s="490">
        <f>'Indonesia (sources)'!E112</f>
        <v>36.4</v>
      </c>
      <c r="C113" s="711"/>
      <c r="D113" s="496"/>
      <c r="E113" s="372">
        <f>'Indonesia (sources)'!K112</f>
        <v>16.579999999999998</v>
      </c>
      <c r="F113" s="479"/>
      <c r="G113" s="225"/>
      <c r="H113" s="305"/>
      <c r="I113" s="227"/>
      <c r="J113" s="227"/>
      <c r="K113" s="291"/>
    </row>
    <row r="114" spans="1:11" x14ac:dyDescent="0.25">
      <c r="A114" s="6">
        <v>2008</v>
      </c>
      <c r="B114" s="490">
        <f>'Indonesia (sources)'!E113</f>
        <v>35</v>
      </c>
      <c r="C114" s="711"/>
      <c r="D114" s="496"/>
      <c r="E114" s="372">
        <f>'Indonesia (sources)'!K113</f>
        <v>15.42</v>
      </c>
      <c r="F114" s="377"/>
      <c r="G114" s="225"/>
      <c r="H114" s="305"/>
      <c r="I114" s="227"/>
      <c r="J114" s="227"/>
      <c r="K114" s="291"/>
    </row>
    <row r="115" spans="1:11" x14ac:dyDescent="0.25">
      <c r="A115" s="6">
        <v>2009</v>
      </c>
      <c r="B115" s="490">
        <f>'Indonesia (sources)'!E114</f>
        <v>37</v>
      </c>
      <c r="C115" s="711"/>
      <c r="D115" s="496"/>
      <c r="E115" s="372">
        <f>'Indonesia (sources)'!K114</f>
        <v>14.15</v>
      </c>
      <c r="F115" s="377"/>
      <c r="G115" s="225"/>
      <c r="H115" s="305"/>
      <c r="I115" s="227"/>
      <c r="J115" s="227"/>
      <c r="K115" s="291"/>
    </row>
    <row r="116" spans="1:11" x14ac:dyDescent="0.25">
      <c r="A116" s="6">
        <v>2010</v>
      </c>
      <c r="B116" s="490">
        <f>'Indonesia (sources)'!E115</f>
        <v>38</v>
      </c>
      <c r="C116" s="711"/>
      <c r="D116" s="496"/>
      <c r="E116" s="372">
        <f>'Indonesia (sources)'!K115</f>
        <v>13.33</v>
      </c>
      <c r="F116" s="377"/>
      <c r="G116" s="225"/>
      <c r="H116" s="305"/>
      <c r="I116" s="227"/>
      <c r="J116" s="227"/>
      <c r="K116" s="291"/>
    </row>
    <row r="117" spans="1:11" x14ac:dyDescent="0.25">
      <c r="A117" s="6">
        <v>2011</v>
      </c>
      <c r="B117" s="490">
        <f>'Indonesia (sources)'!E116</f>
        <v>41</v>
      </c>
      <c r="C117" s="711"/>
      <c r="D117" s="496"/>
      <c r="E117" s="372">
        <f>'Indonesia (sources)'!K116</f>
        <v>12.425000000000001</v>
      </c>
      <c r="F117" s="377"/>
      <c r="G117" s="225"/>
      <c r="H117" s="305"/>
      <c r="I117" s="227"/>
      <c r="J117" s="227"/>
      <c r="K117" s="291"/>
    </row>
    <row r="118" spans="1:11" x14ac:dyDescent="0.25">
      <c r="A118" s="6">
        <v>2012</v>
      </c>
      <c r="B118" s="490">
        <f>'Indonesia (sources)'!E117</f>
        <v>41</v>
      </c>
      <c r="C118" s="711"/>
      <c r="D118" s="496"/>
      <c r="E118" s="372">
        <f>'Indonesia (sources)'!K117</f>
        <v>11.81</v>
      </c>
      <c r="F118" s="377"/>
      <c r="G118" s="225"/>
      <c r="H118" s="305"/>
      <c r="I118" s="227"/>
      <c r="J118" s="227"/>
      <c r="K118" s="291"/>
    </row>
    <row r="119" spans="1:11" x14ac:dyDescent="0.25">
      <c r="A119" s="6">
        <v>2013</v>
      </c>
      <c r="B119" s="490">
        <f>'Indonesia (sources)'!E118</f>
        <v>41</v>
      </c>
      <c r="C119" s="711"/>
      <c r="D119" s="496"/>
      <c r="E119" s="372">
        <f>'Indonesia (sources)'!K118</f>
        <v>11.42</v>
      </c>
      <c r="F119" s="377"/>
      <c r="G119" s="225"/>
      <c r="H119" s="305"/>
      <c r="I119" s="227"/>
      <c r="J119" s="227"/>
      <c r="K119" s="291"/>
    </row>
    <row r="120" spans="1:11" x14ac:dyDescent="0.25">
      <c r="A120" s="6">
        <v>2014</v>
      </c>
      <c r="B120" s="490">
        <f>'Indonesia (sources)'!E119</f>
        <v>41</v>
      </c>
      <c r="C120" s="711"/>
      <c r="D120" s="496"/>
      <c r="E120" s="372"/>
      <c r="F120" s="377"/>
      <c r="G120" s="225"/>
      <c r="H120" s="305"/>
      <c r="I120" s="227"/>
      <c r="J120" s="227"/>
      <c r="K120" s="291"/>
    </row>
    <row r="121" spans="1:11" ht="15.75" thickBot="1" x14ac:dyDescent="0.3">
      <c r="A121" s="143">
        <v>2015</v>
      </c>
      <c r="B121" s="492">
        <f>'Indonesia (sources)'!E120</f>
        <v>41</v>
      </c>
      <c r="C121" s="712"/>
      <c r="D121" s="713"/>
      <c r="E121" s="373"/>
      <c r="F121" s="378"/>
      <c r="G121" s="484"/>
      <c r="H121" s="306"/>
      <c r="I121" s="223"/>
      <c r="J121" s="223"/>
      <c r="K121" s="290"/>
    </row>
    <row r="122" spans="1:11" ht="15.75" thickTop="1" x14ac:dyDescent="0.25">
      <c r="B122" s="119"/>
      <c r="E122" s="119"/>
      <c r="F122" s="119"/>
      <c r="G122" s="120"/>
      <c r="H122" s="120"/>
      <c r="I122" s="120"/>
      <c r="J122" s="120"/>
      <c r="K122" s="120"/>
    </row>
    <row r="123" spans="1:11" x14ac:dyDescent="0.25">
      <c r="A123" s="42" t="s">
        <v>70</v>
      </c>
      <c r="B123" s="1509" t="s">
        <v>71</v>
      </c>
      <c r="C123" s="1509"/>
      <c r="D123" s="1509"/>
      <c r="E123" s="1509"/>
      <c r="F123" s="1509"/>
      <c r="G123" s="43"/>
      <c r="H123" s="19"/>
      <c r="I123" s="121"/>
    </row>
    <row r="124" spans="1:11" x14ac:dyDescent="0.25">
      <c r="A124" s="42"/>
      <c r="B124" s="1039" t="s">
        <v>485</v>
      </c>
      <c r="C124" s="410"/>
      <c r="D124" s="938"/>
      <c r="E124" s="410"/>
      <c r="F124" s="410"/>
      <c r="G124" s="43"/>
      <c r="H124" s="19"/>
    </row>
    <row r="125" spans="1:11" ht="33" customHeight="1" x14ac:dyDescent="0.25">
      <c r="A125" s="42" t="s">
        <v>72</v>
      </c>
      <c r="B125" s="1510" t="s">
        <v>486</v>
      </c>
      <c r="C125" s="1510"/>
      <c r="D125" s="1510"/>
      <c r="E125" s="1510"/>
      <c r="F125" s="1510"/>
      <c r="G125" s="1510"/>
      <c r="H125" s="1510"/>
      <c r="I125" s="1510"/>
      <c r="J125" s="304"/>
      <c r="K125" s="304"/>
    </row>
    <row r="126" spans="1:11" x14ac:dyDescent="0.25">
      <c r="A126" s="46" t="s">
        <v>73</v>
      </c>
      <c r="B126" s="47"/>
      <c r="C126" s="47"/>
      <c r="D126" s="939"/>
      <c r="E126" s="47"/>
      <c r="F126" s="47"/>
      <c r="G126" s="45"/>
      <c r="H126" s="45"/>
      <c r="I126" s="304"/>
      <c r="J126" s="304"/>
      <c r="K126" s="304"/>
    </row>
    <row r="127" spans="1:11" s="70" customFormat="1" ht="62.1" customHeight="1" x14ac:dyDescent="0.25">
      <c r="A127" s="49" t="s">
        <v>55</v>
      </c>
      <c r="B127" s="1553" t="s">
        <v>575</v>
      </c>
      <c r="C127" s="1508"/>
      <c r="D127" s="1508"/>
      <c r="E127" s="1508"/>
      <c r="F127" s="1508"/>
      <c r="G127" s="1508"/>
      <c r="H127" s="1508"/>
      <c r="I127" s="1508"/>
      <c r="J127" s="123"/>
      <c r="K127" s="123"/>
    </row>
    <row r="128" spans="1:11" s="70" customFormat="1" ht="30" customHeight="1" x14ac:dyDescent="0.25">
      <c r="A128" s="49" t="s">
        <v>56</v>
      </c>
      <c r="B128" s="1553" t="s">
        <v>576</v>
      </c>
      <c r="C128" s="1508"/>
      <c r="D128" s="1508"/>
      <c r="E128" s="1508"/>
      <c r="F128" s="1508"/>
      <c r="G128" s="1508"/>
      <c r="H128" s="1508"/>
      <c r="I128" s="1508"/>
      <c r="J128" s="123"/>
      <c r="K128" s="123"/>
    </row>
    <row r="129" spans="1:11" s="70" customFormat="1" ht="44.1" customHeight="1" x14ac:dyDescent="0.25">
      <c r="A129" s="379" t="s">
        <v>57</v>
      </c>
      <c r="B129" s="1553" t="s">
        <v>205</v>
      </c>
      <c r="C129" s="1553"/>
      <c r="D129" s="1553"/>
      <c r="E129" s="1553"/>
      <c r="F129" s="1553"/>
      <c r="G129" s="1553"/>
      <c r="H129" s="1553"/>
      <c r="I129" s="1553"/>
      <c r="J129" s="124"/>
      <c r="K129" s="124"/>
    </row>
    <row r="130" spans="1:11" x14ac:dyDescent="0.25">
      <c r="A130" s="49" t="s">
        <v>58</v>
      </c>
      <c r="B130" s="1508" t="s">
        <v>75</v>
      </c>
      <c r="C130" s="1508"/>
      <c r="D130" s="1508"/>
      <c r="E130" s="1508"/>
      <c r="F130" s="1508"/>
      <c r="G130" s="1508"/>
      <c r="H130" s="1508"/>
      <c r="I130" s="1508"/>
      <c r="J130" s="123"/>
      <c r="K130" s="123"/>
    </row>
    <row r="131" spans="1:11" x14ac:dyDescent="0.25">
      <c r="A131" s="49" t="s">
        <v>76</v>
      </c>
      <c r="B131" s="1553" t="s">
        <v>181</v>
      </c>
      <c r="C131" s="1508"/>
      <c r="D131" s="1508"/>
      <c r="E131" s="1508"/>
      <c r="F131" s="1508"/>
      <c r="G131" s="1508"/>
      <c r="H131" s="1508"/>
      <c r="I131" s="1508"/>
      <c r="J131" s="125"/>
      <c r="K131" s="125"/>
    </row>
    <row r="132" spans="1:11" x14ac:dyDescent="0.25">
      <c r="A132" s="19"/>
      <c r="B132" s="32"/>
      <c r="C132" s="32"/>
      <c r="D132" s="32"/>
      <c r="E132" s="32"/>
      <c r="F132" s="32"/>
      <c r="G132" s="32"/>
    </row>
    <row r="133" spans="1:11" x14ac:dyDescent="0.25">
      <c r="B133" s="1503" t="s">
        <v>78</v>
      </c>
      <c r="C133" s="1503"/>
      <c r="D133" s="937"/>
      <c r="E133" s="32"/>
      <c r="F133" s="32"/>
      <c r="G133" s="32"/>
    </row>
  </sheetData>
  <mergeCells count="13">
    <mergeCell ref="B1:H1"/>
    <mergeCell ref="B131:I131"/>
    <mergeCell ref="B133:C133"/>
    <mergeCell ref="E3:F3"/>
    <mergeCell ref="B123:F123"/>
    <mergeCell ref="B125:I125"/>
    <mergeCell ref="B127:I127"/>
    <mergeCell ref="B128:I128"/>
    <mergeCell ref="E2:F2"/>
    <mergeCell ref="C2:D2"/>
    <mergeCell ref="C3:D3"/>
    <mergeCell ref="B129:I129"/>
    <mergeCell ref="B130:I130"/>
  </mergeCells>
  <hyperlinks>
    <hyperlink ref="I126" r:id="rId1" display="http://www.lisdatacenter.org/data-access/key-figures/" xr:uid="{00000000-0004-0000-1300-000000000000}"/>
    <hyperlink ref="B133" location="'Indonesia (sources)'!A1" display="Explore the original series, references, and sources" xr:uid="{00000000-0004-0000-1300-000001000000}"/>
    <hyperlink ref="C133" location="'Indonesia (sources)'!A1" display="'Indonesia (sources)'!A1"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141"/>
  <sheetViews>
    <sheetView workbookViewId="0">
      <pane xSplit="1" ySplit="4" topLeftCell="B5" activePane="bottomRight" state="frozen"/>
      <selection activeCell="C82" sqref="C82"/>
      <selection pane="topRight" activeCell="C82" sqref="C82"/>
      <selection pane="bottomLeft" activeCell="C82" sqref="C82"/>
      <selection pane="bottomRight" activeCell="C82" sqref="C82"/>
    </sheetView>
  </sheetViews>
  <sheetFormatPr defaultColWidth="8.85546875" defaultRowHeight="15" x14ac:dyDescent="0.25"/>
  <cols>
    <col min="1" max="1" width="9.7109375" style="19" customWidth="1"/>
    <col min="2" max="2" width="17.42578125" style="70" customWidth="1"/>
    <col min="3" max="3" width="16.42578125" style="70" customWidth="1"/>
    <col min="4" max="4" width="18.28515625" style="70" customWidth="1"/>
    <col min="5" max="5" width="16.140625" style="70" customWidth="1"/>
    <col min="6" max="6" width="4.140625" customWidth="1"/>
    <col min="7" max="7" width="19.42578125" customWidth="1"/>
    <col min="8" max="8" width="17.42578125" customWidth="1"/>
    <col min="9" max="9" width="4.140625" customWidth="1"/>
    <col min="10" max="10" width="14.140625" customWidth="1"/>
    <col min="11" max="11" width="16.7109375" customWidth="1"/>
    <col min="12" max="12" width="4.28515625" customWidth="1"/>
    <col min="13" max="13" width="3.140625" customWidth="1"/>
    <col min="14" max="14" width="3.140625" style="70" customWidth="1"/>
  </cols>
  <sheetData>
    <row r="1" spans="1:14" ht="27" thickBot="1" x14ac:dyDescent="0.45">
      <c r="B1" s="1567" t="s">
        <v>818</v>
      </c>
      <c r="C1" s="1568"/>
      <c r="D1" s="1568"/>
      <c r="E1" s="1568"/>
      <c r="F1" s="1568"/>
      <c r="G1" s="1568"/>
      <c r="H1" s="1568"/>
      <c r="I1" s="1568"/>
      <c r="J1" s="1568"/>
      <c r="K1" s="1569"/>
      <c r="L1" s="59"/>
      <c r="M1" s="256"/>
    </row>
    <row r="2" spans="1:14" ht="15" customHeight="1" x14ac:dyDescent="0.25">
      <c r="B2" s="1517" t="s">
        <v>175</v>
      </c>
      <c r="C2" s="1518"/>
      <c r="D2" s="1518"/>
      <c r="E2" s="1571"/>
      <c r="F2" s="58"/>
      <c r="G2" s="1517" t="s">
        <v>61</v>
      </c>
      <c r="H2" s="1519"/>
      <c r="I2" s="59"/>
      <c r="J2" s="1517" t="s">
        <v>62</v>
      </c>
      <c r="K2" s="1519"/>
      <c r="L2" s="59"/>
      <c r="M2" s="257"/>
    </row>
    <row r="3" spans="1:14" x14ac:dyDescent="0.25">
      <c r="A3" s="24" t="s">
        <v>65</v>
      </c>
      <c r="B3" s="1169" t="s">
        <v>79</v>
      </c>
      <c r="C3" s="1170" t="s">
        <v>80</v>
      </c>
      <c r="D3" s="1170" t="s">
        <v>81</v>
      </c>
      <c r="E3" s="1171" t="s">
        <v>82</v>
      </c>
      <c r="F3" s="1170"/>
      <c r="G3" s="1169" t="s">
        <v>83</v>
      </c>
      <c r="H3" s="1171" t="s">
        <v>84</v>
      </c>
      <c r="I3" s="1170"/>
      <c r="J3" s="1172" t="s">
        <v>85</v>
      </c>
      <c r="K3" s="1171" t="s">
        <v>86</v>
      </c>
      <c r="L3" s="416"/>
      <c r="M3" s="251"/>
      <c r="N3" s="246"/>
    </row>
    <row r="4" spans="1:14" ht="90" x14ac:dyDescent="0.25">
      <c r="A4" s="28" t="s">
        <v>4</v>
      </c>
      <c r="B4" s="388" t="s">
        <v>563</v>
      </c>
      <c r="C4" s="273" t="s">
        <v>203</v>
      </c>
      <c r="D4" s="273" t="s">
        <v>202</v>
      </c>
      <c r="E4" s="274" t="s">
        <v>201</v>
      </c>
      <c r="F4" s="1173"/>
      <c r="G4" s="1174" t="s">
        <v>479</v>
      </c>
      <c r="H4" s="1000" t="s">
        <v>480</v>
      </c>
      <c r="I4" s="1173"/>
      <c r="J4" s="1175" t="s">
        <v>50</v>
      </c>
      <c r="K4" s="1176" t="s">
        <v>49</v>
      </c>
      <c r="L4" s="67"/>
      <c r="M4" s="252"/>
      <c r="N4" s="67"/>
    </row>
    <row r="5" spans="1:14" x14ac:dyDescent="0.25">
      <c r="A5" s="19">
        <v>1900</v>
      </c>
      <c r="B5" s="388"/>
      <c r="C5" s="273"/>
      <c r="D5" s="273"/>
      <c r="E5" s="274"/>
      <c r="F5" s="28"/>
      <c r="G5" s="1177"/>
      <c r="H5" s="1178"/>
      <c r="I5" s="28"/>
      <c r="J5" s="1174"/>
      <c r="K5" s="1000"/>
      <c r="L5" s="65"/>
      <c r="M5" s="250"/>
      <c r="N5" s="65"/>
    </row>
    <row r="6" spans="1:14" x14ac:dyDescent="0.25">
      <c r="A6" s="19">
        <v>1901</v>
      </c>
      <c r="B6" s="388"/>
      <c r="C6" s="273"/>
      <c r="D6" s="273"/>
      <c r="E6" s="274"/>
      <c r="F6" s="28"/>
      <c r="G6" s="1177"/>
      <c r="H6" s="1178"/>
      <c r="I6" s="28"/>
      <c r="J6" s="1174"/>
      <c r="K6" s="1000"/>
      <c r="L6" s="65"/>
      <c r="M6" s="250"/>
      <c r="N6" s="65"/>
    </row>
    <row r="7" spans="1:14" x14ac:dyDescent="0.25">
      <c r="A7" s="19">
        <v>1902</v>
      </c>
      <c r="B7" s="388"/>
      <c r="C7" s="273"/>
      <c r="D7" s="273"/>
      <c r="E7" s="274"/>
      <c r="F7" s="28"/>
      <c r="G7" s="1179"/>
      <c r="H7" s="1180"/>
      <c r="I7" s="28"/>
      <c r="J7" s="1174"/>
      <c r="K7" s="1000"/>
      <c r="L7" s="65"/>
      <c r="M7" s="250"/>
      <c r="N7" s="65"/>
    </row>
    <row r="8" spans="1:14" x14ac:dyDescent="0.25">
      <c r="A8" s="19">
        <v>1903</v>
      </c>
      <c r="B8" s="388"/>
      <c r="C8" s="273"/>
      <c r="D8" s="273"/>
      <c r="E8" s="274"/>
      <c r="F8" s="28"/>
      <c r="G8" s="1179"/>
      <c r="H8" s="1180"/>
      <c r="I8" s="28"/>
      <c r="J8" s="1174"/>
      <c r="K8" s="1000"/>
      <c r="L8" s="65"/>
      <c r="M8" s="250"/>
      <c r="N8" s="65"/>
    </row>
    <row r="9" spans="1:14" x14ac:dyDescent="0.25">
      <c r="A9" s="19">
        <v>1904</v>
      </c>
      <c r="B9" s="388"/>
      <c r="C9" s="273"/>
      <c r="D9" s="273"/>
      <c r="E9" s="274"/>
      <c r="F9" s="28"/>
      <c r="G9" s="1179"/>
      <c r="H9" s="1180"/>
      <c r="I9" s="28"/>
      <c r="J9" s="1174"/>
      <c r="K9" s="1000"/>
      <c r="L9" s="65"/>
      <c r="M9" s="250"/>
      <c r="N9" s="65"/>
    </row>
    <row r="10" spans="1:14" x14ac:dyDescent="0.25">
      <c r="A10" s="19">
        <v>1905</v>
      </c>
      <c r="B10" s="388"/>
      <c r="C10" s="273"/>
      <c r="D10" s="273"/>
      <c r="E10" s="274"/>
      <c r="F10" s="28"/>
      <c r="G10" s="1179"/>
      <c r="H10" s="1180"/>
      <c r="I10" s="28"/>
      <c r="J10" s="1174"/>
      <c r="K10" s="1000"/>
      <c r="L10" s="65"/>
      <c r="M10" s="250"/>
      <c r="N10" s="65"/>
    </row>
    <row r="11" spans="1:14" x14ac:dyDescent="0.25">
      <c r="A11" s="19">
        <v>1906</v>
      </c>
      <c r="B11" s="388"/>
      <c r="C11" s="273"/>
      <c r="D11" s="273"/>
      <c r="E11" s="274"/>
      <c r="F11" s="28"/>
      <c r="G11" s="1179"/>
      <c r="H11" s="1180"/>
      <c r="I11" s="28"/>
      <c r="J11" s="1174"/>
      <c r="K11" s="1000"/>
      <c r="L11" s="65"/>
      <c r="M11" s="250"/>
      <c r="N11" s="65"/>
    </row>
    <row r="12" spans="1:14" x14ac:dyDescent="0.25">
      <c r="A12" s="19">
        <v>1907</v>
      </c>
      <c r="B12" s="388"/>
      <c r="C12" s="273"/>
      <c r="D12" s="273"/>
      <c r="E12" s="274"/>
      <c r="F12" s="28"/>
      <c r="G12" s="1179"/>
      <c r="H12" s="1180"/>
      <c r="I12" s="28"/>
      <c r="J12" s="1174"/>
      <c r="K12" s="1000"/>
      <c r="L12" s="65"/>
      <c r="M12" s="250"/>
      <c r="N12" s="65"/>
    </row>
    <row r="13" spans="1:14" x14ac:dyDescent="0.25">
      <c r="A13" s="19">
        <v>1908</v>
      </c>
      <c r="B13" s="388"/>
      <c r="C13" s="273"/>
      <c r="D13" s="273"/>
      <c r="E13" s="274"/>
      <c r="F13" s="28"/>
      <c r="G13" s="1179"/>
      <c r="H13" s="1180"/>
      <c r="I13" s="28"/>
      <c r="J13" s="1174"/>
      <c r="K13" s="1000"/>
      <c r="L13" s="65"/>
      <c r="M13" s="250"/>
      <c r="N13" s="65"/>
    </row>
    <row r="14" spans="1:14" x14ac:dyDescent="0.25">
      <c r="A14" s="19">
        <v>1909</v>
      </c>
      <c r="B14" s="388"/>
      <c r="C14" s="273"/>
      <c r="D14" s="273"/>
      <c r="E14" s="274"/>
      <c r="F14" s="28"/>
      <c r="G14" s="1179"/>
      <c r="H14" s="1180"/>
      <c r="I14" s="28"/>
      <c r="J14" s="1174"/>
      <c r="K14" s="1000"/>
      <c r="L14" s="65"/>
      <c r="M14" s="250"/>
      <c r="N14" s="65"/>
    </row>
    <row r="15" spans="1:14" x14ac:dyDescent="0.25">
      <c r="A15" s="19">
        <v>1910</v>
      </c>
      <c r="B15" s="388"/>
      <c r="C15" s="273"/>
      <c r="D15" s="273"/>
      <c r="E15" s="274"/>
      <c r="F15" s="28"/>
      <c r="G15" s="1179"/>
      <c r="H15" s="1180"/>
      <c r="I15" s="28"/>
      <c r="J15" s="1174"/>
      <c r="K15" s="1000"/>
      <c r="L15" s="65"/>
      <c r="M15" s="250"/>
      <c r="N15" s="65"/>
    </row>
    <row r="16" spans="1:14" x14ac:dyDescent="0.25">
      <c r="A16" s="19">
        <v>1911</v>
      </c>
      <c r="B16" s="1087"/>
      <c r="C16" s="32"/>
      <c r="D16" s="32"/>
      <c r="E16" s="51"/>
      <c r="F16" s="19"/>
      <c r="G16" s="1179"/>
      <c r="H16" s="1180"/>
      <c r="I16" s="19"/>
      <c r="J16" s="1087"/>
      <c r="K16" s="51"/>
      <c r="L16" s="90"/>
      <c r="M16" s="245"/>
      <c r="N16" s="90"/>
    </row>
    <row r="17" spans="1:14" x14ac:dyDescent="0.25">
      <c r="A17" s="19">
        <v>1912</v>
      </c>
      <c r="B17" s="1087"/>
      <c r="C17" s="32"/>
      <c r="D17" s="32"/>
      <c r="E17" s="51"/>
      <c r="F17" s="19"/>
      <c r="G17" s="1179"/>
      <c r="H17" s="1180"/>
      <c r="I17" s="19"/>
      <c r="J17" s="1087"/>
      <c r="K17" s="51"/>
      <c r="L17" s="90"/>
      <c r="M17" s="245"/>
      <c r="N17" s="90"/>
    </row>
    <row r="18" spans="1:14" x14ac:dyDescent="0.25">
      <c r="A18" s="19">
        <v>1913</v>
      </c>
      <c r="B18" s="1087"/>
      <c r="C18" s="32"/>
      <c r="D18" s="32"/>
      <c r="E18" s="51"/>
      <c r="F18" s="19"/>
      <c r="G18" s="1179"/>
      <c r="H18" s="1180"/>
      <c r="I18" s="19"/>
      <c r="J18" s="1087"/>
      <c r="K18" s="51"/>
      <c r="L18" s="90"/>
      <c r="M18" s="245"/>
      <c r="N18" s="90"/>
    </row>
    <row r="19" spans="1:14" x14ac:dyDescent="0.25">
      <c r="A19" s="19">
        <v>1914</v>
      </c>
      <c r="B19" s="1087"/>
      <c r="C19" s="32"/>
      <c r="D19" s="32"/>
      <c r="E19" s="51"/>
      <c r="F19" s="19"/>
      <c r="G19" s="1179"/>
      <c r="H19" s="1180"/>
      <c r="I19" s="19"/>
      <c r="J19" s="1087"/>
      <c r="K19" s="51"/>
      <c r="L19" s="90"/>
      <c r="M19" s="245"/>
      <c r="N19" s="90"/>
    </row>
    <row r="20" spans="1:14" x14ac:dyDescent="0.25">
      <c r="A20" s="19">
        <v>1915</v>
      </c>
      <c r="B20" s="1087"/>
      <c r="C20" s="32"/>
      <c r="D20" s="32"/>
      <c r="E20" s="51"/>
      <c r="F20" s="19"/>
      <c r="G20" s="1179"/>
      <c r="H20" s="1180"/>
      <c r="I20" s="19"/>
      <c r="J20" s="1087"/>
      <c r="K20" s="51"/>
      <c r="L20" s="90"/>
      <c r="M20" s="245"/>
      <c r="N20" s="90"/>
    </row>
    <row r="21" spans="1:14" x14ac:dyDescent="0.25">
      <c r="A21" s="19">
        <v>1916</v>
      </c>
      <c r="B21" s="1087"/>
      <c r="C21" s="32"/>
      <c r="D21" s="32"/>
      <c r="E21" s="51"/>
      <c r="F21" s="19"/>
      <c r="G21" s="1179"/>
      <c r="H21" s="1180"/>
      <c r="I21" s="19"/>
      <c r="J21" s="1087"/>
      <c r="K21" s="51"/>
      <c r="L21" s="90"/>
      <c r="M21" s="245"/>
      <c r="N21" s="90"/>
    </row>
    <row r="22" spans="1:14" x14ac:dyDescent="0.25">
      <c r="A22" s="19">
        <v>1917</v>
      </c>
      <c r="B22" s="1087"/>
      <c r="C22" s="32"/>
      <c r="D22" s="32"/>
      <c r="E22" s="51"/>
      <c r="F22" s="19"/>
      <c r="G22" s="1179"/>
      <c r="H22" s="1180"/>
      <c r="I22" s="19"/>
      <c r="J22" s="1087"/>
      <c r="K22" s="51"/>
      <c r="L22" s="90"/>
      <c r="M22" s="245"/>
      <c r="N22" s="90"/>
    </row>
    <row r="23" spans="1:14" x14ac:dyDescent="0.25">
      <c r="A23" s="19">
        <v>1918</v>
      </c>
      <c r="B23" s="1087"/>
      <c r="C23" s="32"/>
      <c r="D23" s="32"/>
      <c r="E23" s="51"/>
      <c r="F23" s="19"/>
      <c r="G23" s="1179"/>
      <c r="H23" s="1180"/>
      <c r="I23" s="19"/>
      <c r="J23" s="1087"/>
      <c r="K23" s="51"/>
      <c r="L23" s="90"/>
      <c r="M23" s="245"/>
      <c r="N23" s="90"/>
    </row>
    <row r="24" spans="1:14" x14ac:dyDescent="0.25">
      <c r="A24" s="19">
        <v>1919</v>
      </c>
      <c r="B24" s="1087"/>
      <c r="C24" s="32"/>
      <c r="D24" s="32"/>
      <c r="E24" s="51"/>
      <c r="F24" s="19"/>
      <c r="G24" s="1179"/>
      <c r="H24" s="1180"/>
      <c r="I24" s="19"/>
      <c r="J24" s="1087"/>
      <c r="K24" s="51"/>
      <c r="L24" s="90"/>
      <c r="M24" s="245"/>
      <c r="N24" s="90"/>
    </row>
    <row r="25" spans="1:14" x14ac:dyDescent="0.25">
      <c r="A25" s="19">
        <v>1920</v>
      </c>
      <c r="B25" s="1087"/>
      <c r="C25" s="32"/>
      <c r="D25" s="32"/>
      <c r="E25" s="51"/>
      <c r="F25" s="19"/>
      <c r="G25" s="1181"/>
      <c r="H25" s="1182">
        <f>[4]Indonesia!$E25</f>
        <v>2.726696</v>
      </c>
      <c r="I25" s="19"/>
      <c r="J25" s="1087"/>
      <c r="K25" s="51"/>
      <c r="L25" s="90"/>
      <c r="M25" s="245"/>
      <c r="N25" s="90"/>
    </row>
    <row r="26" spans="1:14" x14ac:dyDescent="0.25">
      <c r="A26" s="19">
        <v>1921</v>
      </c>
      <c r="B26" s="1087"/>
      <c r="C26" s="32"/>
      <c r="D26" s="32"/>
      <c r="E26" s="51"/>
      <c r="F26" s="19"/>
      <c r="G26" s="1181">
        <f>[4]Indonesia!$B26</f>
        <v>11.815759999999999</v>
      </c>
      <c r="H26" s="1182">
        <f>[4]Indonesia!$E26</f>
        <v>4.1489760000000002</v>
      </c>
      <c r="I26" s="19"/>
      <c r="J26" s="1087"/>
      <c r="K26" s="51"/>
      <c r="L26" s="90"/>
      <c r="M26" s="245"/>
      <c r="N26" s="90"/>
    </row>
    <row r="27" spans="1:14" x14ac:dyDescent="0.25">
      <c r="A27" s="19">
        <v>1922</v>
      </c>
      <c r="B27" s="1087"/>
      <c r="C27" s="32"/>
      <c r="D27" s="32"/>
      <c r="E27" s="51"/>
      <c r="F27" s="19"/>
      <c r="G27" s="1181">
        <f>[4]Indonesia!$B27</f>
        <v>14.28482</v>
      </c>
      <c r="H27" s="1182">
        <f>[4]Indonesia!$E27</f>
        <v>3.7231640000000001</v>
      </c>
      <c r="I27" s="19"/>
      <c r="J27" s="1087"/>
      <c r="K27" s="51"/>
      <c r="L27" s="90"/>
      <c r="M27" s="245"/>
      <c r="N27" s="90"/>
    </row>
    <row r="28" spans="1:14" x14ac:dyDescent="0.25">
      <c r="A28" s="19">
        <v>1923</v>
      </c>
      <c r="B28" s="1087"/>
      <c r="C28" s="32"/>
      <c r="D28" s="32"/>
      <c r="E28" s="51"/>
      <c r="F28" s="19"/>
      <c r="G28" s="1181">
        <f>[4]Indonesia!$B28</f>
        <v>14.810919999999999</v>
      </c>
      <c r="H28" s="1182">
        <f>[4]Indonesia!$E28</f>
        <v>4.0354400000000004</v>
      </c>
      <c r="I28" s="19"/>
      <c r="J28" s="1087"/>
      <c r="K28" s="51"/>
      <c r="L28" s="90"/>
      <c r="M28" s="245"/>
      <c r="N28" s="90"/>
    </row>
    <row r="29" spans="1:14" x14ac:dyDescent="0.25">
      <c r="A29" s="19">
        <v>1924</v>
      </c>
      <c r="B29" s="1087"/>
      <c r="C29" s="32"/>
      <c r="D29" s="32"/>
      <c r="E29" s="51"/>
      <c r="F29" s="19"/>
      <c r="G29" s="1181">
        <f>[4]Indonesia!$B29</f>
        <v>14.418419999999999</v>
      </c>
      <c r="H29" s="1182">
        <f>[4]Indonesia!$E29</f>
        <v>4.0599379999999998</v>
      </c>
      <c r="I29" s="19"/>
      <c r="J29" s="1087"/>
      <c r="K29" s="51"/>
      <c r="L29" s="90"/>
      <c r="M29" s="245"/>
      <c r="N29" s="90"/>
    </row>
    <row r="30" spans="1:14" x14ac:dyDescent="0.25">
      <c r="A30" s="19">
        <v>1925</v>
      </c>
      <c r="B30" s="1087"/>
      <c r="C30" s="32"/>
      <c r="D30" s="32"/>
      <c r="E30" s="51"/>
      <c r="F30" s="19"/>
      <c r="G30" s="1181">
        <f>[4]Indonesia!$B30</f>
        <v>14.194050000000001</v>
      </c>
      <c r="H30" s="1182">
        <f>[4]Indonesia!$E30</f>
        <v>4.0057229999999997</v>
      </c>
      <c r="I30" s="19"/>
      <c r="J30" s="1087"/>
      <c r="K30" s="51"/>
      <c r="L30" s="90"/>
      <c r="M30" s="245"/>
      <c r="N30" s="90"/>
    </row>
    <row r="31" spans="1:14" x14ac:dyDescent="0.25">
      <c r="A31" s="19">
        <v>1926</v>
      </c>
      <c r="B31" s="1087"/>
      <c r="C31" s="32"/>
      <c r="D31" s="32"/>
      <c r="E31" s="51"/>
      <c r="F31" s="19"/>
      <c r="G31" s="1181">
        <f>[4]Indonesia!$B31</f>
        <v>15.002969999999999</v>
      </c>
      <c r="H31" s="1182">
        <f>[4]Indonesia!$E31</f>
        <v>4.3001610000000001</v>
      </c>
      <c r="I31" s="19"/>
      <c r="J31" s="1087"/>
      <c r="K31" s="51"/>
      <c r="L31" s="90"/>
      <c r="M31" s="245"/>
      <c r="N31" s="90"/>
    </row>
    <row r="32" spans="1:14" x14ac:dyDescent="0.25">
      <c r="A32" s="19">
        <v>1927</v>
      </c>
      <c r="B32" s="1087"/>
      <c r="C32" s="32"/>
      <c r="D32" s="32"/>
      <c r="E32" s="51"/>
      <c r="F32" s="19"/>
      <c r="G32" s="1181">
        <f>[4]Indonesia!$B32</f>
        <v>15.519489999999999</v>
      </c>
      <c r="H32" s="1182">
        <f>[4]Indonesia!$E32</f>
        <v>4.2390509999999999</v>
      </c>
      <c r="I32" s="19"/>
      <c r="J32" s="1087"/>
      <c r="K32" s="51"/>
      <c r="L32" s="90"/>
      <c r="M32" s="245"/>
      <c r="N32" s="90"/>
    </row>
    <row r="33" spans="1:14" x14ac:dyDescent="0.25">
      <c r="A33" s="19">
        <v>1928</v>
      </c>
      <c r="B33" s="1087"/>
      <c r="C33" s="32"/>
      <c r="D33" s="32"/>
      <c r="E33" s="51"/>
      <c r="F33" s="19"/>
      <c r="G33" s="1181">
        <f>[4]Indonesia!$B33</f>
        <v>16.37716</v>
      </c>
      <c r="H33" s="1182">
        <f>[4]Indonesia!$E33</f>
        <v>4.3007819999999999</v>
      </c>
      <c r="I33" s="19"/>
      <c r="J33" s="1087"/>
      <c r="K33" s="51"/>
      <c r="L33" s="90"/>
      <c r="M33" s="245"/>
      <c r="N33" s="90"/>
    </row>
    <row r="34" spans="1:14" x14ac:dyDescent="0.25">
      <c r="A34" s="19">
        <v>1929</v>
      </c>
      <c r="B34" s="1087"/>
      <c r="C34" s="32"/>
      <c r="D34" s="32"/>
      <c r="E34" s="51"/>
      <c r="F34" s="19"/>
      <c r="G34" s="1181">
        <f>[4]Indonesia!$B34</f>
        <v>16.713609999999999</v>
      </c>
      <c r="H34" s="1182">
        <f>[4]Indonesia!$E34</f>
        <v>4.4549529999999997</v>
      </c>
      <c r="I34" s="19"/>
      <c r="J34" s="1087"/>
      <c r="K34" s="51"/>
      <c r="L34" s="90"/>
      <c r="M34" s="245"/>
      <c r="N34" s="90"/>
    </row>
    <row r="35" spans="1:14" x14ac:dyDescent="0.25">
      <c r="A35" s="19">
        <v>1930</v>
      </c>
      <c r="B35" s="1087"/>
      <c r="C35" s="32"/>
      <c r="D35" s="32"/>
      <c r="E35" s="51"/>
      <c r="F35" s="19"/>
      <c r="G35" s="1181">
        <f>[4]Indonesia!$B35</f>
        <v>16.63663</v>
      </c>
      <c r="H35" s="1182">
        <f>[4]Indonesia!$E35</f>
        <v>4.0187010000000001</v>
      </c>
      <c r="I35" s="19"/>
      <c r="J35" s="1087"/>
      <c r="K35" s="51"/>
      <c r="L35" s="90"/>
      <c r="M35" s="245"/>
      <c r="N35" s="90"/>
    </row>
    <row r="36" spans="1:14" x14ac:dyDescent="0.25">
      <c r="A36" s="19">
        <v>1931</v>
      </c>
      <c r="B36" s="1087"/>
      <c r="C36" s="32"/>
      <c r="D36" s="32"/>
      <c r="E36" s="51"/>
      <c r="F36" s="19"/>
      <c r="G36" s="1181">
        <f>[4]Indonesia!$B36</f>
        <v>20.025110000000002</v>
      </c>
      <c r="H36" s="1182">
        <f>[4]Indonesia!$E36</f>
        <v>4.5299459999999998</v>
      </c>
      <c r="I36" s="19"/>
      <c r="J36" s="1087"/>
      <c r="K36" s="51"/>
      <c r="L36" s="90"/>
      <c r="M36" s="245"/>
      <c r="N36" s="90"/>
    </row>
    <row r="37" spans="1:14" x14ac:dyDescent="0.25">
      <c r="A37" s="19">
        <v>1932</v>
      </c>
      <c r="B37" s="1087"/>
      <c r="C37" s="32"/>
      <c r="D37" s="32"/>
      <c r="E37" s="51"/>
      <c r="F37" s="19"/>
      <c r="G37" s="1181">
        <f>[4]Indonesia!$B37</f>
        <v>21.128260000000001</v>
      </c>
      <c r="H37" s="1182">
        <f>[4]Indonesia!$E37</f>
        <v>4.6219419999999998</v>
      </c>
      <c r="I37" s="19"/>
      <c r="J37" s="1087"/>
      <c r="K37" s="51"/>
      <c r="L37" s="90"/>
      <c r="M37" s="245"/>
      <c r="N37" s="90"/>
    </row>
    <row r="38" spans="1:14" x14ac:dyDescent="0.25">
      <c r="A38" s="19">
        <v>1933</v>
      </c>
      <c r="B38" s="1087"/>
      <c r="C38" s="32"/>
      <c r="D38" s="32"/>
      <c r="E38" s="51"/>
      <c r="F38" s="19"/>
      <c r="G38" s="1181">
        <f>[4]Indonesia!$B38</f>
        <v>21.550550000000001</v>
      </c>
      <c r="H38" s="1182">
        <f>[4]Indonesia!$E38</f>
        <v>4.6839130000000004</v>
      </c>
      <c r="I38" s="19"/>
      <c r="J38" s="1087"/>
      <c r="K38" s="51"/>
      <c r="L38" s="90"/>
      <c r="M38" s="245"/>
      <c r="N38" s="90"/>
    </row>
    <row r="39" spans="1:14" x14ac:dyDescent="0.25">
      <c r="A39" s="19">
        <v>1934</v>
      </c>
      <c r="B39" s="1087"/>
      <c r="C39" s="32"/>
      <c r="D39" s="32"/>
      <c r="E39" s="51"/>
      <c r="F39" s="19"/>
      <c r="G39" s="1181">
        <f>[4]Indonesia!$B39</f>
        <v>21.51202</v>
      </c>
      <c r="H39" s="1182">
        <f>[4]Indonesia!$E39</f>
        <v>4.6900789999999999</v>
      </c>
      <c r="I39" s="19"/>
      <c r="J39" s="1087"/>
      <c r="K39" s="51"/>
      <c r="L39" s="90"/>
      <c r="M39" s="245"/>
      <c r="N39" s="90"/>
    </row>
    <row r="40" spans="1:14" x14ac:dyDescent="0.25">
      <c r="A40" s="19">
        <v>1935</v>
      </c>
      <c r="B40" s="1087"/>
      <c r="C40" s="32"/>
      <c r="D40" s="32"/>
      <c r="E40" s="51"/>
      <c r="F40" s="19"/>
      <c r="G40" s="1181"/>
      <c r="H40" s="1182">
        <f>[4]Indonesia!$E40</f>
        <v>4.4453050000000003</v>
      </c>
      <c r="I40" s="19"/>
      <c r="J40" s="1087"/>
      <c r="K40" s="51"/>
      <c r="L40" s="90"/>
      <c r="M40" s="245"/>
      <c r="N40" s="90"/>
    </row>
    <row r="41" spans="1:14" x14ac:dyDescent="0.25">
      <c r="A41" s="19">
        <v>1936</v>
      </c>
      <c r="B41" s="1087"/>
      <c r="C41" s="32"/>
      <c r="D41" s="32"/>
      <c r="E41" s="51"/>
      <c r="F41" s="19"/>
      <c r="G41" s="1181"/>
      <c r="H41" s="1182">
        <f>[4]Indonesia!$E41</f>
        <v>4.5246089999999999</v>
      </c>
      <c r="I41" s="19"/>
      <c r="J41" s="1087"/>
      <c r="K41" s="51"/>
      <c r="L41" s="90"/>
      <c r="M41" s="245"/>
      <c r="N41" s="90"/>
    </row>
    <row r="42" spans="1:14" x14ac:dyDescent="0.25">
      <c r="A42" s="19">
        <v>1937</v>
      </c>
      <c r="B42" s="1087"/>
      <c r="C42" s="32"/>
      <c r="D42" s="32"/>
      <c r="E42" s="51"/>
      <c r="F42" s="19"/>
      <c r="G42" s="1181"/>
      <c r="H42" s="1182">
        <f>[4]Indonesia!$E42</f>
        <v>4.3788049999999998</v>
      </c>
      <c r="I42" s="19"/>
      <c r="J42" s="1087"/>
      <c r="K42" s="51"/>
      <c r="L42" s="90"/>
      <c r="M42" s="245"/>
      <c r="N42" s="90"/>
    </row>
    <row r="43" spans="1:14" x14ac:dyDescent="0.25">
      <c r="A43" s="19">
        <v>1938</v>
      </c>
      <c r="B43" s="1087"/>
      <c r="C43" s="32"/>
      <c r="D43" s="32"/>
      <c r="E43" s="51"/>
      <c r="F43" s="19"/>
      <c r="G43" s="1181">
        <f>[4]Indonesia!$B43</f>
        <v>19.799109999999999</v>
      </c>
      <c r="H43" s="1182">
        <f>[4]Indonesia!$E43</f>
        <v>4.8988129999999996</v>
      </c>
      <c r="I43" s="19"/>
      <c r="J43" s="1087"/>
      <c r="K43" s="51"/>
      <c r="L43" s="90"/>
      <c r="M43" s="245"/>
      <c r="N43" s="90"/>
    </row>
    <row r="44" spans="1:14" x14ac:dyDescent="0.25">
      <c r="A44" s="19">
        <v>1939</v>
      </c>
      <c r="B44" s="1087"/>
      <c r="C44" s="32"/>
      <c r="D44" s="32"/>
      <c r="E44" s="51"/>
      <c r="F44" s="19"/>
      <c r="G44" s="1181">
        <f>[4]Indonesia!$B44</f>
        <v>19.867979999999999</v>
      </c>
      <c r="H44" s="1182">
        <f>[4]Indonesia!$E44</f>
        <v>4.6783029999999997</v>
      </c>
      <c r="I44" s="19"/>
      <c r="J44" s="1087"/>
      <c r="K44" s="51"/>
      <c r="L44" s="90"/>
      <c r="M44" s="245"/>
      <c r="N44" s="90"/>
    </row>
    <row r="45" spans="1:14" x14ac:dyDescent="0.25">
      <c r="A45" s="19">
        <v>1940</v>
      </c>
      <c r="B45" s="1087"/>
      <c r="C45" s="32"/>
      <c r="D45" s="32"/>
      <c r="E45" s="51"/>
      <c r="F45" s="19"/>
      <c r="G45" s="1181"/>
      <c r="H45" s="1182"/>
      <c r="I45" s="19"/>
      <c r="J45" s="1087"/>
      <c r="K45" s="51"/>
      <c r="L45" s="90"/>
      <c r="M45" s="245"/>
      <c r="N45" s="90"/>
    </row>
    <row r="46" spans="1:14" x14ac:dyDescent="0.25">
      <c r="A46" s="19">
        <v>1941</v>
      </c>
      <c r="B46" s="1087"/>
      <c r="C46" s="32"/>
      <c r="D46" s="32"/>
      <c r="E46" s="51"/>
      <c r="F46" s="19"/>
      <c r="G46" s="1181"/>
      <c r="H46" s="1182"/>
      <c r="I46" s="19"/>
      <c r="J46" s="1087"/>
      <c r="K46" s="51"/>
      <c r="L46" s="90"/>
      <c r="M46" s="245"/>
      <c r="N46" s="90"/>
    </row>
    <row r="47" spans="1:14" x14ac:dyDescent="0.25">
      <c r="A47" s="19">
        <v>1942</v>
      </c>
      <c r="B47" s="1087"/>
      <c r="C47" s="32"/>
      <c r="D47" s="32"/>
      <c r="E47" s="51"/>
      <c r="F47" s="19"/>
      <c r="G47" s="1181"/>
      <c r="H47" s="1182"/>
      <c r="I47" s="19"/>
      <c r="J47" s="1087"/>
      <c r="K47" s="51"/>
      <c r="L47" s="90"/>
      <c r="M47" s="245"/>
      <c r="N47" s="90"/>
    </row>
    <row r="48" spans="1:14" x14ac:dyDescent="0.25">
      <c r="A48" s="19">
        <v>1943</v>
      </c>
      <c r="B48" s="1087"/>
      <c r="C48" s="32"/>
      <c r="D48" s="32"/>
      <c r="E48" s="51"/>
      <c r="F48" s="19"/>
      <c r="G48" s="1181"/>
      <c r="H48" s="1182"/>
      <c r="I48" s="19"/>
      <c r="J48" s="1087"/>
      <c r="K48" s="51"/>
      <c r="L48" s="90"/>
      <c r="M48" s="245"/>
      <c r="N48" s="90"/>
    </row>
    <row r="49" spans="1:14" x14ac:dyDescent="0.25">
      <c r="A49" s="19">
        <v>1944</v>
      </c>
      <c r="B49" s="1087"/>
      <c r="C49" s="32"/>
      <c r="D49" s="32"/>
      <c r="E49" s="51"/>
      <c r="F49" s="19"/>
      <c r="G49" s="1181"/>
      <c r="H49" s="1182"/>
      <c r="I49" s="19"/>
      <c r="J49" s="1087"/>
      <c r="K49" s="51"/>
      <c r="L49" s="90"/>
      <c r="M49" s="245"/>
      <c r="N49" s="90"/>
    </row>
    <row r="50" spans="1:14" x14ac:dyDescent="0.25">
      <c r="A50" s="19">
        <v>1945</v>
      </c>
      <c r="B50" s="1087"/>
      <c r="C50" s="32"/>
      <c r="D50" s="32"/>
      <c r="E50" s="51"/>
      <c r="F50" s="19"/>
      <c r="G50" s="1181"/>
      <c r="H50" s="1182"/>
      <c r="I50" s="19"/>
      <c r="J50" s="1087"/>
      <c r="K50" s="51"/>
      <c r="L50" s="90"/>
      <c r="M50" s="245"/>
      <c r="N50" s="90"/>
    </row>
    <row r="51" spans="1:14" x14ac:dyDescent="0.25">
      <c r="A51" s="19">
        <v>1946</v>
      </c>
      <c r="B51" s="1087"/>
      <c r="C51" s="32"/>
      <c r="D51" s="32"/>
      <c r="E51" s="51"/>
      <c r="F51" s="19"/>
      <c r="G51" s="1181"/>
      <c r="H51" s="1182"/>
      <c r="I51" s="19"/>
      <c r="J51" s="1087"/>
      <c r="K51" s="51"/>
      <c r="L51" s="90"/>
      <c r="M51" s="245"/>
      <c r="N51" s="90"/>
    </row>
    <row r="52" spans="1:14" x14ac:dyDescent="0.25">
      <c r="A52" s="19">
        <v>1947</v>
      </c>
      <c r="B52" s="1087"/>
      <c r="C52" s="32"/>
      <c r="D52" s="32"/>
      <c r="E52" s="51"/>
      <c r="F52" s="19"/>
      <c r="G52" s="1181"/>
      <c r="H52" s="1182"/>
      <c r="I52" s="19"/>
      <c r="J52" s="1087"/>
      <c r="K52" s="51"/>
      <c r="L52" s="90"/>
      <c r="M52" s="245"/>
      <c r="N52" s="90"/>
    </row>
    <row r="53" spans="1:14" x14ac:dyDescent="0.25">
      <c r="A53" s="19">
        <v>1948</v>
      </c>
      <c r="B53" s="1087"/>
      <c r="C53" s="32"/>
      <c r="D53" s="32"/>
      <c r="E53" s="51"/>
      <c r="F53" s="19"/>
      <c r="G53" s="1181"/>
      <c r="H53" s="1182"/>
      <c r="I53" s="19"/>
      <c r="J53" s="1087"/>
      <c r="K53" s="51"/>
      <c r="L53" s="90"/>
      <c r="M53" s="245"/>
      <c r="N53" s="90"/>
    </row>
    <row r="54" spans="1:14" x14ac:dyDescent="0.25">
      <c r="A54" s="19">
        <v>1949</v>
      </c>
      <c r="B54" s="1087"/>
      <c r="C54" s="32"/>
      <c r="D54" s="32"/>
      <c r="E54" s="51"/>
      <c r="F54" s="19"/>
      <c r="G54" s="1181"/>
      <c r="H54" s="1182"/>
      <c r="I54" s="19"/>
      <c r="J54" s="1087"/>
      <c r="K54" s="51"/>
      <c r="L54" s="90"/>
      <c r="M54" s="245"/>
      <c r="N54" s="90"/>
    </row>
    <row r="55" spans="1:14" x14ac:dyDescent="0.25">
      <c r="A55" s="19">
        <v>1950</v>
      </c>
      <c r="B55" s="1087"/>
      <c r="C55" s="32"/>
      <c r="D55" s="32"/>
      <c r="E55" s="51"/>
      <c r="F55" s="19"/>
      <c r="G55" s="1181"/>
      <c r="H55" s="1182"/>
      <c r="I55" s="19"/>
      <c r="J55" s="1087"/>
      <c r="K55" s="51"/>
      <c r="L55" s="90"/>
      <c r="M55" s="245"/>
      <c r="N55" s="90"/>
    </row>
    <row r="56" spans="1:14" x14ac:dyDescent="0.25">
      <c r="A56" s="19">
        <v>1951</v>
      </c>
      <c r="B56" s="1087"/>
      <c r="C56" s="32"/>
      <c r="D56" s="32"/>
      <c r="E56" s="51"/>
      <c r="F56" s="19"/>
      <c r="G56" s="1181"/>
      <c r="H56" s="1182"/>
      <c r="I56" s="19"/>
      <c r="J56" s="1087"/>
      <c r="K56" s="51"/>
      <c r="L56" s="90"/>
      <c r="M56" s="245"/>
      <c r="N56" s="90"/>
    </row>
    <row r="57" spans="1:14" x14ac:dyDescent="0.25">
      <c r="A57" s="19">
        <v>1952</v>
      </c>
      <c r="B57" s="1087"/>
      <c r="C57" s="32"/>
      <c r="D57" s="32"/>
      <c r="E57" s="51"/>
      <c r="F57" s="19"/>
      <c r="G57" s="1181"/>
      <c r="H57" s="1182"/>
      <c r="I57" s="19"/>
      <c r="J57" s="1087"/>
      <c r="K57" s="51"/>
      <c r="L57" s="90"/>
      <c r="M57" s="245"/>
      <c r="N57" s="90"/>
    </row>
    <row r="58" spans="1:14" x14ac:dyDescent="0.25">
      <c r="A58" s="19">
        <v>1953</v>
      </c>
      <c r="B58" s="1087"/>
      <c r="C58" s="32"/>
      <c r="D58" s="32"/>
      <c r="E58" s="51"/>
      <c r="F58" s="19"/>
      <c r="G58" s="1181"/>
      <c r="H58" s="1182"/>
      <c r="I58" s="19"/>
      <c r="J58" s="1087"/>
      <c r="K58" s="51"/>
      <c r="L58" s="90"/>
      <c r="M58" s="245"/>
      <c r="N58" s="90"/>
    </row>
    <row r="59" spans="1:14" x14ac:dyDescent="0.25">
      <c r="A59" s="19">
        <v>1954</v>
      </c>
      <c r="B59" s="1087"/>
      <c r="C59" s="32"/>
      <c r="D59" s="32"/>
      <c r="E59" s="51"/>
      <c r="F59" s="19"/>
      <c r="G59" s="1181"/>
      <c r="H59" s="1182"/>
      <c r="I59" s="19"/>
      <c r="J59" s="1087"/>
      <c r="K59" s="51"/>
      <c r="L59" s="90"/>
      <c r="M59" s="245"/>
      <c r="N59" s="90"/>
    </row>
    <row r="60" spans="1:14" x14ac:dyDescent="0.25">
      <c r="A60" s="19">
        <v>1955</v>
      </c>
      <c r="B60" s="1087"/>
      <c r="C60" s="32"/>
      <c r="D60" s="32"/>
      <c r="E60" s="51"/>
      <c r="F60" s="19"/>
      <c r="G60" s="1181"/>
      <c r="H60" s="1182"/>
      <c r="I60" s="19"/>
      <c r="J60" s="1087"/>
      <c r="K60" s="51"/>
      <c r="L60" s="90"/>
      <c r="M60" s="245"/>
      <c r="N60" s="90"/>
    </row>
    <row r="61" spans="1:14" x14ac:dyDescent="0.25">
      <c r="A61" s="19">
        <v>1956</v>
      </c>
      <c r="B61" s="1087"/>
      <c r="C61" s="32"/>
      <c r="D61" s="32"/>
      <c r="E61" s="51"/>
      <c r="F61" s="19"/>
      <c r="G61" s="1181"/>
      <c r="H61" s="1182"/>
      <c r="I61" s="19"/>
      <c r="J61" s="1087"/>
      <c r="K61" s="51"/>
      <c r="L61" s="90"/>
      <c r="M61" s="245"/>
      <c r="N61" s="90"/>
    </row>
    <row r="62" spans="1:14" x14ac:dyDescent="0.25">
      <c r="A62" s="19">
        <v>1957</v>
      </c>
      <c r="B62" s="1087"/>
      <c r="C62" s="32"/>
      <c r="D62" s="32"/>
      <c r="E62" s="51"/>
      <c r="F62" s="19"/>
      <c r="G62" s="1181"/>
      <c r="H62" s="1182"/>
      <c r="I62" s="19"/>
      <c r="J62" s="1087"/>
      <c r="K62" s="51"/>
      <c r="L62" s="90"/>
      <c r="M62" s="245"/>
      <c r="N62" s="90"/>
    </row>
    <row r="63" spans="1:14" x14ac:dyDescent="0.25">
      <c r="A63" s="19">
        <v>1958</v>
      </c>
      <c r="B63" s="1087"/>
      <c r="C63" s="32"/>
      <c r="D63" s="32"/>
      <c r="E63" s="51"/>
      <c r="F63" s="19"/>
      <c r="G63" s="1181"/>
      <c r="H63" s="1182"/>
      <c r="I63" s="19"/>
      <c r="J63" s="1087"/>
      <c r="K63" s="51"/>
      <c r="L63" s="90"/>
      <c r="M63" s="245"/>
      <c r="N63" s="90"/>
    </row>
    <row r="64" spans="1:14" x14ac:dyDescent="0.25">
      <c r="A64" s="19">
        <v>1959</v>
      </c>
      <c r="B64" s="1087"/>
      <c r="C64" s="32"/>
      <c r="D64" s="32"/>
      <c r="E64" s="51"/>
      <c r="F64" s="19"/>
      <c r="G64" s="1181"/>
      <c r="H64" s="1182"/>
      <c r="I64" s="19"/>
      <c r="J64" s="1087"/>
      <c r="K64" s="51"/>
      <c r="L64" s="90"/>
      <c r="M64" s="245"/>
      <c r="N64" s="90"/>
    </row>
    <row r="65" spans="1:14" x14ac:dyDescent="0.25">
      <c r="A65" s="19">
        <v>1960</v>
      </c>
      <c r="B65" s="1087"/>
      <c r="C65" s="32"/>
      <c r="D65" s="32"/>
      <c r="E65" s="51"/>
      <c r="F65" s="19"/>
      <c r="G65" s="1181"/>
      <c r="H65" s="1182"/>
      <c r="I65" s="19"/>
      <c r="J65" s="1087"/>
      <c r="K65" s="51"/>
      <c r="L65" s="90"/>
      <c r="M65" s="245"/>
      <c r="N65" s="90"/>
    </row>
    <row r="66" spans="1:14" x14ac:dyDescent="0.25">
      <c r="A66" s="19">
        <v>1961</v>
      </c>
      <c r="B66" s="1087"/>
      <c r="C66" s="32"/>
      <c r="D66" s="32"/>
      <c r="E66" s="51"/>
      <c r="F66" s="19"/>
      <c r="G66" s="1181"/>
      <c r="H66" s="1182"/>
      <c r="I66" s="19"/>
      <c r="J66" s="1087"/>
      <c r="K66" s="51"/>
      <c r="L66" s="90"/>
      <c r="M66" s="245"/>
      <c r="N66" s="90"/>
    </row>
    <row r="67" spans="1:14" x14ac:dyDescent="0.25">
      <c r="A67" s="19">
        <v>1962</v>
      </c>
      <c r="B67" s="1087"/>
      <c r="C67" s="32"/>
      <c r="D67" s="32"/>
      <c r="E67" s="51"/>
      <c r="F67" s="19"/>
      <c r="G67" s="1181"/>
      <c r="H67" s="1182"/>
      <c r="I67" s="19"/>
      <c r="J67" s="1087"/>
      <c r="K67" s="51"/>
      <c r="L67" s="90"/>
      <c r="M67" s="245"/>
      <c r="N67" s="90"/>
    </row>
    <row r="68" spans="1:14" x14ac:dyDescent="0.25">
      <c r="A68" s="19">
        <v>1963</v>
      </c>
      <c r="B68" s="1087"/>
      <c r="C68" s="32"/>
      <c r="D68" s="32"/>
      <c r="E68" s="51"/>
      <c r="F68" s="19"/>
      <c r="G68" s="1181"/>
      <c r="H68" s="1182"/>
      <c r="I68" s="19"/>
      <c r="J68" s="1087"/>
      <c r="K68" s="51"/>
      <c r="L68" s="90"/>
      <c r="M68" s="245"/>
      <c r="N68" s="90"/>
    </row>
    <row r="69" spans="1:14" x14ac:dyDescent="0.25">
      <c r="A69" s="19">
        <v>1964</v>
      </c>
      <c r="B69" s="1183">
        <f>[23]Sheet1!$I4118</f>
        <v>33.299999999999997</v>
      </c>
      <c r="C69" s="32"/>
      <c r="D69" s="32"/>
      <c r="E69" s="51"/>
      <c r="F69" s="19"/>
      <c r="G69" s="1181"/>
      <c r="H69" s="1182"/>
      <c r="I69" s="19"/>
      <c r="J69" s="1087"/>
      <c r="K69" s="51"/>
      <c r="L69" s="90"/>
      <c r="M69" s="245"/>
      <c r="N69" s="90"/>
    </row>
    <row r="70" spans="1:14" x14ac:dyDescent="0.25">
      <c r="A70" s="19">
        <v>1965</v>
      </c>
      <c r="B70" s="1183"/>
      <c r="C70" s="32"/>
      <c r="D70" s="32"/>
      <c r="E70" s="51"/>
      <c r="F70" s="19"/>
      <c r="G70" s="1181"/>
      <c r="H70" s="1182"/>
      <c r="I70" s="19"/>
      <c r="J70" s="1087"/>
      <c r="K70" s="51"/>
      <c r="L70" s="90"/>
      <c r="M70" s="245"/>
      <c r="N70" s="90"/>
    </row>
    <row r="71" spans="1:14" x14ac:dyDescent="0.25">
      <c r="A71" s="19">
        <v>1966</v>
      </c>
      <c r="B71" s="1183"/>
      <c r="C71" s="32"/>
      <c r="D71" s="32"/>
      <c r="E71" s="51"/>
      <c r="F71" s="19"/>
      <c r="G71" s="1181"/>
      <c r="H71" s="1182"/>
      <c r="I71" s="19"/>
      <c r="J71" s="1087"/>
      <c r="K71" s="51"/>
      <c r="L71" s="90"/>
      <c r="M71" s="245"/>
      <c r="N71" s="90"/>
    </row>
    <row r="72" spans="1:14" x14ac:dyDescent="0.25">
      <c r="A72" s="19">
        <v>1967</v>
      </c>
      <c r="B72" s="1183">
        <f>[23]Sheet1!$I4120</f>
        <v>32.700000000000003</v>
      </c>
      <c r="C72" s="32"/>
      <c r="D72" s="32"/>
      <c r="E72" s="51"/>
      <c r="F72" s="19"/>
      <c r="G72" s="1181"/>
      <c r="H72" s="1182"/>
      <c r="I72" s="19"/>
      <c r="J72" s="1087"/>
      <c r="K72" s="51"/>
      <c r="L72" s="90"/>
      <c r="M72" s="245"/>
      <c r="N72" s="90"/>
    </row>
    <row r="73" spans="1:14" x14ac:dyDescent="0.25">
      <c r="A73" s="19">
        <v>1968</v>
      </c>
      <c r="B73" s="1183"/>
      <c r="C73" s="32"/>
      <c r="D73" s="32"/>
      <c r="E73" s="51"/>
      <c r="F73" s="19"/>
      <c r="G73" s="1181"/>
      <c r="H73" s="1182"/>
      <c r="I73" s="19"/>
      <c r="J73" s="1087"/>
      <c r="K73" s="51"/>
      <c r="L73" s="90"/>
      <c r="M73" s="245"/>
      <c r="N73" s="90"/>
    </row>
    <row r="74" spans="1:14" x14ac:dyDescent="0.25">
      <c r="A74" s="19">
        <v>1969</v>
      </c>
      <c r="B74" s="1183"/>
      <c r="C74" s="191">
        <v>0.35</v>
      </c>
      <c r="D74" s="191"/>
      <c r="E74" s="51"/>
      <c r="F74" s="19"/>
      <c r="G74" s="1181"/>
      <c r="H74" s="1182"/>
      <c r="I74" s="19"/>
      <c r="J74" s="1087"/>
      <c r="K74" s="51"/>
      <c r="L74" s="90"/>
      <c r="M74" s="245"/>
      <c r="N74" s="90"/>
    </row>
    <row r="75" spans="1:14" x14ac:dyDescent="0.25">
      <c r="A75" s="19">
        <v>1970</v>
      </c>
      <c r="B75" s="1183">
        <f>[23]Sheet1!$I4121</f>
        <v>30.7</v>
      </c>
      <c r="C75" s="191"/>
      <c r="D75" s="191"/>
      <c r="E75" s="51"/>
      <c r="F75" s="19"/>
      <c r="G75" s="1181"/>
      <c r="H75" s="1182"/>
      <c r="I75" s="19"/>
      <c r="J75" s="1184">
        <f>[31]eng_23_7!$G$5</f>
        <v>60</v>
      </c>
      <c r="K75" s="51"/>
      <c r="L75" s="90"/>
      <c r="M75" s="245"/>
      <c r="N75" s="90"/>
    </row>
    <row r="76" spans="1:14" x14ac:dyDescent="0.25">
      <c r="A76" s="19">
        <v>1971</v>
      </c>
      <c r="B76" s="1183"/>
      <c r="C76" s="191"/>
      <c r="D76" s="191"/>
      <c r="E76" s="51"/>
      <c r="F76" s="19"/>
      <c r="G76" s="1181"/>
      <c r="H76" s="1182"/>
      <c r="I76" s="19"/>
      <c r="J76" s="1087"/>
      <c r="K76" s="51"/>
      <c r="L76" s="91"/>
      <c r="M76" s="258"/>
      <c r="N76" s="90"/>
    </row>
    <row r="77" spans="1:14" x14ac:dyDescent="0.25">
      <c r="A77" s="19">
        <v>1972</v>
      </c>
      <c r="B77" s="1183"/>
      <c r="C77" s="191"/>
      <c r="D77" s="191"/>
      <c r="E77" s="51"/>
      <c r="F77" s="19"/>
      <c r="G77" s="1181"/>
      <c r="H77" s="1182"/>
      <c r="I77" s="19"/>
      <c r="J77" s="1087"/>
      <c r="K77" s="51"/>
      <c r="L77" s="91"/>
      <c r="M77" s="258"/>
      <c r="N77" s="90"/>
    </row>
    <row r="78" spans="1:14" x14ac:dyDescent="0.25">
      <c r="A78" s="19">
        <v>1973</v>
      </c>
      <c r="B78" s="1183"/>
      <c r="C78" s="191"/>
      <c r="D78" s="191"/>
      <c r="E78" s="51"/>
      <c r="F78" s="19"/>
      <c r="G78" s="1181"/>
      <c r="H78" s="1182"/>
      <c r="I78" s="19"/>
      <c r="J78" s="1087"/>
      <c r="K78" s="51"/>
      <c r="L78" s="91"/>
      <c r="M78" s="258"/>
      <c r="N78" s="90"/>
    </row>
    <row r="79" spans="1:14" x14ac:dyDescent="0.25">
      <c r="A79" s="19">
        <v>1974</v>
      </c>
      <c r="B79" s="1183"/>
      <c r="C79" s="191"/>
      <c r="D79" s="191"/>
      <c r="E79" s="51"/>
      <c r="F79" s="19"/>
      <c r="G79" s="1181"/>
      <c r="H79" s="1182"/>
      <c r="I79" s="19"/>
      <c r="J79" s="1087"/>
      <c r="K79" s="51"/>
      <c r="L79" s="91"/>
      <c r="M79" s="258"/>
      <c r="N79" s="90"/>
    </row>
    <row r="80" spans="1:14" x14ac:dyDescent="0.25">
      <c r="A80" s="19">
        <v>1975</v>
      </c>
      <c r="B80" s="1183"/>
      <c r="C80" s="191"/>
      <c r="D80" s="191"/>
      <c r="E80" s="51"/>
      <c r="F80" s="19"/>
      <c r="G80" s="1181"/>
      <c r="H80" s="1182"/>
      <c r="I80" s="19"/>
      <c r="J80" s="1087"/>
      <c r="K80" s="51"/>
      <c r="L80" s="91"/>
      <c r="M80" s="258"/>
      <c r="N80" s="90"/>
    </row>
    <row r="81" spans="1:14" x14ac:dyDescent="0.25">
      <c r="A81" s="19">
        <v>1976</v>
      </c>
      <c r="B81" s="1183">
        <f>[23]Sheet1!$I4125</f>
        <v>31.8</v>
      </c>
      <c r="C81" s="191">
        <v>0.34</v>
      </c>
      <c r="D81" s="191">
        <v>0.34</v>
      </c>
      <c r="E81" s="51"/>
      <c r="F81" s="19"/>
      <c r="G81" s="1181"/>
      <c r="H81" s="1182"/>
      <c r="I81" s="19"/>
      <c r="J81" s="1184">
        <f>[31]eng_23_7!$G$6</f>
        <v>40.1</v>
      </c>
      <c r="K81" s="51"/>
      <c r="L81" s="91"/>
      <c r="M81" s="258"/>
      <c r="N81" s="90"/>
    </row>
    <row r="82" spans="1:14" x14ac:dyDescent="0.25">
      <c r="A82" s="19">
        <v>1977</v>
      </c>
      <c r="B82" s="1183"/>
      <c r="C82" s="191"/>
      <c r="D82" s="191"/>
      <c r="E82" s="51"/>
      <c r="F82" s="19"/>
      <c r="G82" s="1181"/>
      <c r="H82" s="1182"/>
      <c r="I82" s="19"/>
      <c r="J82" s="1087"/>
      <c r="K82" s="51"/>
      <c r="L82" s="91"/>
      <c r="M82" s="258"/>
      <c r="N82" s="90"/>
    </row>
    <row r="83" spans="1:14" x14ac:dyDescent="0.25">
      <c r="A83" s="19">
        <v>1978</v>
      </c>
      <c r="B83" s="1183">
        <f>[23]Sheet1!$I4131</f>
        <v>34.800000000000004</v>
      </c>
      <c r="C83" s="191">
        <v>0.38</v>
      </c>
      <c r="D83" s="191"/>
      <c r="E83" s="51"/>
      <c r="F83" s="19"/>
      <c r="G83" s="1181"/>
      <c r="H83" s="1182"/>
      <c r="I83" s="19"/>
      <c r="J83" s="1184">
        <f>[31]eng_23_7!$G$7</f>
        <v>33.299999999999997</v>
      </c>
      <c r="K83" s="51"/>
      <c r="L83" s="91"/>
      <c r="M83" s="258"/>
      <c r="N83" s="90"/>
    </row>
    <row r="84" spans="1:14" x14ac:dyDescent="0.25">
      <c r="A84" s="19">
        <v>1979</v>
      </c>
      <c r="B84" s="1183"/>
      <c r="C84" s="191"/>
      <c r="D84" s="191"/>
      <c r="E84" s="51"/>
      <c r="F84" s="19"/>
      <c r="G84" s="1181"/>
      <c r="H84" s="1182"/>
      <c r="I84" s="19"/>
      <c r="J84" s="1087"/>
      <c r="K84" s="51"/>
      <c r="L84" s="91"/>
      <c r="M84" s="258"/>
      <c r="N84" s="90"/>
    </row>
    <row r="85" spans="1:14" x14ac:dyDescent="0.25">
      <c r="A85" s="19">
        <v>1980</v>
      </c>
      <c r="B85" s="1183">
        <f>[23]Sheet1!$I4135</f>
        <v>31.8</v>
      </c>
      <c r="C85" s="191">
        <v>0.34</v>
      </c>
      <c r="D85" s="191">
        <v>0.34</v>
      </c>
      <c r="E85" s="51"/>
      <c r="F85" s="19"/>
      <c r="G85" s="1181"/>
      <c r="H85" s="1182"/>
      <c r="I85" s="19"/>
      <c r="J85" s="1184">
        <f>[31]eng_23_7!$G$8</f>
        <v>28.6</v>
      </c>
      <c r="K85" s="51"/>
      <c r="L85" s="91"/>
      <c r="M85" s="258"/>
      <c r="N85" s="90"/>
    </row>
    <row r="86" spans="1:14" x14ac:dyDescent="0.25">
      <c r="A86" s="19">
        <v>1981</v>
      </c>
      <c r="B86" s="1183">
        <f>[23]Sheet1!$I4139</f>
        <v>30.900000000000002</v>
      </c>
      <c r="C86" s="191">
        <v>0.33</v>
      </c>
      <c r="D86" s="191">
        <v>0.33</v>
      </c>
      <c r="E86" s="51"/>
      <c r="F86" s="19"/>
      <c r="G86" s="1181"/>
      <c r="H86" s="1182"/>
      <c r="I86" s="19"/>
      <c r="J86" s="1184">
        <f>[31]eng_23_7!$G$9</f>
        <v>26.9</v>
      </c>
      <c r="K86" s="51"/>
      <c r="L86" s="91"/>
      <c r="M86" s="258"/>
      <c r="N86" s="90"/>
    </row>
    <row r="87" spans="1:14" x14ac:dyDescent="0.25">
      <c r="A87" s="19">
        <v>1982</v>
      </c>
      <c r="B87" s="1183"/>
      <c r="C87" s="191"/>
      <c r="D87" s="191"/>
      <c r="E87" s="51"/>
      <c r="F87" s="19"/>
      <c r="G87" s="1181">
        <f>[4]Indonesia!$B87</f>
        <v>7.1712569999999998</v>
      </c>
      <c r="H87" s="1182"/>
      <c r="I87" s="19"/>
      <c r="J87" s="1087"/>
      <c r="K87" s="51"/>
      <c r="L87" s="91"/>
      <c r="M87" s="258"/>
      <c r="N87" s="90"/>
    </row>
    <row r="88" spans="1:14" x14ac:dyDescent="0.25">
      <c r="A88" s="19">
        <v>1983</v>
      </c>
      <c r="B88" s="1185"/>
      <c r="C88" s="1186"/>
      <c r="D88" s="1186"/>
      <c r="E88" s="1187"/>
      <c r="F88" s="19"/>
      <c r="G88" s="1181"/>
      <c r="H88" s="1182"/>
      <c r="I88" s="19"/>
      <c r="J88" s="1087"/>
      <c r="K88" s="51"/>
      <c r="L88" s="91"/>
      <c r="M88" s="258"/>
      <c r="N88" s="90"/>
    </row>
    <row r="89" spans="1:14" x14ac:dyDescent="0.25">
      <c r="A89" s="19">
        <v>1984</v>
      </c>
      <c r="B89" s="1185">
        <f>[23]Sheet1!$I4143</f>
        <v>30.8</v>
      </c>
      <c r="C89" s="1186">
        <v>0.33</v>
      </c>
      <c r="D89" s="1186">
        <v>0.33</v>
      </c>
      <c r="E89" s="1187"/>
      <c r="F89" s="19"/>
      <c r="G89" s="1181"/>
      <c r="H89" s="1182"/>
      <c r="I89" s="19"/>
      <c r="J89" s="1184">
        <f>[31]eng_23_7!$G$10</f>
        <v>21.6</v>
      </c>
      <c r="K89" s="51"/>
      <c r="L89" s="91"/>
      <c r="M89" s="258"/>
      <c r="N89" s="90"/>
    </row>
    <row r="90" spans="1:14" x14ac:dyDescent="0.25">
      <c r="A90" s="19">
        <v>1985</v>
      </c>
      <c r="B90" s="1185"/>
      <c r="C90" s="1186"/>
      <c r="D90" s="1186"/>
      <c r="E90" s="1187"/>
      <c r="F90" s="19"/>
      <c r="G90" s="1181"/>
      <c r="H90" s="1182"/>
      <c r="I90" s="19"/>
      <c r="J90" s="1087"/>
      <c r="K90" s="51"/>
      <c r="L90" s="91"/>
      <c r="M90" s="258"/>
      <c r="N90" s="90"/>
    </row>
    <row r="91" spans="1:14" x14ac:dyDescent="0.25">
      <c r="A91" s="19">
        <v>1986</v>
      </c>
      <c r="B91" s="1188"/>
      <c r="C91" s="1186"/>
      <c r="D91" s="1186"/>
      <c r="E91" s="1187"/>
      <c r="F91" s="19"/>
      <c r="G91" s="1181"/>
      <c r="H91" s="1182"/>
      <c r="I91" s="19"/>
      <c r="J91" s="1087"/>
      <c r="K91" s="51"/>
      <c r="L91" s="91"/>
      <c r="M91" s="258"/>
      <c r="N91" s="90"/>
    </row>
    <row r="92" spans="1:14" x14ac:dyDescent="0.25">
      <c r="A92" s="19">
        <v>1987</v>
      </c>
      <c r="B92" s="1188"/>
      <c r="C92" s="1186">
        <v>0.32</v>
      </c>
      <c r="D92" s="1186">
        <v>0.32</v>
      </c>
      <c r="E92" s="1187"/>
      <c r="F92" s="19"/>
      <c r="G92" s="1181">
        <f>[4]Indonesia!$B92</f>
        <v>7.9905059999999999</v>
      </c>
      <c r="H92" s="1182"/>
      <c r="I92" s="19"/>
      <c r="J92" s="1184">
        <f>[31]eng_23_7!$G$11</f>
        <v>17.399999999999999</v>
      </c>
      <c r="K92" s="51"/>
      <c r="L92" s="91"/>
      <c r="M92" s="258"/>
      <c r="N92" s="90"/>
    </row>
    <row r="93" spans="1:14" x14ac:dyDescent="0.25">
      <c r="A93" s="19">
        <v>1988</v>
      </c>
      <c r="B93" s="1188"/>
      <c r="C93" s="1186"/>
      <c r="D93" s="1186"/>
      <c r="E93" s="1187"/>
      <c r="F93" s="19"/>
      <c r="G93" s="1181"/>
      <c r="H93" s="1182"/>
      <c r="I93" s="19"/>
      <c r="J93" s="1087"/>
      <c r="K93" s="51"/>
      <c r="L93" s="91"/>
      <c r="M93" s="258"/>
      <c r="N93" s="90"/>
    </row>
    <row r="94" spans="1:14" x14ac:dyDescent="0.25">
      <c r="A94" s="19">
        <v>1989</v>
      </c>
      <c r="B94" s="1188"/>
      <c r="C94" s="1186"/>
      <c r="D94" s="1186"/>
      <c r="E94" s="1187"/>
      <c r="F94" s="19"/>
      <c r="G94" s="1181"/>
      <c r="H94" s="1182"/>
      <c r="I94" s="19"/>
      <c r="J94" s="1087"/>
      <c r="K94" s="51"/>
      <c r="L94" s="91"/>
      <c r="M94" s="258"/>
      <c r="N94" s="90"/>
    </row>
    <row r="95" spans="1:14" x14ac:dyDescent="0.25">
      <c r="A95" s="19">
        <v>1990</v>
      </c>
      <c r="B95" s="1189"/>
      <c r="C95" s="1190">
        <v>0.32</v>
      </c>
      <c r="D95" s="1190"/>
      <c r="E95" s="1191"/>
      <c r="F95" s="19"/>
      <c r="G95" s="1181">
        <f>[4]Indonesia!$B95</f>
        <v>8.0509889999999995</v>
      </c>
      <c r="H95" s="1182">
        <f>[4]Indonesia!$E95</f>
        <v>1.010885</v>
      </c>
      <c r="I95" s="19"/>
      <c r="J95" s="1184">
        <f>[31]eng_23_7!$G$12</f>
        <v>15.1</v>
      </c>
      <c r="K95" s="51"/>
      <c r="L95" s="91"/>
      <c r="M95" s="258"/>
      <c r="N95" s="90"/>
    </row>
    <row r="96" spans="1:14" x14ac:dyDescent="0.25">
      <c r="A96" s="19">
        <v>1991</v>
      </c>
      <c r="B96" s="1189"/>
      <c r="C96" s="1190"/>
      <c r="D96" s="1190"/>
      <c r="E96" s="1191"/>
      <c r="F96" s="19"/>
      <c r="G96" s="1181"/>
      <c r="H96" s="1182">
        <f>[4]Indonesia!$E96</f>
        <v>0.90386710000000003</v>
      </c>
      <c r="I96" s="19"/>
      <c r="J96" s="1087"/>
      <c r="K96" s="51"/>
      <c r="L96" s="91"/>
      <c r="M96" s="258"/>
      <c r="N96" s="90"/>
    </row>
    <row r="97" spans="1:14" x14ac:dyDescent="0.25">
      <c r="A97" s="19">
        <v>1992</v>
      </c>
      <c r="B97" s="1189"/>
      <c r="C97" s="1190"/>
      <c r="D97" s="1190"/>
      <c r="E97" s="1191"/>
      <c r="F97" s="19"/>
      <c r="G97" s="1181"/>
      <c r="H97" s="1182">
        <f>[4]Indonesia!$E97</f>
        <v>1.037523</v>
      </c>
      <c r="I97" s="19"/>
      <c r="J97" s="1087"/>
      <c r="K97" s="51"/>
      <c r="L97" s="91"/>
      <c r="M97" s="258"/>
      <c r="N97" s="90"/>
    </row>
    <row r="98" spans="1:14" x14ac:dyDescent="0.25">
      <c r="A98" s="19">
        <v>1993</v>
      </c>
      <c r="B98" s="1189"/>
      <c r="C98" s="1190">
        <v>0.34</v>
      </c>
      <c r="D98" s="1192"/>
      <c r="E98" s="1191"/>
      <c r="F98" s="19"/>
      <c r="G98" s="1181">
        <f>[4]Indonesia!$B98</f>
        <v>9.1008519999999997</v>
      </c>
      <c r="H98" s="1182">
        <f>[4]Indonesia!$E98</f>
        <v>1.0235890000000001</v>
      </c>
      <c r="I98" s="19"/>
      <c r="J98" s="1184">
        <f>[31]eng_23_7!$G$13</f>
        <v>13.7</v>
      </c>
      <c r="K98" s="51"/>
      <c r="L98" s="91"/>
      <c r="M98" s="258"/>
      <c r="N98" s="90"/>
    </row>
    <row r="99" spans="1:14" x14ac:dyDescent="0.25">
      <c r="A99" s="19">
        <v>1994</v>
      </c>
      <c r="B99" s="1189"/>
      <c r="C99" s="1190"/>
      <c r="D99" s="1192"/>
      <c r="E99" s="1191"/>
      <c r="F99" s="19"/>
      <c r="G99" s="1181"/>
      <c r="H99" s="1182">
        <f>[4]Indonesia!$E99</f>
        <v>1.0245850000000001</v>
      </c>
      <c r="I99" s="19"/>
      <c r="J99" s="1087"/>
      <c r="K99" s="51"/>
      <c r="L99" s="91"/>
      <c r="M99" s="258"/>
      <c r="N99" s="90"/>
    </row>
    <row r="100" spans="1:14" x14ac:dyDescent="0.25">
      <c r="A100" s="19">
        <v>1995</v>
      </c>
      <c r="B100" s="1189"/>
      <c r="C100" s="1190"/>
      <c r="D100" s="1192"/>
      <c r="E100" s="1191"/>
      <c r="F100" s="19"/>
      <c r="G100" s="1181"/>
      <c r="H100" s="1182">
        <f>[4]Indonesia!$E100</f>
        <v>0.88624440000000004</v>
      </c>
      <c r="I100" s="19"/>
      <c r="J100" s="1087"/>
      <c r="K100" s="51"/>
      <c r="L100" s="91"/>
      <c r="M100" s="258"/>
      <c r="N100" s="90"/>
    </row>
    <row r="101" spans="1:14" x14ac:dyDescent="0.25">
      <c r="A101" s="19">
        <v>1996</v>
      </c>
      <c r="B101" s="1189"/>
      <c r="C101" s="1190">
        <v>0.36</v>
      </c>
      <c r="D101" s="1192">
        <v>0.36599999999999999</v>
      </c>
      <c r="E101" s="1191"/>
      <c r="F101" s="19"/>
      <c r="G101" s="1181">
        <f>[4]Indonesia!$B101</f>
        <v>9.6875219999999995</v>
      </c>
      <c r="H101" s="1182">
        <f>[4]Indonesia!$E101</f>
        <v>0.90676279999999998</v>
      </c>
      <c r="I101" s="19"/>
      <c r="J101" s="1184">
        <f>[31]eng_23_7!$G$14</f>
        <v>11.3</v>
      </c>
      <c r="K101" s="51"/>
      <c r="L101" s="91"/>
      <c r="M101" s="245"/>
      <c r="N101" s="90"/>
    </row>
    <row r="102" spans="1:14" x14ac:dyDescent="0.25">
      <c r="A102" s="19">
        <v>1997</v>
      </c>
      <c r="B102" s="1189"/>
      <c r="C102" s="1190"/>
      <c r="D102" s="1192"/>
      <c r="E102" s="1191"/>
      <c r="F102" s="19"/>
      <c r="G102" s="1181"/>
      <c r="H102" s="1182">
        <f>[4]Indonesia!$E102</f>
        <v>0.93839329999999999</v>
      </c>
      <c r="I102" s="19"/>
      <c r="J102" s="1087"/>
      <c r="K102" s="51"/>
      <c r="L102" s="91"/>
      <c r="M102" s="245"/>
      <c r="N102" s="90"/>
    </row>
    <row r="103" spans="1:14" x14ac:dyDescent="0.25">
      <c r="A103" s="19">
        <v>1998</v>
      </c>
      <c r="B103" s="1189"/>
      <c r="C103" s="1190"/>
      <c r="D103" s="1192"/>
      <c r="E103" s="1191"/>
      <c r="F103" s="19"/>
      <c r="G103" s="1181"/>
      <c r="H103" s="1182">
        <f>[4]Indonesia!$E103</f>
        <v>0.79762940000000004</v>
      </c>
      <c r="I103" s="19"/>
      <c r="J103" s="1087"/>
      <c r="K103" s="1006">
        <f>[31]eng_23_7!$G16</f>
        <v>24.2</v>
      </c>
      <c r="L103" s="91"/>
      <c r="M103" s="245"/>
      <c r="N103" s="90"/>
    </row>
    <row r="104" spans="1:14" x14ac:dyDescent="0.25">
      <c r="A104" s="19">
        <v>1999</v>
      </c>
      <c r="B104" s="1189"/>
      <c r="C104" s="1190"/>
      <c r="D104" s="1192">
        <v>0.373</v>
      </c>
      <c r="E104" s="1191"/>
      <c r="F104" s="19"/>
      <c r="G104" s="1181">
        <f>[4]Indonesia!$B104</f>
        <v>13.65053</v>
      </c>
      <c r="H104" s="1182">
        <f>[4]Indonesia!$E104</f>
        <v>0.83522050000000003</v>
      </c>
      <c r="I104" s="19"/>
      <c r="J104" s="1087"/>
      <c r="K104" s="1006">
        <f>[31]eng_23_7!$G17</f>
        <v>23.43</v>
      </c>
      <c r="L104" s="91"/>
      <c r="M104" s="245"/>
      <c r="N104" s="90"/>
    </row>
    <row r="105" spans="1:14" x14ac:dyDescent="0.25">
      <c r="A105" s="19">
        <v>2000</v>
      </c>
      <c r="B105" s="1189"/>
      <c r="C105" s="1190"/>
      <c r="D105" s="1192"/>
      <c r="E105" s="1191"/>
      <c r="F105" s="19"/>
      <c r="G105" s="1181">
        <f>[4]Indonesia!$B105</f>
        <v>13.8157</v>
      </c>
      <c r="H105" s="1182">
        <f>[4]Indonesia!$E105</f>
        <v>1.0496509999999999</v>
      </c>
      <c r="I105" s="19"/>
      <c r="J105" s="1087"/>
      <c r="K105" s="1006">
        <f>[31]eng_23_7!$G18</f>
        <v>19.14</v>
      </c>
      <c r="L105" s="91"/>
      <c r="M105" s="245"/>
      <c r="N105" s="90"/>
    </row>
    <row r="106" spans="1:14" x14ac:dyDescent="0.25">
      <c r="A106" s="19">
        <v>2001</v>
      </c>
      <c r="B106" s="1189"/>
      <c r="C106" s="1190"/>
      <c r="D106" s="1190">
        <v>0.31</v>
      </c>
      <c r="E106" s="1191"/>
      <c r="F106" s="19"/>
      <c r="G106" s="1181">
        <f>[4]Indonesia!$B106</f>
        <v>15.51557</v>
      </c>
      <c r="H106" s="1182">
        <f>[4]Indonesia!$E106</f>
        <v>1.203794</v>
      </c>
      <c r="I106" s="19"/>
      <c r="J106" s="1087"/>
      <c r="K106" s="1006">
        <f>[31]eng_23_7!$G19</f>
        <v>18.41</v>
      </c>
      <c r="L106" s="91"/>
      <c r="M106" s="245"/>
      <c r="N106" s="90"/>
    </row>
    <row r="107" spans="1:14" x14ac:dyDescent="0.25">
      <c r="A107" s="19">
        <v>2002</v>
      </c>
      <c r="B107" s="1189"/>
      <c r="C107" s="1190"/>
      <c r="D107" s="1190">
        <v>0.33</v>
      </c>
      <c r="E107" s="1193">
        <v>32.9</v>
      </c>
      <c r="F107" s="19"/>
      <c r="G107" s="1181">
        <f>[4]Indonesia!$B107</f>
        <v>10.4735</v>
      </c>
      <c r="H107" s="1182">
        <f>[4]Indonesia!$E107</f>
        <v>1.256799</v>
      </c>
      <c r="I107" s="19"/>
      <c r="J107" s="1087"/>
      <c r="K107" s="1006">
        <f>[31]eng_23_7!$G20</f>
        <v>18.2</v>
      </c>
      <c r="L107" s="91"/>
      <c r="M107" s="245"/>
      <c r="N107" s="90"/>
    </row>
    <row r="108" spans="1:14" x14ac:dyDescent="0.25">
      <c r="A108" s="19">
        <v>2003</v>
      </c>
      <c r="B108" s="1194"/>
      <c r="C108" s="1195"/>
      <c r="D108" s="1195"/>
      <c r="E108" s="1193"/>
      <c r="F108" s="19"/>
      <c r="G108" s="1181">
        <f>[4]Indonesia!$B108</f>
        <v>9.7631739999999994</v>
      </c>
      <c r="H108" s="1182">
        <f>[4]Indonesia!$E108</f>
        <v>1.098185</v>
      </c>
      <c r="I108" s="19"/>
      <c r="J108" s="1087"/>
      <c r="K108" s="1006">
        <f>[31]eng_23_7!$G21</f>
        <v>17.420000000000002</v>
      </c>
      <c r="L108" s="91"/>
      <c r="M108" s="245"/>
      <c r="N108" s="90"/>
    </row>
    <row r="109" spans="1:14" x14ac:dyDescent="0.25">
      <c r="A109" s="19">
        <v>2004</v>
      </c>
      <c r="B109" s="1194"/>
      <c r="C109" s="1195"/>
      <c r="D109" s="1195"/>
      <c r="E109" s="1193"/>
      <c r="F109" s="19"/>
      <c r="G109" s="1181">
        <f>[4]Indonesia!$B109</f>
        <v>8.4646830000000008</v>
      </c>
      <c r="H109" s="1182"/>
      <c r="I109" s="19"/>
      <c r="J109" s="1087"/>
      <c r="K109" s="1006">
        <f>[31]eng_23_7!$G22</f>
        <v>16.66</v>
      </c>
      <c r="L109" s="91"/>
      <c r="M109" s="245"/>
      <c r="N109" s="90"/>
    </row>
    <row r="110" spans="1:14" x14ac:dyDescent="0.25">
      <c r="A110" s="19">
        <v>2005</v>
      </c>
      <c r="B110" s="1194"/>
      <c r="C110" s="1195"/>
      <c r="D110" s="1195"/>
      <c r="E110" s="1193">
        <v>36.299999999999997</v>
      </c>
      <c r="F110" s="19"/>
      <c r="G110" s="1179"/>
      <c r="H110" s="1180"/>
      <c r="I110" s="19"/>
      <c r="J110" s="1087"/>
      <c r="K110" s="1006">
        <f>[31]eng_23_7!$G23</f>
        <v>15.97</v>
      </c>
      <c r="L110" s="91"/>
      <c r="M110" s="258"/>
      <c r="N110" s="90"/>
    </row>
    <row r="111" spans="1:14" x14ac:dyDescent="0.25">
      <c r="A111" s="19">
        <v>2006</v>
      </c>
      <c r="B111" s="1194"/>
      <c r="C111" s="1195"/>
      <c r="D111" s="1195"/>
      <c r="E111" s="1193"/>
      <c r="F111" s="19"/>
      <c r="G111" s="1179"/>
      <c r="H111" s="1180"/>
      <c r="I111" s="19"/>
      <c r="J111" s="1087"/>
      <c r="K111" s="1006">
        <f>[31]eng_23_7!$G24</f>
        <v>17.75</v>
      </c>
      <c r="L111" s="91"/>
      <c r="M111" s="258"/>
      <c r="N111" s="90"/>
    </row>
    <row r="112" spans="1:14" x14ac:dyDescent="0.25">
      <c r="A112" s="19">
        <v>2007</v>
      </c>
      <c r="B112" s="1194"/>
      <c r="C112" s="1195"/>
      <c r="D112" s="1195"/>
      <c r="E112" s="1193">
        <v>36.4</v>
      </c>
      <c r="F112" s="19"/>
      <c r="G112" s="1179"/>
      <c r="H112" s="1180"/>
      <c r="I112" s="19"/>
      <c r="J112" s="1087"/>
      <c r="K112" s="1006">
        <f>[31]eng_23_7!$G25</f>
        <v>16.579999999999998</v>
      </c>
      <c r="L112" s="91"/>
      <c r="M112" s="258"/>
      <c r="N112" s="90"/>
    </row>
    <row r="113" spans="1:14" x14ac:dyDescent="0.25">
      <c r="A113" s="19">
        <v>2008</v>
      </c>
      <c r="B113" s="1194"/>
      <c r="C113" s="1195"/>
      <c r="D113" s="1195"/>
      <c r="E113" s="1193">
        <v>35</v>
      </c>
      <c r="F113" s="19"/>
      <c r="G113" s="1179"/>
      <c r="H113" s="1180"/>
      <c r="I113" s="19"/>
      <c r="J113" s="1087"/>
      <c r="K113" s="1006">
        <f>[31]eng_23_7!$G26</f>
        <v>15.42</v>
      </c>
      <c r="L113" s="91"/>
      <c r="M113" s="258"/>
      <c r="N113" s="90"/>
    </row>
    <row r="114" spans="1:14" x14ac:dyDescent="0.25">
      <c r="A114" s="19">
        <v>2009</v>
      </c>
      <c r="B114" s="1194"/>
      <c r="C114" s="1195"/>
      <c r="D114" s="1195"/>
      <c r="E114" s="1193">
        <v>37</v>
      </c>
      <c r="F114" s="19"/>
      <c r="G114" s="1177"/>
      <c r="H114" s="1180"/>
      <c r="I114" s="19"/>
      <c r="J114" s="1087"/>
      <c r="K114" s="1006">
        <f>[31]eng_23_7!$G27</f>
        <v>14.15</v>
      </c>
      <c r="L114" s="91"/>
      <c r="M114" s="258"/>
      <c r="N114" s="90"/>
    </row>
    <row r="115" spans="1:14" x14ac:dyDescent="0.25">
      <c r="A115" s="19">
        <v>2010</v>
      </c>
      <c r="B115" s="1194"/>
      <c r="C115" s="1195"/>
      <c r="D115" s="1195"/>
      <c r="E115" s="1193">
        <v>38</v>
      </c>
      <c r="F115" s="19"/>
      <c r="G115" s="1177"/>
      <c r="H115" s="1180"/>
      <c r="I115" s="19"/>
      <c r="J115" s="1087"/>
      <c r="K115" s="1006">
        <f>[31]eng_23_7!$G28</f>
        <v>13.33</v>
      </c>
      <c r="L115" s="91"/>
      <c r="M115" s="258"/>
      <c r="N115" s="90"/>
    </row>
    <row r="116" spans="1:14" x14ac:dyDescent="0.25">
      <c r="A116" s="19">
        <v>2011</v>
      </c>
      <c r="B116" s="1194"/>
      <c r="C116" s="1195"/>
      <c r="D116" s="1195"/>
      <c r="E116" s="1193">
        <f>'[32]13.1.12'!$F17*100</f>
        <v>41</v>
      </c>
      <c r="F116" s="19"/>
      <c r="G116" s="1177"/>
      <c r="H116" s="1180"/>
      <c r="I116" s="19"/>
      <c r="J116" s="1087"/>
      <c r="K116" s="1006">
        <f>([31]eng_23_7!$G$29+[31]eng_23_7!$G$30)/2</f>
        <v>12.425000000000001</v>
      </c>
      <c r="L116" s="91"/>
      <c r="M116" s="258"/>
      <c r="N116" s="90"/>
    </row>
    <row r="117" spans="1:14" x14ac:dyDescent="0.25">
      <c r="A117" s="19">
        <v>2012</v>
      </c>
      <c r="B117" s="1194"/>
      <c r="C117" s="1195"/>
      <c r="D117" s="1195"/>
      <c r="E117" s="1193">
        <f>'[32]13.1.12'!$F18*100</f>
        <v>41</v>
      </c>
      <c r="F117" s="19"/>
      <c r="G117" s="1177"/>
      <c r="H117" s="1180"/>
      <c r="I117" s="19"/>
      <c r="J117" s="1087"/>
      <c r="K117" s="1006">
        <f>([31]eng_23_7!$G$31+[31]eng_23_7!$G$32)/2</f>
        <v>11.81</v>
      </c>
      <c r="L117" s="91"/>
      <c r="M117" s="258"/>
      <c r="N117" s="90"/>
    </row>
    <row r="118" spans="1:14" x14ac:dyDescent="0.25">
      <c r="A118" s="19">
        <v>2013</v>
      </c>
      <c r="B118" s="1194"/>
      <c r="C118" s="1195"/>
      <c r="D118" s="1195"/>
      <c r="E118" s="1193">
        <f>'[32]13.1.12'!$F19*100</f>
        <v>41</v>
      </c>
      <c r="F118" s="19"/>
      <c r="G118" s="1177"/>
      <c r="H118" s="1180"/>
      <c r="I118" s="19"/>
      <c r="J118" s="1087"/>
      <c r="K118" s="1006">
        <f>([31]eng_23_7!$G$33+[31]eng_23_7!$G$34)/2</f>
        <v>11.42</v>
      </c>
      <c r="L118" s="91"/>
      <c r="M118" s="258"/>
      <c r="N118" s="90"/>
    </row>
    <row r="119" spans="1:14" x14ac:dyDescent="0.25">
      <c r="A119" s="19">
        <v>2014</v>
      </c>
      <c r="B119" s="1194"/>
      <c r="C119" s="1195"/>
      <c r="D119" s="1195"/>
      <c r="E119" s="1193">
        <f>'[32]13.1.12'!$F20*100</f>
        <v>41</v>
      </c>
      <c r="F119" s="19"/>
      <c r="G119" s="1177"/>
      <c r="H119" s="1180"/>
      <c r="I119" s="19"/>
      <c r="J119" s="1087"/>
      <c r="K119" s="1001"/>
      <c r="L119" s="91"/>
      <c r="M119" s="258"/>
      <c r="N119" s="90"/>
    </row>
    <row r="120" spans="1:14" ht="15.75" thickBot="1" x14ac:dyDescent="0.3">
      <c r="A120" s="37">
        <v>2015</v>
      </c>
      <c r="B120" s="1196"/>
      <c r="C120" s="1197"/>
      <c r="D120" s="1197"/>
      <c r="E120" s="1198">
        <f>'[32]13.1.12'!$F21*100</f>
        <v>41</v>
      </c>
      <c r="F120" s="37"/>
      <c r="G120" s="1088"/>
      <c r="H120" s="1003"/>
      <c r="I120" s="37"/>
      <c r="J120" s="1088"/>
      <c r="K120" s="1199"/>
      <c r="L120" s="480"/>
      <c r="M120" s="245"/>
      <c r="N120" s="90"/>
    </row>
    <row r="121" spans="1:14" ht="15.75" thickTop="1" x14ac:dyDescent="0.25">
      <c r="L121" s="70"/>
    </row>
    <row r="122" spans="1:14" s="45" customFormat="1" x14ac:dyDescent="0.25">
      <c r="A122" s="1012" t="s">
        <v>505</v>
      </c>
      <c r="B122" s="75"/>
      <c r="C122" s="75"/>
      <c r="D122" s="75"/>
      <c r="E122" s="75"/>
      <c r="F122" s="75"/>
      <c r="G122" s="75"/>
      <c r="H122" s="75"/>
      <c r="I122" s="75"/>
      <c r="J122" s="75"/>
      <c r="K122" s="43"/>
      <c r="L122" s="43"/>
      <c r="N122" s="43"/>
    </row>
    <row r="123" spans="1:14" s="45" customFormat="1" x14ac:dyDescent="0.2">
      <c r="A123" s="99" t="s">
        <v>79</v>
      </c>
      <c r="B123" s="1562" t="s">
        <v>186</v>
      </c>
      <c r="C123" s="1562"/>
      <c r="D123" s="1562"/>
      <c r="E123" s="1562"/>
      <c r="F123" s="1562"/>
      <c r="G123" s="1562"/>
      <c r="H123" s="1562"/>
      <c r="I123" s="1562"/>
      <c r="J123" s="1562"/>
      <c r="K123" s="1562"/>
      <c r="L123" s="43"/>
      <c r="N123" s="43"/>
    </row>
    <row r="124" spans="1:14" s="45" customFormat="1" x14ac:dyDescent="0.25">
      <c r="A124" s="99" t="s">
        <v>80</v>
      </c>
      <c r="B124" s="1534" t="s">
        <v>540</v>
      </c>
      <c r="C124" s="1534"/>
      <c r="D124" s="1534"/>
      <c r="E124" s="1534"/>
      <c r="F124" s="1534"/>
      <c r="G124" s="1534"/>
      <c r="H124" s="1534"/>
      <c r="I124" s="1534"/>
      <c r="J124" s="1534"/>
      <c r="K124" s="1534"/>
      <c r="L124" s="77"/>
      <c r="N124" s="43"/>
    </row>
    <row r="125" spans="1:14" s="45" customFormat="1" x14ac:dyDescent="0.2">
      <c r="A125" s="99" t="s">
        <v>81</v>
      </c>
      <c r="B125" s="1543" t="s">
        <v>285</v>
      </c>
      <c r="C125" s="1543"/>
      <c r="D125" s="1543"/>
      <c r="E125" s="1543"/>
      <c r="F125" s="1543"/>
      <c r="G125" s="1543"/>
      <c r="H125" s="1543"/>
      <c r="I125" s="1543"/>
      <c r="J125" s="1543"/>
      <c r="K125" s="1543"/>
      <c r="L125" s="131"/>
      <c r="N125" s="43"/>
    </row>
    <row r="126" spans="1:14" s="45" customFormat="1" ht="30" customHeight="1" x14ac:dyDescent="0.2">
      <c r="A126" s="99" t="s">
        <v>82</v>
      </c>
      <c r="B126" s="1538" t="s">
        <v>577</v>
      </c>
      <c r="C126" s="1538"/>
      <c r="D126" s="1538"/>
      <c r="E126" s="1538"/>
      <c r="F126" s="1538"/>
      <c r="G126" s="1538"/>
      <c r="H126" s="1538"/>
      <c r="I126" s="1538"/>
      <c r="J126" s="1538"/>
      <c r="K126" s="1538"/>
      <c r="L126" s="415"/>
      <c r="N126" s="43"/>
    </row>
    <row r="127" spans="1:14" s="45" customFormat="1" x14ac:dyDescent="0.25">
      <c r="A127" s="99" t="s">
        <v>207</v>
      </c>
      <c r="B127" s="1536" t="s">
        <v>488</v>
      </c>
      <c r="C127" s="1536"/>
      <c r="D127" s="1536"/>
      <c r="E127" s="1536"/>
      <c r="F127" s="1536"/>
      <c r="G127" s="1536"/>
      <c r="H127" s="1536"/>
      <c r="I127" s="1536"/>
      <c r="J127" s="1536"/>
      <c r="K127" s="1536"/>
      <c r="L127" s="1536"/>
      <c r="M127" s="1536"/>
      <c r="N127" s="1536"/>
    </row>
    <row r="128" spans="1:14" s="45" customFormat="1" x14ac:dyDescent="0.2">
      <c r="A128" s="99" t="s">
        <v>564</v>
      </c>
      <c r="B128" s="1543" t="s">
        <v>206</v>
      </c>
      <c r="C128" s="1543"/>
      <c r="D128" s="1543"/>
      <c r="E128" s="1543"/>
      <c r="F128" s="1543"/>
      <c r="G128" s="1543"/>
      <c r="H128" s="1543"/>
      <c r="I128" s="1543"/>
      <c r="J128" s="1543"/>
      <c r="K128" s="1543"/>
      <c r="L128" s="131"/>
      <c r="N128" s="43"/>
    </row>
    <row r="129" spans="1:14" x14ac:dyDescent="0.25">
      <c r="B129" s="1559"/>
      <c r="C129" s="1559"/>
      <c r="D129" s="1559"/>
      <c r="E129" s="1559"/>
      <c r="F129" s="1559"/>
      <c r="G129" s="1559"/>
      <c r="H129" s="1559"/>
      <c r="I129" s="1559"/>
      <c r="J129" s="1559"/>
      <c r="K129" s="1559"/>
      <c r="L129" s="131"/>
      <c r="M129" s="414"/>
    </row>
    <row r="130" spans="1:14" x14ac:dyDescent="0.25">
      <c r="A130" s="42" t="s">
        <v>504</v>
      </c>
      <c r="B130" s="129"/>
      <c r="C130" s="129"/>
      <c r="D130" s="129"/>
      <c r="E130" s="129"/>
    </row>
    <row r="131" spans="1:14" x14ac:dyDescent="0.25">
      <c r="A131" s="42"/>
      <c r="B131" s="1514" t="s">
        <v>578</v>
      </c>
      <c r="C131" s="1514"/>
      <c r="D131" s="1514"/>
      <c r="E131" s="1514"/>
      <c r="F131" s="1514"/>
      <c r="G131" s="1514"/>
      <c r="H131" s="1514"/>
      <c r="I131" s="1514"/>
      <c r="J131" s="1514"/>
      <c r="K131" s="1514"/>
    </row>
    <row r="132" spans="1:14" x14ac:dyDescent="0.25">
      <c r="A132"/>
      <c r="B132" s="1514" t="s">
        <v>208</v>
      </c>
      <c r="C132" s="1514"/>
      <c r="D132" s="1514"/>
      <c r="E132" s="1514"/>
      <c r="F132" s="1514"/>
      <c r="G132" s="1514"/>
      <c r="H132" s="1514"/>
      <c r="I132" s="1514"/>
      <c r="J132" s="1514"/>
      <c r="K132" s="1514"/>
      <c r="L132" s="324"/>
      <c r="M132" s="411"/>
      <c r="N132"/>
    </row>
    <row r="133" spans="1:14" x14ac:dyDescent="0.25">
      <c r="A133"/>
      <c r="B133" s="1514" t="s">
        <v>209</v>
      </c>
      <c r="C133" s="1514"/>
      <c r="D133" s="1514"/>
      <c r="E133" s="1514"/>
      <c r="F133" s="1514"/>
      <c r="G133" s="1514"/>
      <c r="H133" s="1514"/>
      <c r="I133" s="1514"/>
      <c r="J133" s="1514"/>
      <c r="K133" s="1514"/>
      <c r="L133" s="324"/>
      <c r="M133" s="412"/>
      <c r="N133"/>
    </row>
    <row r="134" spans="1:14" x14ac:dyDescent="0.25">
      <c r="A134"/>
      <c r="B134" s="1514" t="s">
        <v>579</v>
      </c>
      <c r="C134" s="1514"/>
      <c r="D134" s="1514"/>
      <c r="E134" s="1514"/>
      <c r="F134" s="1514"/>
      <c r="G134" s="1514"/>
      <c r="H134" s="1514"/>
      <c r="I134" s="1514"/>
      <c r="J134" s="1514"/>
      <c r="K134" s="1514"/>
      <c r="L134" s="324"/>
      <c r="M134" s="1040"/>
      <c r="N134"/>
    </row>
    <row r="135" spans="1:14" x14ac:dyDescent="0.25">
      <c r="A135"/>
      <c r="B135" s="1520" t="s">
        <v>210</v>
      </c>
      <c r="C135" s="1520"/>
      <c r="D135" s="1520"/>
      <c r="E135" s="1520"/>
      <c r="F135" s="1520"/>
      <c r="G135" s="1520"/>
      <c r="H135" s="1520"/>
      <c r="I135" s="1520"/>
      <c r="J135" s="1520"/>
      <c r="K135" s="1520"/>
      <c r="L135" s="324"/>
      <c r="M135" s="412"/>
      <c r="N135"/>
    </row>
    <row r="136" spans="1:14" x14ac:dyDescent="0.25">
      <c r="B136" s="1514" t="s">
        <v>211</v>
      </c>
      <c r="C136" s="1514"/>
      <c r="D136" s="1514"/>
      <c r="E136" s="1514"/>
      <c r="F136" s="1514"/>
      <c r="G136" s="1514"/>
      <c r="H136" s="1514"/>
      <c r="I136" s="1514"/>
      <c r="J136" s="1514"/>
      <c r="K136" s="1514"/>
      <c r="L136" s="324"/>
    </row>
    <row r="137" spans="1:14" x14ac:dyDescent="0.25">
      <c r="B137" s="1552" t="s">
        <v>580</v>
      </c>
      <c r="C137" s="1552"/>
      <c r="D137" s="1552"/>
      <c r="E137" s="1552"/>
      <c r="F137" s="1552"/>
      <c r="G137" s="1552"/>
      <c r="H137" s="1552"/>
      <c r="I137" s="1552"/>
      <c r="J137" s="1552"/>
      <c r="K137" s="1552"/>
      <c r="L137" s="324"/>
    </row>
    <row r="138" spans="1:14" x14ac:dyDescent="0.25">
      <c r="B138" s="1514" t="s">
        <v>212</v>
      </c>
      <c r="C138" s="1514"/>
      <c r="D138" s="1514"/>
      <c r="E138" s="1514"/>
      <c r="F138" s="1514"/>
      <c r="G138" s="1514"/>
      <c r="H138" s="1514"/>
      <c r="I138" s="1514"/>
      <c r="J138" s="1514"/>
      <c r="K138" s="1514"/>
      <c r="L138" s="438"/>
    </row>
    <row r="139" spans="1:14" x14ac:dyDescent="0.25">
      <c r="B139" s="439"/>
      <c r="C139" s="439"/>
      <c r="D139" s="439"/>
      <c r="E139" s="439"/>
      <c r="F139" s="439"/>
      <c r="G139" s="439"/>
      <c r="H139" s="439"/>
      <c r="I139" s="439"/>
      <c r="J139" s="439"/>
      <c r="K139" s="439"/>
      <c r="L139" s="439"/>
    </row>
    <row r="140" spans="1:14" x14ac:dyDescent="0.25">
      <c r="B140" s="439"/>
      <c r="C140" s="439"/>
      <c r="D140" s="439"/>
      <c r="E140" s="439"/>
      <c r="F140" s="439"/>
      <c r="G140" s="439"/>
      <c r="H140" s="439"/>
      <c r="I140" s="439"/>
      <c r="J140" s="439"/>
      <c r="K140" s="439"/>
      <c r="L140" s="439"/>
    </row>
    <row r="141" spans="1:14" x14ac:dyDescent="0.25">
      <c r="B141" s="439"/>
      <c r="C141" s="439"/>
      <c r="D141" s="439"/>
      <c r="E141" s="439"/>
      <c r="F141" s="439"/>
      <c r="G141" s="439"/>
      <c r="H141" s="439"/>
      <c r="I141" s="439"/>
      <c r="J141" s="439"/>
      <c r="K141" s="439"/>
      <c r="L141" s="439"/>
    </row>
  </sheetData>
  <mergeCells count="19">
    <mergeCell ref="B124:K124"/>
    <mergeCell ref="B125:K125"/>
    <mergeCell ref="B2:E2"/>
    <mergeCell ref="B127:N127"/>
    <mergeCell ref="G2:H2"/>
    <mergeCell ref="B123:K123"/>
    <mergeCell ref="B1:K1"/>
    <mergeCell ref="B138:K138"/>
    <mergeCell ref="J2:K2"/>
    <mergeCell ref="B129:K129"/>
    <mergeCell ref="B128:K128"/>
    <mergeCell ref="B135:K135"/>
    <mergeCell ref="B132:K132"/>
    <mergeCell ref="B133:K133"/>
    <mergeCell ref="B136:K136"/>
    <mergeCell ref="B126:K126"/>
    <mergeCell ref="B131:K131"/>
    <mergeCell ref="B134:K134"/>
    <mergeCell ref="B137:K137"/>
  </mergeCells>
  <hyperlinks>
    <hyperlink ref="L124" r:id="rId1" display="http://www.jstor.org/stable/3466844" xr:uid="{00000000-0004-0000-1400-000000000000}"/>
    <hyperlink ref="B124" r:id="rId2" display="Asra, A, 2000, “Poverty and inequality in Indonesia”, Journal of the Asia Pacific Economy, vol 5: 91-111." xr:uid="{00000000-0004-0000-1400-000001000000}"/>
    <hyperlink ref="B127" r:id="rId3" display="WID.world (accessed 21 February 2017)" xr:uid="{00000000-0004-0000-1400-000002000000}"/>
    <hyperlink ref="D127" r:id="rId4" display="http://wid.world/" xr:uid="{00000000-0004-0000-1400-000003000000}"/>
    <hyperlink ref="E127" r:id="rId5" display="http://wid.world/" xr:uid="{00000000-0004-0000-1400-000004000000}"/>
    <hyperlink ref="F127" r:id="rId6" display="http://wid.world/" xr:uid="{00000000-0004-0000-1400-000005000000}"/>
    <hyperlink ref="G127" r:id="rId7" display="http://wid.world/" xr:uid="{00000000-0004-0000-1400-000006000000}"/>
    <hyperlink ref="I127" r:id="rId8" display="http://wid.world/" xr:uid="{00000000-0004-0000-1400-000007000000}"/>
    <hyperlink ref="J127" r:id="rId9" display="http://wid.world/" xr:uid="{00000000-0004-0000-1400-000008000000}"/>
    <hyperlink ref="K127" r:id="rId10" display="http://wid.world/" xr:uid="{00000000-0004-0000-1400-000009000000}"/>
    <hyperlink ref="L127" r:id="rId11" display="http://wid.world/" xr:uid="{00000000-0004-0000-1400-00000A000000}"/>
    <hyperlink ref="M127" r:id="rId12" display="http://wid.world/" xr:uid="{00000000-0004-0000-1400-00000B000000}"/>
    <hyperlink ref="N127" r:id="rId13" display="http://wid.world/" xr:uid="{00000000-0004-0000-1400-00000C000000}"/>
    <hyperlink ref="B128" r:id="rId14" location="subjekViewTab3|accordion-daftar-subjek1" xr:uid="{00000000-0004-0000-1400-00000D000000}"/>
    <hyperlink ref="B132" r:id="rId15" xr:uid="{00000000-0004-0000-1400-00000E000000}"/>
    <hyperlink ref="B133" r:id="rId16" xr:uid="{00000000-0004-0000-1400-00000F000000}"/>
    <hyperlink ref="B136" r:id="rId17" xr:uid="{00000000-0004-0000-1400-000010000000}"/>
    <hyperlink ref="B138" r:id="rId18" xr:uid="{00000000-0004-0000-1400-000011000000}"/>
    <hyperlink ref="B126" r:id="rId19" display="Badan Pusat Statistik (Statistics Indonesia), consumption and expenditure/ Distribution of Expenditure per Capita and Gini Index, 2010-2015selected consumption indicators since 2002 (earlier figures for 2002 to 2009 had been downloaded previously, but app" xr:uid="{00000000-0004-0000-1400-000012000000}"/>
    <hyperlink ref="B123" r:id="rId20" xr:uid="{00000000-0004-0000-1400-000013000000}"/>
    <hyperlink ref="B125" r:id="rId21" display="Krongkaew and Ragayah (2006, Table 2" xr:uid="{00000000-0004-0000-1400-000014000000}"/>
    <hyperlink ref="B131" r:id="rId22" xr:uid="{00000000-0004-0000-1400-000015000000}"/>
    <hyperlink ref="B134" r:id="rId23" xr:uid="{00000000-0004-0000-1400-000016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33"/>
  <sheetViews>
    <sheetView workbookViewId="0">
      <pane xSplit="1" ySplit="5" topLeftCell="B8" activePane="bottomRight" state="frozen"/>
      <selection pane="topRight" activeCell="B1" sqref="B1"/>
      <selection pane="bottomLeft" activeCell="A6" sqref="A6"/>
      <selection pane="bottomRight" activeCell="B131" sqref="B131:G131"/>
    </sheetView>
  </sheetViews>
  <sheetFormatPr defaultColWidth="8.85546875" defaultRowHeight="15" x14ac:dyDescent="0.25"/>
  <cols>
    <col min="2" max="2" width="24.42578125" style="70" customWidth="1"/>
    <col min="3" max="3" width="21.85546875" style="70" customWidth="1"/>
    <col min="4" max="4" width="23.42578125" style="70" customWidth="1"/>
    <col min="5" max="5" width="20.42578125" style="70" customWidth="1"/>
    <col min="6" max="6" width="17" style="70" customWidth="1"/>
    <col min="7" max="8" width="2" style="70" customWidth="1"/>
  </cols>
  <sheetData>
    <row r="1" spans="1:8" ht="27" thickBot="1" x14ac:dyDescent="0.45">
      <c r="A1" s="6"/>
      <c r="B1" s="1521" t="s">
        <v>27</v>
      </c>
      <c r="C1" s="1522"/>
      <c r="D1" s="1522"/>
      <c r="E1" s="1522"/>
      <c r="F1" s="1523"/>
      <c r="G1" s="413"/>
      <c r="H1" s="413"/>
    </row>
    <row r="2" spans="1:8" ht="15.95" customHeight="1" thickBot="1" x14ac:dyDescent="0.3">
      <c r="A2" s="6"/>
      <c r="B2" s="485" t="s">
        <v>55</v>
      </c>
      <c r="C2" s="142" t="s">
        <v>56</v>
      </c>
      <c r="D2" s="142" t="s">
        <v>57</v>
      </c>
      <c r="E2" s="481" t="s">
        <v>58</v>
      </c>
      <c r="F2" s="142" t="s">
        <v>59</v>
      </c>
      <c r="G2" s="413"/>
      <c r="H2" s="413"/>
    </row>
    <row r="3" spans="1:8" x14ac:dyDescent="0.25">
      <c r="A3" s="6"/>
      <c r="B3" s="141" t="s">
        <v>60</v>
      </c>
      <c r="C3" s="140" t="s">
        <v>61</v>
      </c>
      <c r="D3" s="140" t="s">
        <v>62</v>
      </c>
      <c r="E3" s="482" t="s">
        <v>63</v>
      </c>
      <c r="F3" s="140" t="s">
        <v>64</v>
      </c>
      <c r="G3" s="106"/>
      <c r="H3" s="106"/>
    </row>
    <row r="4" spans="1:8" x14ac:dyDescent="0.25">
      <c r="A4" s="6"/>
      <c r="B4" s="486" t="s">
        <v>52</v>
      </c>
      <c r="C4" s="137" t="s">
        <v>67</v>
      </c>
      <c r="D4" s="511" t="s">
        <v>68</v>
      </c>
      <c r="E4" s="637" t="s">
        <v>484</v>
      </c>
      <c r="F4" s="137" t="s">
        <v>67</v>
      </c>
      <c r="G4" s="106"/>
      <c r="H4" s="106"/>
    </row>
    <row r="5" spans="1:8" s="1" customFormat="1" ht="75" x14ac:dyDescent="0.25">
      <c r="A5" s="16"/>
      <c r="B5" s="510" t="s">
        <v>213</v>
      </c>
      <c r="C5" s="275" t="s">
        <v>463</v>
      </c>
      <c r="D5" s="512" t="s">
        <v>6</v>
      </c>
      <c r="E5" s="513" t="s">
        <v>483</v>
      </c>
      <c r="F5" s="514" t="s">
        <v>551</v>
      </c>
      <c r="G5" s="113"/>
      <c r="H5" s="113"/>
    </row>
    <row r="6" spans="1:8" s="1" customFormat="1" x14ac:dyDescent="0.25">
      <c r="A6">
        <v>1900</v>
      </c>
      <c r="B6" s="487"/>
      <c r="C6" s="305"/>
      <c r="D6" s="204"/>
      <c r="E6" s="205"/>
      <c r="F6" s="305"/>
      <c r="G6" s="206"/>
      <c r="H6" s="206"/>
    </row>
    <row r="7" spans="1:8" s="1" customFormat="1" x14ac:dyDescent="0.25">
      <c r="A7">
        <v>1901</v>
      </c>
      <c r="B7" s="985">
        <f>'Italy (sources)'!B6</f>
        <v>48.534694671630859</v>
      </c>
      <c r="C7" s="305"/>
      <c r="D7" s="204"/>
      <c r="E7" s="205"/>
      <c r="F7" s="305"/>
      <c r="G7" s="206"/>
      <c r="H7" s="206"/>
    </row>
    <row r="8" spans="1:8" s="1" customFormat="1" x14ac:dyDescent="0.25">
      <c r="A8">
        <v>1902</v>
      </c>
      <c r="B8" s="985"/>
      <c r="C8" s="305"/>
      <c r="D8" s="204"/>
      <c r="E8" s="205"/>
      <c r="F8" s="305"/>
      <c r="G8" s="206"/>
      <c r="H8" s="206"/>
    </row>
    <row r="9" spans="1:8" s="1" customFormat="1" x14ac:dyDescent="0.25">
      <c r="A9">
        <v>1903</v>
      </c>
      <c r="B9" s="985"/>
      <c r="C9" s="305"/>
      <c r="D9" s="204"/>
      <c r="E9" s="205"/>
      <c r="F9" s="305"/>
      <c r="G9" s="206"/>
      <c r="H9" s="206"/>
    </row>
    <row r="10" spans="1:8" s="1" customFormat="1" x14ac:dyDescent="0.25">
      <c r="A10">
        <v>1904</v>
      </c>
      <c r="B10" s="985"/>
      <c r="C10" s="305"/>
      <c r="D10" s="204"/>
      <c r="E10" s="205"/>
      <c r="F10" s="305"/>
      <c r="G10" s="206"/>
      <c r="H10" s="206"/>
    </row>
    <row r="11" spans="1:8" s="1" customFormat="1" x14ac:dyDescent="0.25">
      <c r="A11">
        <v>1905</v>
      </c>
      <c r="B11" s="985"/>
      <c r="C11" s="305"/>
      <c r="D11" s="204"/>
      <c r="E11" s="205"/>
      <c r="F11" s="305"/>
      <c r="G11" s="206"/>
      <c r="H11" s="206"/>
    </row>
    <row r="12" spans="1:8" s="1" customFormat="1" x14ac:dyDescent="0.25">
      <c r="A12">
        <v>1906</v>
      </c>
      <c r="B12" s="985"/>
      <c r="C12" s="305"/>
      <c r="D12" s="204"/>
      <c r="E12" s="205"/>
      <c r="F12" s="305"/>
      <c r="G12" s="206"/>
      <c r="H12" s="206"/>
    </row>
    <row r="13" spans="1:8" s="1" customFormat="1" x14ac:dyDescent="0.25">
      <c r="A13">
        <v>1907</v>
      </c>
      <c r="B13" s="985"/>
      <c r="C13" s="305"/>
      <c r="D13" s="204"/>
      <c r="E13" s="205"/>
      <c r="F13" s="305"/>
      <c r="G13" s="206"/>
      <c r="H13" s="206"/>
    </row>
    <row r="14" spans="1:8" s="1" customFormat="1" x14ac:dyDescent="0.25">
      <c r="A14">
        <v>1908</v>
      </c>
      <c r="B14" s="985"/>
      <c r="C14" s="305"/>
      <c r="D14" s="204"/>
      <c r="E14" s="205"/>
      <c r="F14" s="305"/>
      <c r="G14" s="206"/>
      <c r="H14" s="206"/>
    </row>
    <row r="15" spans="1:8" s="1" customFormat="1" x14ac:dyDescent="0.25">
      <c r="A15">
        <v>1909</v>
      </c>
      <c r="B15" s="985"/>
      <c r="C15" s="305"/>
      <c r="D15" s="204"/>
      <c r="E15" s="205"/>
      <c r="F15" s="305"/>
      <c r="G15" s="206"/>
      <c r="H15" s="206"/>
    </row>
    <row r="16" spans="1:8" s="1" customFormat="1" x14ac:dyDescent="0.25">
      <c r="A16">
        <v>1910</v>
      </c>
      <c r="B16" s="985"/>
      <c r="C16" s="305"/>
      <c r="D16" s="204"/>
      <c r="E16" s="205"/>
      <c r="F16" s="305"/>
      <c r="G16" s="206"/>
      <c r="H16" s="206"/>
    </row>
    <row r="17" spans="1:8" x14ac:dyDescent="0.25">
      <c r="A17">
        <v>1911</v>
      </c>
      <c r="B17" s="985">
        <f>'Italy (sources)'!B16</f>
        <v>46.019737243652344</v>
      </c>
      <c r="C17" s="305"/>
      <c r="D17" s="214"/>
      <c r="E17" s="215"/>
      <c r="F17" s="305"/>
      <c r="G17" s="216"/>
      <c r="H17" s="216"/>
    </row>
    <row r="18" spans="1:8" x14ac:dyDescent="0.25">
      <c r="A18">
        <v>1912</v>
      </c>
      <c r="B18" s="985"/>
      <c r="C18" s="305"/>
      <c r="D18" s="214"/>
      <c r="E18" s="215"/>
      <c r="F18" s="305"/>
      <c r="G18" s="216"/>
      <c r="H18" s="216"/>
    </row>
    <row r="19" spans="1:8" x14ac:dyDescent="0.25">
      <c r="A19">
        <v>1913</v>
      </c>
      <c r="B19" s="985"/>
      <c r="C19" s="305"/>
      <c r="D19" s="214"/>
      <c r="E19" s="215"/>
      <c r="F19" s="305"/>
      <c r="G19" s="216"/>
      <c r="H19" s="216"/>
    </row>
    <row r="20" spans="1:8" x14ac:dyDescent="0.25">
      <c r="A20">
        <v>1914</v>
      </c>
      <c r="B20" s="985"/>
      <c r="C20" s="305"/>
      <c r="D20" s="214"/>
      <c r="E20" s="215"/>
      <c r="F20" s="305"/>
      <c r="G20" s="216"/>
      <c r="H20" s="216"/>
    </row>
    <row r="21" spans="1:8" x14ac:dyDescent="0.25">
      <c r="A21">
        <v>1915</v>
      </c>
      <c r="B21" s="985"/>
      <c r="C21" s="305"/>
      <c r="D21" s="214"/>
      <c r="E21" s="215"/>
      <c r="F21" s="305"/>
      <c r="G21" s="216"/>
      <c r="H21" s="216"/>
    </row>
    <row r="22" spans="1:8" x14ac:dyDescent="0.25">
      <c r="A22">
        <v>1916</v>
      </c>
      <c r="B22" s="985"/>
      <c r="C22" s="305"/>
      <c r="D22" s="214"/>
      <c r="E22" s="215"/>
      <c r="F22" s="305"/>
      <c r="G22" s="216"/>
      <c r="H22" s="216"/>
    </row>
    <row r="23" spans="1:8" x14ac:dyDescent="0.25">
      <c r="A23">
        <v>1917</v>
      </c>
      <c r="B23" s="985"/>
      <c r="C23" s="305"/>
      <c r="D23" s="214"/>
      <c r="E23" s="215"/>
      <c r="F23" s="305"/>
      <c r="G23" s="216"/>
      <c r="H23" s="216"/>
    </row>
    <row r="24" spans="1:8" x14ac:dyDescent="0.25">
      <c r="A24">
        <v>1918</v>
      </c>
      <c r="B24" s="985"/>
      <c r="C24" s="305"/>
      <c r="D24" s="214"/>
      <c r="E24" s="215"/>
      <c r="F24" s="305"/>
      <c r="G24" s="216"/>
      <c r="H24" s="216"/>
    </row>
    <row r="25" spans="1:8" x14ac:dyDescent="0.25">
      <c r="A25">
        <v>1919</v>
      </c>
      <c r="B25" s="985"/>
      <c r="C25" s="305"/>
      <c r="D25" s="214"/>
      <c r="E25" s="215"/>
      <c r="F25" s="305"/>
      <c r="G25" s="216"/>
      <c r="H25" s="216"/>
    </row>
    <row r="26" spans="1:8" x14ac:dyDescent="0.25">
      <c r="A26">
        <v>1920</v>
      </c>
      <c r="B26" s="985"/>
      <c r="C26" s="305"/>
      <c r="D26" s="214"/>
      <c r="E26" s="215"/>
      <c r="F26" s="305"/>
      <c r="G26" s="216"/>
      <c r="H26" s="216"/>
    </row>
    <row r="27" spans="1:8" x14ac:dyDescent="0.25">
      <c r="A27">
        <v>1921</v>
      </c>
      <c r="B27" s="985">
        <f>'Italy (sources)'!B26</f>
        <v>45.125778198242188</v>
      </c>
      <c r="C27" s="305"/>
      <c r="D27" s="214"/>
      <c r="E27" s="215"/>
      <c r="F27" s="305"/>
      <c r="G27" s="216"/>
      <c r="H27" s="216"/>
    </row>
    <row r="28" spans="1:8" x14ac:dyDescent="0.25">
      <c r="A28">
        <v>1922</v>
      </c>
      <c r="B28" s="985"/>
      <c r="C28" s="305"/>
      <c r="D28" s="214"/>
      <c r="E28" s="215"/>
      <c r="F28" s="305"/>
      <c r="G28" s="216"/>
      <c r="H28" s="216"/>
    </row>
    <row r="29" spans="1:8" x14ac:dyDescent="0.25">
      <c r="A29">
        <v>1923</v>
      </c>
      <c r="B29" s="985"/>
      <c r="C29" s="305"/>
      <c r="D29" s="214"/>
      <c r="E29" s="215"/>
      <c r="F29" s="305"/>
      <c r="G29" s="216"/>
      <c r="H29" s="216"/>
    </row>
    <row r="30" spans="1:8" x14ac:dyDescent="0.25">
      <c r="A30">
        <v>1924</v>
      </c>
      <c r="B30" s="985"/>
      <c r="C30" s="305"/>
      <c r="D30" s="214"/>
      <c r="E30" s="215"/>
      <c r="F30" s="305"/>
      <c r="G30" s="216"/>
      <c r="H30" s="216"/>
    </row>
    <row r="31" spans="1:8" x14ac:dyDescent="0.25">
      <c r="A31">
        <v>1925</v>
      </c>
      <c r="B31" s="985"/>
      <c r="C31" s="305"/>
      <c r="D31" s="214"/>
      <c r="E31" s="215"/>
      <c r="F31" s="305"/>
      <c r="G31" s="216"/>
      <c r="H31" s="216"/>
    </row>
    <row r="32" spans="1:8" x14ac:dyDescent="0.25">
      <c r="A32">
        <v>1926</v>
      </c>
      <c r="B32" s="985"/>
      <c r="C32" s="305"/>
      <c r="D32" s="214"/>
      <c r="E32" s="215"/>
      <c r="F32" s="305"/>
      <c r="G32" s="216"/>
      <c r="H32" s="216"/>
    </row>
    <row r="33" spans="1:8" x14ac:dyDescent="0.25">
      <c r="A33">
        <v>1927</v>
      </c>
      <c r="B33" s="985"/>
      <c r="C33" s="305"/>
      <c r="D33" s="214"/>
      <c r="E33" s="215"/>
      <c r="F33" s="305"/>
      <c r="G33" s="216"/>
      <c r="H33" s="216"/>
    </row>
    <row r="34" spans="1:8" x14ac:dyDescent="0.25">
      <c r="A34">
        <v>1928</v>
      </c>
      <c r="B34" s="985"/>
      <c r="C34" s="305"/>
      <c r="D34" s="214"/>
      <c r="E34" s="215"/>
      <c r="F34" s="305"/>
      <c r="G34" s="216"/>
      <c r="H34" s="216"/>
    </row>
    <row r="35" spans="1:8" x14ac:dyDescent="0.25">
      <c r="A35">
        <v>1929</v>
      </c>
      <c r="B35" s="985"/>
      <c r="C35" s="305"/>
      <c r="D35" s="214"/>
      <c r="E35" s="215"/>
      <c r="F35" s="305"/>
      <c r="G35" s="216"/>
      <c r="H35" s="216"/>
    </row>
    <row r="36" spans="1:8" x14ac:dyDescent="0.25">
      <c r="A36">
        <v>1930</v>
      </c>
      <c r="B36" s="985"/>
      <c r="C36" s="305"/>
      <c r="D36" s="214"/>
      <c r="E36" s="215"/>
      <c r="F36" s="305"/>
      <c r="G36" s="216"/>
      <c r="H36" s="216"/>
    </row>
    <row r="37" spans="1:8" x14ac:dyDescent="0.25">
      <c r="A37">
        <v>1931</v>
      </c>
      <c r="B37" s="985">
        <f>'Italy (sources)'!B36</f>
        <v>44.896011352539063</v>
      </c>
      <c r="C37" s="305"/>
      <c r="D37" s="214"/>
      <c r="E37" s="215"/>
      <c r="F37" s="305"/>
      <c r="G37" s="216"/>
      <c r="H37" s="216"/>
    </row>
    <row r="38" spans="1:8" x14ac:dyDescent="0.25">
      <c r="A38">
        <v>1932</v>
      </c>
      <c r="B38" s="985"/>
      <c r="C38" s="305"/>
      <c r="D38" s="214"/>
      <c r="E38" s="215"/>
      <c r="F38" s="305"/>
      <c r="G38" s="216"/>
      <c r="H38" s="216"/>
    </row>
    <row r="39" spans="1:8" x14ac:dyDescent="0.25">
      <c r="A39">
        <v>1933</v>
      </c>
      <c r="B39" s="985"/>
      <c r="C39" s="305"/>
      <c r="D39" s="214"/>
      <c r="E39" s="215"/>
      <c r="F39" s="305"/>
      <c r="G39" s="216"/>
      <c r="H39" s="216"/>
    </row>
    <row r="40" spans="1:8" x14ac:dyDescent="0.25">
      <c r="A40">
        <v>1934</v>
      </c>
      <c r="B40" s="985"/>
      <c r="C40" s="305"/>
      <c r="D40" s="214"/>
      <c r="E40" s="215"/>
      <c r="F40" s="305"/>
      <c r="G40" s="216"/>
      <c r="H40" s="216"/>
    </row>
    <row r="41" spans="1:8" x14ac:dyDescent="0.25">
      <c r="A41">
        <v>1935</v>
      </c>
      <c r="B41" s="985"/>
      <c r="C41" s="305"/>
      <c r="D41" s="214"/>
      <c r="E41" s="215"/>
      <c r="F41" s="305"/>
      <c r="G41" s="216"/>
      <c r="H41" s="216"/>
    </row>
    <row r="42" spans="1:8" x14ac:dyDescent="0.25">
      <c r="A42">
        <v>1936</v>
      </c>
      <c r="B42" s="985"/>
      <c r="C42" s="305"/>
      <c r="D42" s="214"/>
      <c r="E42" s="215"/>
      <c r="F42" s="305"/>
      <c r="G42" s="216"/>
      <c r="H42" s="216"/>
    </row>
    <row r="43" spans="1:8" x14ac:dyDescent="0.25">
      <c r="A43">
        <v>1937</v>
      </c>
      <c r="B43" s="985"/>
      <c r="C43" s="305"/>
      <c r="D43" s="214"/>
      <c r="E43" s="215"/>
      <c r="F43" s="305"/>
      <c r="G43" s="216"/>
      <c r="H43" s="216"/>
    </row>
    <row r="44" spans="1:8" x14ac:dyDescent="0.25">
      <c r="A44">
        <v>1938</v>
      </c>
      <c r="B44" s="985"/>
      <c r="C44" s="305"/>
      <c r="D44" s="214"/>
      <c r="E44" s="215"/>
      <c r="F44" s="305"/>
      <c r="G44" s="216"/>
      <c r="H44" s="216"/>
    </row>
    <row r="45" spans="1:8" x14ac:dyDescent="0.25">
      <c r="A45">
        <v>1939</v>
      </c>
      <c r="B45" s="985"/>
      <c r="C45" s="305"/>
      <c r="D45" s="214"/>
      <c r="E45" s="215"/>
      <c r="F45" s="305"/>
      <c r="G45" s="216"/>
      <c r="H45" s="216"/>
    </row>
    <row r="46" spans="1:8" x14ac:dyDescent="0.25">
      <c r="A46">
        <v>1940</v>
      </c>
      <c r="B46" s="985"/>
      <c r="C46" s="305"/>
      <c r="D46" s="214"/>
      <c r="E46" s="215"/>
      <c r="F46" s="305"/>
      <c r="G46" s="216"/>
      <c r="H46" s="216"/>
    </row>
    <row r="47" spans="1:8" x14ac:dyDescent="0.25">
      <c r="A47">
        <v>1941</v>
      </c>
      <c r="B47" s="985"/>
      <c r="C47" s="305"/>
      <c r="D47" s="214"/>
      <c r="E47" s="215"/>
      <c r="F47" s="305"/>
      <c r="G47" s="216"/>
      <c r="H47" s="216"/>
    </row>
    <row r="48" spans="1:8" x14ac:dyDescent="0.25">
      <c r="A48">
        <v>1942</v>
      </c>
      <c r="B48" s="985"/>
      <c r="C48" s="305"/>
      <c r="D48" s="214"/>
      <c r="E48" s="215"/>
      <c r="F48" s="305"/>
      <c r="G48" s="216"/>
      <c r="H48" s="216"/>
    </row>
    <row r="49" spans="1:8" x14ac:dyDescent="0.25">
      <c r="A49">
        <v>1943</v>
      </c>
      <c r="B49" s="985"/>
      <c r="C49" s="305"/>
      <c r="D49" s="214"/>
      <c r="E49" s="215"/>
      <c r="F49" s="305"/>
      <c r="G49" s="216"/>
      <c r="H49" s="216"/>
    </row>
    <row r="50" spans="1:8" x14ac:dyDescent="0.25">
      <c r="A50">
        <v>1944</v>
      </c>
      <c r="B50" s="985"/>
      <c r="C50" s="305"/>
      <c r="D50" s="214"/>
      <c r="E50" s="215"/>
      <c r="F50" s="305"/>
      <c r="G50" s="216"/>
      <c r="H50" s="216"/>
    </row>
    <row r="51" spans="1:8" x14ac:dyDescent="0.25">
      <c r="A51">
        <v>1945</v>
      </c>
      <c r="B51" s="985"/>
      <c r="C51" s="305"/>
      <c r="D51" s="214"/>
      <c r="E51" s="215"/>
      <c r="F51" s="305"/>
      <c r="G51" s="216"/>
      <c r="H51" s="216"/>
    </row>
    <row r="52" spans="1:8" x14ac:dyDescent="0.25">
      <c r="A52">
        <v>1946</v>
      </c>
      <c r="B52" s="985"/>
      <c r="C52" s="305"/>
      <c r="D52" s="214"/>
      <c r="E52" s="215"/>
      <c r="F52" s="305"/>
      <c r="G52" s="216"/>
      <c r="H52" s="216"/>
    </row>
    <row r="53" spans="1:8" x14ac:dyDescent="0.25">
      <c r="A53">
        <v>1947</v>
      </c>
      <c r="B53" s="985"/>
      <c r="C53" s="305"/>
      <c r="D53" s="214"/>
      <c r="E53" s="215"/>
      <c r="F53" s="305"/>
      <c r="G53" s="216"/>
      <c r="H53" s="216"/>
    </row>
    <row r="54" spans="1:8" x14ac:dyDescent="0.25">
      <c r="A54">
        <v>1948</v>
      </c>
      <c r="B54" s="985">
        <f>'Italy (sources)'!B53</f>
        <v>41.631576538085938</v>
      </c>
      <c r="C54" s="305"/>
      <c r="D54" s="214"/>
      <c r="E54" s="215"/>
      <c r="F54" s="305"/>
      <c r="G54" s="216"/>
      <c r="H54" s="216"/>
    </row>
    <row r="55" spans="1:8" x14ac:dyDescent="0.25">
      <c r="A55">
        <v>1949</v>
      </c>
      <c r="B55" s="487"/>
      <c r="C55" s="305"/>
      <c r="D55" s="214"/>
      <c r="E55" s="229"/>
      <c r="F55" s="305"/>
      <c r="G55" s="216"/>
      <c r="H55" s="216"/>
    </row>
    <row r="56" spans="1:8" x14ac:dyDescent="0.25">
      <c r="A56">
        <v>1950</v>
      </c>
      <c r="B56" s="487"/>
      <c r="C56" s="305"/>
      <c r="D56" s="214"/>
      <c r="E56" s="229"/>
      <c r="F56" s="305"/>
      <c r="G56" s="216"/>
      <c r="H56" s="216"/>
    </row>
    <row r="57" spans="1:8" x14ac:dyDescent="0.25">
      <c r="A57">
        <v>1951</v>
      </c>
      <c r="B57" s="487"/>
      <c r="C57" s="305"/>
      <c r="D57" s="214"/>
      <c r="E57" s="229"/>
      <c r="F57" s="305"/>
      <c r="G57" s="216"/>
      <c r="H57" s="216"/>
    </row>
    <row r="58" spans="1:8" x14ac:dyDescent="0.25">
      <c r="A58">
        <v>1952</v>
      </c>
      <c r="B58" s="487"/>
      <c r="C58" s="305"/>
      <c r="D58" s="214"/>
      <c r="E58" s="229"/>
      <c r="F58" s="305"/>
      <c r="G58" s="216"/>
      <c r="H58" s="216"/>
    </row>
    <row r="59" spans="1:8" x14ac:dyDescent="0.25">
      <c r="A59">
        <v>1953</v>
      </c>
      <c r="B59" s="487"/>
      <c r="C59" s="305"/>
      <c r="D59" s="214"/>
      <c r="E59" s="229"/>
      <c r="F59" s="305"/>
      <c r="G59" s="216"/>
      <c r="H59" s="216"/>
    </row>
    <row r="60" spans="1:8" x14ac:dyDescent="0.25">
      <c r="A60">
        <v>1954</v>
      </c>
      <c r="B60" s="487"/>
      <c r="C60" s="305"/>
      <c r="D60" s="214"/>
      <c r="E60" s="229"/>
      <c r="F60" s="305"/>
      <c r="G60" s="216"/>
      <c r="H60" s="216"/>
    </row>
    <row r="61" spans="1:8" x14ac:dyDescent="0.25">
      <c r="A61">
        <v>1955</v>
      </c>
      <c r="B61" s="487"/>
      <c r="C61" s="305"/>
      <c r="D61" s="214"/>
      <c r="E61" s="229"/>
      <c r="F61" s="305"/>
      <c r="G61" s="216"/>
      <c r="H61" s="216"/>
    </row>
    <row r="62" spans="1:8" x14ac:dyDescent="0.25">
      <c r="A62">
        <v>1956</v>
      </c>
      <c r="B62" s="487"/>
      <c r="C62" s="305"/>
      <c r="D62" s="214"/>
      <c r="E62" s="229"/>
      <c r="F62" s="305"/>
      <c r="G62" s="216"/>
      <c r="H62" s="216"/>
    </row>
    <row r="63" spans="1:8" x14ac:dyDescent="0.25">
      <c r="A63">
        <v>1957</v>
      </c>
      <c r="B63" s="487"/>
      <c r="C63" s="305"/>
      <c r="D63" s="214"/>
      <c r="E63" s="229"/>
      <c r="F63" s="305"/>
      <c r="G63" s="216"/>
      <c r="H63" s="216"/>
    </row>
    <row r="64" spans="1:8" x14ac:dyDescent="0.25">
      <c r="A64">
        <v>1958</v>
      </c>
      <c r="B64" s="487"/>
      <c r="C64" s="305"/>
      <c r="D64" s="214"/>
      <c r="E64" s="229"/>
      <c r="F64" s="305"/>
      <c r="G64" s="216"/>
      <c r="H64" s="216"/>
    </row>
    <row r="65" spans="1:8" x14ac:dyDescent="0.25">
      <c r="A65">
        <v>1959</v>
      </c>
      <c r="B65" s="487"/>
      <c r="C65" s="305"/>
      <c r="D65" s="214"/>
      <c r="E65" s="229"/>
      <c r="F65" s="305"/>
      <c r="G65" s="216"/>
      <c r="H65" s="216"/>
    </row>
    <row r="66" spans="1:8" x14ac:dyDescent="0.25">
      <c r="A66">
        <v>1960</v>
      </c>
      <c r="B66" s="487"/>
      <c r="C66" s="305"/>
      <c r="D66" s="214"/>
      <c r="E66" s="229"/>
      <c r="F66" s="305"/>
      <c r="G66" s="223"/>
      <c r="H66" s="223"/>
    </row>
    <row r="67" spans="1:8" x14ac:dyDescent="0.25">
      <c r="A67">
        <v>1961</v>
      </c>
      <c r="B67" s="487"/>
      <c r="C67" s="305"/>
      <c r="D67" s="214"/>
      <c r="E67" s="229"/>
      <c r="F67" s="305"/>
      <c r="G67" s="223"/>
      <c r="H67" s="223"/>
    </row>
    <row r="68" spans="1:8" x14ac:dyDescent="0.25">
      <c r="A68">
        <v>1962</v>
      </c>
      <c r="B68" s="487"/>
      <c r="C68" s="305"/>
      <c r="D68" s="214"/>
      <c r="E68" s="229"/>
      <c r="F68" s="305"/>
      <c r="G68" s="223"/>
      <c r="H68" s="223"/>
    </row>
    <row r="69" spans="1:8" x14ac:dyDescent="0.25">
      <c r="A69">
        <v>1963</v>
      </c>
      <c r="B69" s="487"/>
      <c r="C69" s="305"/>
      <c r="D69" s="214"/>
      <c r="E69" s="229"/>
      <c r="F69" s="305"/>
      <c r="G69" s="223"/>
      <c r="H69" s="223"/>
    </row>
    <row r="70" spans="1:8" x14ac:dyDescent="0.25">
      <c r="A70">
        <v>1964</v>
      </c>
      <c r="B70" s="487"/>
      <c r="C70" s="305"/>
      <c r="D70" s="214"/>
      <c r="E70" s="229"/>
      <c r="F70" s="305"/>
      <c r="G70" s="223"/>
      <c r="H70" s="223"/>
    </row>
    <row r="71" spans="1:8" x14ac:dyDescent="0.25">
      <c r="A71">
        <v>1965</v>
      </c>
      <c r="B71" s="487"/>
      <c r="C71" s="305"/>
      <c r="D71" s="214"/>
      <c r="E71" s="229"/>
      <c r="F71" s="305"/>
      <c r="G71" s="223"/>
      <c r="H71" s="223"/>
    </row>
    <row r="72" spans="1:8" x14ac:dyDescent="0.25">
      <c r="A72">
        <v>1966</v>
      </c>
      <c r="B72" s="487"/>
      <c r="C72" s="305"/>
      <c r="D72" s="221"/>
      <c r="E72" s="229"/>
      <c r="F72" s="305"/>
      <c r="G72" s="223"/>
      <c r="H72" s="223"/>
    </row>
    <row r="73" spans="1:8" x14ac:dyDescent="0.25">
      <c r="A73">
        <v>1967</v>
      </c>
      <c r="B73" s="985">
        <f>'Italy (sources)'!B72</f>
        <v>39.101421356201172</v>
      </c>
      <c r="C73" s="305"/>
      <c r="D73" s="221"/>
      <c r="E73" s="229"/>
      <c r="F73" s="305"/>
      <c r="G73" s="223"/>
      <c r="H73" s="223"/>
    </row>
    <row r="74" spans="1:8" x14ac:dyDescent="0.25">
      <c r="A74">
        <v>1968</v>
      </c>
      <c r="B74" s="985">
        <f>'Italy (sources)'!B73</f>
        <v>40.774398803710938</v>
      </c>
      <c r="C74" s="305"/>
      <c r="D74" s="221"/>
      <c r="E74" s="229"/>
      <c r="F74" s="305"/>
      <c r="G74" s="223"/>
      <c r="H74" s="223"/>
    </row>
    <row r="75" spans="1:8" x14ac:dyDescent="0.25">
      <c r="A75">
        <v>1969</v>
      </c>
      <c r="B75" s="985">
        <f>'Italy (sources)'!B74</f>
        <v>39.689090728759766</v>
      </c>
      <c r="C75" s="305"/>
      <c r="D75" s="221"/>
      <c r="E75" s="229"/>
      <c r="F75" s="305"/>
      <c r="G75" s="223"/>
      <c r="H75" s="223"/>
    </row>
    <row r="76" spans="1:8" x14ac:dyDescent="0.25">
      <c r="A76">
        <v>1970</v>
      </c>
      <c r="B76" s="985">
        <f>'Italy (sources)'!B75</f>
        <v>38.274482727050781</v>
      </c>
      <c r="C76" s="305"/>
      <c r="D76" s="221"/>
      <c r="E76" s="229"/>
      <c r="F76" s="305"/>
      <c r="G76" s="223"/>
      <c r="H76" s="223"/>
    </row>
    <row r="77" spans="1:8" x14ac:dyDescent="0.25">
      <c r="A77">
        <v>1971</v>
      </c>
      <c r="B77" s="985">
        <f>'Italy (sources)'!B76</f>
        <v>39.7166748046875</v>
      </c>
      <c r="C77" s="305"/>
      <c r="D77" s="321"/>
      <c r="E77" s="229"/>
      <c r="F77" s="305"/>
      <c r="G77" s="223"/>
      <c r="H77" s="223"/>
    </row>
    <row r="78" spans="1:8" x14ac:dyDescent="0.25">
      <c r="A78">
        <v>1972</v>
      </c>
      <c r="B78" s="985">
        <f>'Italy (sources)'!B77</f>
        <v>38.509658813476563</v>
      </c>
      <c r="C78" s="305"/>
      <c r="D78" s="221"/>
      <c r="E78" s="229"/>
      <c r="F78" s="305"/>
      <c r="G78" s="223"/>
      <c r="H78" s="223"/>
    </row>
    <row r="79" spans="1:8" x14ac:dyDescent="0.25">
      <c r="A79">
        <v>1973</v>
      </c>
      <c r="B79" s="985">
        <f>'Italy (sources)'!B78</f>
        <v>40.04949951171875</v>
      </c>
      <c r="C79" s="305"/>
      <c r="D79" s="221"/>
      <c r="E79" s="229">
        <f>'Italy (sources)'!H78</f>
        <v>176.51226507922937</v>
      </c>
      <c r="F79" s="305"/>
      <c r="G79" s="223"/>
      <c r="H79" s="223"/>
    </row>
    <row r="80" spans="1:8" x14ac:dyDescent="0.25">
      <c r="A80">
        <v>1974</v>
      </c>
      <c r="B80" s="985">
        <f>'Italy (sources)'!B79</f>
        <v>39.124061584472656</v>
      </c>
      <c r="C80" s="305">
        <f>'Italy (sources)'!D79</f>
        <v>7.46</v>
      </c>
      <c r="D80" s="221"/>
      <c r="E80" s="229"/>
      <c r="F80" s="305"/>
      <c r="G80" s="227"/>
      <c r="H80" s="227"/>
    </row>
    <row r="81" spans="1:8" x14ac:dyDescent="0.25">
      <c r="A81">
        <v>1975</v>
      </c>
      <c r="B81" s="985">
        <f>'Italy (sources)'!B80</f>
        <v>35.249156951904297</v>
      </c>
      <c r="C81" s="305">
        <f>'Italy (sources)'!D80</f>
        <v>7.24</v>
      </c>
      <c r="D81" s="221"/>
      <c r="E81" s="229">
        <f>'Italy (sources)'!H80</f>
        <v>168.02672731815713</v>
      </c>
      <c r="F81" s="305"/>
      <c r="G81" s="227"/>
      <c r="H81" s="227"/>
    </row>
    <row r="82" spans="1:8" x14ac:dyDescent="0.25">
      <c r="A82">
        <v>1976</v>
      </c>
      <c r="B82" s="985"/>
      <c r="C82" s="305">
        <f>'Italy (sources)'!D81</f>
        <v>7.1</v>
      </c>
      <c r="D82" s="321"/>
      <c r="E82" s="229"/>
      <c r="F82" s="305"/>
      <c r="G82" s="227"/>
      <c r="H82" s="227"/>
    </row>
    <row r="83" spans="1:8" x14ac:dyDescent="0.25">
      <c r="A83">
        <v>1977</v>
      </c>
      <c r="B83" s="985">
        <f>'Italy (sources)'!B82</f>
        <v>34.913516998291016</v>
      </c>
      <c r="C83" s="305">
        <f>'Italy (sources)'!D82</f>
        <v>6.8</v>
      </c>
      <c r="D83" s="222">
        <f>'Italy (sources)'!F82</f>
        <v>17.3</v>
      </c>
      <c r="E83" s="229">
        <f>'Italy (sources)'!H82</f>
        <v>153.80000000000001</v>
      </c>
      <c r="F83" s="305"/>
      <c r="G83" s="227"/>
      <c r="H83" s="227"/>
    </row>
    <row r="84" spans="1:8" x14ac:dyDescent="0.25">
      <c r="A84">
        <v>1978</v>
      </c>
      <c r="B84" s="985">
        <f>'Italy (sources)'!B83</f>
        <v>33.251335144042969</v>
      </c>
      <c r="C84" s="305">
        <f>'Italy (sources)'!D83</f>
        <v>6.71</v>
      </c>
      <c r="D84" s="222">
        <f>'Italy (sources)'!F83</f>
        <v>17.600000000000001</v>
      </c>
      <c r="E84" s="229">
        <f>'Italy (sources)'!H83</f>
        <v>155.6</v>
      </c>
      <c r="F84" s="305"/>
      <c r="G84" s="227"/>
      <c r="H84" s="227"/>
    </row>
    <row r="85" spans="1:8" x14ac:dyDescent="0.25">
      <c r="A85">
        <v>1979</v>
      </c>
      <c r="B85" s="985">
        <f>'Italy (sources)'!B84</f>
        <v>34.596630096435547</v>
      </c>
      <c r="C85" s="305">
        <f>'Italy (sources)'!D84</f>
        <v>6.83</v>
      </c>
      <c r="D85" s="222">
        <f>'Italy (sources)'!F84</f>
        <v>18</v>
      </c>
      <c r="E85" s="229">
        <f>'Italy (sources)'!H84</f>
        <v>150</v>
      </c>
      <c r="F85" s="305"/>
      <c r="G85" s="227"/>
      <c r="H85" s="227"/>
    </row>
    <row r="86" spans="1:8" x14ac:dyDescent="0.25">
      <c r="A86">
        <v>1980</v>
      </c>
      <c r="B86" s="985">
        <f>'Italy (sources)'!B85</f>
        <v>32.5057373046875</v>
      </c>
      <c r="C86" s="305">
        <f>'Italy (sources)'!D85</f>
        <v>6.9</v>
      </c>
      <c r="D86" s="222">
        <f>'Italy (sources)'!F85</f>
        <v>16.3</v>
      </c>
      <c r="E86" s="229">
        <f>'Italy (sources)'!H85</f>
        <v>146.19999999999999</v>
      </c>
      <c r="F86" s="305"/>
      <c r="G86" s="227"/>
      <c r="H86" s="227"/>
    </row>
    <row r="87" spans="1:8" x14ac:dyDescent="0.25">
      <c r="A87">
        <v>1981</v>
      </c>
      <c r="B87" s="985">
        <f>'Italy (sources)'!B86</f>
        <v>31.92359733581543</v>
      </c>
      <c r="C87" s="305">
        <f>'Italy (sources)'!D86</f>
        <v>6.47</v>
      </c>
      <c r="D87" s="222">
        <f>'Italy (sources)'!F86</f>
        <v>15.3</v>
      </c>
      <c r="E87" s="229">
        <f>'Italy (sources)'!H86</f>
        <v>142.5</v>
      </c>
      <c r="F87" s="305"/>
      <c r="G87" s="227"/>
      <c r="H87" s="227"/>
    </row>
    <row r="88" spans="1:8" x14ac:dyDescent="0.25">
      <c r="A88">
        <v>1982</v>
      </c>
      <c r="B88" s="985">
        <f>'Italy (sources)'!B87</f>
        <v>29.50042724609375</v>
      </c>
      <c r="C88" s="305">
        <f>'Italy (sources)'!D87</f>
        <v>6.4</v>
      </c>
      <c r="D88" s="222">
        <f>'Italy (sources)'!F87</f>
        <v>14.6</v>
      </c>
      <c r="E88" s="229">
        <f>'Italy (sources)'!H87</f>
        <v>154.4</v>
      </c>
      <c r="F88" s="305"/>
      <c r="G88" s="227"/>
      <c r="H88" s="227"/>
    </row>
    <row r="89" spans="1:8" x14ac:dyDescent="0.25">
      <c r="A89">
        <v>1983</v>
      </c>
      <c r="B89" s="985">
        <f>'Italy (sources)'!B88</f>
        <v>30.051481246948242</v>
      </c>
      <c r="C89" s="305">
        <f>'Italy (sources)'!D88</f>
        <v>6.34</v>
      </c>
      <c r="D89" s="222">
        <f>'Italy (sources)'!F88</f>
        <v>15.5</v>
      </c>
      <c r="E89" s="229">
        <f>'Italy (sources)'!H88</f>
        <v>149.30000000000001</v>
      </c>
      <c r="F89" s="305"/>
      <c r="G89" s="227"/>
      <c r="H89" s="227"/>
    </row>
    <row r="90" spans="1:8" x14ac:dyDescent="0.25">
      <c r="A90">
        <v>1984</v>
      </c>
      <c r="B90" s="985">
        <f>'Italy (sources)'!B89</f>
        <v>31.896478652954102</v>
      </c>
      <c r="C90" s="305">
        <f>'Italy (sources)'!D89</f>
        <v>6.54</v>
      </c>
      <c r="D90" s="222">
        <f>'Italy (sources)'!F89</f>
        <v>15.9</v>
      </c>
      <c r="E90" s="229">
        <f>'Italy (sources)'!H89</f>
        <v>150</v>
      </c>
      <c r="F90" s="305"/>
      <c r="G90" s="227"/>
      <c r="H90" s="227"/>
    </row>
    <row r="91" spans="1:8" x14ac:dyDescent="0.25">
      <c r="A91">
        <v>1985</v>
      </c>
      <c r="B91" s="985"/>
      <c r="C91" s="305">
        <f>'Italy (sources)'!D90</f>
        <v>6.81</v>
      </c>
      <c r="D91" s="222"/>
      <c r="E91" s="229"/>
      <c r="F91" s="305"/>
      <c r="G91" s="227"/>
      <c r="H91" s="227"/>
    </row>
    <row r="92" spans="1:8" x14ac:dyDescent="0.25">
      <c r="A92">
        <v>1986</v>
      </c>
      <c r="B92" s="985">
        <f>'Italy (sources)'!B91</f>
        <v>31.022891998291016</v>
      </c>
      <c r="C92" s="305">
        <f>'Italy (sources)'!D91</f>
        <v>7.13</v>
      </c>
      <c r="D92" s="222">
        <f>'Italy (sources)'!F91</f>
        <v>16.5</v>
      </c>
      <c r="E92" s="229">
        <f>'Italy (sources)'!H91</f>
        <v>142.9</v>
      </c>
      <c r="F92" s="305"/>
      <c r="G92" s="227"/>
      <c r="H92" s="227"/>
    </row>
    <row r="93" spans="1:8" x14ac:dyDescent="0.25">
      <c r="A93">
        <v>1987</v>
      </c>
      <c r="B93" s="985">
        <f>'Italy (sources)'!B92</f>
        <v>32.159812927246094</v>
      </c>
      <c r="C93" s="305">
        <f>'Italy (sources)'!D92</f>
        <v>7.45</v>
      </c>
      <c r="D93" s="222">
        <f>'Italy (sources)'!F92</f>
        <v>18.5</v>
      </c>
      <c r="E93" s="229">
        <f>'Italy (sources)'!H92</f>
        <v>156</v>
      </c>
      <c r="F93" s="305"/>
      <c r="G93" s="227"/>
      <c r="H93" s="227"/>
    </row>
    <row r="94" spans="1:8" x14ac:dyDescent="0.25">
      <c r="A94">
        <v>1988</v>
      </c>
      <c r="B94" s="985"/>
      <c r="C94" s="305">
        <f>'Italy (sources)'!D93</f>
        <v>7.6</v>
      </c>
      <c r="D94" s="222"/>
      <c r="E94" s="229"/>
      <c r="F94" s="305"/>
      <c r="G94" s="227"/>
      <c r="H94" s="227"/>
    </row>
    <row r="95" spans="1:8" x14ac:dyDescent="0.25">
      <c r="A95">
        <v>1989</v>
      </c>
      <c r="B95" s="985">
        <f>'Italy (sources)'!B94</f>
        <v>29.616611480712891</v>
      </c>
      <c r="C95" s="305">
        <f>'Italy (sources)'!D94</f>
        <v>7.79</v>
      </c>
      <c r="D95" s="222">
        <f>'Italy (sources)'!F94</f>
        <v>15.2</v>
      </c>
      <c r="E95" s="229">
        <f>'Italy (sources)'!H94</f>
        <v>144.4</v>
      </c>
      <c r="F95" s="305">
        <f>'Italy (sources)'!J94</f>
        <v>10.981999999999999</v>
      </c>
      <c r="G95" s="223"/>
      <c r="H95" s="223"/>
    </row>
    <row r="96" spans="1:8" x14ac:dyDescent="0.25">
      <c r="A96">
        <v>1990</v>
      </c>
      <c r="B96" s="985"/>
      <c r="C96" s="305">
        <f>'Italy (sources)'!D95</f>
        <v>7.78</v>
      </c>
      <c r="D96" s="222"/>
      <c r="E96" s="229"/>
      <c r="F96" s="305"/>
      <c r="G96" s="223"/>
      <c r="H96" s="223"/>
    </row>
    <row r="97" spans="1:8" x14ac:dyDescent="0.25">
      <c r="A97">
        <v>1991</v>
      </c>
      <c r="B97" s="985">
        <f>'Italy (sources)'!B96</f>
        <v>29.270318984985352</v>
      </c>
      <c r="C97" s="305">
        <f>'Italy (sources)'!D96</f>
        <v>7.84</v>
      </c>
      <c r="D97" s="222">
        <f>'Italy (sources)'!F96</f>
        <v>16.399999999999999</v>
      </c>
      <c r="E97" s="229">
        <f>'Italy (sources)'!H96</f>
        <v>152.6</v>
      </c>
      <c r="F97" s="305">
        <f>'Italy (sources)'!J96</f>
        <v>9.6579999999999995</v>
      </c>
      <c r="G97" s="227"/>
      <c r="H97" s="227"/>
    </row>
    <row r="98" spans="1:8" x14ac:dyDescent="0.25">
      <c r="A98" s="6">
        <v>1992</v>
      </c>
      <c r="B98" s="985"/>
      <c r="C98" s="305">
        <f>'Italy (sources)'!D97</f>
        <v>7.81</v>
      </c>
      <c r="D98" s="222"/>
      <c r="E98" s="229"/>
      <c r="F98" s="305"/>
      <c r="G98" s="227"/>
      <c r="H98" s="227"/>
    </row>
    <row r="99" spans="1:8" x14ac:dyDescent="0.25">
      <c r="A99" s="6">
        <v>1993</v>
      </c>
      <c r="B99" s="985">
        <f>'Italy (sources)'!B98</f>
        <v>32.744174957275391</v>
      </c>
      <c r="C99" s="305">
        <f>'Italy (sources)'!D98</f>
        <v>7.92</v>
      </c>
      <c r="D99" s="222">
        <f>'Italy (sources)'!F98</f>
        <v>20.100000000000001</v>
      </c>
      <c r="E99" s="229">
        <f>'Italy (sources)'!H98</f>
        <v>157.1</v>
      </c>
      <c r="F99" s="305">
        <f>'Italy (sources)'!J98</f>
        <v>12.571</v>
      </c>
      <c r="G99" s="227"/>
      <c r="H99" s="227"/>
    </row>
    <row r="100" spans="1:8" x14ac:dyDescent="0.25">
      <c r="A100" s="6">
        <v>1994</v>
      </c>
      <c r="B100" s="985"/>
      <c r="C100" s="305">
        <f>'Italy (sources)'!D99</f>
        <v>7.99</v>
      </c>
      <c r="D100" s="222"/>
      <c r="E100" s="229"/>
      <c r="F100" s="305"/>
      <c r="G100" s="227"/>
      <c r="H100" s="227"/>
    </row>
    <row r="101" spans="1:8" x14ac:dyDescent="0.25">
      <c r="A101" s="6">
        <v>1995</v>
      </c>
      <c r="B101" s="985">
        <f>'Italy (sources)'!B100</f>
        <v>33.217525482177734</v>
      </c>
      <c r="C101" s="305">
        <f>'Italy (sources)'!D100</f>
        <v>8.1340000000000003</v>
      </c>
      <c r="D101" s="222">
        <f>'Italy (sources)'!F100</f>
        <v>20.399999999999999</v>
      </c>
      <c r="E101" s="229">
        <f>'Italy (sources)'!H100</f>
        <v>163.6</v>
      </c>
      <c r="F101" s="305">
        <f>'Italy (sources)'!J100</f>
        <v>10.98</v>
      </c>
      <c r="G101" s="227"/>
      <c r="H101" s="227"/>
    </row>
    <row r="102" spans="1:8" x14ac:dyDescent="0.25">
      <c r="A102" s="6">
        <v>1996</v>
      </c>
      <c r="B102" s="985"/>
      <c r="C102" s="305"/>
      <c r="D102" s="222"/>
      <c r="E102" s="229"/>
      <c r="F102" s="305"/>
      <c r="G102" s="227"/>
      <c r="H102" s="227"/>
    </row>
    <row r="103" spans="1:8" x14ac:dyDescent="0.25">
      <c r="A103" s="6">
        <v>1997</v>
      </c>
      <c r="B103" s="985"/>
      <c r="C103" s="305"/>
      <c r="D103" s="222"/>
      <c r="E103" s="229"/>
      <c r="F103" s="305"/>
      <c r="G103" s="227"/>
      <c r="H103" s="227"/>
    </row>
    <row r="104" spans="1:8" x14ac:dyDescent="0.25">
      <c r="A104" s="6">
        <v>1998</v>
      </c>
      <c r="B104" s="985">
        <f>'Italy (sources)'!B103</f>
        <v>33.607406616210938</v>
      </c>
      <c r="C104" s="305">
        <f>'Italy (sources)'!D103</f>
        <v>8.74</v>
      </c>
      <c r="D104" s="222">
        <f>'Italy (sources)'!F103</f>
        <v>20.5</v>
      </c>
      <c r="E104" s="229">
        <f>'Italy (sources)'!H103</f>
        <v>154.19999999999999</v>
      </c>
      <c r="F104" s="305">
        <f>'Italy (sources)'!J103</f>
        <v>14.597</v>
      </c>
      <c r="G104" s="227"/>
      <c r="H104" s="227"/>
    </row>
    <row r="105" spans="1:8" x14ac:dyDescent="0.25">
      <c r="A105" s="6">
        <v>1999</v>
      </c>
      <c r="B105" s="985"/>
      <c r="C105" s="305">
        <f>'Italy (sources)'!D104</f>
        <v>8.82</v>
      </c>
      <c r="D105" s="222"/>
      <c r="E105" s="229"/>
      <c r="F105" s="305"/>
      <c r="G105" s="227"/>
      <c r="H105" s="227"/>
    </row>
    <row r="106" spans="1:8" x14ac:dyDescent="0.25">
      <c r="A106" s="6">
        <v>2000</v>
      </c>
      <c r="B106" s="985">
        <f>'Italy (sources)'!B105</f>
        <v>33.309677124023438</v>
      </c>
      <c r="C106" s="305">
        <f>'Italy (sources)'!D105</f>
        <v>9.09</v>
      </c>
      <c r="D106" s="222">
        <f>'Italy (sources)'!F105</f>
        <v>19.600000000000001</v>
      </c>
      <c r="E106" s="229">
        <f>'Italy (sources)'!H105</f>
        <v>160</v>
      </c>
      <c r="F106" s="305">
        <f>'Italy (sources)'!J105</f>
        <v>14.481</v>
      </c>
      <c r="G106" s="227"/>
      <c r="H106" s="227"/>
    </row>
    <row r="107" spans="1:8" x14ac:dyDescent="0.25">
      <c r="A107" s="6">
        <v>2001</v>
      </c>
      <c r="B107" s="985"/>
      <c r="C107" s="305">
        <f>'Italy (sources)'!D106</f>
        <v>9.2799999999999994</v>
      </c>
      <c r="D107" s="222"/>
      <c r="E107" s="229"/>
      <c r="F107" s="305"/>
      <c r="G107" s="227"/>
      <c r="H107" s="227"/>
    </row>
    <row r="108" spans="1:8" x14ac:dyDescent="0.25">
      <c r="A108" s="6">
        <v>2002</v>
      </c>
      <c r="B108" s="985">
        <f>'Italy (sources)'!B107</f>
        <v>33.345355987548828</v>
      </c>
      <c r="C108" s="305">
        <f>'Italy (sources)'!D107</f>
        <v>9.2799999999999994</v>
      </c>
      <c r="D108" s="222">
        <f>'Italy (sources)'!F107</f>
        <v>19.7</v>
      </c>
      <c r="E108" s="229">
        <f>'Italy (sources)'!H107</f>
        <v>164.2</v>
      </c>
      <c r="F108" s="305">
        <f>'Italy (sources)'!J107</f>
        <v>12.615</v>
      </c>
      <c r="G108" s="227"/>
      <c r="H108" s="227"/>
    </row>
    <row r="109" spans="1:8" x14ac:dyDescent="0.25">
      <c r="A109" s="6">
        <v>2003</v>
      </c>
      <c r="B109" s="985"/>
      <c r="C109" s="305">
        <f>'Italy (sources)'!D108</f>
        <v>9.36</v>
      </c>
      <c r="D109" s="222"/>
      <c r="E109" s="229"/>
      <c r="F109" s="305"/>
      <c r="G109" s="227"/>
      <c r="H109" s="227"/>
    </row>
    <row r="110" spans="1:8" x14ac:dyDescent="0.25">
      <c r="A110" s="6">
        <v>2004</v>
      </c>
      <c r="B110" s="985">
        <f>'Italy (sources)'!B109</f>
        <v>34.880672454833984</v>
      </c>
      <c r="C110" s="305">
        <f>'Italy (sources)'!D109</f>
        <v>9.2799999999999994</v>
      </c>
      <c r="D110" s="222">
        <f>'Italy (sources)'!F109</f>
        <v>20.5</v>
      </c>
      <c r="E110" s="229">
        <f>'Italy (sources)'!H109</f>
        <v>165.5</v>
      </c>
      <c r="F110" s="305">
        <f>'Italy (sources)'!J109</f>
        <v>12.191000000000001</v>
      </c>
      <c r="G110" s="227"/>
      <c r="H110" s="227"/>
    </row>
    <row r="111" spans="1:8" x14ac:dyDescent="0.25">
      <c r="A111" s="6">
        <v>2005</v>
      </c>
      <c r="B111" s="985"/>
      <c r="C111" s="305">
        <f>'Italy (sources)'!D110</f>
        <v>9.35</v>
      </c>
      <c r="D111" s="222"/>
      <c r="E111" s="229"/>
      <c r="F111" s="305"/>
      <c r="G111" s="227"/>
      <c r="H111" s="227"/>
    </row>
    <row r="112" spans="1:8" x14ac:dyDescent="0.25">
      <c r="A112" s="6">
        <v>2006</v>
      </c>
      <c r="B112" s="985">
        <f>'Italy (sources)'!B111</f>
        <v>33.813972473144531</v>
      </c>
      <c r="C112" s="305">
        <f>'Italy (sources)'!D111</f>
        <v>9.7210000000000001</v>
      </c>
      <c r="D112" s="222">
        <f>'Italy (sources)'!F111</f>
        <v>19.600000000000001</v>
      </c>
      <c r="E112" s="229">
        <f>'Italy (sources)'!H111</f>
        <v>166.7</v>
      </c>
      <c r="F112" s="305">
        <f>'Italy (sources)'!J111</f>
        <v>15.23</v>
      </c>
      <c r="G112" s="227"/>
      <c r="H112" s="227"/>
    </row>
    <row r="113" spans="1:8" x14ac:dyDescent="0.25">
      <c r="A113" s="6">
        <v>2007</v>
      </c>
      <c r="B113" s="985"/>
      <c r="C113" s="305">
        <f>'Italy (sources)'!D112</f>
        <v>9.8610000000000007</v>
      </c>
      <c r="D113" s="222"/>
      <c r="E113" s="229"/>
      <c r="F113" s="305"/>
      <c r="G113" s="227"/>
      <c r="H113" s="227"/>
    </row>
    <row r="114" spans="1:8" x14ac:dyDescent="0.25">
      <c r="A114" s="6">
        <v>2008</v>
      </c>
      <c r="B114" s="985">
        <f>'Italy (sources)'!B113</f>
        <v>33.261558532714844</v>
      </c>
      <c r="C114" s="305">
        <f>'Italy (sources)'!D113</f>
        <v>9.657</v>
      </c>
      <c r="D114" s="222">
        <f>'Italy (sources)'!F113</f>
        <v>20.7</v>
      </c>
      <c r="E114" s="229">
        <f>'Italy (sources)'!H113</f>
        <v>159.19999999999999</v>
      </c>
      <c r="F114" s="305">
        <f>'Italy (sources)'!J113</f>
        <v>12.885999999999999</v>
      </c>
      <c r="G114" s="227"/>
      <c r="H114" s="227"/>
    </row>
    <row r="115" spans="1:8" x14ac:dyDescent="0.25">
      <c r="A115" s="6">
        <v>2009</v>
      </c>
      <c r="B115" s="985"/>
      <c r="C115" s="305">
        <f>'Italy (sources)'!D114</f>
        <v>9.375</v>
      </c>
      <c r="D115" s="222"/>
      <c r="E115" s="229"/>
      <c r="F115" s="305"/>
      <c r="G115" s="227"/>
      <c r="H115" s="227"/>
    </row>
    <row r="116" spans="1:8" x14ac:dyDescent="0.25">
      <c r="A116" s="6">
        <v>2010</v>
      </c>
      <c r="B116" s="985">
        <f>'Italy (sources)'!B115</f>
        <v>34.698776245117188</v>
      </c>
      <c r="C116" s="305"/>
      <c r="D116" s="222">
        <f>'Italy (sources)'!F115</f>
        <v>21.5</v>
      </c>
      <c r="E116" s="229">
        <f>'Italy (sources)'!H115</f>
        <v>155.1</v>
      </c>
      <c r="F116" s="305">
        <f>'Italy (sources)'!J115</f>
        <v>14.417</v>
      </c>
      <c r="G116" s="227"/>
      <c r="H116" s="227"/>
    </row>
    <row r="117" spans="1:8" x14ac:dyDescent="0.25">
      <c r="A117" s="6">
        <v>2011</v>
      </c>
      <c r="B117" s="985"/>
      <c r="C117" s="305"/>
      <c r="D117" s="222"/>
      <c r="E117" s="229"/>
      <c r="F117" s="305"/>
      <c r="G117" s="227"/>
      <c r="H117" s="227"/>
    </row>
    <row r="118" spans="1:8" x14ac:dyDescent="0.25">
      <c r="A118" s="6">
        <v>2012</v>
      </c>
      <c r="B118" s="985">
        <f>'Italy (sources)'!B117</f>
        <v>34.964607238769531</v>
      </c>
      <c r="C118" s="305"/>
      <c r="D118" s="222">
        <f>'Italy (sources)'!F117</f>
        <v>20.7</v>
      </c>
      <c r="E118" s="229">
        <f>'Italy (sources)'!H117</f>
        <v>159</v>
      </c>
      <c r="F118" s="305">
        <f>'Italy (sources)'!J117</f>
        <v>15.676</v>
      </c>
      <c r="G118" s="227"/>
      <c r="H118" s="227"/>
    </row>
    <row r="119" spans="1:8" x14ac:dyDescent="0.25">
      <c r="A119" s="6">
        <v>2013</v>
      </c>
      <c r="B119" s="487"/>
      <c r="C119" s="305"/>
      <c r="D119" s="222"/>
      <c r="E119" s="229"/>
      <c r="F119" s="305"/>
      <c r="G119" s="227"/>
      <c r="H119" s="227"/>
    </row>
    <row r="120" spans="1:8" x14ac:dyDescent="0.25">
      <c r="A120" s="6">
        <v>2014</v>
      </c>
      <c r="B120" s="487"/>
      <c r="C120" s="305"/>
      <c r="D120" s="222">
        <f>'Italy (sources)'!F119</f>
        <v>22.1</v>
      </c>
      <c r="E120" s="229"/>
      <c r="F120" s="305"/>
      <c r="G120" s="227"/>
      <c r="H120" s="227"/>
    </row>
    <row r="121" spans="1:8" ht="15.75" thickBot="1" x14ac:dyDescent="0.3">
      <c r="A121" s="143">
        <v>2015</v>
      </c>
      <c r="B121" s="492"/>
      <c r="C121" s="235"/>
      <c r="D121" s="323"/>
      <c r="E121" s="484"/>
      <c r="F121" s="306"/>
      <c r="G121" s="223"/>
      <c r="H121" s="223"/>
    </row>
    <row r="122" spans="1:8" ht="15.75" thickTop="1" x14ac:dyDescent="0.25">
      <c r="B122" s="119"/>
      <c r="D122" s="119"/>
      <c r="E122" s="120"/>
      <c r="F122" s="120"/>
      <c r="G122" s="120"/>
      <c r="H122" s="120"/>
    </row>
    <row r="123" spans="1:8" x14ac:dyDescent="0.25">
      <c r="A123" s="42" t="s">
        <v>70</v>
      </c>
      <c r="B123" s="1509" t="s">
        <v>71</v>
      </c>
      <c r="C123" s="1509"/>
      <c r="D123" s="1509"/>
      <c r="E123" s="43"/>
      <c r="F123" s="19"/>
      <c r="G123" s="121"/>
    </row>
    <row r="124" spans="1:8" x14ac:dyDescent="0.25">
      <c r="A124" s="42"/>
      <c r="B124" s="1039" t="s">
        <v>485</v>
      </c>
      <c r="C124" s="410"/>
      <c r="D124" s="410"/>
      <c r="E124" s="43"/>
      <c r="F124" s="19"/>
    </row>
    <row r="125" spans="1:8" ht="39.75" customHeight="1" x14ac:dyDescent="0.25">
      <c r="A125" s="42" t="s">
        <v>72</v>
      </c>
      <c r="B125" s="1510" t="s">
        <v>486</v>
      </c>
      <c r="C125" s="1510"/>
      <c r="D125" s="1510"/>
      <c r="E125" s="1510"/>
      <c r="F125" s="1510"/>
      <c r="G125" s="1510"/>
      <c r="H125" s="304"/>
    </row>
    <row r="126" spans="1:8" x14ac:dyDescent="0.25">
      <c r="A126" s="46" t="s">
        <v>73</v>
      </c>
      <c r="B126" s="47"/>
      <c r="C126" s="47"/>
      <c r="D126" s="47"/>
      <c r="E126" s="45"/>
      <c r="F126" s="45"/>
      <c r="G126" s="304"/>
      <c r="H126" s="304"/>
    </row>
    <row r="127" spans="1:8" s="70" customFormat="1" ht="57" customHeight="1" x14ac:dyDescent="0.25">
      <c r="A127" s="980" t="s">
        <v>55</v>
      </c>
      <c r="B127" s="1553" t="s">
        <v>581</v>
      </c>
      <c r="C127" s="1508"/>
      <c r="D127" s="1508"/>
      <c r="E127" s="1508"/>
      <c r="F127" s="1508"/>
      <c r="G127" s="1508"/>
      <c r="H127" s="123"/>
    </row>
    <row r="128" spans="1:8" s="70" customFormat="1" ht="35.25" customHeight="1" x14ac:dyDescent="0.25">
      <c r="A128" s="980" t="s">
        <v>56</v>
      </c>
      <c r="B128" s="1553" t="s">
        <v>582</v>
      </c>
      <c r="C128" s="1508"/>
      <c r="D128" s="1508"/>
      <c r="E128" s="1508"/>
      <c r="F128" s="1508"/>
      <c r="G128" s="1508"/>
      <c r="H128" s="123"/>
    </row>
    <row r="129" spans="1:8" s="70" customFormat="1" ht="42.75" customHeight="1" x14ac:dyDescent="0.25">
      <c r="A129" s="980" t="s">
        <v>57</v>
      </c>
      <c r="B129" s="1553" t="s">
        <v>583</v>
      </c>
      <c r="C129" s="1553"/>
      <c r="D129" s="1553"/>
      <c r="E129" s="1553"/>
      <c r="F129" s="1553"/>
      <c r="G129" s="1553"/>
      <c r="H129" s="124"/>
    </row>
    <row r="130" spans="1:8" ht="32.25" customHeight="1" x14ac:dyDescent="0.25">
      <c r="A130" s="980" t="s">
        <v>58</v>
      </c>
      <c r="B130" s="1508" t="s">
        <v>584</v>
      </c>
      <c r="C130" s="1508"/>
      <c r="D130" s="1508"/>
      <c r="E130" s="1508"/>
      <c r="F130" s="1508"/>
      <c r="G130" s="1508"/>
      <c r="H130" s="123"/>
    </row>
    <row r="131" spans="1:8" ht="32.1" customHeight="1" x14ac:dyDescent="0.25">
      <c r="A131" s="980" t="s">
        <v>76</v>
      </c>
      <c r="B131" s="1553" t="s">
        <v>585</v>
      </c>
      <c r="C131" s="1508"/>
      <c r="D131" s="1508"/>
      <c r="E131" s="1508"/>
      <c r="F131" s="1508"/>
      <c r="G131" s="1508"/>
      <c r="H131" s="125"/>
    </row>
    <row r="132" spans="1:8" x14ac:dyDescent="0.25">
      <c r="A132" s="19"/>
      <c r="B132" s="32"/>
      <c r="C132" s="32"/>
      <c r="D132" s="32"/>
      <c r="E132" s="32"/>
    </row>
    <row r="133" spans="1:8" x14ac:dyDescent="0.25">
      <c r="B133" s="1503" t="s">
        <v>78</v>
      </c>
      <c r="C133" s="1503"/>
      <c r="D133" s="32"/>
      <c r="E133" s="32"/>
    </row>
  </sheetData>
  <mergeCells count="9">
    <mergeCell ref="B1:F1"/>
    <mergeCell ref="B129:G129"/>
    <mergeCell ref="B130:G130"/>
    <mergeCell ref="B131:G131"/>
    <mergeCell ref="B133:C133"/>
    <mergeCell ref="B123:D123"/>
    <mergeCell ref="B125:G125"/>
    <mergeCell ref="B127:G127"/>
    <mergeCell ref="B128:G128"/>
  </mergeCells>
  <hyperlinks>
    <hyperlink ref="G126" r:id="rId1" display="http://www.lisdatacenter.org/data-access/key-figures/" xr:uid="{00000000-0004-0000-1500-000000000000}"/>
    <hyperlink ref="B133" location="'Italy (sources)'!A1" display="Explore the original series, references, and sources" xr:uid="{00000000-0004-0000-1500-000001000000}"/>
    <hyperlink ref="C133" location="'Italy (sources)'!A1" display="'Italy (sources)'!A1"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138"/>
  <sheetViews>
    <sheetView topLeftCell="A110" workbookViewId="0">
      <selection activeCell="L9" sqref="L9"/>
    </sheetView>
  </sheetViews>
  <sheetFormatPr defaultColWidth="8.85546875" defaultRowHeight="15" x14ac:dyDescent="0.25"/>
  <cols>
    <col min="1" max="1" width="9.7109375" style="19" customWidth="1"/>
    <col min="2" max="2" width="20.42578125" style="70" customWidth="1"/>
    <col min="3" max="3" width="2.28515625" customWidth="1"/>
    <col min="4" max="4" width="20.85546875" customWidth="1"/>
    <col min="5" max="5" width="2.85546875" customWidth="1"/>
    <col min="6" max="6" width="21.140625" customWidth="1"/>
    <col min="7" max="7" width="2.7109375" customWidth="1"/>
    <col min="8" max="8" width="18.28515625" customWidth="1"/>
    <col min="9" max="9" width="2.7109375" customWidth="1"/>
    <col min="10" max="10" width="18.140625" customWidth="1"/>
  </cols>
  <sheetData>
    <row r="1" spans="1:10" ht="24" thickBot="1" x14ac:dyDescent="0.4">
      <c r="B1" s="1573" t="s">
        <v>819</v>
      </c>
      <c r="C1" s="1574"/>
      <c r="D1" s="1574"/>
      <c r="E1" s="1574"/>
      <c r="F1" s="1574"/>
      <c r="G1" s="1574"/>
      <c r="H1" s="1574"/>
      <c r="I1" s="1574"/>
      <c r="J1" s="1575"/>
    </row>
    <row r="2" spans="1:10" x14ac:dyDescent="0.25">
      <c r="B2" s="109" t="s">
        <v>175</v>
      </c>
      <c r="C2" s="58"/>
      <c r="D2" s="109" t="s">
        <v>61</v>
      </c>
      <c r="E2" s="59"/>
      <c r="F2" s="109" t="s">
        <v>62</v>
      </c>
      <c r="G2" s="59"/>
      <c r="H2" s="111" t="s">
        <v>63</v>
      </c>
      <c r="I2" s="413"/>
      <c r="J2" s="111" t="s">
        <v>64</v>
      </c>
    </row>
    <row r="3" spans="1:10" x14ac:dyDescent="0.25">
      <c r="A3" s="24" t="s">
        <v>65</v>
      </c>
      <c r="B3" s="84" t="s">
        <v>79</v>
      </c>
      <c r="C3" s="416"/>
      <c r="D3" s="84" t="s">
        <v>80</v>
      </c>
      <c r="E3" s="416"/>
      <c r="F3" s="507" t="s">
        <v>81</v>
      </c>
      <c r="G3" s="416"/>
      <c r="H3" s="84" t="s">
        <v>82</v>
      </c>
      <c r="I3" s="416"/>
      <c r="J3" s="84" t="s">
        <v>83</v>
      </c>
    </row>
    <row r="4" spans="1:10" ht="90" x14ac:dyDescent="0.25">
      <c r="A4" s="28" t="s">
        <v>4</v>
      </c>
      <c r="B4" s="512" t="s">
        <v>7</v>
      </c>
      <c r="C4" s="1173"/>
      <c r="D4" s="1119" t="s">
        <v>482</v>
      </c>
      <c r="E4" s="1173"/>
      <c r="F4" s="512" t="s">
        <v>214</v>
      </c>
      <c r="G4" s="1209"/>
      <c r="H4" s="1210" t="s">
        <v>481</v>
      </c>
      <c r="I4" s="273"/>
      <c r="J4" s="514" t="s">
        <v>552</v>
      </c>
    </row>
    <row r="5" spans="1:10" x14ac:dyDescent="0.25">
      <c r="A5" s="19">
        <v>1900</v>
      </c>
      <c r="B5" s="1130"/>
      <c r="C5" s="1211"/>
      <c r="D5" s="1212"/>
      <c r="E5" s="1211"/>
      <c r="F5" s="994"/>
      <c r="G5" s="1213"/>
      <c r="H5" s="1214"/>
      <c r="I5" s="1213"/>
      <c r="J5" s="1215"/>
    </row>
    <row r="6" spans="1:10" x14ac:dyDescent="0.25">
      <c r="A6" s="19">
        <v>1901</v>
      </c>
      <c r="B6" s="1216">
        <f>[33]Sheet1!$B$6</f>
        <v>48.534694671630859</v>
      </c>
      <c r="C6" s="1211"/>
      <c r="D6" s="1212"/>
      <c r="E6" s="1211"/>
      <c r="F6" s="994"/>
      <c r="G6" s="1213"/>
      <c r="H6" s="1214"/>
      <c r="I6" s="1213"/>
      <c r="J6" s="1215"/>
    </row>
    <row r="7" spans="1:10" x14ac:dyDescent="0.25">
      <c r="A7" s="19">
        <v>1902</v>
      </c>
      <c r="B7" s="1216"/>
      <c r="C7" s="1211"/>
      <c r="D7" s="1212"/>
      <c r="E7" s="1211"/>
      <c r="F7" s="994"/>
      <c r="G7" s="1213"/>
      <c r="H7" s="1214"/>
      <c r="I7" s="1213"/>
      <c r="J7" s="1215"/>
    </row>
    <row r="8" spans="1:10" x14ac:dyDescent="0.25">
      <c r="A8" s="19">
        <v>1903</v>
      </c>
      <c r="B8" s="1216"/>
      <c r="C8" s="1211"/>
      <c r="D8" s="1212"/>
      <c r="E8" s="1211"/>
      <c r="F8" s="994"/>
      <c r="G8" s="1213"/>
      <c r="H8" s="1214"/>
      <c r="I8" s="1213"/>
      <c r="J8" s="1215"/>
    </row>
    <row r="9" spans="1:10" x14ac:dyDescent="0.25">
      <c r="A9" s="19">
        <v>1904</v>
      </c>
      <c r="B9" s="1216"/>
      <c r="C9" s="1211"/>
      <c r="D9" s="1212"/>
      <c r="E9" s="1211"/>
      <c r="F9" s="994"/>
      <c r="G9" s="1213"/>
      <c r="H9" s="1214"/>
      <c r="I9" s="1213"/>
      <c r="J9" s="1215"/>
    </row>
    <row r="10" spans="1:10" x14ac:dyDescent="0.25">
      <c r="A10" s="19">
        <v>1905</v>
      </c>
      <c r="B10" s="1216"/>
      <c r="C10" s="1211"/>
      <c r="D10" s="1212"/>
      <c r="E10" s="1211"/>
      <c r="F10" s="994"/>
      <c r="G10" s="1213"/>
      <c r="H10" s="1214"/>
      <c r="I10" s="1213"/>
      <c r="J10" s="1215"/>
    </row>
    <row r="11" spans="1:10" x14ac:dyDescent="0.25">
      <c r="A11" s="19">
        <v>1906</v>
      </c>
      <c r="B11" s="1216"/>
      <c r="C11" s="1211"/>
      <c r="D11" s="1212"/>
      <c r="E11" s="1211"/>
      <c r="F11" s="994"/>
      <c r="G11" s="1213"/>
      <c r="H11" s="1214"/>
      <c r="I11" s="1213"/>
      <c r="J11" s="1215"/>
    </row>
    <row r="12" spans="1:10" x14ac:dyDescent="0.25">
      <c r="A12" s="19">
        <v>1907</v>
      </c>
      <c r="B12" s="1216"/>
      <c r="C12" s="1211"/>
      <c r="D12" s="1212"/>
      <c r="E12" s="1211"/>
      <c r="F12" s="994"/>
      <c r="G12" s="1213"/>
      <c r="H12" s="1214"/>
      <c r="I12" s="1213"/>
      <c r="J12" s="1215"/>
    </row>
    <row r="13" spans="1:10" x14ac:dyDescent="0.25">
      <c r="A13" s="19">
        <v>1908</v>
      </c>
      <c r="B13" s="1216"/>
      <c r="C13" s="1211"/>
      <c r="D13" s="1212"/>
      <c r="E13" s="1211"/>
      <c r="F13" s="994"/>
      <c r="G13" s="1213"/>
      <c r="H13" s="1214"/>
      <c r="I13" s="1213"/>
      <c r="J13" s="1215"/>
    </row>
    <row r="14" spans="1:10" x14ac:dyDescent="0.25">
      <c r="A14" s="19">
        <v>1909</v>
      </c>
      <c r="B14" s="1216"/>
      <c r="C14" s="1211"/>
      <c r="D14" s="1212"/>
      <c r="E14" s="1211"/>
      <c r="F14" s="994"/>
      <c r="G14" s="1213"/>
      <c r="H14" s="1214"/>
      <c r="I14" s="1213"/>
      <c r="J14" s="1215"/>
    </row>
    <row r="15" spans="1:10" x14ac:dyDescent="0.25">
      <c r="A15" s="19">
        <v>1910</v>
      </c>
      <c r="B15" s="1216"/>
      <c r="C15" s="1211"/>
      <c r="D15" s="1212"/>
      <c r="E15" s="1211"/>
      <c r="F15" s="994"/>
      <c r="G15" s="1213"/>
      <c r="H15" s="1214"/>
      <c r="I15" s="1213"/>
      <c r="J15" s="1215"/>
    </row>
    <row r="16" spans="1:10" x14ac:dyDescent="0.25">
      <c r="A16" s="19">
        <v>1911</v>
      </c>
      <c r="B16" s="1217">
        <f>[33]Sheet1!$B$7</f>
        <v>46.019737243652344</v>
      </c>
      <c r="C16" s="1218"/>
      <c r="D16" s="1212"/>
      <c r="E16" s="1218"/>
      <c r="F16" s="993"/>
      <c r="G16" s="1219"/>
      <c r="H16" s="1220"/>
      <c r="I16" s="1219"/>
      <c r="J16" s="1221"/>
    </row>
    <row r="17" spans="1:10" x14ac:dyDescent="0.25">
      <c r="A17" s="19">
        <v>1912</v>
      </c>
      <c r="B17" s="1217"/>
      <c r="C17" s="1218"/>
      <c r="D17" s="1212"/>
      <c r="E17" s="1218"/>
      <c r="F17" s="993"/>
      <c r="G17" s="1219"/>
      <c r="H17" s="1220"/>
      <c r="I17" s="1219"/>
      <c r="J17" s="1221"/>
    </row>
    <row r="18" spans="1:10" x14ac:dyDescent="0.25">
      <c r="A18" s="19">
        <v>1913</v>
      </c>
      <c r="B18" s="1217"/>
      <c r="C18" s="1218"/>
      <c r="D18" s="1212"/>
      <c r="E18" s="1218"/>
      <c r="F18" s="993"/>
      <c r="G18" s="1219"/>
      <c r="H18" s="1220"/>
      <c r="I18" s="1219"/>
      <c r="J18" s="1221"/>
    </row>
    <row r="19" spans="1:10" x14ac:dyDescent="0.25">
      <c r="A19" s="19">
        <v>1914</v>
      </c>
      <c r="B19" s="1217"/>
      <c r="C19" s="1218"/>
      <c r="D19" s="1212"/>
      <c r="E19" s="1218"/>
      <c r="F19" s="993"/>
      <c r="G19" s="1219"/>
      <c r="H19" s="1220"/>
      <c r="I19" s="1219"/>
      <c r="J19" s="1221"/>
    </row>
    <row r="20" spans="1:10" x14ac:dyDescent="0.25">
      <c r="A20" s="19">
        <v>1915</v>
      </c>
      <c r="B20" s="1217"/>
      <c r="C20" s="1218"/>
      <c r="D20" s="1212"/>
      <c r="E20" s="1218"/>
      <c r="F20" s="993"/>
      <c r="G20" s="1219"/>
      <c r="H20" s="1220"/>
      <c r="I20" s="1219"/>
      <c r="J20" s="1221"/>
    </row>
    <row r="21" spans="1:10" x14ac:dyDescent="0.25">
      <c r="A21" s="19">
        <v>1916</v>
      </c>
      <c r="B21" s="1217"/>
      <c r="C21" s="1218"/>
      <c r="D21" s="1212"/>
      <c r="E21" s="1218"/>
      <c r="F21" s="993"/>
      <c r="G21" s="1219"/>
      <c r="H21" s="1220"/>
      <c r="I21" s="1219"/>
      <c r="J21" s="1221"/>
    </row>
    <row r="22" spans="1:10" x14ac:dyDescent="0.25">
      <c r="A22" s="19">
        <v>1917</v>
      </c>
      <c r="B22" s="1217"/>
      <c r="C22" s="1218"/>
      <c r="D22" s="1212"/>
      <c r="E22" s="1218"/>
      <c r="F22" s="993"/>
      <c r="G22" s="1219"/>
      <c r="H22" s="1220"/>
      <c r="I22" s="1219"/>
      <c r="J22" s="1221"/>
    </row>
    <row r="23" spans="1:10" x14ac:dyDescent="0.25">
      <c r="A23" s="19">
        <v>1918</v>
      </c>
      <c r="B23" s="1217"/>
      <c r="C23" s="1218"/>
      <c r="D23" s="1212"/>
      <c r="E23" s="1218"/>
      <c r="F23" s="993"/>
      <c r="G23" s="1219"/>
      <c r="H23" s="1220"/>
      <c r="I23" s="1219"/>
      <c r="J23" s="1222"/>
    </row>
    <row r="24" spans="1:10" x14ac:dyDescent="0.25">
      <c r="A24" s="19">
        <v>1919</v>
      </c>
      <c r="B24" s="1217"/>
      <c r="C24" s="1218"/>
      <c r="D24" s="1212"/>
      <c r="E24" s="1218"/>
      <c r="F24" s="993"/>
      <c r="G24" s="1219"/>
      <c r="H24" s="1220"/>
      <c r="I24" s="1219"/>
      <c r="J24" s="1221"/>
    </row>
    <row r="25" spans="1:10" x14ac:dyDescent="0.25">
      <c r="A25" s="19">
        <v>1920</v>
      </c>
      <c r="B25" s="1217"/>
      <c r="C25" s="1218"/>
      <c r="D25" s="1212"/>
      <c r="E25" s="1218"/>
      <c r="F25" s="993"/>
      <c r="G25" s="1219"/>
      <c r="H25" s="1220"/>
      <c r="I25" s="1219"/>
      <c r="J25" s="1221"/>
    </row>
    <row r="26" spans="1:10" x14ac:dyDescent="0.25">
      <c r="A26" s="19">
        <v>1921</v>
      </c>
      <c r="B26" s="1217">
        <f>[33]Sheet1!$B$8</f>
        <v>45.125778198242188</v>
      </c>
      <c r="C26" s="1218"/>
      <c r="D26" s="1212"/>
      <c r="E26" s="1218"/>
      <c r="F26" s="993"/>
      <c r="G26" s="1219"/>
      <c r="H26" s="1220"/>
      <c r="I26" s="1219"/>
      <c r="J26" s="1221"/>
    </row>
    <row r="27" spans="1:10" x14ac:dyDescent="0.25">
      <c r="A27" s="19">
        <v>1922</v>
      </c>
      <c r="B27" s="1217"/>
      <c r="C27" s="1218"/>
      <c r="D27" s="1212"/>
      <c r="E27" s="1218"/>
      <c r="F27" s="993"/>
      <c r="G27" s="1219"/>
      <c r="H27" s="1220"/>
      <c r="I27" s="1219"/>
      <c r="J27" s="1221"/>
    </row>
    <row r="28" spans="1:10" x14ac:dyDescent="0.25">
      <c r="A28" s="19">
        <v>1923</v>
      </c>
      <c r="B28" s="1217"/>
      <c r="C28" s="1218"/>
      <c r="D28" s="1212"/>
      <c r="E28" s="1218"/>
      <c r="F28" s="993"/>
      <c r="G28" s="1219"/>
      <c r="H28" s="1220"/>
      <c r="I28" s="1219"/>
      <c r="J28" s="1221"/>
    </row>
    <row r="29" spans="1:10" x14ac:dyDescent="0.25">
      <c r="A29" s="19">
        <v>1924</v>
      </c>
      <c r="B29" s="1217"/>
      <c r="C29" s="1218"/>
      <c r="D29" s="1212"/>
      <c r="E29" s="1218"/>
      <c r="F29" s="993"/>
      <c r="G29" s="1219"/>
      <c r="H29" s="1220"/>
      <c r="I29" s="1219"/>
      <c r="J29" s="1221"/>
    </row>
    <row r="30" spans="1:10" x14ac:dyDescent="0.25">
      <c r="A30" s="19">
        <v>1925</v>
      </c>
      <c r="B30" s="1217"/>
      <c r="C30" s="1218"/>
      <c r="D30" s="1212"/>
      <c r="E30" s="1218"/>
      <c r="F30" s="993"/>
      <c r="G30" s="1219"/>
      <c r="H30" s="1220"/>
      <c r="I30" s="1219"/>
      <c r="J30" s="1221"/>
    </row>
    <row r="31" spans="1:10" x14ac:dyDescent="0.25">
      <c r="A31" s="19">
        <v>1926</v>
      </c>
      <c r="B31" s="1217"/>
      <c r="C31" s="1218"/>
      <c r="D31" s="1212"/>
      <c r="E31" s="1218"/>
      <c r="F31" s="993"/>
      <c r="G31" s="1219"/>
      <c r="H31" s="1220"/>
      <c r="I31" s="1219"/>
      <c r="J31" s="1221"/>
    </row>
    <row r="32" spans="1:10" x14ac:dyDescent="0.25">
      <c r="A32" s="19">
        <v>1927</v>
      </c>
      <c r="B32" s="1217"/>
      <c r="C32" s="1218"/>
      <c r="D32" s="1212"/>
      <c r="E32" s="1218"/>
      <c r="F32" s="993"/>
      <c r="G32" s="1219"/>
      <c r="H32" s="1220"/>
      <c r="I32" s="1219"/>
      <c r="J32" s="1221"/>
    </row>
    <row r="33" spans="1:10" x14ac:dyDescent="0.25">
      <c r="A33" s="19">
        <v>1928</v>
      </c>
      <c r="B33" s="1217"/>
      <c r="C33" s="1218"/>
      <c r="D33" s="1212"/>
      <c r="E33" s="1218"/>
      <c r="F33" s="993"/>
      <c r="G33" s="1219"/>
      <c r="H33" s="1220"/>
      <c r="I33" s="1219"/>
      <c r="J33" s="1221"/>
    </row>
    <row r="34" spans="1:10" x14ac:dyDescent="0.25">
      <c r="A34" s="19">
        <v>1929</v>
      </c>
      <c r="B34" s="1217"/>
      <c r="C34" s="1218"/>
      <c r="D34" s="1212"/>
      <c r="E34" s="1218"/>
      <c r="F34" s="993"/>
      <c r="G34" s="1219"/>
      <c r="H34" s="1220"/>
      <c r="I34" s="1219"/>
      <c r="J34" s="1222"/>
    </row>
    <row r="35" spans="1:10" x14ac:dyDescent="0.25">
      <c r="A35" s="19">
        <v>1930</v>
      </c>
      <c r="B35" s="1217"/>
      <c r="C35" s="1218"/>
      <c r="D35" s="1212"/>
      <c r="E35" s="1218"/>
      <c r="F35" s="993"/>
      <c r="G35" s="1219"/>
      <c r="H35" s="1220"/>
      <c r="I35" s="1219"/>
      <c r="J35" s="1223"/>
    </row>
    <row r="36" spans="1:10" x14ac:dyDescent="0.25">
      <c r="A36" s="19">
        <v>1931</v>
      </c>
      <c r="B36" s="1217">
        <f>[33]Sheet1!$B$9</f>
        <v>44.896011352539063</v>
      </c>
      <c r="C36" s="1218"/>
      <c r="D36" s="1212"/>
      <c r="E36" s="1218"/>
      <c r="F36" s="993"/>
      <c r="G36" s="1219"/>
      <c r="H36" s="1220"/>
      <c r="I36" s="1219"/>
      <c r="J36" s="1223"/>
    </row>
    <row r="37" spans="1:10" x14ac:dyDescent="0.25">
      <c r="A37" s="19">
        <v>1932</v>
      </c>
      <c r="B37" s="1217"/>
      <c r="C37" s="1218"/>
      <c r="D37" s="1212"/>
      <c r="E37" s="1218"/>
      <c r="F37" s="993"/>
      <c r="G37" s="1219"/>
      <c r="H37" s="1220"/>
      <c r="I37" s="1219"/>
      <c r="J37" s="1223"/>
    </row>
    <row r="38" spans="1:10" x14ac:dyDescent="0.25">
      <c r="A38" s="19">
        <v>1933</v>
      </c>
      <c r="B38" s="1217"/>
      <c r="C38" s="1218"/>
      <c r="D38" s="1212"/>
      <c r="E38" s="1218"/>
      <c r="F38" s="993"/>
      <c r="G38" s="1219"/>
      <c r="H38" s="1220"/>
      <c r="I38" s="1219"/>
      <c r="J38" s="1223"/>
    </row>
    <row r="39" spans="1:10" x14ac:dyDescent="0.25">
      <c r="A39" s="19">
        <v>1934</v>
      </c>
      <c r="B39" s="1217"/>
      <c r="C39" s="1218"/>
      <c r="D39" s="1212"/>
      <c r="E39" s="1218"/>
      <c r="F39" s="993"/>
      <c r="G39" s="1219"/>
      <c r="H39" s="1220"/>
      <c r="I39" s="1219"/>
      <c r="J39" s="1223"/>
    </row>
    <row r="40" spans="1:10" x14ac:dyDescent="0.25">
      <c r="A40" s="19">
        <v>1935</v>
      </c>
      <c r="B40" s="1217"/>
      <c r="C40" s="1218"/>
      <c r="D40" s="1212"/>
      <c r="E40" s="1218"/>
      <c r="F40" s="993"/>
      <c r="G40" s="1219"/>
      <c r="H40" s="1220"/>
      <c r="I40" s="1219"/>
      <c r="J40" s="1223"/>
    </row>
    <row r="41" spans="1:10" x14ac:dyDescent="0.25">
      <c r="A41" s="19">
        <v>1936</v>
      </c>
      <c r="B41" s="1217"/>
      <c r="C41" s="1218"/>
      <c r="D41" s="1212"/>
      <c r="E41" s="1218"/>
      <c r="F41" s="993"/>
      <c r="G41" s="1219"/>
      <c r="H41" s="1220"/>
      <c r="I41" s="1219"/>
      <c r="J41" s="1223"/>
    </row>
    <row r="42" spans="1:10" x14ac:dyDescent="0.25">
      <c r="A42" s="19">
        <v>1937</v>
      </c>
      <c r="B42" s="1217"/>
      <c r="C42" s="1218"/>
      <c r="D42" s="1212"/>
      <c r="E42" s="1218"/>
      <c r="F42" s="993"/>
      <c r="G42" s="1219"/>
      <c r="H42" s="1220"/>
      <c r="I42" s="1219"/>
      <c r="J42" s="1223"/>
    </row>
    <row r="43" spans="1:10" x14ac:dyDescent="0.25">
      <c r="A43" s="19">
        <v>1938</v>
      </c>
      <c r="B43" s="1217"/>
      <c r="C43" s="1218"/>
      <c r="D43" s="1212"/>
      <c r="E43" s="1218"/>
      <c r="F43" s="993"/>
      <c r="G43" s="1219"/>
      <c r="H43" s="1220"/>
      <c r="I43" s="1219"/>
      <c r="J43" s="1223"/>
    </row>
    <row r="44" spans="1:10" x14ac:dyDescent="0.25">
      <c r="A44" s="19">
        <v>1939</v>
      </c>
      <c r="B44" s="1217"/>
      <c r="C44" s="1218"/>
      <c r="D44" s="1212"/>
      <c r="E44" s="1218"/>
      <c r="F44" s="993"/>
      <c r="G44" s="1219"/>
      <c r="H44" s="1220"/>
      <c r="I44" s="1219"/>
      <c r="J44" s="1223"/>
    </row>
    <row r="45" spans="1:10" x14ac:dyDescent="0.25">
      <c r="A45" s="19">
        <v>1940</v>
      </c>
      <c r="B45" s="1217"/>
      <c r="C45" s="1218"/>
      <c r="D45" s="1212"/>
      <c r="E45" s="1218"/>
      <c r="F45" s="993"/>
      <c r="G45" s="1219"/>
      <c r="H45" s="1220"/>
      <c r="I45" s="1219"/>
      <c r="J45" s="1223"/>
    </row>
    <row r="46" spans="1:10" x14ac:dyDescent="0.25">
      <c r="A46" s="19">
        <v>1941</v>
      </c>
      <c r="B46" s="1217"/>
      <c r="C46" s="1218"/>
      <c r="D46" s="1212"/>
      <c r="E46" s="1218"/>
      <c r="F46" s="993"/>
      <c r="G46" s="1219"/>
      <c r="H46" s="1220"/>
      <c r="I46" s="1219"/>
      <c r="J46" s="1223"/>
    </row>
    <row r="47" spans="1:10" x14ac:dyDescent="0.25">
      <c r="A47" s="19">
        <v>1942</v>
      </c>
      <c r="B47" s="1217"/>
      <c r="C47" s="1218"/>
      <c r="D47" s="1212"/>
      <c r="E47" s="1218"/>
      <c r="F47" s="993"/>
      <c r="G47" s="1219"/>
      <c r="H47" s="1220"/>
      <c r="I47" s="1219"/>
      <c r="J47" s="1223"/>
    </row>
    <row r="48" spans="1:10" x14ac:dyDescent="0.25">
      <c r="A48" s="19">
        <v>1943</v>
      </c>
      <c r="B48" s="1217"/>
      <c r="C48" s="1218"/>
      <c r="D48" s="1212"/>
      <c r="E48" s="1218"/>
      <c r="F48" s="993"/>
      <c r="G48" s="1219"/>
      <c r="H48" s="1220"/>
      <c r="I48" s="1219"/>
      <c r="J48" s="1223"/>
    </row>
    <row r="49" spans="1:10" x14ac:dyDescent="0.25">
      <c r="A49" s="19">
        <v>1944</v>
      </c>
      <c r="B49" s="1217"/>
      <c r="C49" s="1218"/>
      <c r="D49" s="1212"/>
      <c r="E49" s="1218"/>
      <c r="F49" s="993"/>
      <c r="G49" s="1219"/>
      <c r="H49" s="1220"/>
      <c r="I49" s="1219"/>
      <c r="J49" s="1223"/>
    </row>
    <row r="50" spans="1:10" x14ac:dyDescent="0.25">
      <c r="A50" s="19">
        <v>1945</v>
      </c>
      <c r="B50" s="1217"/>
      <c r="C50" s="1218"/>
      <c r="D50" s="1212"/>
      <c r="E50" s="1218"/>
      <c r="F50" s="993"/>
      <c r="G50" s="1219"/>
      <c r="H50" s="1220"/>
      <c r="I50" s="1219"/>
      <c r="J50" s="1223"/>
    </row>
    <row r="51" spans="1:10" x14ac:dyDescent="0.25">
      <c r="A51" s="19">
        <v>1946</v>
      </c>
      <c r="B51" s="1217"/>
      <c r="C51" s="1218"/>
      <c r="D51" s="1212"/>
      <c r="E51" s="1218"/>
      <c r="F51" s="993"/>
      <c r="G51" s="1219"/>
      <c r="H51" s="1220"/>
      <c r="I51" s="1219"/>
      <c r="J51" s="1223"/>
    </row>
    <row r="52" spans="1:10" x14ac:dyDescent="0.25">
      <c r="A52" s="19">
        <v>1947</v>
      </c>
      <c r="B52" s="1217"/>
      <c r="C52" s="1218"/>
      <c r="D52" s="1212"/>
      <c r="E52" s="1218"/>
      <c r="F52" s="993"/>
      <c r="G52" s="1219"/>
      <c r="H52" s="1220"/>
      <c r="I52" s="1219"/>
      <c r="J52" s="1223"/>
    </row>
    <row r="53" spans="1:10" x14ac:dyDescent="0.25">
      <c r="A53" s="19">
        <v>1948</v>
      </c>
      <c r="B53" s="1217">
        <f>[33]Sheet1!$B$10</f>
        <v>41.631576538085938</v>
      </c>
      <c r="C53" s="1218"/>
      <c r="D53" s="1212"/>
      <c r="E53" s="1218"/>
      <c r="F53" s="993"/>
      <c r="G53" s="1219"/>
      <c r="H53" s="1220"/>
      <c r="I53" s="1219"/>
      <c r="J53" s="1223"/>
    </row>
    <row r="54" spans="1:10" x14ac:dyDescent="0.25">
      <c r="A54" s="19">
        <v>1949</v>
      </c>
      <c r="B54" s="1217"/>
      <c r="C54" s="1218"/>
      <c r="D54" s="1212"/>
      <c r="E54" s="1218"/>
      <c r="F54" s="993"/>
      <c r="G54" s="1219"/>
      <c r="H54" s="1220"/>
      <c r="I54" s="1219"/>
      <c r="J54" s="1223"/>
    </row>
    <row r="55" spans="1:10" x14ac:dyDescent="0.25">
      <c r="A55" s="19">
        <v>1950</v>
      </c>
      <c r="B55" s="1217"/>
      <c r="C55" s="1218"/>
      <c r="D55" s="1212"/>
      <c r="E55" s="1218"/>
      <c r="F55" s="993"/>
      <c r="G55" s="1219"/>
      <c r="H55" s="1220"/>
      <c r="I55" s="1219"/>
      <c r="J55" s="1223"/>
    </row>
    <row r="56" spans="1:10" x14ac:dyDescent="0.25">
      <c r="A56" s="19">
        <v>1951</v>
      </c>
      <c r="B56" s="1217"/>
      <c r="C56" s="1218"/>
      <c r="D56" s="1212"/>
      <c r="E56" s="1218"/>
      <c r="F56" s="993"/>
      <c r="G56" s="1219"/>
      <c r="H56" s="1220"/>
      <c r="I56" s="1219"/>
      <c r="J56" s="1223"/>
    </row>
    <row r="57" spans="1:10" x14ac:dyDescent="0.25">
      <c r="A57" s="19">
        <v>1952</v>
      </c>
      <c r="B57" s="1217"/>
      <c r="C57" s="1218"/>
      <c r="D57" s="1212"/>
      <c r="E57" s="1218"/>
      <c r="F57" s="993"/>
      <c r="G57" s="1219"/>
      <c r="H57" s="1220"/>
      <c r="I57" s="1219"/>
      <c r="J57" s="1223"/>
    </row>
    <row r="58" spans="1:10" x14ac:dyDescent="0.25">
      <c r="A58" s="19">
        <v>1953</v>
      </c>
      <c r="B58" s="1217"/>
      <c r="C58" s="1218"/>
      <c r="D58" s="1212"/>
      <c r="E58" s="1218"/>
      <c r="F58" s="993"/>
      <c r="G58" s="1219"/>
      <c r="H58" s="1220"/>
      <c r="I58" s="1219"/>
      <c r="J58" s="1223"/>
    </row>
    <row r="59" spans="1:10" x14ac:dyDescent="0.25">
      <c r="A59" s="19">
        <v>1954</v>
      </c>
      <c r="B59" s="1217"/>
      <c r="C59" s="1218"/>
      <c r="D59" s="1212"/>
      <c r="E59" s="1218"/>
      <c r="F59" s="993"/>
      <c r="G59" s="1219"/>
      <c r="H59" s="1220"/>
      <c r="I59" s="1219"/>
      <c r="J59" s="1223"/>
    </row>
    <row r="60" spans="1:10" x14ac:dyDescent="0.25">
      <c r="A60" s="19">
        <v>1955</v>
      </c>
      <c r="B60" s="1217"/>
      <c r="C60" s="1218"/>
      <c r="D60" s="1212"/>
      <c r="E60" s="1218"/>
      <c r="F60" s="993"/>
      <c r="G60" s="1219"/>
      <c r="H60" s="1220"/>
      <c r="I60" s="1219"/>
      <c r="J60" s="1223"/>
    </row>
    <row r="61" spans="1:10" x14ac:dyDescent="0.25">
      <c r="A61" s="19">
        <v>1956</v>
      </c>
      <c r="B61" s="1217"/>
      <c r="C61" s="1218"/>
      <c r="D61" s="1212"/>
      <c r="E61" s="1218"/>
      <c r="F61" s="993"/>
      <c r="G61" s="1219"/>
      <c r="H61" s="1220"/>
      <c r="I61" s="1219"/>
      <c r="J61" s="1223"/>
    </row>
    <row r="62" spans="1:10" x14ac:dyDescent="0.25">
      <c r="A62" s="19">
        <v>1957</v>
      </c>
      <c r="B62" s="1217"/>
      <c r="C62" s="1218"/>
      <c r="D62" s="1212"/>
      <c r="E62" s="1218"/>
      <c r="F62" s="993"/>
      <c r="G62" s="1219"/>
      <c r="H62" s="1220"/>
      <c r="I62" s="1219"/>
      <c r="J62" s="1223"/>
    </row>
    <row r="63" spans="1:10" x14ac:dyDescent="0.25">
      <c r="A63" s="19">
        <v>1958</v>
      </c>
      <c r="B63" s="1217"/>
      <c r="C63" s="1218"/>
      <c r="D63" s="1212"/>
      <c r="E63" s="1218"/>
      <c r="F63" s="993"/>
      <c r="G63" s="1219"/>
      <c r="H63" s="1220"/>
      <c r="I63" s="1219"/>
      <c r="J63" s="1223"/>
    </row>
    <row r="64" spans="1:10" x14ac:dyDescent="0.25">
      <c r="A64" s="19">
        <v>1959</v>
      </c>
      <c r="B64" s="1217"/>
      <c r="C64" s="1218"/>
      <c r="D64" s="1212"/>
      <c r="E64" s="1218"/>
      <c r="F64" s="993"/>
      <c r="G64" s="1219"/>
      <c r="H64" s="1220"/>
      <c r="I64" s="1219"/>
      <c r="J64" s="1223"/>
    </row>
    <row r="65" spans="1:10" x14ac:dyDescent="0.25">
      <c r="A65" s="19">
        <v>1960</v>
      </c>
      <c r="B65" s="1217"/>
      <c r="C65" s="1218"/>
      <c r="D65" s="1212"/>
      <c r="E65" s="1218"/>
      <c r="F65" s="993"/>
      <c r="G65" s="1219"/>
      <c r="H65" s="1220"/>
      <c r="I65" s="1219"/>
      <c r="J65" s="1223"/>
    </row>
    <row r="66" spans="1:10" x14ac:dyDescent="0.25">
      <c r="A66" s="19">
        <v>1961</v>
      </c>
      <c r="B66" s="1217"/>
      <c r="C66" s="1218"/>
      <c r="D66" s="1212"/>
      <c r="E66" s="1218"/>
      <c r="F66" s="993"/>
      <c r="G66" s="1219"/>
      <c r="H66" s="1220"/>
      <c r="I66" s="1219"/>
      <c r="J66" s="1223"/>
    </row>
    <row r="67" spans="1:10" x14ac:dyDescent="0.25">
      <c r="A67" s="19">
        <v>1962</v>
      </c>
      <c r="B67" s="1217"/>
      <c r="C67" s="1218"/>
      <c r="D67" s="1212"/>
      <c r="E67" s="1218"/>
      <c r="F67" s="993"/>
      <c r="G67" s="1219"/>
      <c r="H67" s="1220"/>
      <c r="I67" s="1219"/>
      <c r="J67" s="1223"/>
    </row>
    <row r="68" spans="1:10" x14ac:dyDescent="0.25">
      <c r="A68" s="19">
        <v>1963</v>
      </c>
      <c r="B68" s="1217"/>
      <c r="C68" s="1218"/>
      <c r="D68" s="1212"/>
      <c r="E68" s="1218"/>
      <c r="F68" s="993"/>
      <c r="G68" s="1219"/>
      <c r="H68" s="1220"/>
      <c r="I68" s="1219"/>
      <c r="J68" s="1223"/>
    </row>
    <row r="69" spans="1:10" x14ac:dyDescent="0.25">
      <c r="A69" s="19">
        <v>1964</v>
      </c>
      <c r="B69" s="1217"/>
      <c r="C69" s="1218"/>
      <c r="D69" s="1212"/>
      <c r="E69" s="1218"/>
      <c r="F69" s="993"/>
      <c r="G69" s="1219"/>
      <c r="H69" s="1220"/>
      <c r="I69" s="1219"/>
      <c r="J69" s="1223"/>
    </row>
    <row r="70" spans="1:10" x14ac:dyDescent="0.25">
      <c r="A70" s="19">
        <v>1965</v>
      </c>
      <c r="B70" s="1217"/>
      <c r="C70" s="1218"/>
      <c r="D70" s="1212"/>
      <c r="E70" s="1218"/>
      <c r="F70" s="993"/>
      <c r="G70" s="1219"/>
      <c r="H70" s="1220"/>
      <c r="I70" s="1219"/>
      <c r="J70" s="1223"/>
    </row>
    <row r="71" spans="1:10" x14ac:dyDescent="0.25">
      <c r="A71" s="19">
        <v>1966</v>
      </c>
      <c r="B71" s="1217"/>
      <c r="C71" s="1218"/>
      <c r="D71" s="1212"/>
      <c r="E71" s="1218"/>
      <c r="F71" s="993"/>
      <c r="G71" s="1219"/>
      <c r="H71" s="1220"/>
      <c r="I71" s="1219"/>
      <c r="J71" s="1223"/>
    </row>
    <row r="72" spans="1:10" x14ac:dyDescent="0.25">
      <c r="A72" s="19">
        <v>1967</v>
      </c>
      <c r="B72" s="1217">
        <f>[33]Sheet1!$B11</f>
        <v>39.101421356201172</v>
      </c>
      <c r="C72" s="1218"/>
      <c r="D72" s="1212"/>
      <c r="E72" s="1218"/>
      <c r="F72" s="993"/>
      <c r="G72" s="1219"/>
      <c r="H72" s="1220"/>
      <c r="I72" s="1219"/>
      <c r="J72" s="1223"/>
    </row>
    <row r="73" spans="1:10" x14ac:dyDescent="0.25">
      <c r="A73" s="19">
        <v>1968</v>
      </c>
      <c r="B73" s="1217">
        <f>[33]Sheet1!$B12</f>
        <v>40.774398803710938</v>
      </c>
      <c r="C73" s="1218"/>
      <c r="D73" s="1212"/>
      <c r="E73" s="1218"/>
      <c r="F73" s="993"/>
      <c r="G73" s="1219"/>
      <c r="H73" s="1220"/>
      <c r="I73" s="1219"/>
      <c r="J73" s="1223"/>
    </row>
    <row r="74" spans="1:10" x14ac:dyDescent="0.25">
      <c r="A74" s="19">
        <v>1969</v>
      </c>
      <c r="B74" s="1217">
        <f>[33]Sheet1!$B13</f>
        <v>39.689090728759766</v>
      </c>
      <c r="C74" s="1218"/>
      <c r="D74" s="1212"/>
      <c r="E74" s="1218"/>
      <c r="F74" s="993"/>
      <c r="G74" s="1219"/>
      <c r="H74" s="1220"/>
      <c r="I74" s="1219"/>
      <c r="J74" s="1223"/>
    </row>
    <row r="75" spans="1:10" x14ac:dyDescent="0.25">
      <c r="A75" s="19">
        <v>1970</v>
      </c>
      <c r="B75" s="1217">
        <f>[33]Sheet1!$B14</f>
        <v>38.274482727050781</v>
      </c>
      <c r="C75" s="1218"/>
      <c r="D75" s="1212"/>
      <c r="E75" s="1218"/>
      <c r="F75" s="993"/>
      <c r="G75" s="1219"/>
      <c r="H75" s="1220"/>
      <c r="I75" s="1219"/>
      <c r="J75" s="1223"/>
    </row>
    <row r="76" spans="1:10" x14ac:dyDescent="0.25">
      <c r="A76" s="19">
        <v>1971</v>
      </c>
      <c r="B76" s="1217">
        <f>[33]Sheet1!$B15</f>
        <v>39.7166748046875</v>
      </c>
      <c r="C76" s="1218"/>
      <c r="D76" s="1212"/>
      <c r="E76" s="1218"/>
      <c r="F76" s="993"/>
      <c r="G76" s="1224"/>
      <c r="H76" s="1220"/>
      <c r="I76" s="1224"/>
      <c r="J76" s="1223"/>
    </row>
    <row r="77" spans="1:10" x14ac:dyDescent="0.25">
      <c r="A77" s="19">
        <v>1972</v>
      </c>
      <c r="B77" s="1217">
        <f>[33]Sheet1!$B16</f>
        <v>38.509658813476563</v>
      </c>
      <c r="C77" s="1218"/>
      <c r="D77" s="1212"/>
      <c r="E77" s="1218"/>
      <c r="F77" s="993"/>
      <c r="G77" s="1224"/>
      <c r="H77" s="1220"/>
      <c r="I77" s="1224"/>
      <c r="J77" s="1223"/>
    </row>
    <row r="78" spans="1:10" x14ac:dyDescent="0.25">
      <c r="A78" s="19">
        <v>1973</v>
      </c>
      <c r="B78" s="1217">
        <f>[33]Sheet1!$B17</f>
        <v>40.04949951171875</v>
      </c>
      <c r="C78" s="1218"/>
      <c r="D78" s="1212"/>
      <c r="E78" s="1218"/>
      <c r="F78" s="1220"/>
      <c r="G78" s="1224"/>
      <c r="H78" s="1223">
        <f>'[34]Table K.5'!$K4</f>
        <v>176.51226507922937</v>
      </c>
      <c r="I78" s="1224"/>
      <c r="J78" s="1223"/>
    </row>
    <row r="79" spans="1:10" x14ac:dyDescent="0.25">
      <c r="A79" s="19">
        <v>1974</v>
      </c>
      <c r="B79" s="1217">
        <f>[33]Sheet1!$B18</f>
        <v>39.124061584472656</v>
      </c>
      <c r="C79" s="1218"/>
      <c r="D79" s="1225">
        <f>[4]Italy!$B79</f>
        <v>7.46</v>
      </c>
      <c r="E79" s="1218"/>
      <c r="F79" s="1220"/>
      <c r="G79" s="1224"/>
      <c r="H79" s="1223"/>
      <c r="I79" s="1224"/>
      <c r="J79" s="1223"/>
    </row>
    <row r="80" spans="1:10" x14ac:dyDescent="0.25">
      <c r="A80" s="19">
        <v>1975</v>
      </c>
      <c r="B80" s="1217">
        <f>[33]Sheet1!$B19</f>
        <v>35.249156951904297</v>
      </c>
      <c r="C80" s="1218"/>
      <c r="D80" s="1225">
        <f>[4]Italy!$B80</f>
        <v>7.24</v>
      </c>
      <c r="E80" s="1218"/>
      <c r="F80" s="1220"/>
      <c r="G80" s="1224"/>
      <c r="H80" s="1223">
        <f>'[34]Table K.5'!$K6</f>
        <v>168.02672731815713</v>
      </c>
      <c r="I80" s="1224"/>
      <c r="J80" s="1223"/>
    </row>
    <row r="81" spans="1:10" x14ac:dyDescent="0.25">
      <c r="A81" s="19">
        <v>1976</v>
      </c>
      <c r="B81" s="1217"/>
      <c r="C81" s="1218"/>
      <c r="D81" s="1225">
        <f>[4]Italy!$B81</f>
        <v>7.1</v>
      </c>
      <c r="E81" s="1218"/>
      <c r="F81" s="1220"/>
      <c r="G81" s="1224"/>
      <c r="H81" s="1223"/>
      <c r="I81" s="1224"/>
      <c r="J81" s="1223"/>
    </row>
    <row r="82" spans="1:10" x14ac:dyDescent="0.25">
      <c r="A82" s="19">
        <v>1977</v>
      </c>
      <c r="B82" s="1217">
        <f>[33]Sheet1!$B20</f>
        <v>34.913516998291016</v>
      </c>
      <c r="C82" s="1218"/>
      <c r="D82" s="1225">
        <f>[4]Italy!$B82</f>
        <v>6.8</v>
      </c>
      <c r="E82" s="1218"/>
      <c r="F82" s="1223">
        <f>[35]TRANSPOSEofB3A2!$AR2</f>
        <v>17.3</v>
      </c>
      <c r="G82" s="1224"/>
      <c r="H82" s="1223">
        <f>'[34]Table K.4 (SHIW)'!$G4</f>
        <v>153.80000000000001</v>
      </c>
      <c r="I82" s="1224"/>
      <c r="J82" s="1223"/>
    </row>
    <row r="83" spans="1:10" x14ac:dyDescent="0.25">
      <c r="A83" s="19">
        <v>1978</v>
      </c>
      <c r="B83" s="1217">
        <f>[33]Sheet1!$B21</f>
        <v>33.251335144042969</v>
      </c>
      <c r="C83" s="1218"/>
      <c r="D83" s="1225">
        <f>[4]Italy!$B83</f>
        <v>6.71</v>
      </c>
      <c r="E83" s="1218"/>
      <c r="F83" s="1223">
        <f>[35]TRANSPOSEofB3A2!$AR3</f>
        <v>17.600000000000001</v>
      </c>
      <c r="G83" s="1224"/>
      <c r="H83" s="1223">
        <f>'[34]Table K.4 (SHIW)'!$G5</f>
        <v>155.6</v>
      </c>
      <c r="I83" s="1224"/>
      <c r="J83" s="1223"/>
    </row>
    <row r="84" spans="1:10" x14ac:dyDescent="0.25">
      <c r="A84" s="19">
        <v>1979</v>
      </c>
      <c r="B84" s="1217">
        <f>[33]Sheet1!$B22</f>
        <v>34.596630096435547</v>
      </c>
      <c r="C84" s="1218"/>
      <c r="D84" s="1225">
        <f>[4]Italy!$B84</f>
        <v>6.83</v>
      </c>
      <c r="E84" s="1218"/>
      <c r="F84" s="1223">
        <f>[35]TRANSPOSEofB3A2!$AR4</f>
        <v>18</v>
      </c>
      <c r="G84" s="1224"/>
      <c r="H84" s="1223">
        <f>'[34]Table K.4 (SHIW)'!$G6</f>
        <v>150</v>
      </c>
      <c r="I84" s="1224"/>
      <c r="J84" s="1223"/>
    </row>
    <row r="85" spans="1:10" x14ac:dyDescent="0.25">
      <c r="A85" s="19">
        <v>1980</v>
      </c>
      <c r="B85" s="1217">
        <f>[33]Sheet1!$B23</f>
        <v>32.5057373046875</v>
      </c>
      <c r="C85" s="1218"/>
      <c r="D85" s="1225">
        <f>[4]Italy!$B85</f>
        <v>6.9</v>
      </c>
      <c r="E85" s="1218"/>
      <c r="F85" s="1223">
        <f>[35]TRANSPOSEofB3A2!$AR5</f>
        <v>16.3</v>
      </c>
      <c r="G85" s="1224"/>
      <c r="H85" s="1223">
        <f>'[34]Table K.4 (SHIW)'!$G7</f>
        <v>146.19999999999999</v>
      </c>
      <c r="I85" s="1224"/>
      <c r="J85" s="1223"/>
    </row>
    <row r="86" spans="1:10" x14ac:dyDescent="0.25">
      <c r="A86" s="19">
        <v>1981</v>
      </c>
      <c r="B86" s="1217">
        <f>[33]Sheet1!$B24</f>
        <v>31.92359733581543</v>
      </c>
      <c r="C86" s="1218"/>
      <c r="D86" s="1225">
        <f>[4]Italy!$B86</f>
        <v>6.47</v>
      </c>
      <c r="E86" s="1218"/>
      <c r="F86" s="1223">
        <f>[35]TRANSPOSEofB3A2!$AR6</f>
        <v>15.3</v>
      </c>
      <c r="G86" s="1224"/>
      <c r="H86" s="1223">
        <f>'[34]Table K.4 (SHIW)'!$G8</f>
        <v>142.5</v>
      </c>
      <c r="I86" s="1224"/>
      <c r="J86" s="1223"/>
    </row>
    <row r="87" spans="1:10" x14ac:dyDescent="0.25">
      <c r="A87" s="19">
        <v>1982</v>
      </c>
      <c r="B87" s="1217">
        <f>[33]Sheet1!$B25</f>
        <v>29.50042724609375</v>
      </c>
      <c r="C87" s="1218"/>
      <c r="D87" s="1225">
        <f>[4]Italy!$B87</f>
        <v>6.4</v>
      </c>
      <c r="E87" s="1218"/>
      <c r="F87" s="1223">
        <f>[35]TRANSPOSEofB3A2!$AR7</f>
        <v>14.6</v>
      </c>
      <c r="G87" s="1224"/>
      <c r="H87" s="1223">
        <f>'[34]Table K.4 (SHIW)'!$G9</f>
        <v>154.4</v>
      </c>
      <c r="I87" s="1224"/>
      <c r="J87" s="1223"/>
    </row>
    <row r="88" spans="1:10" x14ac:dyDescent="0.25">
      <c r="A88" s="19">
        <v>1983</v>
      </c>
      <c r="B88" s="1217">
        <f>[33]Sheet1!$B26</f>
        <v>30.051481246948242</v>
      </c>
      <c r="C88" s="1218"/>
      <c r="D88" s="1225">
        <f>[4]Italy!$B88</f>
        <v>6.34</v>
      </c>
      <c r="E88" s="1218"/>
      <c r="F88" s="1223">
        <f>[35]TRANSPOSEofB3A2!$AR8</f>
        <v>15.5</v>
      </c>
      <c r="G88" s="1224"/>
      <c r="H88" s="1223">
        <f>'[34]Table K.4 (SHIW)'!$G10</f>
        <v>149.30000000000001</v>
      </c>
      <c r="I88" s="1224"/>
      <c r="J88" s="1223"/>
    </row>
    <row r="89" spans="1:10" x14ac:dyDescent="0.25">
      <c r="A89" s="19">
        <v>1984</v>
      </c>
      <c r="B89" s="1217">
        <f>[33]Sheet1!$B27</f>
        <v>31.896478652954102</v>
      </c>
      <c r="C89" s="1218"/>
      <c r="D89" s="1225">
        <f>[4]Italy!$B89</f>
        <v>6.54</v>
      </c>
      <c r="E89" s="1218"/>
      <c r="F89" s="1223">
        <f>[35]TRANSPOSEofB3A2!$AR9</f>
        <v>15.9</v>
      </c>
      <c r="G89" s="1224"/>
      <c r="H89" s="1223">
        <f>'[34]Table K.4 (SHIW)'!$G11</f>
        <v>150</v>
      </c>
      <c r="I89" s="1224"/>
      <c r="J89" s="1223"/>
    </row>
    <row r="90" spans="1:10" x14ac:dyDescent="0.25">
      <c r="A90" s="19">
        <v>1985</v>
      </c>
      <c r="B90" s="1226"/>
      <c r="C90" s="1218"/>
      <c r="D90" s="1225">
        <f>[4]Italy!$B90</f>
        <v>6.81</v>
      </c>
      <c r="E90" s="1218"/>
      <c r="F90" s="1223"/>
      <c r="G90" s="1224"/>
      <c r="H90" s="1223"/>
      <c r="I90" s="1224"/>
      <c r="J90" s="1223"/>
    </row>
    <row r="91" spans="1:10" x14ac:dyDescent="0.25">
      <c r="A91" s="19">
        <v>1986</v>
      </c>
      <c r="B91" s="1226">
        <f>[33]Sheet1!$B$28</f>
        <v>31.022891998291016</v>
      </c>
      <c r="C91" s="1218"/>
      <c r="D91" s="1225">
        <f>[4]Italy!$B91</f>
        <v>7.13</v>
      </c>
      <c r="E91" s="1218"/>
      <c r="F91" s="1223">
        <f>[35]TRANSPOSEofB3A2!$AR10</f>
        <v>16.5</v>
      </c>
      <c r="G91" s="1224"/>
      <c r="H91" s="1223">
        <f>'[34]Table K.4 (SHIW)'!$G13</f>
        <v>142.9</v>
      </c>
      <c r="I91" s="1224"/>
      <c r="J91" s="1223"/>
    </row>
    <row r="92" spans="1:10" x14ac:dyDescent="0.25">
      <c r="A92" s="19">
        <v>1987</v>
      </c>
      <c r="B92" s="1226">
        <f>[33]Sheet1!$B$29</f>
        <v>32.159812927246094</v>
      </c>
      <c r="C92" s="1218"/>
      <c r="D92" s="1225">
        <f>[4]Italy!$B92</f>
        <v>7.45</v>
      </c>
      <c r="E92" s="1218"/>
      <c r="F92" s="1223">
        <f>[35]TRANSPOSEofB3A2!$AR11</f>
        <v>18.5</v>
      </c>
      <c r="G92" s="1224"/>
      <c r="H92" s="1223">
        <f>'[34]Table K.4 (SHIW)'!$G14</f>
        <v>156</v>
      </c>
      <c r="I92" s="1224"/>
      <c r="J92" s="1223"/>
    </row>
    <row r="93" spans="1:10" x14ac:dyDescent="0.25">
      <c r="A93" s="19">
        <v>1988</v>
      </c>
      <c r="B93" s="1226"/>
      <c r="C93" s="1218"/>
      <c r="D93" s="1225">
        <f>[4]Italy!$B93</f>
        <v>7.6</v>
      </c>
      <c r="E93" s="1218"/>
      <c r="F93" s="1223"/>
      <c r="G93" s="1224"/>
      <c r="H93" s="1223"/>
      <c r="I93" s="1224"/>
      <c r="J93" s="1223"/>
    </row>
    <row r="94" spans="1:10" x14ac:dyDescent="0.25">
      <c r="A94" s="19">
        <v>1989</v>
      </c>
      <c r="B94" s="1226">
        <f>[33]Sheet1!$B$30</f>
        <v>29.616611480712891</v>
      </c>
      <c r="C94" s="1218"/>
      <c r="D94" s="1225">
        <f>[4]Italy!$B94</f>
        <v>7.79</v>
      </c>
      <c r="E94" s="1218"/>
      <c r="F94" s="1223">
        <f>[35]TRANSPOSEofB3A2!$AR12</f>
        <v>15.2</v>
      </c>
      <c r="G94" s="1224"/>
      <c r="H94" s="1223">
        <f>'[34]Table K.4 (SHIW)'!$G16</f>
        <v>144.4</v>
      </c>
      <c r="I94" s="1224"/>
      <c r="J94" s="1222">
        <f>[36]Ineq!$AO$3</f>
        <v>10.981999999999999</v>
      </c>
    </row>
    <row r="95" spans="1:10" x14ac:dyDescent="0.25">
      <c r="A95" s="19">
        <v>1990</v>
      </c>
      <c r="B95" s="1227"/>
      <c r="C95" s="1218"/>
      <c r="D95" s="1225">
        <f>[4]Italy!$B95</f>
        <v>7.78</v>
      </c>
      <c r="E95" s="1218"/>
      <c r="F95" s="1223"/>
      <c r="G95" s="1224"/>
      <c r="H95" s="1223"/>
      <c r="I95" s="1224"/>
      <c r="J95" s="1222"/>
    </row>
    <row r="96" spans="1:10" x14ac:dyDescent="0.25">
      <c r="A96" s="19">
        <v>1991</v>
      </c>
      <c r="B96" s="1227">
        <f>[33]Sheet1!$B$31</f>
        <v>29.270318984985352</v>
      </c>
      <c r="C96" s="1218"/>
      <c r="D96" s="1225">
        <f>[4]Italy!$B96</f>
        <v>7.84</v>
      </c>
      <c r="E96" s="1218"/>
      <c r="F96" s="1223">
        <f>[35]TRANSPOSEofB3A2!$AR13</f>
        <v>16.399999999999999</v>
      </c>
      <c r="G96" s="1224"/>
      <c r="H96" s="1223">
        <f>'[34]Table K.4 (SHIW)'!$G18</f>
        <v>152.6</v>
      </c>
      <c r="I96" s="1224"/>
      <c r="J96" s="1222">
        <f>[36]Ineq!$AO$4</f>
        <v>9.6579999999999995</v>
      </c>
    </row>
    <row r="97" spans="1:10" x14ac:dyDescent="0.25">
      <c r="A97" s="19">
        <v>1992</v>
      </c>
      <c r="B97" s="1227"/>
      <c r="C97" s="1218"/>
      <c r="D97" s="1225">
        <f>[4]Italy!$B97</f>
        <v>7.81</v>
      </c>
      <c r="E97" s="1218"/>
      <c r="F97" s="1223"/>
      <c r="G97" s="1224"/>
      <c r="H97" s="1223"/>
      <c r="I97" s="1224"/>
      <c r="J97" s="1222"/>
    </row>
    <row r="98" spans="1:10" x14ac:dyDescent="0.25">
      <c r="A98" s="19">
        <v>1993</v>
      </c>
      <c r="B98" s="1227">
        <f>[33]Sheet1!$B$32</f>
        <v>32.744174957275391</v>
      </c>
      <c r="C98" s="1218"/>
      <c r="D98" s="1225">
        <f>[4]Italy!$B98</f>
        <v>7.92</v>
      </c>
      <c r="E98" s="1218"/>
      <c r="F98" s="1223">
        <f>[35]TRANSPOSEofB3A2!$AR14</f>
        <v>20.100000000000001</v>
      </c>
      <c r="G98" s="1224"/>
      <c r="H98" s="1223">
        <f>'[34]Table K.4 (SHIW)'!$G20</f>
        <v>157.1</v>
      </c>
      <c r="I98" s="1224"/>
      <c r="J98" s="1222">
        <f>[36]Ineq!$AO$5</f>
        <v>12.571</v>
      </c>
    </row>
    <row r="99" spans="1:10" x14ac:dyDescent="0.25">
      <c r="A99" s="19">
        <v>1994</v>
      </c>
      <c r="B99" s="1227"/>
      <c r="C99" s="1218"/>
      <c r="D99" s="1225">
        <f>[4]Italy!$B99</f>
        <v>7.99</v>
      </c>
      <c r="E99" s="1218"/>
      <c r="F99" s="1223"/>
      <c r="G99" s="1224"/>
      <c r="H99" s="1223"/>
      <c r="I99" s="1224"/>
      <c r="J99" s="1222"/>
    </row>
    <row r="100" spans="1:10" x14ac:dyDescent="0.25">
      <c r="A100" s="19">
        <v>1995</v>
      </c>
      <c r="B100" s="1227">
        <f>[33]Sheet1!$B$33</f>
        <v>33.217525482177734</v>
      </c>
      <c r="C100" s="1218"/>
      <c r="D100" s="1225">
        <f>[4]Italy!$B100</f>
        <v>8.1340000000000003</v>
      </c>
      <c r="E100" s="1218"/>
      <c r="F100" s="1223">
        <f>[35]TRANSPOSEofB3A2!$AR15</f>
        <v>20.399999999999999</v>
      </c>
      <c r="G100" s="1224"/>
      <c r="H100" s="1223">
        <f>'[34]Table K.4 (SHIW)'!$G22</f>
        <v>163.6</v>
      </c>
      <c r="I100" s="1224"/>
      <c r="J100" s="1222">
        <f>[36]Ineq!$AO$6</f>
        <v>10.98</v>
      </c>
    </row>
    <row r="101" spans="1:10" x14ac:dyDescent="0.25">
      <c r="A101" s="19">
        <v>1996</v>
      </c>
      <c r="B101" s="1227"/>
      <c r="C101" s="1218"/>
      <c r="D101" s="1225"/>
      <c r="E101" s="1218"/>
      <c r="F101" s="1223"/>
      <c r="G101" s="1224"/>
      <c r="H101" s="1223"/>
      <c r="I101" s="1224"/>
      <c r="J101" s="1222"/>
    </row>
    <row r="102" spans="1:10" x14ac:dyDescent="0.25">
      <c r="A102" s="19">
        <v>1997</v>
      </c>
      <c r="B102" s="1227"/>
      <c r="C102" s="1218"/>
      <c r="D102" s="1225"/>
      <c r="E102" s="1218"/>
      <c r="F102" s="1223"/>
      <c r="G102" s="1224"/>
      <c r="H102" s="1223"/>
      <c r="I102" s="1224"/>
      <c r="J102" s="1222"/>
    </row>
    <row r="103" spans="1:10" x14ac:dyDescent="0.25">
      <c r="A103" s="19">
        <v>1998</v>
      </c>
      <c r="B103" s="1227">
        <f>[33]Sheet1!$B$34</f>
        <v>33.607406616210938</v>
      </c>
      <c r="C103" s="1218"/>
      <c r="D103" s="1225">
        <f>[4]Italy!$B103</f>
        <v>8.74</v>
      </c>
      <c r="E103" s="1218"/>
      <c r="F103" s="1223">
        <f>[35]TRANSPOSEofB3A2!$AR16</f>
        <v>20.5</v>
      </c>
      <c r="G103" s="1224"/>
      <c r="H103" s="1223">
        <f>'[34]Table K.4 (SHIW)'!$G25</f>
        <v>154.19999999999999</v>
      </c>
      <c r="I103" s="1224"/>
      <c r="J103" s="1222">
        <f>[36]Ineq!$AO$7</f>
        <v>14.597</v>
      </c>
    </row>
    <row r="104" spans="1:10" x14ac:dyDescent="0.25">
      <c r="A104" s="19">
        <v>1999</v>
      </c>
      <c r="B104" s="1227"/>
      <c r="C104" s="1218"/>
      <c r="D104" s="1225">
        <f>[4]Italy!$B104</f>
        <v>8.82</v>
      </c>
      <c r="E104" s="1218"/>
      <c r="F104" s="1223"/>
      <c r="G104" s="1224"/>
      <c r="H104" s="1223"/>
      <c r="I104" s="1224"/>
      <c r="J104" s="1222"/>
    </row>
    <row r="105" spans="1:10" x14ac:dyDescent="0.25">
      <c r="A105" s="19">
        <v>2000</v>
      </c>
      <c r="B105" s="1227">
        <f>[33]Sheet1!$B$35</f>
        <v>33.309677124023438</v>
      </c>
      <c r="C105" s="1218"/>
      <c r="D105" s="1225">
        <f>[4]Italy!$B105</f>
        <v>9.09</v>
      </c>
      <c r="E105" s="1218"/>
      <c r="F105" s="1223">
        <f>[35]TRANSPOSEofB3A2!$AR17</f>
        <v>19.600000000000001</v>
      </c>
      <c r="G105" s="1224"/>
      <c r="H105" s="1223">
        <f>'[34]Table K.4 (SHIW)'!$G27</f>
        <v>160</v>
      </c>
      <c r="I105" s="1224"/>
      <c r="J105" s="1222">
        <f>[36]Ineq!$AO$8</f>
        <v>14.481</v>
      </c>
    </row>
    <row r="106" spans="1:10" x14ac:dyDescent="0.25">
      <c r="A106" s="19">
        <v>2001</v>
      </c>
      <c r="B106" s="1227"/>
      <c r="C106" s="1218"/>
      <c r="D106" s="1225">
        <f>[4]Italy!$B106</f>
        <v>9.2799999999999994</v>
      </c>
      <c r="E106" s="1218"/>
      <c r="F106" s="1223"/>
      <c r="G106" s="1224"/>
      <c r="H106" s="1223"/>
      <c r="I106" s="1224"/>
      <c r="J106" s="1222"/>
    </row>
    <row r="107" spans="1:10" x14ac:dyDescent="0.25">
      <c r="A107" s="19">
        <v>2002</v>
      </c>
      <c r="B107" s="1227">
        <f>[33]Sheet1!$B$36</f>
        <v>33.345355987548828</v>
      </c>
      <c r="C107" s="1218"/>
      <c r="D107" s="1225">
        <f>[4]Italy!$B107</f>
        <v>9.2799999999999994</v>
      </c>
      <c r="E107" s="1218"/>
      <c r="F107" s="1223">
        <f>[35]TRANSPOSEofB3A2!$AR18</f>
        <v>19.7</v>
      </c>
      <c r="G107" s="1224"/>
      <c r="H107" s="1223">
        <f>'[34]Table K.4 (SHIW)'!$G29</f>
        <v>164.2</v>
      </c>
      <c r="I107" s="1224"/>
      <c r="J107" s="1222">
        <f>[36]Ineq!$AO$9</f>
        <v>12.615</v>
      </c>
    </row>
    <row r="108" spans="1:10" x14ac:dyDescent="0.25">
      <c r="A108" s="19">
        <v>2003</v>
      </c>
      <c r="B108" s="1227"/>
      <c r="C108" s="1218"/>
      <c r="D108" s="1225">
        <f>[4]Italy!$B108</f>
        <v>9.36</v>
      </c>
      <c r="E108" s="1218"/>
      <c r="F108" s="1223"/>
      <c r="G108" s="1224"/>
      <c r="H108" s="1223"/>
      <c r="I108" s="1224"/>
      <c r="J108" s="1222"/>
    </row>
    <row r="109" spans="1:10" x14ac:dyDescent="0.25">
      <c r="A109" s="19">
        <v>2004</v>
      </c>
      <c r="B109" s="1227">
        <f>[33]Sheet1!$B$37</f>
        <v>34.880672454833984</v>
      </c>
      <c r="C109" s="1218"/>
      <c r="D109" s="1225">
        <f>[4]Italy!$B109</f>
        <v>9.2799999999999994</v>
      </c>
      <c r="E109" s="1218"/>
      <c r="F109" s="1223">
        <f>[35]TRANSPOSEofB3A2!$AR19</f>
        <v>20.5</v>
      </c>
      <c r="G109" s="1224"/>
      <c r="H109" s="1223">
        <f>'[34]Table K.4 (SHIW)'!$G31</f>
        <v>165.5</v>
      </c>
      <c r="I109" s="1224"/>
      <c r="J109" s="1222">
        <f>[36]Ineq!$AO$10</f>
        <v>12.191000000000001</v>
      </c>
    </row>
    <row r="110" spans="1:10" x14ac:dyDescent="0.25">
      <c r="A110" s="19">
        <v>2005</v>
      </c>
      <c r="B110" s="1227"/>
      <c r="C110" s="1218"/>
      <c r="D110" s="1225">
        <f>[4]Italy!$B110</f>
        <v>9.35</v>
      </c>
      <c r="E110" s="1218"/>
      <c r="F110" s="1223"/>
      <c r="G110" s="1224"/>
      <c r="H110" s="1223"/>
      <c r="I110" s="1224"/>
      <c r="J110" s="1222"/>
    </row>
    <row r="111" spans="1:10" x14ac:dyDescent="0.25">
      <c r="A111" s="19">
        <v>2006</v>
      </c>
      <c r="B111" s="1227">
        <f>[33]Sheet1!$B$38</f>
        <v>33.813972473144531</v>
      </c>
      <c r="C111" s="1218"/>
      <c r="D111" s="1225">
        <f>[4]Italy!$B111</f>
        <v>9.7210000000000001</v>
      </c>
      <c r="E111" s="1218"/>
      <c r="F111" s="1223">
        <f>[35]TRANSPOSEofB3A2!$AR20</f>
        <v>19.600000000000001</v>
      </c>
      <c r="G111" s="1224"/>
      <c r="H111" s="1223">
        <v>166.7</v>
      </c>
      <c r="I111" s="1224"/>
      <c r="J111" s="1222">
        <f>[36]Ineq!$AO$11</f>
        <v>15.23</v>
      </c>
    </row>
    <row r="112" spans="1:10" x14ac:dyDescent="0.25">
      <c r="A112" s="19">
        <v>2007</v>
      </c>
      <c r="B112" s="1227"/>
      <c r="C112" s="1218"/>
      <c r="D112" s="1225">
        <f>[4]Italy!$B112</f>
        <v>9.8610000000000007</v>
      </c>
      <c r="E112" s="1218"/>
      <c r="F112" s="1223"/>
      <c r="G112" s="1224"/>
      <c r="H112" s="1223"/>
      <c r="I112" s="1224"/>
      <c r="J112" s="1222"/>
    </row>
    <row r="113" spans="1:16" x14ac:dyDescent="0.25">
      <c r="A113" s="19">
        <v>2008</v>
      </c>
      <c r="B113" s="1227">
        <f>[33]Sheet1!$B$39</f>
        <v>33.261558532714844</v>
      </c>
      <c r="C113" s="1218"/>
      <c r="D113" s="1225">
        <f>[4]Italy!$B113</f>
        <v>9.657</v>
      </c>
      <c r="E113" s="1218"/>
      <c r="F113" s="1223">
        <f>[35]TRANSPOSEofB3A2!$AR21</f>
        <v>20.7</v>
      </c>
      <c r="G113" s="1224"/>
      <c r="H113" s="1223">
        <v>159.19999999999999</v>
      </c>
      <c r="I113" s="1224"/>
      <c r="J113" s="1222">
        <f>[36]Ineq!$AO$12</f>
        <v>12.885999999999999</v>
      </c>
    </row>
    <row r="114" spans="1:16" x14ac:dyDescent="0.25">
      <c r="A114" s="19">
        <v>2009</v>
      </c>
      <c r="B114" s="1227"/>
      <c r="C114" s="1218"/>
      <c r="D114" s="1225">
        <f>[4]Italy!$B114</f>
        <v>9.375</v>
      </c>
      <c r="E114" s="1218"/>
      <c r="F114" s="1223"/>
      <c r="G114" s="1224"/>
      <c r="H114" s="1223"/>
      <c r="I114" s="1224"/>
      <c r="J114" s="1222"/>
    </row>
    <row r="115" spans="1:16" x14ac:dyDescent="0.25">
      <c r="A115" s="19">
        <v>2010</v>
      </c>
      <c r="B115" s="1227">
        <f>[33]Sheet1!$B$40</f>
        <v>34.698776245117188</v>
      </c>
      <c r="C115" s="1218"/>
      <c r="D115" s="1228"/>
      <c r="E115" s="1218"/>
      <c r="F115" s="1229">
        <f>[35]TRANSPOSEofB3A2!$AR22</f>
        <v>21.5</v>
      </c>
      <c r="G115" s="1224"/>
      <c r="H115" s="1223">
        <v>155.1</v>
      </c>
      <c r="I115" s="1224"/>
      <c r="J115" s="1222">
        <f>[36]Ineq!$AO$13</f>
        <v>14.417</v>
      </c>
    </row>
    <row r="116" spans="1:16" x14ac:dyDescent="0.25">
      <c r="A116" s="19">
        <v>2011</v>
      </c>
      <c r="B116" s="1227"/>
      <c r="C116" s="1218"/>
      <c r="D116" s="1228"/>
      <c r="E116" s="1218"/>
      <c r="F116" s="1217"/>
      <c r="G116" s="1224"/>
      <c r="H116" s="1223"/>
      <c r="I116" s="1224"/>
      <c r="J116" s="1222"/>
    </row>
    <row r="117" spans="1:16" x14ac:dyDescent="0.25">
      <c r="A117" s="19">
        <v>2012</v>
      </c>
      <c r="B117" s="1227">
        <f>[33]Sheet1!$B$41</f>
        <v>34.964607238769531</v>
      </c>
      <c r="C117" s="1218"/>
      <c r="D117" s="1228"/>
      <c r="E117" s="1218"/>
      <c r="F117" s="1229">
        <f>[35]TRANSPOSEofB3A2!$AR23</f>
        <v>20.7</v>
      </c>
      <c r="G117" s="1224"/>
      <c r="H117" s="1230">
        <v>159</v>
      </c>
      <c r="I117" s="1224"/>
      <c r="J117" s="1231">
        <f>[36]Ineq!$AO$14</f>
        <v>15.676</v>
      </c>
    </row>
    <row r="118" spans="1:16" x14ac:dyDescent="0.25">
      <c r="A118" s="19">
        <v>2013</v>
      </c>
      <c r="B118" s="1227"/>
      <c r="C118" s="1218"/>
      <c r="D118" s="1212"/>
      <c r="E118" s="1218"/>
      <c r="F118" s="1230"/>
      <c r="G118" s="1224"/>
      <c r="H118" s="1220"/>
      <c r="I118" s="1224"/>
      <c r="J118" s="1220"/>
    </row>
    <row r="119" spans="1:16" x14ac:dyDescent="0.25">
      <c r="A119" s="19">
        <v>2014</v>
      </c>
      <c r="B119" s="1227"/>
      <c r="C119" s="1218"/>
      <c r="D119" s="1212"/>
      <c r="E119" s="1218"/>
      <c r="F119" s="1217">
        <f>[35]TRANSPOSEofB3A2!$AR24</f>
        <v>22.1</v>
      </c>
      <c r="G119" s="1224"/>
      <c r="H119" s="1220"/>
      <c r="I119" s="1224"/>
      <c r="J119" s="1220"/>
    </row>
    <row r="120" spans="1:16" ht="15.75" thickBot="1" x14ac:dyDescent="0.3">
      <c r="A120" s="37">
        <v>2015</v>
      </c>
      <c r="B120" s="1232"/>
      <c r="C120" s="1233"/>
      <c r="D120" s="1234"/>
      <c r="E120" s="1233"/>
      <c r="F120" s="1234"/>
      <c r="G120" s="1235"/>
      <c r="H120" s="1236"/>
      <c r="I120" s="1237"/>
      <c r="J120" s="1234"/>
    </row>
    <row r="121" spans="1:16" ht="15.75" thickTop="1" x14ac:dyDescent="0.25"/>
    <row r="122" spans="1:16" s="45" customFormat="1" x14ac:dyDescent="0.25">
      <c r="A122" s="1012" t="s">
        <v>505</v>
      </c>
      <c r="B122" s="75"/>
      <c r="C122" s="75"/>
      <c r="D122" s="75"/>
      <c r="E122" s="75"/>
      <c r="F122" s="75"/>
      <c r="G122" s="43"/>
    </row>
    <row r="123" spans="1:16" s="45" customFormat="1" ht="30" customHeight="1" x14ac:dyDescent="0.2">
      <c r="A123" s="99" t="s">
        <v>79</v>
      </c>
      <c r="B123" s="1576" t="s">
        <v>565</v>
      </c>
      <c r="C123" s="1576"/>
      <c r="D123" s="1576"/>
      <c r="E123" s="1576"/>
      <c r="F123" s="1576"/>
      <c r="G123" s="1576"/>
      <c r="H123" s="1576"/>
      <c r="I123" s="1576"/>
      <c r="J123" s="1576"/>
    </row>
    <row r="124" spans="1:16" s="45" customFormat="1" x14ac:dyDescent="0.25">
      <c r="A124" s="99" t="s">
        <v>80</v>
      </c>
      <c r="B124" s="1536" t="s">
        <v>488</v>
      </c>
      <c r="C124" s="1536"/>
      <c r="D124" s="1536"/>
      <c r="E124" s="1536"/>
      <c r="F124" s="1536"/>
      <c r="G124" s="1536"/>
      <c r="H124" s="1536"/>
      <c r="I124" s="1536"/>
      <c r="J124" s="1536"/>
      <c r="K124" s="366"/>
      <c r="L124" s="366"/>
      <c r="M124" s="366"/>
      <c r="N124" s="366"/>
      <c r="O124" s="366"/>
      <c r="P124" s="366"/>
    </row>
    <row r="125" spans="1:16" s="45" customFormat="1" x14ac:dyDescent="0.2">
      <c r="A125" s="99" t="s">
        <v>81</v>
      </c>
      <c r="B125" s="131" t="s">
        <v>541</v>
      </c>
      <c r="C125" s="1018"/>
      <c r="D125" s="1018"/>
      <c r="E125" s="1018"/>
      <c r="F125" s="1018"/>
      <c r="G125" s="1018"/>
      <c r="H125" s="1018"/>
    </row>
    <row r="126" spans="1:16" s="45" customFormat="1" x14ac:dyDescent="0.2">
      <c r="A126" s="99" t="s">
        <v>82</v>
      </c>
      <c r="B126" s="1554" t="s">
        <v>586</v>
      </c>
      <c r="C126" s="1554"/>
      <c r="D126" s="1554"/>
      <c r="E126" s="1554"/>
      <c r="F126" s="1554"/>
      <c r="G126" s="1554"/>
      <c r="H126" s="1554"/>
      <c r="I126" s="1554"/>
      <c r="J126" s="1554"/>
      <c r="K126" s="366"/>
      <c r="M126" s="366"/>
      <c r="N126" s="366"/>
    </row>
    <row r="127" spans="1:16" s="45" customFormat="1" x14ac:dyDescent="0.2">
      <c r="A127" s="241" t="s">
        <v>83</v>
      </c>
      <c r="B127" s="1554" t="s">
        <v>215</v>
      </c>
      <c r="C127" s="1554"/>
      <c r="D127" s="1554"/>
      <c r="E127" s="1554"/>
      <c r="F127" s="1554"/>
      <c r="G127" s="1554"/>
      <c r="H127" s="1554"/>
      <c r="I127" s="1554"/>
      <c r="J127" s="1554"/>
      <c r="L127" s="129"/>
    </row>
    <row r="128" spans="1:16" x14ac:dyDescent="0.25">
      <c r="B128" s="1559"/>
      <c r="C128" s="1559"/>
      <c r="D128" s="1559"/>
      <c r="E128" s="1559"/>
      <c r="F128" s="1559"/>
      <c r="G128" s="131"/>
      <c r="H128" s="131"/>
      <c r="I128" s="131"/>
      <c r="J128" s="131"/>
    </row>
    <row r="129" spans="1:10" x14ac:dyDescent="0.25">
      <c r="A129" s="42" t="s">
        <v>504</v>
      </c>
      <c r="B129" s="129"/>
      <c r="J129" s="131"/>
    </row>
    <row r="130" spans="1:10" x14ac:dyDescent="0.25">
      <c r="B130" s="1551" t="s">
        <v>332</v>
      </c>
      <c r="C130" s="1551"/>
      <c r="D130" s="1551"/>
      <c r="E130" s="1551"/>
      <c r="F130" s="1551"/>
      <c r="G130" s="1551"/>
      <c r="H130" s="1551"/>
      <c r="I130" s="1551"/>
      <c r="J130" s="1551"/>
    </row>
    <row r="131" spans="1:10" ht="32.1" customHeight="1" x14ac:dyDescent="0.25">
      <c r="B131" s="1530" t="s">
        <v>333</v>
      </c>
      <c r="C131" s="1530"/>
      <c r="D131" s="1530"/>
      <c r="E131" s="1530"/>
      <c r="F131" s="1530"/>
      <c r="G131" s="1530"/>
      <c r="H131" s="1530"/>
      <c r="I131" s="1530"/>
      <c r="J131" s="1530"/>
    </row>
    <row r="132" spans="1:10" x14ac:dyDescent="0.25">
      <c r="B132" s="1520" t="s">
        <v>113</v>
      </c>
      <c r="C132" s="1520"/>
      <c r="D132" s="1520"/>
      <c r="E132" s="1520"/>
      <c r="F132" s="1520"/>
      <c r="G132" s="1520"/>
      <c r="H132" s="1520"/>
      <c r="I132" s="1520"/>
      <c r="J132" s="1520"/>
    </row>
    <row r="133" spans="1:10" ht="36" customHeight="1" x14ac:dyDescent="0.25">
      <c r="B133" s="1530" t="s">
        <v>328</v>
      </c>
      <c r="C133" s="1530"/>
      <c r="D133" s="1530"/>
      <c r="E133" s="1530"/>
      <c r="F133" s="1530"/>
      <c r="G133" s="1530"/>
      <c r="H133" s="1530"/>
      <c r="I133" s="1530"/>
      <c r="J133" s="1530"/>
    </row>
    <row r="134" spans="1:10" ht="27" customHeight="1" x14ac:dyDescent="0.25">
      <c r="B134" s="1551" t="s">
        <v>334</v>
      </c>
      <c r="C134" s="1551"/>
      <c r="D134" s="1551"/>
      <c r="E134" s="1551"/>
      <c r="F134" s="1551"/>
      <c r="G134" s="1551"/>
      <c r="H134" s="1551"/>
      <c r="I134" s="1551"/>
      <c r="J134" s="1551"/>
    </row>
    <row r="135" spans="1:10" x14ac:dyDescent="0.25">
      <c r="B135" s="1530" t="s">
        <v>329</v>
      </c>
      <c r="C135" s="1530"/>
      <c r="D135" s="1530"/>
      <c r="E135" s="1530"/>
      <c r="F135" s="1530"/>
      <c r="G135" s="1530"/>
      <c r="H135" s="1530"/>
      <c r="I135" s="1530"/>
      <c r="J135" s="1530"/>
    </row>
    <row r="136" spans="1:10" x14ac:dyDescent="0.25">
      <c r="B136" s="1514" t="s">
        <v>330</v>
      </c>
      <c r="C136" s="1514"/>
      <c r="D136" s="1514"/>
      <c r="E136" s="1514"/>
      <c r="F136" s="1514"/>
      <c r="G136" s="1514"/>
      <c r="H136" s="1514"/>
      <c r="I136" s="1514"/>
      <c r="J136" s="1514"/>
    </row>
    <row r="137" spans="1:10" x14ac:dyDescent="0.25">
      <c r="B137" s="1514" t="s">
        <v>331</v>
      </c>
      <c r="C137" s="1514"/>
      <c r="D137" s="1514"/>
      <c r="E137" s="1514"/>
      <c r="F137" s="1514"/>
      <c r="G137" s="1514"/>
      <c r="H137" s="1514"/>
      <c r="I137" s="1514"/>
      <c r="J137" s="1514"/>
    </row>
    <row r="138" spans="1:10" x14ac:dyDescent="0.25">
      <c r="B138" s="1520" t="s">
        <v>335</v>
      </c>
      <c r="C138" s="1520"/>
      <c r="D138" s="1520"/>
      <c r="E138" s="1520"/>
      <c r="F138" s="1520"/>
      <c r="G138" s="1520"/>
      <c r="H138" s="1520"/>
      <c r="I138" s="1520"/>
      <c r="J138" s="1520"/>
    </row>
  </sheetData>
  <mergeCells count="15">
    <mergeCell ref="B1:J1"/>
    <mergeCell ref="B124:J124"/>
    <mergeCell ref="B123:J123"/>
    <mergeCell ref="B127:J127"/>
    <mergeCell ref="B137:J137"/>
    <mergeCell ref="B128:F128"/>
    <mergeCell ref="B130:J130"/>
    <mergeCell ref="B131:J131"/>
    <mergeCell ref="B126:J126"/>
    <mergeCell ref="B138:J138"/>
    <mergeCell ref="B132:J132"/>
    <mergeCell ref="B133:J133"/>
    <mergeCell ref="B134:J134"/>
    <mergeCell ref="B135:J135"/>
    <mergeCell ref="B136:J136"/>
  </mergeCells>
  <hyperlinks>
    <hyperlink ref="B124" r:id="rId1" display="WID.world (accessed 21 February 2017)" xr:uid="{00000000-0004-0000-1600-000000000000}"/>
    <hyperlink ref="K124" r:id="rId2" display="http://wid.world/" xr:uid="{00000000-0004-0000-1600-000001000000}"/>
    <hyperlink ref="L124" r:id="rId3" display="http://wid.world/" xr:uid="{00000000-0004-0000-1600-000002000000}"/>
    <hyperlink ref="M124" r:id="rId4" display="http://wid.world/" xr:uid="{00000000-0004-0000-1600-000003000000}"/>
    <hyperlink ref="N124" r:id="rId5" display="http://wid.world/" xr:uid="{00000000-0004-0000-1600-000004000000}"/>
    <hyperlink ref="O124" r:id="rId6" display="http://wid.world/" xr:uid="{00000000-0004-0000-1600-000005000000}"/>
    <hyperlink ref="P124" r:id="rId7" display="http://wid.world/" xr:uid="{00000000-0004-0000-1600-000006000000}"/>
    <hyperlink ref="J125" r:id="rId8" display="http://wid.world/" xr:uid="{00000000-0004-0000-1600-000007000000}"/>
    <hyperlink ref="B133" r:id="rId9" xr:uid="{00000000-0004-0000-1600-000008000000}"/>
    <hyperlink ref="B135" r:id="rId10" xr:uid="{00000000-0004-0000-1600-000009000000}"/>
    <hyperlink ref="B136" r:id="rId11" xr:uid="{00000000-0004-0000-1600-00000A000000}"/>
    <hyperlink ref="B137" r:id="rId12" xr:uid="{00000000-0004-0000-1600-00000B000000}"/>
    <hyperlink ref="B131" r:id="rId13" xr:uid="{00000000-0004-0000-1600-00000C000000}"/>
    <hyperlink ref="C131" r:id="rId14" display="http://www.rivistapoliticaeconomica.it/2009/apr-giu/Amendola.pdf" xr:uid="{00000000-0004-0000-1600-00000D000000}"/>
    <hyperlink ref="D131" r:id="rId15" display="http://www.rivistapoliticaeconomica.it/2009/apr-giu/Amendola.pdf" xr:uid="{00000000-0004-0000-1600-00000E000000}"/>
    <hyperlink ref="E131" r:id="rId16" display="http://www.rivistapoliticaeconomica.it/2009/apr-giu/Amendola.pdf" xr:uid="{00000000-0004-0000-1600-00000F000000}"/>
    <hyperlink ref="F131" r:id="rId17" display="http://www.rivistapoliticaeconomica.it/2009/apr-giu/Amendola.pdf" xr:uid="{00000000-0004-0000-1600-000010000000}"/>
    <hyperlink ref="G131" r:id="rId18" display="http://www.rivistapoliticaeconomica.it/2009/apr-giu/Amendola.pdf" xr:uid="{00000000-0004-0000-1600-000011000000}"/>
    <hyperlink ref="H131" r:id="rId19" display="http://www.rivistapoliticaeconomica.it/2009/apr-giu/Amendola.pdf" xr:uid="{00000000-0004-0000-1600-000012000000}"/>
    <hyperlink ref="I131" r:id="rId20" display="http://www.rivistapoliticaeconomica.it/2009/apr-giu/Amendola.pdf" xr:uid="{00000000-0004-0000-1600-000013000000}"/>
    <hyperlink ref="J131" r:id="rId21" display="http://www.rivistapoliticaeconomica.it/2009/apr-giu/Amendola.pdf" xr:uid="{00000000-0004-0000-1600-000014000000}"/>
    <hyperlink ref="B125" r:id="rId22" xr:uid="{00000000-0004-0000-1600-000015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33"/>
  <sheetViews>
    <sheetView workbookViewId="0">
      <pane xSplit="1" ySplit="5" topLeftCell="B6" activePane="bottomRight" state="frozen"/>
      <selection pane="topRight" activeCell="B1" sqref="B1"/>
      <selection pane="bottomLeft" activeCell="A6" sqref="A6"/>
      <selection pane="bottomRight" activeCell="B5" sqref="B5"/>
    </sheetView>
  </sheetViews>
  <sheetFormatPr defaultColWidth="8.85546875" defaultRowHeight="15" x14ac:dyDescent="0.25"/>
  <cols>
    <col min="2" max="2" width="18.140625" style="70" customWidth="1"/>
    <col min="3" max="3" width="17.28515625" style="70" customWidth="1"/>
    <col min="4" max="4" width="20.42578125" style="70" customWidth="1"/>
    <col min="5" max="5" width="22.42578125" style="70" customWidth="1"/>
    <col min="6" max="6" width="20.85546875" style="70" customWidth="1"/>
    <col min="7" max="7" width="17" style="70" customWidth="1"/>
    <col min="8" max="9" width="2" style="70" customWidth="1"/>
  </cols>
  <sheetData>
    <row r="1" spans="1:9" ht="27" thickBot="1" x14ac:dyDescent="0.45">
      <c r="A1" s="6"/>
      <c r="B1" s="1521" t="s">
        <v>28</v>
      </c>
      <c r="C1" s="1522"/>
      <c r="D1" s="1522"/>
      <c r="E1" s="1522"/>
      <c r="F1" s="1522"/>
      <c r="G1" s="1523"/>
      <c r="H1" s="501"/>
      <c r="I1" s="501"/>
    </row>
    <row r="2" spans="1:9" ht="15.95" customHeight="1" thickBot="1" x14ac:dyDescent="0.3">
      <c r="A2" s="6"/>
      <c r="B2" s="1577" t="s">
        <v>55</v>
      </c>
      <c r="C2" s="1542"/>
      <c r="D2" s="142" t="s">
        <v>56</v>
      </c>
      <c r="E2" s="142" t="s">
        <v>57</v>
      </c>
      <c r="F2" s="481" t="s">
        <v>58</v>
      </c>
      <c r="G2" s="481" t="s">
        <v>59</v>
      </c>
      <c r="H2" s="501"/>
      <c r="I2" s="501"/>
    </row>
    <row r="3" spans="1:9" x14ac:dyDescent="0.25">
      <c r="A3" s="6"/>
      <c r="B3" s="1564" t="s">
        <v>60</v>
      </c>
      <c r="C3" s="1529"/>
      <c r="D3" s="140" t="s">
        <v>61</v>
      </c>
      <c r="E3" s="140" t="s">
        <v>62</v>
      </c>
      <c r="F3" s="482" t="s">
        <v>63</v>
      </c>
      <c r="G3" s="140" t="s">
        <v>64</v>
      </c>
      <c r="H3" s="106"/>
      <c r="I3" s="106"/>
    </row>
    <row r="4" spans="1:9" ht="30" x14ac:dyDescent="0.25">
      <c r="A4" s="6"/>
      <c r="B4" s="534" t="s">
        <v>216</v>
      </c>
      <c r="C4" s="421" t="s">
        <v>217</v>
      </c>
      <c r="D4" s="137" t="s">
        <v>67</v>
      </c>
      <c r="E4" s="511" t="s">
        <v>68</v>
      </c>
      <c r="F4" s="636" t="s">
        <v>254</v>
      </c>
      <c r="G4" s="137" t="s">
        <v>52</v>
      </c>
      <c r="H4" s="106"/>
      <c r="I4" s="106"/>
    </row>
    <row r="5" spans="1:9" s="1" customFormat="1" ht="75" x14ac:dyDescent="0.25">
      <c r="A5" s="16"/>
      <c r="B5" s="319" t="s">
        <v>103</v>
      </c>
      <c r="C5" s="320" t="s">
        <v>442</v>
      </c>
      <c r="D5" s="275" t="s">
        <v>463</v>
      </c>
      <c r="E5" s="624" t="s">
        <v>6</v>
      </c>
      <c r="F5" s="513" t="s">
        <v>54</v>
      </c>
      <c r="G5" s="277" t="s">
        <v>554</v>
      </c>
      <c r="H5" s="113"/>
      <c r="I5" s="113"/>
    </row>
    <row r="6" spans="1:9" s="1" customFormat="1" x14ac:dyDescent="0.25">
      <c r="A6">
        <v>1900</v>
      </c>
      <c r="B6" s="535"/>
      <c r="C6" s="312"/>
      <c r="D6" s="305">
        <f>'Japan (sources)'!F5</f>
        <v>16.254999999999999</v>
      </c>
      <c r="E6" s="204"/>
      <c r="F6" s="205"/>
      <c r="G6" s="305"/>
      <c r="H6" s="206"/>
      <c r="I6" s="206"/>
    </row>
    <row r="7" spans="1:9" s="1" customFormat="1" x14ac:dyDescent="0.25">
      <c r="A7">
        <v>1901</v>
      </c>
      <c r="B7" s="535"/>
      <c r="C7" s="312"/>
      <c r="D7" s="305">
        <f>'Japan (sources)'!F6</f>
        <v>16.931999999999999</v>
      </c>
      <c r="E7" s="204"/>
      <c r="F7" s="205"/>
      <c r="G7" s="305"/>
      <c r="H7" s="206"/>
      <c r="I7" s="206"/>
    </row>
    <row r="8" spans="1:9" s="1" customFormat="1" x14ac:dyDescent="0.25">
      <c r="A8">
        <v>1902</v>
      </c>
      <c r="B8" s="535"/>
      <c r="C8" s="312"/>
      <c r="D8" s="305">
        <f>'Japan (sources)'!F7</f>
        <v>17.991</v>
      </c>
      <c r="E8" s="204"/>
      <c r="F8" s="205"/>
      <c r="G8" s="305"/>
      <c r="H8" s="206"/>
      <c r="I8" s="206"/>
    </row>
    <row r="9" spans="1:9" s="1" customFormat="1" x14ac:dyDescent="0.25">
      <c r="A9">
        <v>1903</v>
      </c>
      <c r="B9" s="535"/>
      <c r="C9" s="312"/>
      <c r="D9" s="305">
        <f>'Japan (sources)'!F8</f>
        <v>17.550999999999998</v>
      </c>
      <c r="E9" s="204"/>
      <c r="F9" s="205"/>
      <c r="G9" s="305"/>
      <c r="H9" s="206"/>
      <c r="I9" s="206"/>
    </row>
    <row r="10" spans="1:9" s="1" customFormat="1" x14ac:dyDescent="0.25">
      <c r="A10">
        <v>1904</v>
      </c>
      <c r="B10" s="535"/>
      <c r="C10" s="312"/>
      <c r="D10" s="305">
        <f>'Japan (sources)'!F9</f>
        <v>16.582000000000001</v>
      </c>
      <c r="E10" s="204"/>
      <c r="F10" s="205"/>
      <c r="G10" s="305"/>
      <c r="H10" s="206"/>
      <c r="I10" s="206"/>
    </row>
    <row r="11" spans="1:9" s="1" customFormat="1" x14ac:dyDescent="0.25">
      <c r="A11">
        <v>1905</v>
      </c>
      <c r="B11" s="535"/>
      <c r="C11" s="312"/>
      <c r="D11" s="305">
        <f>'Japan (sources)'!F10</f>
        <v>18.065999999999999</v>
      </c>
      <c r="E11" s="204"/>
      <c r="F11" s="205"/>
      <c r="G11" s="305"/>
      <c r="H11" s="206"/>
      <c r="I11" s="206"/>
    </row>
    <row r="12" spans="1:9" s="1" customFormat="1" x14ac:dyDescent="0.25">
      <c r="A12">
        <v>1906</v>
      </c>
      <c r="B12" s="535"/>
      <c r="C12" s="312"/>
      <c r="D12" s="305">
        <f>'Japan (sources)'!F11</f>
        <v>18.114999999999998</v>
      </c>
      <c r="E12" s="204"/>
      <c r="F12" s="205"/>
      <c r="G12" s="305"/>
      <c r="H12" s="206"/>
      <c r="I12" s="206"/>
    </row>
    <row r="13" spans="1:9" s="1" customFormat="1" x14ac:dyDescent="0.25">
      <c r="A13">
        <v>1907</v>
      </c>
      <c r="B13" s="535"/>
      <c r="C13" s="312"/>
      <c r="D13" s="305">
        <f>'Japan (sources)'!F12</f>
        <v>18.254999999999999</v>
      </c>
      <c r="E13" s="204"/>
      <c r="F13" s="205"/>
      <c r="G13" s="305"/>
      <c r="H13" s="206"/>
      <c r="I13" s="206"/>
    </row>
    <row r="14" spans="1:9" s="1" customFormat="1" x14ac:dyDescent="0.25">
      <c r="A14">
        <v>1908</v>
      </c>
      <c r="B14" s="535"/>
      <c r="C14" s="312"/>
      <c r="D14" s="305">
        <f>'Japan (sources)'!F13</f>
        <v>18.934000000000001</v>
      </c>
      <c r="E14" s="204"/>
      <c r="F14" s="205"/>
      <c r="G14" s="305"/>
      <c r="H14" s="206"/>
      <c r="I14" s="206"/>
    </row>
    <row r="15" spans="1:9" s="1" customFormat="1" x14ac:dyDescent="0.25">
      <c r="A15">
        <v>1909</v>
      </c>
      <c r="B15" s="535"/>
      <c r="C15" s="312"/>
      <c r="D15" s="305">
        <f>'Japan (sources)'!F14</f>
        <v>18.742999999999999</v>
      </c>
      <c r="E15" s="204"/>
      <c r="F15" s="205"/>
      <c r="G15" s="305"/>
      <c r="H15" s="206"/>
      <c r="I15" s="206"/>
    </row>
    <row r="16" spans="1:9" s="1" customFormat="1" x14ac:dyDescent="0.25">
      <c r="A16">
        <v>1910</v>
      </c>
      <c r="B16" s="535"/>
      <c r="C16" s="312"/>
      <c r="D16" s="305">
        <f>'Japan (sources)'!F15</f>
        <v>18.878</v>
      </c>
      <c r="E16" s="204"/>
      <c r="F16" s="205"/>
      <c r="G16" s="305"/>
      <c r="H16" s="206"/>
      <c r="I16" s="206"/>
    </row>
    <row r="17" spans="1:9" x14ac:dyDescent="0.25">
      <c r="A17">
        <v>1911</v>
      </c>
      <c r="B17" s="535"/>
      <c r="C17" s="312"/>
      <c r="D17" s="305">
        <f>'Japan (sources)'!F16</f>
        <v>17.992999999999999</v>
      </c>
      <c r="E17" s="214"/>
      <c r="F17" s="215"/>
      <c r="G17" s="305"/>
      <c r="H17" s="216"/>
      <c r="I17" s="216"/>
    </row>
    <row r="18" spans="1:9" x14ac:dyDescent="0.25">
      <c r="A18">
        <v>1912</v>
      </c>
      <c r="B18" s="535"/>
      <c r="C18" s="312"/>
      <c r="D18" s="305">
        <f>'Japan (sources)'!F17</f>
        <v>17.913</v>
      </c>
      <c r="E18" s="214"/>
      <c r="F18" s="215"/>
      <c r="G18" s="305"/>
      <c r="H18" s="216"/>
      <c r="I18" s="216"/>
    </row>
    <row r="19" spans="1:9" x14ac:dyDescent="0.25">
      <c r="A19">
        <v>1913</v>
      </c>
      <c r="B19" s="535"/>
      <c r="C19" s="312"/>
      <c r="D19" s="305">
        <f>'Japan (sources)'!F18</f>
        <v>17.452999999999999</v>
      </c>
      <c r="E19" s="214"/>
      <c r="F19" s="215"/>
      <c r="G19" s="305"/>
      <c r="H19" s="216"/>
      <c r="I19" s="216"/>
    </row>
    <row r="20" spans="1:9" x14ac:dyDescent="0.25">
      <c r="A20">
        <v>1914</v>
      </c>
      <c r="B20" s="535"/>
      <c r="C20" s="312"/>
      <c r="D20" s="305">
        <f>'Japan (sources)'!F19</f>
        <v>18.552</v>
      </c>
      <c r="E20" s="214"/>
      <c r="F20" s="215"/>
      <c r="G20" s="305"/>
      <c r="H20" s="216"/>
      <c r="I20" s="216"/>
    </row>
    <row r="21" spans="1:9" x14ac:dyDescent="0.25">
      <c r="A21">
        <v>1915</v>
      </c>
      <c r="B21" s="535"/>
      <c r="C21" s="312"/>
      <c r="D21" s="305">
        <f>'Japan (sources)'!F20</f>
        <v>19.602</v>
      </c>
      <c r="E21" s="214"/>
      <c r="F21" s="215"/>
      <c r="G21" s="305"/>
      <c r="H21" s="216"/>
      <c r="I21" s="216"/>
    </row>
    <row r="22" spans="1:9" x14ac:dyDescent="0.25">
      <c r="A22">
        <v>1916</v>
      </c>
      <c r="B22" s="535"/>
      <c r="C22" s="312"/>
      <c r="D22" s="305">
        <f>'Japan (sources)'!F21</f>
        <v>19.521999999999998</v>
      </c>
      <c r="E22" s="214"/>
      <c r="F22" s="215"/>
      <c r="G22" s="305"/>
      <c r="H22" s="216"/>
      <c r="I22" s="216"/>
    </row>
    <row r="23" spans="1:9" x14ac:dyDescent="0.25">
      <c r="A23">
        <v>1917</v>
      </c>
      <c r="B23" s="535"/>
      <c r="C23" s="312"/>
      <c r="D23" s="305">
        <f>'Japan (sources)'!F22</f>
        <v>18.684000000000001</v>
      </c>
      <c r="E23" s="214"/>
      <c r="F23" s="215"/>
      <c r="G23" s="305"/>
      <c r="H23" s="216"/>
      <c r="I23" s="216"/>
    </row>
    <row r="24" spans="1:9" x14ac:dyDescent="0.25">
      <c r="A24">
        <v>1918</v>
      </c>
      <c r="B24" s="535"/>
      <c r="C24" s="312"/>
      <c r="D24" s="305">
        <f>'Japan (sources)'!F23</f>
        <v>16.623000000000001</v>
      </c>
      <c r="E24" s="214"/>
      <c r="F24" s="215"/>
      <c r="G24" s="305"/>
      <c r="H24" s="216"/>
      <c r="I24" s="216"/>
    </row>
    <row r="25" spans="1:9" x14ac:dyDescent="0.25">
      <c r="A25">
        <v>1919</v>
      </c>
      <c r="B25" s="535"/>
      <c r="C25" s="312"/>
      <c r="D25" s="305">
        <f>'Japan (sources)'!F24</f>
        <v>15.251000000000001</v>
      </c>
      <c r="E25" s="214"/>
      <c r="F25" s="215"/>
      <c r="G25" s="305"/>
      <c r="H25" s="216"/>
      <c r="I25" s="216"/>
    </row>
    <row r="26" spans="1:9" x14ac:dyDescent="0.25">
      <c r="A26">
        <v>1920</v>
      </c>
      <c r="B26" s="535"/>
      <c r="C26" s="312"/>
      <c r="D26" s="305">
        <f>'Japan (sources)'!F25</f>
        <v>17.087</v>
      </c>
      <c r="E26" s="214"/>
      <c r="F26" s="215"/>
      <c r="G26" s="305"/>
      <c r="H26" s="216"/>
      <c r="I26" s="216"/>
    </row>
    <row r="27" spans="1:9" x14ac:dyDescent="0.25">
      <c r="A27">
        <v>1921</v>
      </c>
      <c r="B27" s="535"/>
      <c r="C27" s="312"/>
      <c r="D27" s="305">
        <f>'Japan (sources)'!F26</f>
        <v>18.484000000000002</v>
      </c>
      <c r="E27" s="214"/>
      <c r="F27" s="215"/>
      <c r="G27" s="305"/>
      <c r="H27" s="216"/>
      <c r="I27" s="216"/>
    </row>
    <row r="28" spans="1:9" x14ac:dyDescent="0.25">
      <c r="A28">
        <v>1922</v>
      </c>
      <c r="B28" s="535"/>
      <c r="C28" s="312"/>
      <c r="D28" s="305">
        <f>'Japan (sources)'!F27</f>
        <v>19.550999999999998</v>
      </c>
      <c r="E28" s="214"/>
      <c r="F28" s="215"/>
      <c r="G28" s="305"/>
      <c r="H28" s="216"/>
      <c r="I28" s="216"/>
    </row>
    <row r="29" spans="1:9" x14ac:dyDescent="0.25">
      <c r="A29">
        <v>1923</v>
      </c>
      <c r="B29" s="535"/>
      <c r="C29" s="1041">
        <f>'Japan (sources)'!D28*100</f>
        <v>50.5</v>
      </c>
      <c r="D29" s="305">
        <f>'Japan (sources)'!F28</f>
        <v>19.722999999999999</v>
      </c>
      <c r="E29" s="214"/>
      <c r="F29" s="215"/>
      <c r="G29" s="305"/>
      <c r="H29" s="216"/>
      <c r="I29" s="216"/>
    </row>
    <row r="30" spans="1:9" x14ac:dyDescent="0.25">
      <c r="A30">
        <v>1924</v>
      </c>
      <c r="B30" s="535"/>
      <c r="C30" s="312"/>
      <c r="D30" s="305">
        <f>'Japan (sources)'!F29</f>
        <v>19.718</v>
      </c>
      <c r="E30" s="214"/>
      <c r="F30" s="215"/>
      <c r="G30" s="305"/>
      <c r="H30" s="216"/>
      <c r="I30" s="216"/>
    </row>
    <row r="31" spans="1:9" x14ac:dyDescent="0.25">
      <c r="A31">
        <v>1925</v>
      </c>
      <c r="B31" s="535"/>
      <c r="C31" s="312"/>
      <c r="D31" s="305">
        <f>'Japan (sources)'!F30</f>
        <v>18.318000000000001</v>
      </c>
      <c r="E31" s="214"/>
      <c r="F31" s="215"/>
      <c r="G31" s="305"/>
      <c r="H31" s="216"/>
      <c r="I31" s="216"/>
    </row>
    <row r="32" spans="1:9" x14ac:dyDescent="0.25">
      <c r="A32">
        <v>1926</v>
      </c>
      <c r="B32" s="535"/>
      <c r="C32" s="312"/>
      <c r="D32" s="305">
        <f>'Japan (sources)'!F31</f>
        <v>18.547000000000001</v>
      </c>
      <c r="E32" s="214"/>
      <c r="F32" s="215"/>
      <c r="G32" s="305"/>
      <c r="H32" s="216"/>
      <c r="I32" s="216"/>
    </row>
    <row r="33" spans="1:9" x14ac:dyDescent="0.25">
      <c r="A33">
        <v>1927</v>
      </c>
      <c r="B33" s="535"/>
      <c r="C33" s="312"/>
      <c r="D33" s="305">
        <f>'Japan (sources)'!F32</f>
        <v>17.893999999999998</v>
      </c>
      <c r="E33" s="214"/>
      <c r="F33" s="215"/>
      <c r="G33" s="305"/>
      <c r="H33" s="216"/>
      <c r="I33" s="216"/>
    </row>
    <row r="34" spans="1:9" x14ac:dyDescent="0.25">
      <c r="A34">
        <v>1928</v>
      </c>
      <c r="B34" s="535"/>
      <c r="C34" s="312"/>
      <c r="D34" s="305">
        <f>'Japan (sources)'!F33</f>
        <v>18.509</v>
      </c>
      <c r="E34" s="214"/>
      <c r="F34" s="215"/>
      <c r="G34" s="305"/>
      <c r="H34" s="216"/>
      <c r="I34" s="216"/>
    </row>
    <row r="35" spans="1:9" x14ac:dyDescent="0.25">
      <c r="A35">
        <v>1929</v>
      </c>
      <c r="B35" s="535"/>
      <c r="C35" s="312"/>
      <c r="D35" s="305">
        <f>'Japan (sources)'!F34</f>
        <v>18.353999999999999</v>
      </c>
      <c r="E35" s="214"/>
      <c r="F35" s="215"/>
      <c r="G35" s="305"/>
      <c r="H35" s="216"/>
      <c r="I35" s="216"/>
    </row>
    <row r="36" spans="1:9" x14ac:dyDescent="0.25">
      <c r="A36">
        <v>1930</v>
      </c>
      <c r="B36" s="535"/>
      <c r="C36" s="1041">
        <f>'Japan (sources)'!D35*100</f>
        <v>51.2</v>
      </c>
      <c r="D36" s="305">
        <f>'Japan (sources)'!F35</f>
        <v>16.783000000000001</v>
      </c>
      <c r="E36" s="214"/>
      <c r="F36" s="215"/>
      <c r="G36" s="305"/>
      <c r="H36" s="216"/>
      <c r="I36" s="216"/>
    </row>
    <row r="37" spans="1:9" x14ac:dyDescent="0.25">
      <c r="A37">
        <v>1931</v>
      </c>
      <c r="B37" s="535"/>
      <c r="C37" s="312"/>
      <c r="D37" s="305">
        <f>'Japan (sources)'!F36</f>
        <v>17.378</v>
      </c>
      <c r="E37" s="214"/>
      <c r="F37" s="215"/>
      <c r="G37" s="305"/>
      <c r="H37" s="216"/>
      <c r="I37" s="216"/>
    </row>
    <row r="38" spans="1:9" x14ac:dyDescent="0.25">
      <c r="A38">
        <v>1932</v>
      </c>
      <c r="B38" s="535"/>
      <c r="C38" s="312"/>
      <c r="D38" s="305">
        <f>'Japan (sources)'!F37</f>
        <v>17.559999999999999</v>
      </c>
      <c r="E38" s="214"/>
      <c r="F38" s="215"/>
      <c r="G38" s="305"/>
      <c r="H38" s="216"/>
      <c r="I38" s="216"/>
    </row>
    <row r="39" spans="1:9" x14ac:dyDescent="0.25">
      <c r="A39">
        <v>1933</v>
      </c>
      <c r="B39" s="535"/>
      <c r="C39" s="312"/>
      <c r="D39" s="305">
        <f>'Japan (sources)'!F38</f>
        <v>18.276</v>
      </c>
      <c r="E39" s="214"/>
      <c r="F39" s="215"/>
      <c r="G39" s="305"/>
      <c r="H39" s="216"/>
      <c r="I39" s="216"/>
    </row>
    <row r="40" spans="1:9" x14ac:dyDescent="0.25">
      <c r="A40">
        <v>1934</v>
      </c>
      <c r="B40" s="535"/>
      <c r="C40" s="312"/>
      <c r="D40" s="305">
        <f>'Japan (sources)'!F39</f>
        <v>18.96</v>
      </c>
      <c r="E40" s="214"/>
      <c r="F40" s="215"/>
      <c r="G40" s="305"/>
      <c r="H40" s="216"/>
      <c r="I40" s="216"/>
    </row>
    <row r="41" spans="1:9" x14ac:dyDescent="0.25">
      <c r="A41">
        <v>1935</v>
      </c>
      <c r="B41" s="535"/>
      <c r="C41" s="312"/>
      <c r="D41" s="305">
        <f>'Japan (sources)'!F40</f>
        <v>18.741</v>
      </c>
      <c r="E41" s="214"/>
      <c r="F41" s="215"/>
      <c r="G41" s="305"/>
      <c r="H41" s="216"/>
      <c r="I41" s="216"/>
    </row>
    <row r="42" spans="1:9" x14ac:dyDescent="0.25">
      <c r="A42">
        <v>1936</v>
      </c>
      <c r="B42" s="535"/>
      <c r="C42" s="312"/>
      <c r="D42" s="305">
        <f>'Japan (sources)'!F41</f>
        <v>18.675999999999998</v>
      </c>
      <c r="E42" s="214"/>
      <c r="F42" s="215"/>
      <c r="G42" s="305"/>
      <c r="H42" s="216"/>
      <c r="I42" s="216"/>
    </row>
    <row r="43" spans="1:9" x14ac:dyDescent="0.25">
      <c r="A43">
        <v>1937</v>
      </c>
      <c r="B43" s="535"/>
      <c r="C43" s="312">
        <f>'Japan (sources)'!D42*100</f>
        <v>54.7</v>
      </c>
      <c r="D43" s="305">
        <f>'Japan (sources)'!F42</f>
        <v>19.263999999999999</v>
      </c>
      <c r="E43" s="214"/>
      <c r="F43" s="215"/>
      <c r="G43" s="305"/>
      <c r="H43" s="216"/>
      <c r="I43" s="216"/>
    </row>
    <row r="44" spans="1:9" x14ac:dyDescent="0.25">
      <c r="A44">
        <v>1938</v>
      </c>
      <c r="B44" s="535"/>
      <c r="C44" s="312"/>
      <c r="D44" s="305">
        <f>'Japan (sources)'!F43</f>
        <v>19.922000000000001</v>
      </c>
      <c r="E44" s="214"/>
      <c r="F44" s="215"/>
      <c r="G44" s="305"/>
      <c r="H44" s="216"/>
      <c r="I44" s="216"/>
    </row>
    <row r="45" spans="1:9" x14ac:dyDescent="0.25">
      <c r="A45">
        <v>1939</v>
      </c>
      <c r="B45" s="535"/>
      <c r="C45" s="312"/>
      <c r="D45" s="305">
        <f>'Japan (sources)'!F44</f>
        <v>17.949000000000002</v>
      </c>
      <c r="E45" s="214"/>
      <c r="F45" s="215"/>
      <c r="G45" s="305"/>
      <c r="H45" s="216"/>
      <c r="I45" s="216"/>
    </row>
    <row r="46" spans="1:9" x14ac:dyDescent="0.25">
      <c r="A46">
        <v>1940</v>
      </c>
      <c r="B46" s="535"/>
      <c r="C46" s="312"/>
      <c r="D46" s="305">
        <f>'Japan (sources)'!F45</f>
        <v>16.452000000000002</v>
      </c>
      <c r="E46" s="214"/>
      <c r="F46" s="215"/>
      <c r="G46" s="305"/>
      <c r="H46" s="216"/>
      <c r="I46" s="216"/>
    </row>
    <row r="47" spans="1:9" x14ac:dyDescent="0.25">
      <c r="A47">
        <v>1941</v>
      </c>
      <c r="B47" s="535"/>
      <c r="C47" s="312"/>
      <c r="D47" s="305">
        <f>'Japan (sources)'!F46</f>
        <v>16.673999999999999</v>
      </c>
      <c r="E47" s="214"/>
      <c r="F47" s="215"/>
      <c r="G47" s="305"/>
      <c r="H47" s="216"/>
      <c r="I47" s="216"/>
    </row>
    <row r="48" spans="1:9" x14ac:dyDescent="0.25">
      <c r="A48">
        <v>1942</v>
      </c>
      <c r="B48" s="535"/>
      <c r="C48" s="312"/>
      <c r="D48" s="305">
        <f>'Japan (sources)'!F47</f>
        <v>15.11</v>
      </c>
      <c r="E48" s="214"/>
      <c r="F48" s="215"/>
      <c r="G48" s="305"/>
      <c r="H48" s="216"/>
      <c r="I48" s="216"/>
    </row>
    <row r="49" spans="1:9" x14ac:dyDescent="0.25">
      <c r="A49">
        <v>1943</v>
      </c>
      <c r="B49" s="535"/>
      <c r="C49" s="312"/>
      <c r="D49" s="305">
        <f>'Japan (sources)'!F48</f>
        <v>13.625</v>
      </c>
      <c r="E49" s="214"/>
      <c r="F49" s="215"/>
      <c r="G49" s="305"/>
      <c r="H49" s="216"/>
      <c r="I49" s="216"/>
    </row>
    <row r="50" spans="1:9" x14ac:dyDescent="0.25">
      <c r="A50">
        <v>1944</v>
      </c>
      <c r="B50" s="535"/>
      <c r="C50" s="312"/>
      <c r="D50" s="305">
        <f>'Japan (sources)'!F49</f>
        <v>10.739000000000001</v>
      </c>
      <c r="E50" s="214"/>
      <c r="F50" s="215"/>
      <c r="G50" s="305"/>
      <c r="H50" s="216"/>
      <c r="I50" s="216"/>
    </row>
    <row r="51" spans="1:9" x14ac:dyDescent="0.25">
      <c r="A51">
        <v>1945</v>
      </c>
      <c r="B51" s="535"/>
      <c r="C51" s="312"/>
      <c r="D51" s="305">
        <f>'Japan (sources)'!F50</f>
        <v>6.4269999999999996</v>
      </c>
      <c r="E51" s="214"/>
      <c r="F51" s="215"/>
      <c r="G51" s="305"/>
      <c r="H51" s="216"/>
      <c r="I51" s="216"/>
    </row>
    <row r="52" spans="1:9" x14ac:dyDescent="0.25">
      <c r="A52">
        <v>1946</v>
      </c>
      <c r="B52" s="535"/>
      <c r="C52" s="312"/>
      <c r="D52" s="305"/>
      <c r="E52" s="214"/>
      <c r="F52" s="215"/>
      <c r="G52" s="305"/>
      <c r="H52" s="216"/>
      <c r="I52" s="216"/>
    </row>
    <row r="53" spans="1:9" x14ac:dyDescent="0.25">
      <c r="A53">
        <v>1947</v>
      </c>
      <c r="B53" s="535"/>
      <c r="C53" s="312"/>
      <c r="D53" s="305">
        <f>'Japan (sources)'!F52</f>
        <v>7.3569999999999993</v>
      </c>
      <c r="E53" s="214"/>
      <c r="F53" s="215"/>
      <c r="G53" s="305"/>
      <c r="H53" s="216"/>
      <c r="I53" s="216"/>
    </row>
    <row r="54" spans="1:9" x14ac:dyDescent="0.25">
      <c r="A54">
        <v>1948</v>
      </c>
      <c r="B54" s="535"/>
      <c r="C54" s="312"/>
      <c r="D54" s="305">
        <f>'Japan (sources)'!F53</f>
        <v>7.7910000000000004</v>
      </c>
      <c r="E54" s="214"/>
      <c r="F54" s="215"/>
      <c r="G54" s="305"/>
      <c r="H54" s="216"/>
      <c r="I54" s="216"/>
    </row>
    <row r="55" spans="1:9" x14ac:dyDescent="0.25">
      <c r="A55">
        <v>1949</v>
      </c>
      <c r="B55" s="535"/>
      <c r="C55" s="312"/>
      <c r="D55" s="305">
        <f>'Japan (sources)'!F54</f>
        <v>7.8929999999999998</v>
      </c>
      <c r="E55" s="214"/>
      <c r="F55" s="229"/>
      <c r="G55" s="305"/>
      <c r="H55" s="216"/>
      <c r="I55" s="216"/>
    </row>
    <row r="56" spans="1:9" x14ac:dyDescent="0.25">
      <c r="A56">
        <v>1950</v>
      </c>
      <c r="B56" s="535"/>
      <c r="C56" s="312"/>
      <c r="D56" s="305">
        <f>'Japan (sources)'!F55</f>
        <v>7.6890000000000001</v>
      </c>
      <c r="E56" s="214"/>
      <c r="F56" s="231"/>
      <c r="G56" s="305"/>
      <c r="H56" s="216"/>
      <c r="I56" s="216"/>
    </row>
    <row r="57" spans="1:9" x14ac:dyDescent="0.25">
      <c r="A57">
        <v>1951</v>
      </c>
      <c r="B57" s="535"/>
      <c r="C57" s="312"/>
      <c r="D57" s="305">
        <f>'Japan (sources)'!F56</f>
        <v>7.282</v>
      </c>
      <c r="E57" s="222"/>
      <c r="F57" s="541">
        <f>'Japan (sources)'!J56*Japan!F58/'Japan (sources)'!J57</f>
        <v>215.17055201940644</v>
      </c>
      <c r="G57" s="305"/>
      <c r="H57" s="216"/>
      <c r="I57" s="216"/>
    </row>
    <row r="58" spans="1:9" x14ac:dyDescent="0.25">
      <c r="A58">
        <v>1952</v>
      </c>
      <c r="B58" s="535"/>
      <c r="C58" s="312"/>
      <c r="D58" s="305">
        <f>'Japan (sources)'!F57</f>
        <v>7.8540000000000001</v>
      </c>
      <c r="E58" s="222"/>
      <c r="F58" s="541">
        <f>'Japan (sources)'!J57*Japan!F59/'Japan (sources)'!J58</f>
        <v>217.82125151908741</v>
      </c>
      <c r="G58" s="305"/>
      <c r="H58" s="216"/>
      <c r="I58" s="216"/>
    </row>
    <row r="59" spans="1:9" x14ac:dyDescent="0.25">
      <c r="A59">
        <v>1953</v>
      </c>
      <c r="B59" s="535"/>
      <c r="C59" s="312"/>
      <c r="D59" s="305">
        <f>'Japan (sources)'!F58</f>
        <v>7.4580000000000011</v>
      </c>
      <c r="E59" s="222"/>
      <c r="F59" s="541">
        <f>'Japan (sources)'!J58*Japan!F60/'Japan (sources)'!J59</f>
        <v>231.07872073603039</v>
      </c>
      <c r="G59" s="305"/>
      <c r="H59" s="216"/>
      <c r="I59" s="216"/>
    </row>
    <row r="60" spans="1:9" x14ac:dyDescent="0.25">
      <c r="A60">
        <v>1954</v>
      </c>
      <c r="B60" s="535"/>
      <c r="C60" s="312"/>
      <c r="D60" s="305">
        <f>'Japan (sources)'!F59</f>
        <v>7.1989999999999998</v>
      </c>
      <c r="E60" s="222"/>
      <c r="F60" s="541">
        <f>'Japan (sources)'!J59*Japan!F61/'Japan (sources)'!J60</f>
        <v>225.52038659564855</v>
      </c>
      <c r="G60" s="305"/>
      <c r="H60" s="216"/>
      <c r="I60" s="216"/>
    </row>
    <row r="61" spans="1:9" x14ac:dyDescent="0.25">
      <c r="A61">
        <v>1955</v>
      </c>
      <c r="B61" s="535"/>
      <c r="C61" s="312"/>
      <c r="D61" s="305">
        <f>'Japan (sources)'!F60</f>
        <v>6.9089999999999998</v>
      </c>
      <c r="E61" s="222"/>
      <c r="F61" s="541">
        <f>'Japan (sources)'!J60*Japan!F62/'Japan (sources)'!J61</f>
        <v>221.44707015452781</v>
      </c>
      <c r="G61" s="305"/>
      <c r="H61" s="216"/>
      <c r="I61" s="216"/>
    </row>
    <row r="62" spans="1:9" x14ac:dyDescent="0.25">
      <c r="A62">
        <v>1956</v>
      </c>
      <c r="B62" s="535"/>
      <c r="C62" s="312"/>
      <c r="D62" s="305">
        <f>'Japan (sources)'!F61</f>
        <v>7.3689999999999989</v>
      </c>
      <c r="E62" s="222"/>
      <c r="F62" s="541">
        <f>'Japan (sources)'!J61*Japan!F63/'Japan (sources)'!J62</f>
        <v>227.10226050310416</v>
      </c>
      <c r="G62" s="305"/>
      <c r="H62" s="216"/>
      <c r="I62" s="216"/>
    </row>
    <row r="63" spans="1:9" x14ac:dyDescent="0.25">
      <c r="A63">
        <v>1957</v>
      </c>
      <c r="B63" s="535"/>
      <c r="C63" s="312"/>
      <c r="D63" s="305">
        <f>'Japan (sources)'!F62</f>
        <v>7.6849999999999996</v>
      </c>
      <c r="E63" s="222"/>
      <c r="F63" s="541">
        <f>'Japan (sources)'!J62*Japan!F64/'Japan (sources)'!J63</f>
        <v>229.62002195388303</v>
      </c>
      <c r="G63" s="305"/>
      <c r="H63" s="216"/>
      <c r="I63" s="216"/>
    </row>
    <row r="64" spans="1:9" x14ac:dyDescent="0.25">
      <c r="A64">
        <v>1958</v>
      </c>
      <c r="B64" s="535"/>
      <c r="C64" s="312"/>
      <c r="D64" s="305">
        <f>'Japan (sources)'!F63</f>
        <v>7.74</v>
      </c>
      <c r="E64" s="222"/>
      <c r="F64" s="541">
        <f>'Japan (sources)'!J63*Japan!F65/'Japan (sources)'!J64</f>
        <v>228.32131916238711</v>
      </c>
      <c r="G64" s="305"/>
      <c r="H64" s="216"/>
      <c r="I64" s="216"/>
    </row>
    <row r="65" spans="1:9" x14ac:dyDescent="0.25">
      <c r="A65">
        <v>1959</v>
      </c>
      <c r="B65" s="535"/>
      <c r="C65" s="312"/>
      <c r="D65" s="305">
        <f>'Japan (sources)'!F64</f>
        <v>7.9729999999999999</v>
      </c>
      <c r="E65" s="222"/>
      <c r="F65" s="541">
        <f>'Japan (sources)'!J64*Japan!F66/'Japan (sources)'!J65</f>
        <v>226.16352571825294</v>
      </c>
      <c r="G65" s="305"/>
      <c r="H65" s="216"/>
      <c r="I65" s="216"/>
    </row>
    <row r="66" spans="1:9" x14ac:dyDescent="0.25">
      <c r="A66">
        <v>1960</v>
      </c>
      <c r="B66" s="535"/>
      <c r="C66" s="312"/>
      <c r="D66" s="305">
        <f>'Japan (sources)'!F65</f>
        <v>8.173</v>
      </c>
      <c r="E66" s="222"/>
      <c r="F66" s="541">
        <f>'Japan (sources)'!J65*Japan!F67/'Japan (sources)'!J66</f>
        <v>226.17721003865043</v>
      </c>
      <c r="G66" s="305"/>
      <c r="H66" s="223"/>
      <c r="I66" s="223"/>
    </row>
    <row r="67" spans="1:9" x14ac:dyDescent="0.25">
      <c r="A67">
        <v>1961</v>
      </c>
      <c r="B67" s="535"/>
      <c r="C67" s="312"/>
      <c r="D67" s="305">
        <f>'Japan (sources)'!F66</f>
        <v>8.4410000000000007</v>
      </c>
      <c r="E67" s="222"/>
      <c r="F67" s="541">
        <f>'Japan (sources)'!J66*Japan!F68/'Japan (sources)'!J67</f>
        <v>220.35311847372148</v>
      </c>
      <c r="G67" s="305"/>
      <c r="H67" s="223"/>
      <c r="I67" s="223"/>
    </row>
    <row r="68" spans="1:9" x14ac:dyDescent="0.25">
      <c r="A68">
        <v>1962</v>
      </c>
      <c r="B68" s="1021">
        <f>'Japan (sources)'!B67*Japan!B$87/'Japan (sources)'!B$86</f>
        <v>24.705280254777072</v>
      </c>
      <c r="C68" s="312"/>
      <c r="D68" s="305">
        <f>'Japan (sources)'!F67</f>
        <v>8.6809999999999992</v>
      </c>
      <c r="E68" s="222"/>
      <c r="F68" s="541">
        <f>'Japan (sources)'!J67*Japan!F69/'Japan (sources)'!J68</f>
        <v>215.46007476345332</v>
      </c>
      <c r="G68" s="305"/>
      <c r="H68" s="223"/>
      <c r="I68" s="223"/>
    </row>
    <row r="69" spans="1:9" x14ac:dyDescent="0.25">
      <c r="A69">
        <v>1963</v>
      </c>
      <c r="B69" s="1021"/>
      <c r="C69" s="312"/>
      <c r="D69" s="305">
        <f>'Japan (sources)'!F68</f>
        <v>8.5009999999999994</v>
      </c>
      <c r="E69" s="222"/>
      <c r="F69" s="541">
        <f>'Japan (sources)'!J68*Japan!F70/'Japan (sources)'!J69</f>
        <v>210.57178384454269</v>
      </c>
      <c r="G69" s="305"/>
      <c r="H69" s="223"/>
      <c r="I69" s="223"/>
    </row>
    <row r="70" spans="1:9" x14ac:dyDescent="0.25">
      <c r="A70">
        <v>1964</v>
      </c>
      <c r="B70" s="1021"/>
      <c r="C70" s="312"/>
      <c r="D70" s="305">
        <f>'Japan (sources)'!F69</f>
        <v>8.33</v>
      </c>
      <c r="E70" s="222"/>
      <c r="F70" s="541">
        <f>'Japan (sources)'!J69*Japan!F71/'Japan (sources)'!J70</f>
        <v>207.54833783246656</v>
      </c>
      <c r="G70" s="305"/>
      <c r="H70" s="223"/>
      <c r="I70" s="223"/>
    </row>
    <row r="71" spans="1:9" x14ac:dyDescent="0.25">
      <c r="A71">
        <v>1965</v>
      </c>
      <c r="B71" s="1021"/>
      <c r="C71" s="312"/>
      <c r="D71" s="305">
        <f>'Japan (sources)'!F70</f>
        <v>7.9050000000000002</v>
      </c>
      <c r="E71" s="222"/>
      <c r="F71" s="541">
        <f>'Japan (sources)'!J70*Japan!F72/'Japan (sources)'!J71</f>
        <v>202.04014460122374</v>
      </c>
      <c r="G71" s="305"/>
      <c r="H71" s="223"/>
      <c r="I71" s="223"/>
    </row>
    <row r="72" spans="1:9" x14ac:dyDescent="0.25">
      <c r="A72">
        <v>1966</v>
      </c>
      <c r="B72" s="1021"/>
      <c r="C72" s="312"/>
      <c r="D72" s="305">
        <f>'Japan (sources)'!F71</f>
        <v>7.6179999999999994</v>
      </c>
      <c r="E72" s="222"/>
      <c r="F72" s="541">
        <f>'Japan (sources)'!J71*Japan!F73/'Japan (sources)'!J72</f>
        <v>199.55967555323403</v>
      </c>
      <c r="G72" s="305"/>
      <c r="H72" s="223"/>
      <c r="I72" s="223"/>
    </row>
    <row r="73" spans="1:9" x14ac:dyDescent="0.25">
      <c r="A73">
        <v>1967</v>
      </c>
      <c r="B73" s="1021">
        <f>'Japan (sources)'!B72*Japan!B$87/'Japan (sources)'!B$86</f>
        <v>23.556197452229299</v>
      </c>
      <c r="C73" s="312"/>
      <c r="D73" s="305">
        <f>'Japan (sources)'!F72</f>
        <v>7.6319999999999997</v>
      </c>
      <c r="E73" s="222"/>
      <c r="F73" s="541">
        <f>'Japan (sources)'!J72*Japan!F74/'Japan (sources)'!J73</f>
        <v>194.57386040570586</v>
      </c>
      <c r="G73" s="305"/>
      <c r="H73" s="223"/>
      <c r="I73" s="223"/>
    </row>
    <row r="74" spans="1:9" x14ac:dyDescent="0.25">
      <c r="A74">
        <v>1968</v>
      </c>
      <c r="B74" s="1021"/>
      <c r="C74" s="312"/>
      <c r="D74" s="305">
        <f>'Japan (sources)'!F73</f>
        <v>7.5579999999999998</v>
      </c>
      <c r="E74" s="222"/>
      <c r="F74" s="541">
        <f>'Japan (sources)'!J73*Japan!F75/'Japan (sources)'!J74</f>
        <v>194.10075053201081</v>
      </c>
      <c r="G74" s="305"/>
      <c r="H74" s="223"/>
      <c r="I74" s="223"/>
    </row>
    <row r="75" spans="1:9" x14ac:dyDescent="0.25">
      <c r="A75">
        <v>1969</v>
      </c>
      <c r="B75" s="1021"/>
      <c r="C75" s="312"/>
      <c r="D75" s="305">
        <f>'Japan (sources)'!F74</f>
        <v>8.0060000000000002</v>
      </c>
      <c r="E75" s="222"/>
      <c r="F75" s="541">
        <f>'Japan (sources)'!J74*Japan!F76/'Japan (sources)'!J75</f>
        <v>190.7588471693077</v>
      </c>
      <c r="G75" s="305"/>
      <c r="H75" s="223"/>
      <c r="I75" s="223"/>
    </row>
    <row r="76" spans="1:9" x14ac:dyDescent="0.25">
      <c r="A76">
        <v>1970</v>
      </c>
      <c r="B76" s="1021"/>
      <c r="C76" s="312"/>
      <c r="D76" s="305">
        <f>'Japan (sources)'!F75</f>
        <v>8.1890000000000001</v>
      </c>
      <c r="E76" s="222"/>
      <c r="F76" s="541">
        <f>'Japan (sources)'!J75*Japan!F77/'Japan (sources)'!J76</f>
        <v>187.01638411465802</v>
      </c>
      <c r="G76" s="305"/>
      <c r="H76" s="223"/>
      <c r="I76" s="223"/>
    </row>
    <row r="77" spans="1:9" x14ac:dyDescent="0.25">
      <c r="A77">
        <v>1971</v>
      </c>
      <c r="B77" s="1021"/>
      <c r="C77" s="312"/>
      <c r="D77" s="305">
        <f>'Japan (sources)'!F76</f>
        <v>8.42</v>
      </c>
      <c r="E77" s="222"/>
      <c r="F77" s="541">
        <f>'Japan (sources)'!J76*Japan!F78/'Japan (sources)'!J77</f>
        <v>183.43856832606804</v>
      </c>
      <c r="G77" s="305"/>
      <c r="H77" s="223"/>
      <c r="I77" s="223"/>
    </row>
    <row r="78" spans="1:9" x14ac:dyDescent="0.25">
      <c r="A78">
        <v>1972</v>
      </c>
      <c r="B78" s="1021">
        <f>'Japan (sources)'!B77*Japan!B$87/'Japan (sources)'!B$86</f>
        <v>22.550750000000001</v>
      </c>
      <c r="C78" s="312"/>
      <c r="D78" s="305">
        <f>'Japan (sources)'!F77</f>
        <v>8.1010000000000009</v>
      </c>
      <c r="E78" s="222"/>
      <c r="F78" s="541">
        <f>'Japan (sources)'!J77*Japan!F79/'Japan (sources)'!J78</f>
        <v>183.90392666805113</v>
      </c>
      <c r="G78" s="305"/>
      <c r="H78" s="223"/>
      <c r="I78" s="223"/>
    </row>
    <row r="79" spans="1:9" x14ac:dyDescent="0.25">
      <c r="A79">
        <v>1973</v>
      </c>
      <c r="B79" s="1021"/>
      <c r="C79" s="312"/>
      <c r="D79" s="305">
        <f>'Japan (sources)'!F78</f>
        <v>7.6150000000000002</v>
      </c>
      <c r="E79" s="222"/>
      <c r="F79" s="541">
        <f>'Japan (sources)'!J78*Japan!F80/'Japan (sources)'!J79</f>
        <v>181.54736733963747</v>
      </c>
      <c r="G79" s="305"/>
      <c r="H79" s="223"/>
      <c r="I79" s="223"/>
    </row>
    <row r="80" spans="1:9" x14ac:dyDescent="0.25">
      <c r="A80">
        <v>1974</v>
      </c>
      <c r="B80" s="1021"/>
      <c r="C80" s="312"/>
      <c r="D80" s="305">
        <f>'Japan (sources)'!F79</f>
        <v>7.2029999999999994</v>
      </c>
      <c r="E80" s="222"/>
      <c r="F80" s="541">
        <f>'Japan (sources)'!J79*Japan!F81/'Japan (sources)'!J80</f>
        <v>177.19953309372551</v>
      </c>
      <c r="G80" s="305"/>
      <c r="H80" s="227"/>
      <c r="I80" s="227"/>
    </row>
    <row r="81" spans="1:9" x14ac:dyDescent="0.25">
      <c r="A81">
        <v>1975</v>
      </c>
      <c r="B81" s="1021">
        <f>'Japan (sources)'!B80*Japan!B$87/'Japan (sources)'!B$86</f>
        <v>24.848915605095545</v>
      </c>
      <c r="C81" s="312"/>
      <c r="D81" s="305">
        <f>'Japan (sources)'!F80</f>
        <v>7.0830000000000002</v>
      </c>
      <c r="E81" s="222"/>
      <c r="F81" s="540">
        <f>'Japan (sources)'!K80*100</f>
        <v>175.7</v>
      </c>
      <c r="G81" s="305"/>
      <c r="H81" s="227"/>
      <c r="I81" s="227"/>
    </row>
    <row r="82" spans="1:9" x14ac:dyDescent="0.25">
      <c r="A82">
        <v>1976</v>
      </c>
      <c r="B82" s="1021"/>
      <c r="C82" s="312"/>
      <c r="D82" s="305">
        <f>'Japan (sources)'!F81</f>
        <v>6.8059999999999992</v>
      </c>
      <c r="E82" s="222"/>
      <c r="F82" s="225">
        <f>'Japan (sources)'!K81*100</f>
        <v>176.29999999999998</v>
      </c>
      <c r="G82" s="305"/>
      <c r="H82" s="227"/>
      <c r="I82" s="227"/>
    </row>
    <row r="83" spans="1:9" x14ac:dyDescent="0.25">
      <c r="A83">
        <v>1977</v>
      </c>
      <c r="B83" s="1021"/>
      <c r="C83" s="312"/>
      <c r="D83" s="305">
        <f>'Japan (sources)'!F82</f>
        <v>6.7690000000000001</v>
      </c>
      <c r="E83" s="222"/>
      <c r="F83" s="225">
        <f>'Japan (sources)'!K82*100</f>
        <v>175.5</v>
      </c>
      <c r="G83" s="305"/>
      <c r="H83" s="227"/>
      <c r="I83" s="227"/>
    </row>
    <row r="84" spans="1:9" x14ac:dyDescent="0.25">
      <c r="A84">
        <v>1978</v>
      </c>
      <c r="B84" s="1021">
        <f>'Japan (sources)'!B83*Japan!B$87/'Japan (sources)'!B$86</f>
        <v>24.274374203821655</v>
      </c>
      <c r="C84" s="312"/>
      <c r="D84" s="305">
        <f>'Japan (sources)'!F83</f>
        <v>6.96</v>
      </c>
      <c r="E84" s="222"/>
      <c r="F84" s="225">
        <f>'Japan (sources)'!K83*100</f>
        <v>176.1</v>
      </c>
      <c r="G84" s="305"/>
      <c r="H84" s="227"/>
      <c r="I84" s="227"/>
    </row>
    <row r="85" spans="1:9" x14ac:dyDescent="0.25">
      <c r="A85">
        <v>1979</v>
      </c>
      <c r="B85" s="1021"/>
      <c r="C85" s="312"/>
      <c r="D85" s="305">
        <f>'Japan (sources)'!F84</f>
        <v>7.246999999999999</v>
      </c>
      <c r="E85" s="222"/>
      <c r="F85" s="225">
        <f>'Japan (sources)'!K84*100</f>
        <v>175.7</v>
      </c>
      <c r="G85" s="305"/>
      <c r="H85" s="227"/>
      <c r="I85" s="227"/>
    </row>
    <row r="86" spans="1:9" x14ac:dyDescent="0.25">
      <c r="A86">
        <v>1980</v>
      </c>
      <c r="B86" s="1022"/>
      <c r="C86" s="312"/>
      <c r="D86" s="305">
        <f>'Japan (sources)'!F85</f>
        <v>7.1580000000000004</v>
      </c>
      <c r="E86" s="222"/>
      <c r="F86" s="225">
        <f>'Japan (sources)'!K85*100</f>
        <v>175.6</v>
      </c>
      <c r="G86" s="305"/>
      <c r="H86" s="227"/>
      <c r="I86" s="227"/>
    </row>
    <row r="87" spans="1:9" x14ac:dyDescent="0.25">
      <c r="A87">
        <v>1981</v>
      </c>
      <c r="B87" s="1023">
        <f>'Japan (sources)'!C86*100</f>
        <v>22.550750000000001</v>
      </c>
      <c r="C87" s="312"/>
      <c r="D87" s="305">
        <f>'Japan (sources)'!F86</f>
        <v>7.109</v>
      </c>
      <c r="E87" s="222"/>
      <c r="F87" s="225">
        <f>'Japan (sources)'!K86*100</f>
        <v>176.8</v>
      </c>
      <c r="G87" s="305"/>
      <c r="H87" s="227"/>
      <c r="I87" s="227"/>
    </row>
    <row r="88" spans="1:9" x14ac:dyDescent="0.25">
      <c r="A88">
        <v>1982</v>
      </c>
      <c r="B88" s="1021">
        <f>'Japan (sources)'!C87*100</f>
        <v>22.099869999999999</v>
      </c>
      <c r="C88" s="312"/>
      <c r="D88" s="305">
        <f>'Japan (sources)'!F87</f>
        <v>7.020999999999999</v>
      </c>
      <c r="E88" s="222"/>
      <c r="F88" s="225">
        <f>'Japan (sources)'!K87*100</f>
        <v>179.1</v>
      </c>
      <c r="G88" s="305"/>
      <c r="H88" s="227"/>
      <c r="I88" s="227"/>
    </row>
    <row r="89" spans="1:9" x14ac:dyDescent="0.25">
      <c r="A89">
        <v>1983</v>
      </c>
      <c r="B89" s="1021">
        <f>'Japan (sources)'!C88*100</f>
        <v>22.21818</v>
      </c>
      <c r="C89" s="312"/>
      <c r="D89" s="305">
        <f>'Japan (sources)'!F88</f>
        <v>6.9429999999999996</v>
      </c>
      <c r="E89" s="222"/>
      <c r="F89" s="225">
        <f>'Japan (sources)'!K88*100</f>
        <v>181.8</v>
      </c>
      <c r="G89" s="1060">
        <f>'Japan (sources)'!M88</f>
        <v>66.8</v>
      </c>
      <c r="H89" s="227"/>
      <c r="I89" s="227"/>
    </row>
    <row r="90" spans="1:9" x14ac:dyDescent="0.25">
      <c r="A90">
        <v>1984</v>
      </c>
      <c r="B90" s="1021">
        <f>'Japan (sources)'!C89*100</f>
        <v>22.16563</v>
      </c>
      <c r="C90" s="312"/>
      <c r="D90" s="305">
        <f>'Japan (sources)'!F89</f>
        <v>6.9530000000000012</v>
      </c>
      <c r="E90" s="222"/>
      <c r="F90" s="225">
        <f>'Japan (sources)'!K89*100</f>
        <v>183.20000000000002</v>
      </c>
      <c r="G90" s="1060">
        <f>'Japan (sources)'!M89</f>
        <v>66.8</v>
      </c>
      <c r="H90" s="227"/>
      <c r="I90" s="227"/>
    </row>
    <row r="91" spans="1:9" x14ac:dyDescent="0.25">
      <c r="A91">
        <v>1985</v>
      </c>
      <c r="B91" s="1021">
        <f>'Japan (sources)'!C90*100</f>
        <v>23.07028</v>
      </c>
      <c r="C91" s="312"/>
      <c r="D91" s="305">
        <f>'Japan (sources)'!F90</f>
        <v>7.0319999999999991</v>
      </c>
      <c r="E91" s="321">
        <f>'Japan (sources)'!H90*100</f>
        <v>18</v>
      </c>
      <c r="F91" s="225">
        <f>'Japan (sources)'!K90*100</f>
        <v>180.99999</v>
      </c>
      <c r="G91" s="1060">
        <f>'Japan (sources)'!M90</f>
        <v>66.8</v>
      </c>
      <c r="H91" s="227"/>
      <c r="I91" s="227"/>
    </row>
    <row r="92" spans="1:9" x14ac:dyDescent="0.25">
      <c r="A92">
        <v>1986</v>
      </c>
      <c r="B92" s="1021">
        <f>'Japan (sources)'!C91*100</f>
        <v>23.137219999999999</v>
      </c>
      <c r="C92" s="312"/>
      <c r="D92" s="305">
        <f>'Japan (sources)'!F91</f>
        <v>7.2080000000000002</v>
      </c>
      <c r="E92" s="321"/>
      <c r="F92" s="225">
        <f>'Japan (sources)'!K91*100</f>
        <v>182.79999000000001</v>
      </c>
      <c r="G92" s="1060">
        <f>'Japan (sources)'!M91</f>
        <v>67.2</v>
      </c>
      <c r="H92" s="227"/>
      <c r="I92" s="227"/>
    </row>
    <row r="93" spans="1:9" x14ac:dyDescent="0.25">
      <c r="A93">
        <v>1987</v>
      </c>
      <c r="B93" s="1021">
        <f>'Japan (sources)'!C92*100</f>
        <v>23.207560000000001</v>
      </c>
      <c r="C93" s="312"/>
      <c r="D93" s="305">
        <f>'Japan (sources)'!F92</f>
        <v>7.6630000000000003</v>
      </c>
      <c r="E93" s="321"/>
      <c r="F93" s="225">
        <f>'Japan (sources)'!K92*100</f>
        <v>183.9</v>
      </c>
      <c r="G93" s="1060">
        <f>'Japan (sources)'!M92</f>
        <v>70.400000000000006</v>
      </c>
      <c r="H93" s="227"/>
      <c r="I93" s="227"/>
    </row>
    <row r="94" spans="1:9" x14ac:dyDescent="0.25">
      <c r="A94">
        <v>1988</v>
      </c>
      <c r="B94" s="1021">
        <f>'Japan (sources)'!C93*100</f>
        <v>23.943919999999999</v>
      </c>
      <c r="C94" s="312"/>
      <c r="D94" s="305">
        <f>'Japan (sources)'!F93</f>
        <v>7.6280000000000001</v>
      </c>
      <c r="E94" s="321"/>
      <c r="F94" s="225">
        <f>'Japan (sources)'!K93*100</f>
        <v>185.1</v>
      </c>
      <c r="G94" s="1060">
        <f>'Japan (sources)'!M93</f>
        <v>73.400000000000006</v>
      </c>
      <c r="H94" s="227"/>
      <c r="I94" s="227"/>
    </row>
    <row r="95" spans="1:9" x14ac:dyDescent="0.25">
      <c r="A95">
        <v>1989</v>
      </c>
      <c r="B95" s="1021">
        <f>'Japan (sources)'!C94*100</f>
        <v>24.00769</v>
      </c>
      <c r="C95" s="312"/>
      <c r="D95" s="305">
        <f>'Japan (sources)'!F94</f>
        <v>7.902000000000001</v>
      </c>
      <c r="E95" s="321"/>
      <c r="F95" s="225">
        <f>'Japan (sources)'!K94*100</f>
        <v>186.5</v>
      </c>
      <c r="G95" s="1060">
        <f>'Japan (sources)'!M94</f>
        <v>72.599999999999994</v>
      </c>
      <c r="H95" s="223"/>
      <c r="I95" s="223"/>
    </row>
    <row r="96" spans="1:9" x14ac:dyDescent="0.25">
      <c r="A96">
        <v>1990</v>
      </c>
      <c r="B96" s="1021">
        <f>'Japan (sources)'!C95*100</f>
        <v>23.966070000000002</v>
      </c>
      <c r="C96" s="312"/>
      <c r="D96" s="305">
        <f>'Japan (sources)'!F95</f>
        <v>8.0540000000000003</v>
      </c>
      <c r="E96" s="321"/>
      <c r="F96" s="225">
        <f>'Japan (sources)'!K95*100</f>
        <v>187.20000000000002</v>
      </c>
      <c r="G96" s="1060">
        <f>'Japan (sources)'!M95</f>
        <v>72.3</v>
      </c>
      <c r="H96" s="223"/>
      <c r="I96" s="223"/>
    </row>
    <row r="97" spans="1:9" x14ac:dyDescent="0.25">
      <c r="A97">
        <v>1991</v>
      </c>
      <c r="B97" s="1021">
        <f>'Japan (sources)'!C96*100</f>
        <v>24.318660000000001</v>
      </c>
      <c r="C97" s="312"/>
      <c r="D97" s="305">
        <f>'Japan (sources)'!F96</f>
        <v>7.5439999999999996</v>
      </c>
      <c r="E97" s="321"/>
      <c r="F97" s="225">
        <f>'Japan (sources)'!K96*100</f>
        <v>185.9</v>
      </c>
      <c r="G97" s="305"/>
      <c r="H97" s="227"/>
      <c r="I97" s="227"/>
    </row>
    <row r="98" spans="1:9" x14ac:dyDescent="0.25">
      <c r="A98" s="6">
        <v>1992</v>
      </c>
      <c r="B98" s="1021">
        <f>'Japan (sources)'!C97*100</f>
        <v>24.14415</v>
      </c>
      <c r="C98" s="312"/>
      <c r="D98" s="305">
        <f>'Japan (sources)'!F97</f>
        <v>7.1210000000000013</v>
      </c>
      <c r="E98" s="321"/>
      <c r="F98" s="225">
        <f>'Japan (sources)'!K97*100</f>
        <v>185</v>
      </c>
      <c r="G98" s="305"/>
      <c r="H98" s="227"/>
      <c r="I98" s="227"/>
    </row>
    <row r="99" spans="1:9" x14ac:dyDescent="0.25">
      <c r="A99" s="6">
        <v>1993</v>
      </c>
      <c r="B99" s="1021">
        <f>'Japan (sources)'!C98*100</f>
        <v>23.61355</v>
      </c>
      <c r="C99" s="312"/>
      <c r="D99" s="305">
        <f>'Japan (sources)'!F98</f>
        <v>7.1520000000000001</v>
      </c>
      <c r="E99" s="321"/>
      <c r="F99" s="225">
        <f>'Japan (sources)'!K98*100</f>
        <v>184.4</v>
      </c>
      <c r="G99" s="305"/>
      <c r="H99" s="227"/>
      <c r="I99" s="227"/>
    </row>
    <row r="100" spans="1:9" x14ac:dyDescent="0.25">
      <c r="A100" s="6">
        <v>1994</v>
      </c>
      <c r="B100" s="1021">
        <f>'Japan (sources)'!C99*100</f>
        <v>24.212690000000002</v>
      </c>
      <c r="C100" s="312"/>
      <c r="D100" s="305">
        <f>'Japan (sources)'!F99</f>
        <v>7.0650000000000004</v>
      </c>
      <c r="E100" s="321"/>
      <c r="F100" s="225">
        <f>'Japan (sources)'!K99*100</f>
        <v>184.8</v>
      </c>
      <c r="G100" s="305"/>
      <c r="H100" s="227"/>
      <c r="I100" s="227"/>
    </row>
    <row r="101" spans="1:9" x14ac:dyDescent="0.25">
      <c r="A101" s="6">
        <v>1995</v>
      </c>
      <c r="B101" s="1021">
        <f>'Japan (sources)'!C100*100</f>
        <v>24.377230000000001</v>
      </c>
      <c r="C101" s="312"/>
      <c r="D101" s="305">
        <f>'Japan (sources)'!F100</f>
        <v>7.2969999999999997</v>
      </c>
      <c r="E101" s="321">
        <f>'Japan (sources)'!H100*100</f>
        <v>19.8</v>
      </c>
      <c r="F101" s="225">
        <f>'Japan (sources)'!K100*100</f>
        <v>184.9</v>
      </c>
      <c r="G101" s="305"/>
      <c r="H101" s="227"/>
      <c r="I101" s="227"/>
    </row>
    <row r="102" spans="1:9" x14ac:dyDescent="0.25">
      <c r="A102" s="6">
        <v>1996</v>
      </c>
      <c r="B102" s="1021">
        <f>'Japan (sources)'!C101*100</f>
        <v>24.187529999999999</v>
      </c>
      <c r="C102" s="312"/>
      <c r="D102" s="305">
        <f>'Japan (sources)'!F101</f>
        <v>7.36</v>
      </c>
      <c r="E102" s="321"/>
      <c r="F102" s="225">
        <f>'Japan (sources)'!K101*100</f>
        <v>184.7</v>
      </c>
      <c r="G102" s="305"/>
      <c r="H102" s="227"/>
      <c r="I102" s="227"/>
    </row>
    <row r="103" spans="1:9" x14ac:dyDescent="0.25">
      <c r="A103" s="6">
        <v>1997</v>
      </c>
      <c r="B103" s="1021">
        <f>'Japan (sources)'!C102*100</f>
        <v>23.981379999999998</v>
      </c>
      <c r="C103" s="312"/>
      <c r="D103" s="305">
        <f>'Japan (sources)'!F102</f>
        <v>7.3170000000000002</v>
      </c>
      <c r="E103" s="321"/>
      <c r="F103" s="225">
        <f>'Japan (sources)'!K102*100</f>
        <v>184.9</v>
      </c>
      <c r="G103" s="305"/>
      <c r="H103" s="227"/>
      <c r="I103" s="227"/>
    </row>
    <row r="104" spans="1:9" x14ac:dyDescent="0.25">
      <c r="A104" s="6">
        <v>1998</v>
      </c>
      <c r="B104" s="1021">
        <f>'Japan (sources)'!C103*100</f>
        <v>24.368770000000001</v>
      </c>
      <c r="C104" s="312"/>
      <c r="D104" s="305">
        <f>'Japan (sources)'!F103</f>
        <v>7.5869999999999997</v>
      </c>
      <c r="E104" s="321"/>
      <c r="F104" s="225">
        <f>'Japan (sources)'!K103*100</f>
        <v>184</v>
      </c>
      <c r="G104" s="305"/>
      <c r="H104" s="227"/>
      <c r="I104" s="227"/>
    </row>
    <row r="105" spans="1:9" x14ac:dyDescent="0.25">
      <c r="A105" s="6">
        <v>1999</v>
      </c>
      <c r="B105" s="1021">
        <f>'Japan (sources)'!C104*100</f>
        <v>23.779819999999997</v>
      </c>
      <c r="C105" s="312"/>
      <c r="D105" s="305">
        <f>'Japan (sources)'!F104</f>
        <v>7.76</v>
      </c>
      <c r="E105" s="321"/>
      <c r="F105" s="225">
        <f>'Japan (sources)'!K104*100</f>
        <v>183.5</v>
      </c>
      <c r="G105" s="305"/>
      <c r="H105" s="227"/>
      <c r="I105" s="227"/>
    </row>
    <row r="106" spans="1:9" x14ac:dyDescent="0.25">
      <c r="A106" s="6">
        <v>2000</v>
      </c>
      <c r="B106" s="1021">
        <f>'Japan (sources)'!C105*100</f>
        <v>24.55987</v>
      </c>
      <c r="C106" s="312"/>
      <c r="D106" s="305">
        <f>'Japan (sources)'!F105</f>
        <v>8.2159999999999993</v>
      </c>
      <c r="E106" s="321">
        <f>'Japan (sources)'!H105*100</f>
        <v>21.4</v>
      </c>
      <c r="F106" s="225">
        <f>'Japan (sources)'!K105*100</f>
        <v>183.6</v>
      </c>
      <c r="G106" s="305"/>
      <c r="H106" s="227"/>
      <c r="I106" s="227"/>
    </row>
    <row r="107" spans="1:9" x14ac:dyDescent="0.25">
      <c r="A107" s="6">
        <v>2001</v>
      </c>
      <c r="B107" s="1021">
        <f>'Japan (sources)'!C106*100</f>
        <v>24.828060000000001</v>
      </c>
      <c r="C107" s="312"/>
      <c r="D107" s="305">
        <f>'Japan (sources)'!F106</f>
        <v>8.6050000000000004</v>
      </c>
      <c r="E107" s="321"/>
      <c r="F107" s="225">
        <f>'Japan (sources)'!K106*100</f>
        <v>182.6</v>
      </c>
      <c r="G107" s="305"/>
      <c r="H107" s="227"/>
      <c r="I107" s="227"/>
    </row>
    <row r="108" spans="1:9" x14ac:dyDescent="0.25">
      <c r="A108" s="6">
        <v>2002</v>
      </c>
      <c r="B108" s="1021">
        <f>'Japan (sources)'!C107*100</f>
        <v>25.54128</v>
      </c>
      <c r="C108" s="312"/>
      <c r="D108" s="305">
        <f>'Japan (sources)'!F107</f>
        <v>8.734</v>
      </c>
      <c r="E108" s="321"/>
      <c r="F108" s="225">
        <f>'Japan (sources)'!K107*100</f>
        <v>183.29998999999998</v>
      </c>
      <c r="G108" s="305"/>
      <c r="H108" s="227"/>
      <c r="I108" s="227"/>
    </row>
    <row r="109" spans="1:9" x14ac:dyDescent="0.25">
      <c r="A109" s="6">
        <v>2003</v>
      </c>
      <c r="B109" s="1021">
        <f>'Japan (sources)'!C108*100</f>
        <v>25.217830000000003</v>
      </c>
      <c r="C109" s="312"/>
      <c r="D109" s="305">
        <f>'Japan (sources)'!F108</f>
        <v>8.9209999999999994</v>
      </c>
      <c r="E109" s="321">
        <f>'Japan (sources)'!H108*100</f>
        <v>20.8</v>
      </c>
      <c r="F109" s="225">
        <f>'Japan (sources)'!K108*100</f>
        <v>182.00001</v>
      </c>
      <c r="G109" s="305"/>
      <c r="H109" s="227"/>
      <c r="I109" s="227"/>
    </row>
    <row r="110" spans="1:9" x14ac:dyDescent="0.25">
      <c r="A110" s="6">
        <v>2004</v>
      </c>
      <c r="B110" s="1021">
        <f>'Japan (sources)'!C109*100</f>
        <v>25.21678</v>
      </c>
      <c r="C110" s="312"/>
      <c r="D110" s="305">
        <f>'Japan (sources)'!F109</f>
        <v>9.2880000000000003</v>
      </c>
      <c r="E110" s="321"/>
      <c r="F110" s="225">
        <f>'Japan (sources)'!K109*100</f>
        <v>182.29999999999998</v>
      </c>
      <c r="G110" s="305"/>
      <c r="H110" s="227"/>
      <c r="I110" s="227"/>
    </row>
    <row r="111" spans="1:9" x14ac:dyDescent="0.25">
      <c r="A111" s="6">
        <v>2005</v>
      </c>
      <c r="B111" s="1021">
        <f>'Japan (sources)'!C110*100</f>
        <v>25.870569999999997</v>
      </c>
      <c r="C111" s="312"/>
      <c r="D111" s="305">
        <f>'Japan (sources)'!F110</f>
        <v>9.4209999999999994</v>
      </c>
      <c r="E111" s="321"/>
      <c r="F111" s="225">
        <f>'Japan (sources)'!K110*100</f>
        <v>186.20000000000002</v>
      </c>
      <c r="G111" s="305"/>
      <c r="H111" s="227"/>
      <c r="I111" s="227"/>
    </row>
    <row r="112" spans="1:9" x14ac:dyDescent="0.25">
      <c r="A112" s="6">
        <v>2006</v>
      </c>
      <c r="B112" s="1021">
        <f>'Japan (sources)'!C111*100</f>
        <v>24.784790000000001</v>
      </c>
      <c r="C112" s="312"/>
      <c r="D112" s="305">
        <f>'Japan (sources)'!F111</f>
        <v>9.6210000000000004</v>
      </c>
      <c r="E112" s="321">
        <f>'Japan (sources)'!H111*100</f>
        <v>21.7</v>
      </c>
      <c r="F112" s="225">
        <f>'Japan (sources)'!K111*100</f>
        <v>185.7</v>
      </c>
      <c r="G112" s="305"/>
      <c r="H112" s="227"/>
      <c r="I112" s="227"/>
    </row>
    <row r="113" spans="1:10" x14ac:dyDescent="0.25">
      <c r="A113" s="6">
        <v>2007</v>
      </c>
      <c r="B113" s="1021">
        <f>'Japan (sources)'!C112*100</f>
        <v>25.425350000000002</v>
      </c>
      <c r="C113" s="312"/>
      <c r="D113" s="305">
        <f>'Japan (sources)'!F112</f>
        <v>9.6419999999999995</v>
      </c>
      <c r="E113" s="321"/>
      <c r="F113" s="225">
        <f>'Japan (sources)'!K112*100</f>
        <v>185.8</v>
      </c>
      <c r="G113" s="305"/>
      <c r="H113" s="227"/>
      <c r="I113" s="227"/>
    </row>
    <row r="114" spans="1:10" x14ac:dyDescent="0.25">
      <c r="A114" s="6">
        <v>2008</v>
      </c>
      <c r="B114" s="1021">
        <f>'Japan (sources)'!C113*100</f>
        <v>25.443010000000001</v>
      </c>
      <c r="C114" s="312"/>
      <c r="D114" s="305">
        <f>'Japan (sources)'!F113</f>
        <v>9.7140000000000004</v>
      </c>
      <c r="E114" s="321"/>
      <c r="F114" s="225">
        <f>'Japan (sources)'!K113*100</f>
        <v>184.7</v>
      </c>
      <c r="G114" s="305"/>
      <c r="H114" s="227"/>
      <c r="I114" s="227"/>
    </row>
    <row r="115" spans="1:10" x14ac:dyDescent="0.25">
      <c r="A115" s="6">
        <v>2009</v>
      </c>
      <c r="B115" s="535"/>
      <c r="C115" s="312"/>
      <c r="D115" s="305">
        <f>'Japan (sources)'!F114</f>
        <v>9.56</v>
      </c>
      <c r="E115" s="321">
        <f>'Japan (sources)'!H114*100</f>
        <v>22.1</v>
      </c>
      <c r="F115" s="225">
        <f>'Japan (sources)'!K114*100</f>
        <v>184.60000000000002</v>
      </c>
      <c r="G115" s="305"/>
      <c r="H115" s="227"/>
      <c r="I115" s="227"/>
    </row>
    <row r="116" spans="1:10" x14ac:dyDescent="0.25">
      <c r="A116" s="6">
        <v>2010</v>
      </c>
      <c r="B116" s="535"/>
      <c r="C116" s="312"/>
      <c r="D116" s="305">
        <f>'Japan (sources)'!F115</f>
        <v>9.5129999999999999</v>
      </c>
      <c r="E116" s="321"/>
      <c r="F116" s="225">
        <f>'Japan (sources)'!K115*100</f>
        <v>183.20000000000002</v>
      </c>
      <c r="G116" s="305"/>
      <c r="H116" s="227"/>
      <c r="I116" s="227"/>
    </row>
    <row r="117" spans="1:10" x14ac:dyDescent="0.25">
      <c r="A117" s="6">
        <v>2011</v>
      </c>
      <c r="B117" s="535"/>
      <c r="C117" s="312"/>
      <c r="D117" s="305"/>
      <c r="E117" s="321"/>
      <c r="F117" s="225">
        <f>'Japan (sources)'!K116*100</f>
        <v>184.1</v>
      </c>
      <c r="G117" s="305"/>
      <c r="H117" s="227"/>
      <c r="I117" s="227"/>
    </row>
    <row r="118" spans="1:10" x14ac:dyDescent="0.25">
      <c r="A118" s="6">
        <v>2012</v>
      </c>
      <c r="B118" s="535"/>
      <c r="C118" s="312"/>
      <c r="D118" s="305"/>
      <c r="E118" s="321">
        <f>'Japan (sources)'!H117*100</f>
        <v>21.9</v>
      </c>
      <c r="F118" s="225">
        <f>'Japan (sources)'!K117*100</f>
        <v>185.3</v>
      </c>
      <c r="G118" s="305"/>
      <c r="H118" s="227"/>
      <c r="I118" s="227"/>
    </row>
    <row r="119" spans="1:10" x14ac:dyDescent="0.25">
      <c r="A119" s="6">
        <v>2013</v>
      </c>
      <c r="B119" s="535"/>
      <c r="C119" s="312"/>
      <c r="D119" s="305"/>
      <c r="E119" s="222"/>
      <c r="F119" s="225">
        <f>'Japan (sources)'!K118*100</f>
        <v>184.1</v>
      </c>
      <c r="G119" s="305"/>
      <c r="H119" s="227"/>
      <c r="I119" s="227"/>
    </row>
    <row r="120" spans="1:10" x14ac:dyDescent="0.25">
      <c r="A120" s="6">
        <v>2014</v>
      </c>
      <c r="B120" s="535"/>
      <c r="C120" s="312"/>
      <c r="D120" s="305"/>
      <c r="E120" s="321"/>
      <c r="F120" s="225">
        <f>'Japan (sources)'!K119*100</f>
        <v>184.1</v>
      </c>
      <c r="G120" s="305"/>
      <c r="H120" s="227"/>
      <c r="I120" s="227"/>
    </row>
    <row r="121" spans="1:10" ht="15.75" thickBot="1" x14ac:dyDescent="0.3">
      <c r="A121" s="143">
        <v>2015</v>
      </c>
      <c r="B121" s="536"/>
      <c r="C121" s="537"/>
      <c r="D121" s="235"/>
      <c r="E121" s="323"/>
      <c r="F121" s="484"/>
      <c r="G121" s="306"/>
      <c r="H121" s="223"/>
      <c r="I121" s="223"/>
    </row>
    <row r="122" spans="1:10" ht="15.75" thickTop="1" x14ac:dyDescent="0.25">
      <c r="B122" s="119"/>
      <c r="C122" s="119"/>
      <c r="E122" s="119"/>
      <c r="F122" s="120"/>
      <c r="G122" s="120"/>
      <c r="H122" s="120"/>
      <c r="I122" s="120"/>
    </row>
    <row r="123" spans="1:10" x14ac:dyDescent="0.25">
      <c r="A123" s="42" t="s">
        <v>70</v>
      </c>
      <c r="B123" s="1509" t="s">
        <v>71</v>
      </c>
      <c r="C123" s="1509"/>
      <c r="D123" s="1509"/>
      <c r="E123" s="1509"/>
      <c r="F123" s="43"/>
      <c r="G123" s="19"/>
      <c r="H123" s="121"/>
    </row>
    <row r="124" spans="1:10" x14ac:dyDescent="0.25">
      <c r="A124" s="42"/>
      <c r="B124" s="1056" t="s">
        <v>485</v>
      </c>
      <c r="C124" s="497"/>
      <c r="D124" s="497"/>
      <c r="E124" s="497"/>
      <c r="F124" s="43"/>
      <c r="G124" s="19"/>
    </row>
    <row r="125" spans="1:10" ht="30" customHeight="1" x14ac:dyDescent="0.25">
      <c r="A125" s="42" t="s">
        <v>72</v>
      </c>
      <c r="B125" s="1510" t="s">
        <v>486</v>
      </c>
      <c r="C125" s="1510"/>
      <c r="D125" s="1510"/>
      <c r="E125" s="1510"/>
      <c r="F125" s="1510"/>
      <c r="G125" s="1510"/>
      <c r="H125" s="1510"/>
      <c r="I125" s="304"/>
    </row>
    <row r="126" spans="1:10" x14ac:dyDescent="0.25">
      <c r="A126" s="46" t="s">
        <v>73</v>
      </c>
      <c r="B126" s="503"/>
      <c r="C126" s="503"/>
      <c r="D126" s="503"/>
      <c r="E126" s="503"/>
      <c r="F126" s="45"/>
      <c r="G126" s="45"/>
      <c r="H126" s="304"/>
      <c r="I126" s="304"/>
    </row>
    <row r="127" spans="1:10" s="70" customFormat="1" ht="64.5" customHeight="1" x14ac:dyDescent="0.25">
      <c r="A127" s="980" t="s">
        <v>55</v>
      </c>
      <c r="B127" s="1553" t="s">
        <v>601</v>
      </c>
      <c r="C127" s="1553"/>
      <c r="D127" s="1508"/>
      <c r="E127" s="1508"/>
      <c r="F127" s="1508"/>
      <c r="G127" s="1508"/>
      <c r="H127" s="1508"/>
      <c r="I127" s="123"/>
      <c r="J127" s="538"/>
    </row>
    <row r="128" spans="1:10" s="70" customFormat="1" ht="27" customHeight="1" x14ac:dyDescent="0.25">
      <c r="A128" s="980" t="s">
        <v>56</v>
      </c>
      <c r="B128" s="1553" t="s">
        <v>602</v>
      </c>
      <c r="C128" s="1553"/>
      <c r="D128" s="1508"/>
      <c r="E128" s="1508"/>
      <c r="F128" s="1508"/>
      <c r="G128" s="1508"/>
      <c r="H128" s="1508"/>
      <c r="I128" s="123"/>
      <c r="J128" s="129"/>
    </row>
    <row r="129" spans="1:9" s="70" customFormat="1" ht="30.95" customHeight="1" x14ac:dyDescent="0.25">
      <c r="A129" s="980" t="s">
        <v>57</v>
      </c>
      <c r="B129" s="1553" t="s">
        <v>603</v>
      </c>
      <c r="C129" s="1553"/>
      <c r="D129" s="1553"/>
      <c r="E129" s="1553"/>
      <c r="F129" s="1553"/>
      <c r="G129" s="1553"/>
      <c r="H129" s="1553"/>
      <c r="I129" s="124"/>
    </row>
    <row r="130" spans="1:9" ht="66" customHeight="1" x14ac:dyDescent="0.25">
      <c r="A130" s="980" t="s">
        <v>58</v>
      </c>
      <c r="B130" s="1508" t="s">
        <v>604</v>
      </c>
      <c r="C130" s="1508"/>
      <c r="D130" s="1508"/>
      <c r="E130" s="1508"/>
      <c r="F130" s="1508"/>
      <c r="G130" s="1508"/>
      <c r="H130" s="1508"/>
      <c r="I130" s="123"/>
    </row>
    <row r="131" spans="1:9" x14ac:dyDescent="0.25">
      <c r="A131" s="980" t="s">
        <v>76</v>
      </c>
      <c r="B131" s="1553" t="s">
        <v>605</v>
      </c>
      <c r="C131" s="1553"/>
      <c r="D131" s="1508"/>
      <c r="E131" s="1508"/>
      <c r="F131" s="1508"/>
      <c r="G131" s="1508"/>
      <c r="H131" s="1508"/>
      <c r="I131" s="125"/>
    </row>
    <row r="132" spans="1:9" x14ac:dyDescent="0.25">
      <c r="A132" s="19"/>
      <c r="B132" s="32"/>
      <c r="C132" s="32"/>
      <c r="D132" s="32"/>
      <c r="E132" s="32"/>
      <c r="F132" s="32"/>
    </row>
    <row r="133" spans="1:9" x14ac:dyDescent="0.25">
      <c r="B133" s="1503" t="s">
        <v>78</v>
      </c>
      <c r="C133" s="1503"/>
      <c r="D133" s="1503"/>
      <c r="E133" s="32"/>
      <c r="F133" s="32"/>
    </row>
  </sheetData>
  <mergeCells count="11">
    <mergeCell ref="B1:G1"/>
    <mergeCell ref="B2:C2"/>
    <mergeCell ref="B131:H131"/>
    <mergeCell ref="B133:D133"/>
    <mergeCell ref="B3:C3"/>
    <mergeCell ref="B123:E123"/>
    <mergeCell ref="B125:H125"/>
    <mergeCell ref="B127:H127"/>
    <mergeCell ref="B128:H128"/>
    <mergeCell ref="B129:H129"/>
    <mergeCell ref="B130:H130"/>
  </mergeCells>
  <hyperlinks>
    <hyperlink ref="H126" r:id="rId1" display="http://www.lisdatacenter.org/data-access/key-figures/" xr:uid="{00000000-0004-0000-1700-000000000000}"/>
    <hyperlink ref="B133" location="'Japan (sources)'!A1" display="Explore the original series, references, and sources" xr:uid="{00000000-0004-0000-1700-000001000000}"/>
    <hyperlink ref="D133" location="'Japan (sources)'!A1" display="'Japan (sources)'!A1" xr:uid="{00000000-0004-0000-1700-00000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S143"/>
  <sheetViews>
    <sheetView workbookViewId="0">
      <pane xSplit="1" ySplit="4" topLeftCell="B130" activePane="bottomRight" state="frozen"/>
      <selection pane="topRight" activeCell="B1" sqref="B1"/>
      <selection pane="bottomLeft" activeCell="A5" sqref="A5"/>
      <selection pane="bottomRight" activeCell="H11" sqref="H11"/>
    </sheetView>
  </sheetViews>
  <sheetFormatPr defaultColWidth="8.85546875" defaultRowHeight="15" x14ac:dyDescent="0.25"/>
  <cols>
    <col min="1" max="1" width="9.7109375" style="19" customWidth="1"/>
    <col min="2" max="2" width="19.28515625" style="70" customWidth="1"/>
    <col min="3" max="3" width="19.42578125" style="70" customWidth="1"/>
    <col min="4" max="4" width="20.42578125" style="70" customWidth="1"/>
    <col min="5" max="5" width="2.28515625" customWidth="1"/>
    <col min="6" max="6" width="20.140625" customWidth="1"/>
    <col min="7" max="7" width="2.140625" customWidth="1"/>
    <col min="8" max="8" width="17.85546875" customWidth="1"/>
    <col min="9" max="9" width="1.85546875" customWidth="1"/>
    <col min="10" max="11" width="18.28515625" customWidth="1"/>
    <col min="12" max="12" width="1.42578125" customWidth="1"/>
    <col min="13" max="13" width="16.7109375" customWidth="1"/>
  </cols>
  <sheetData>
    <row r="1" spans="1:13" ht="27" thickBot="1" x14ac:dyDescent="0.3">
      <c r="B1" s="1578" t="s">
        <v>820</v>
      </c>
      <c r="C1" s="1579"/>
      <c r="D1" s="1579"/>
      <c r="E1" s="1579"/>
      <c r="F1" s="1579"/>
      <c r="G1" s="1579"/>
      <c r="H1" s="1579"/>
      <c r="I1" s="1579"/>
      <c r="J1" s="1579"/>
      <c r="K1" s="1579"/>
      <c r="L1" s="1579"/>
      <c r="M1" s="1580"/>
    </row>
    <row r="2" spans="1:13" x14ac:dyDescent="0.25">
      <c r="B2" s="1583" t="s">
        <v>175</v>
      </c>
      <c r="C2" s="1584"/>
      <c r="D2" s="1585"/>
      <c r="E2" s="1245"/>
      <c r="F2" s="1246" t="s">
        <v>61</v>
      </c>
      <c r="G2" s="1245"/>
      <c r="H2" s="1246" t="s">
        <v>62</v>
      </c>
      <c r="I2" s="1245"/>
      <c r="J2" s="1581" t="s">
        <v>63</v>
      </c>
      <c r="K2" s="1582"/>
      <c r="L2" s="20"/>
      <c r="M2" s="80" t="s">
        <v>64</v>
      </c>
    </row>
    <row r="3" spans="1:13" x14ac:dyDescent="0.25">
      <c r="A3" s="24" t="s">
        <v>65</v>
      </c>
      <c r="B3" s="1169" t="s">
        <v>79</v>
      </c>
      <c r="C3" s="1170" t="s">
        <v>80</v>
      </c>
      <c r="D3" s="1171" t="s">
        <v>81</v>
      </c>
      <c r="E3" s="1170"/>
      <c r="F3" s="1247" t="s">
        <v>82</v>
      </c>
      <c r="G3" s="1170"/>
      <c r="H3" s="1247" t="s">
        <v>83</v>
      </c>
      <c r="I3" s="1170"/>
      <c r="J3" s="1169" t="s">
        <v>84</v>
      </c>
      <c r="K3" s="1171" t="s">
        <v>85</v>
      </c>
      <c r="L3" s="1170"/>
      <c r="M3" s="1247" t="s">
        <v>86</v>
      </c>
    </row>
    <row r="4" spans="1:13" ht="90" x14ac:dyDescent="0.25">
      <c r="A4" s="28" t="s">
        <v>4</v>
      </c>
      <c r="B4" s="1061" t="s">
        <v>218</v>
      </c>
      <c r="C4" s="1248" t="s">
        <v>219</v>
      </c>
      <c r="D4" s="1249" t="s">
        <v>567</v>
      </c>
      <c r="E4" s="1173"/>
      <c r="F4" s="1119" t="s">
        <v>482</v>
      </c>
      <c r="G4" s="1173"/>
      <c r="H4" s="512" t="s">
        <v>569</v>
      </c>
      <c r="I4" s="1209"/>
      <c r="J4" s="1250" t="s">
        <v>553</v>
      </c>
      <c r="K4" s="274" t="s">
        <v>161</v>
      </c>
      <c r="L4" s="273"/>
      <c r="M4" s="941" t="s">
        <v>555</v>
      </c>
    </row>
    <row r="5" spans="1:13" x14ac:dyDescent="0.25">
      <c r="A5" s="19">
        <v>1900</v>
      </c>
      <c r="B5" s="922"/>
      <c r="C5" s="898"/>
      <c r="D5" s="923"/>
      <c r="E5" s="1211"/>
      <c r="F5" s="1225">
        <f>[4]Japan!$B5</f>
        <v>16.254999999999999</v>
      </c>
      <c r="G5" s="1211"/>
      <c r="H5" s="994"/>
      <c r="I5" s="1213"/>
      <c r="J5" s="944"/>
      <c r="K5" s="1251"/>
      <c r="L5" s="1213"/>
      <c r="M5" s="941"/>
    </row>
    <row r="6" spans="1:13" x14ac:dyDescent="0.25">
      <c r="A6" s="19">
        <v>1901</v>
      </c>
      <c r="B6" s="1252"/>
      <c r="C6" s="1253"/>
      <c r="D6" s="1254"/>
      <c r="E6" s="1211"/>
      <c r="F6" s="1225">
        <f>[4]Japan!$B6</f>
        <v>16.931999999999999</v>
      </c>
      <c r="G6" s="1211"/>
      <c r="H6" s="994"/>
      <c r="I6" s="1213"/>
      <c r="J6" s="944"/>
      <c r="K6" s="1251"/>
      <c r="L6" s="1213"/>
      <c r="M6" s="941"/>
    </row>
    <row r="7" spans="1:13" x14ac:dyDescent="0.25">
      <c r="A7" s="19">
        <v>1902</v>
      </c>
      <c r="B7" s="1252"/>
      <c r="C7" s="1253"/>
      <c r="D7" s="1254"/>
      <c r="E7" s="1211"/>
      <c r="F7" s="1225">
        <f>[4]Japan!$B7</f>
        <v>17.991</v>
      </c>
      <c r="G7" s="1211"/>
      <c r="H7" s="994"/>
      <c r="I7" s="1213"/>
      <c r="J7" s="944"/>
      <c r="K7" s="1251"/>
      <c r="L7" s="1213"/>
      <c r="M7" s="941"/>
    </row>
    <row r="8" spans="1:13" x14ac:dyDescent="0.25">
      <c r="A8" s="19">
        <v>1903</v>
      </c>
      <c r="B8" s="1252"/>
      <c r="C8" s="1253"/>
      <c r="D8" s="1254"/>
      <c r="E8" s="1211"/>
      <c r="F8" s="1225">
        <f>[4]Japan!$B8</f>
        <v>17.550999999999998</v>
      </c>
      <c r="G8" s="1211"/>
      <c r="H8" s="994"/>
      <c r="I8" s="1213"/>
      <c r="J8" s="944"/>
      <c r="K8" s="1251"/>
      <c r="L8" s="1213"/>
      <c r="M8" s="941"/>
    </row>
    <row r="9" spans="1:13" x14ac:dyDescent="0.25">
      <c r="A9" s="19">
        <v>1904</v>
      </c>
      <c r="B9" s="1252"/>
      <c r="C9" s="1253"/>
      <c r="D9" s="1254"/>
      <c r="E9" s="1211"/>
      <c r="F9" s="1225">
        <f>[4]Japan!$B9</f>
        <v>16.582000000000001</v>
      </c>
      <c r="G9" s="1211"/>
      <c r="H9" s="994"/>
      <c r="I9" s="1213"/>
      <c r="J9" s="944"/>
      <c r="K9" s="1251"/>
      <c r="L9" s="1213"/>
      <c r="M9" s="941"/>
    </row>
    <row r="10" spans="1:13" x14ac:dyDescent="0.25">
      <c r="A10" s="19">
        <v>1905</v>
      </c>
      <c r="B10" s="1252"/>
      <c r="C10" s="1253"/>
      <c r="D10" s="1254"/>
      <c r="E10" s="1211"/>
      <c r="F10" s="1225">
        <f>[4]Japan!$B10</f>
        <v>18.065999999999999</v>
      </c>
      <c r="G10" s="1211"/>
      <c r="H10" s="994"/>
      <c r="I10" s="1213"/>
      <c r="J10" s="944"/>
      <c r="K10" s="1251"/>
      <c r="L10" s="1213"/>
      <c r="M10" s="941"/>
    </row>
    <row r="11" spans="1:13" x14ac:dyDescent="0.25">
      <c r="A11" s="19">
        <v>1906</v>
      </c>
      <c r="B11" s="1252"/>
      <c r="C11" s="1253"/>
      <c r="D11" s="1254"/>
      <c r="E11" s="1211"/>
      <c r="F11" s="1225">
        <f>[4]Japan!$B11</f>
        <v>18.114999999999998</v>
      </c>
      <c r="G11" s="1211"/>
      <c r="H11" s="994"/>
      <c r="I11" s="1213"/>
      <c r="J11" s="944"/>
      <c r="K11" s="1251"/>
      <c r="L11" s="1213"/>
      <c r="M11" s="941"/>
    </row>
    <row r="12" spans="1:13" x14ac:dyDescent="0.25">
      <c r="A12" s="19">
        <v>1907</v>
      </c>
      <c r="B12" s="1252"/>
      <c r="C12" s="1253"/>
      <c r="D12" s="1254"/>
      <c r="E12" s="1211"/>
      <c r="F12" s="1225">
        <f>[4]Japan!$B12</f>
        <v>18.254999999999999</v>
      </c>
      <c r="G12" s="1211"/>
      <c r="H12" s="994"/>
      <c r="I12" s="1213"/>
      <c r="J12" s="944"/>
      <c r="K12" s="1251"/>
      <c r="L12" s="1213"/>
      <c r="M12" s="941"/>
    </row>
    <row r="13" spans="1:13" x14ac:dyDescent="0.25">
      <c r="A13" s="19">
        <v>1908</v>
      </c>
      <c r="B13" s="1252"/>
      <c r="C13" s="1253"/>
      <c r="D13" s="1254"/>
      <c r="E13" s="1211"/>
      <c r="F13" s="1225">
        <f>[4]Japan!$B13</f>
        <v>18.934000000000001</v>
      </c>
      <c r="G13" s="1211"/>
      <c r="H13" s="994"/>
      <c r="I13" s="1213"/>
      <c r="J13" s="944"/>
      <c r="K13" s="1251"/>
      <c r="L13" s="1213"/>
      <c r="M13" s="941"/>
    </row>
    <row r="14" spans="1:13" x14ac:dyDescent="0.25">
      <c r="A14" s="19">
        <v>1909</v>
      </c>
      <c r="B14" s="1252"/>
      <c r="C14" s="1253"/>
      <c r="D14" s="1254"/>
      <c r="E14" s="1211"/>
      <c r="F14" s="1225">
        <f>[4]Japan!$B14</f>
        <v>18.742999999999999</v>
      </c>
      <c r="G14" s="1211"/>
      <c r="H14" s="994"/>
      <c r="I14" s="1213"/>
      <c r="J14" s="944"/>
      <c r="K14" s="1251"/>
      <c r="L14" s="1213"/>
      <c r="M14" s="941"/>
    </row>
    <row r="15" spans="1:13" x14ac:dyDescent="0.25">
      <c r="A15" s="19">
        <v>1910</v>
      </c>
      <c r="B15" s="1252"/>
      <c r="C15" s="1253"/>
      <c r="D15" s="1254"/>
      <c r="E15" s="1211"/>
      <c r="F15" s="1225">
        <f>[4]Japan!$B15</f>
        <v>18.878</v>
      </c>
      <c r="G15" s="1211"/>
      <c r="H15" s="994"/>
      <c r="I15" s="1213"/>
      <c r="J15" s="944"/>
      <c r="K15" s="1251"/>
      <c r="L15" s="1213"/>
      <c r="M15" s="941"/>
    </row>
    <row r="16" spans="1:13" x14ac:dyDescent="0.25">
      <c r="A16" s="19">
        <v>1911</v>
      </c>
      <c r="B16" s="1255"/>
      <c r="C16" s="1256"/>
      <c r="D16" s="1257"/>
      <c r="E16" s="1218"/>
      <c r="F16" s="1225">
        <f>[4]Japan!$B16</f>
        <v>17.992999999999999</v>
      </c>
      <c r="G16" s="1218"/>
      <c r="H16" s="993"/>
      <c r="I16" s="1219"/>
      <c r="J16" s="1258"/>
      <c r="K16" s="1259"/>
      <c r="L16" s="1219"/>
      <c r="M16" s="1260"/>
    </row>
    <row r="17" spans="1:13" x14ac:dyDescent="0.25">
      <c r="A17" s="19">
        <v>1912</v>
      </c>
      <c r="B17" s="1255"/>
      <c r="C17" s="1256"/>
      <c r="D17" s="1257"/>
      <c r="E17" s="1218"/>
      <c r="F17" s="1225">
        <f>[4]Japan!$B17</f>
        <v>17.913</v>
      </c>
      <c r="G17" s="1218"/>
      <c r="H17" s="993"/>
      <c r="I17" s="1219"/>
      <c r="J17" s="1258"/>
      <c r="K17" s="1259"/>
      <c r="L17" s="1219"/>
      <c r="M17" s="1260"/>
    </row>
    <row r="18" spans="1:13" x14ac:dyDescent="0.25">
      <c r="A18" s="19">
        <v>1913</v>
      </c>
      <c r="B18" s="1255"/>
      <c r="C18" s="1256"/>
      <c r="D18" s="1257"/>
      <c r="E18" s="1218"/>
      <c r="F18" s="1225">
        <f>[4]Japan!$B18</f>
        <v>17.452999999999999</v>
      </c>
      <c r="G18" s="1218"/>
      <c r="H18" s="993"/>
      <c r="I18" s="1219"/>
      <c r="J18" s="1258"/>
      <c r="K18" s="1259"/>
      <c r="L18" s="1219"/>
      <c r="M18" s="1260"/>
    </row>
    <row r="19" spans="1:13" x14ac:dyDescent="0.25">
      <c r="A19" s="19">
        <v>1914</v>
      </c>
      <c r="B19" s="1255"/>
      <c r="C19" s="1256"/>
      <c r="D19" s="1257"/>
      <c r="E19" s="1218"/>
      <c r="F19" s="1225">
        <f>[4]Japan!$B19</f>
        <v>18.552</v>
      </c>
      <c r="G19" s="1218"/>
      <c r="H19" s="993"/>
      <c r="I19" s="1219"/>
      <c r="J19" s="1258"/>
      <c r="K19" s="1259"/>
      <c r="L19" s="1219"/>
      <c r="M19" s="1260"/>
    </row>
    <row r="20" spans="1:13" x14ac:dyDescent="0.25">
      <c r="A20" s="19">
        <v>1915</v>
      </c>
      <c r="B20" s="1255"/>
      <c r="C20" s="1256"/>
      <c r="D20" s="1257"/>
      <c r="E20" s="1218"/>
      <c r="F20" s="1225">
        <f>[4]Japan!$B20</f>
        <v>19.602</v>
      </c>
      <c r="G20" s="1218"/>
      <c r="H20" s="993"/>
      <c r="I20" s="1219"/>
      <c r="J20" s="1258"/>
      <c r="K20" s="1259"/>
      <c r="L20" s="1219"/>
      <c r="M20" s="1260"/>
    </row>
    <row r="21" spans="1:13" x14ac:dyDescent="0.25">
      <c r="A21" s="19">
        <v>1916</v>
      </c>
      <c r="B21" s="1255"/>
      <c r="C21" s="1256"/>
      <c r="D21" s="1257"/>
      <c r="E21" s="1218"/>
      <c r="F21" s="1225">
        <f>[4]Japan!$B21</f>
        <v>19.521999999999998</v>
      </c>
      <c r="G21" s="1218"/>
      <c r="H21" s="993"/>
      <c r="I21" s="1219"/>
      <c r="J21" s="1258"/>
      <c r="K21" s="1259"/>
      <c r="L21" s="1219"/>
      <c r="M21" s="1260"/>
    </row>
    <row r="22" spans="1:13" x14ac:dyDescent="0.25">
      <c r="A22" s="19">
        <v>1917</v>
      </c>
      <c r="B22" s="1255"/>
      <c r="C22" s="1256"/>
      <c r="D22" s="1257"/>
      <c r="E22" s="1218"/>
      <c r="F22" s="1225">
        <f>[4]Japan!$B22</f>
        <v>18.684000000000001</v>
      </c>
      <c r="G22" s="1218"/>
      <c r="H22" s="993"/>
      <c r="I22" s="1219"/>
      <c r="J22" s="1258"/>
      <c r="K22" s="1259"/>
      <c r="L22" s="1219"/>
      <c r="M22" s="1260"/>
    </row>
    <row r="23" spans="1:13" x14ac:dyDescent="0.25">
      <c r="A23" s="19">
        <v>1918</v>
      </c>
      <c r="B23" s="1255"/>
      <c r="C23" s="1256"/>
      <c r="D23" s="1257"/>
      <c r="E23" s="1218"/>
      <c r="F23" s="1225">
        <f>[4]Japan!$B23</f>
        <v>16.623000000000001</v>
      </c>
      <c r="G23" s="1218"/>
      <c r="H23" s="993"/>
      <c r="I23" s="1219"/>
      <c r="J23" s="1258"/>
      <c r="K23" s="1259"/>
      <c r="L23" s="1219"/>
      <c r="M23" s="1260"/>
    </row>
    <row r="24" spans="1:13" x14ac:dyDescent="0.25">
      <c r="A24" s="19">
        <v>1919</v>
      </c>
      <c r="B24" s="1255"/>
      <c r="C24" s="1256"/>
      <c r="D24" s="1257"/>
      <c r="E24" s="1218"/>
      <c r="F24" s="1225">
        <f>[4]Japan!$B24</f>
        <v>15.251000000000001</v>
      </c>
      <c r="G24" s="1218"/>
      <c r="H24" s="993"/>
      <c r="I24" s="1219"/>
      <c r="J24" s="1258"/>
      <c r="K24" s="1259"/>
      <c r="L24" s="1219"/>
      <c r="M24" s="1260"/>
    </row>
    <row r="25" spans="1:13" x14ac:dyDescent="0.25">
      <c r="A25" s="19">
        <v>1920</v>
      </c>
      <c r="B25" s="1255"/>
      <c r="C25" s="1256"/>
      <c r="D25" s="1257"/>
      <c r="E25" s="1218"/>
      <c r="F25" s="1225">
        <f>[4]Japan!$B25</f>
        <v>17.087</v>
      </c>
      <c r="G25" s="1218"/>
      <c r="H25" s="993"/>
      <c r="I25" s="1219"/>
      <c r="J25" s="1258"/>
      <c r="K25" s="1259"/>
      <c r="L25" s="1219"/>
      <c r="M25" s="1260"/>
    </row>
    <row r="26" spans="1:13" x14ac:dyDescent="0.25">
      <c r="A26" s="19">
        <v>1921</v>
      </c>
      <c r="B26" s="1255"/>
      <c r="C26" s="1256"/>
      <c r="D26" s="1257"/>
      <c r="E26" s="1218"/>
      <c r="F26" s="1225">
        <f>[4]Japan!$B26</f>
        <v>18.484000000000002</v>
      </c>
      <c r="G26" s="1218"/>
      <c r="H26" s="993"/>
      <c r="I26" s="1219"/>
      <c r="J26" s="1258"/>
      <c r="K26" s="1259"/>
      <c r="L26" s="1219"/>
      <c r="M26" s="1260"/>
    </row>
    <row r="27" spans="1:13" x14ac:dyDescent="0.25">
      <c r="A27" s="19">
        <v>1922</v>
      </c>
      <c r="B27" s="1255"/>
      <c r="C27" s="1256"/>
      <c r="D27" s="1257"/>
      <c r="E27" s="1218"/>
      <c r="F27" s="1225">
        <f>[4]Japan!$B27</f>
        <v>19.550999999999998</v>
      </c>
      <c r="G27" s="1218"/>
      <c r="H27" s="993"/>
      <c r="I27" s="1219"/>
      <c r="J27" s="1258"/>
      <c r="K27" s="1259"/>
      <c r="L27" s="1219"/>
      <c r="M27" s="1260"/>
    </row>
    <row r="28" spans="1:13" x14ac:dyDescent="0.25">
      <c r="A28" s="19">
        <v>1923</v>
      </c>
      <c r="B28" s="1255"/>
      <c r="C28" s="1256"/>
      <c r="D28" s="1261">
        <f>0.505</f>
        <v>0.505</v>
      </c>
      <c r="E28" s="1218"/>
      <c r="F28" s="1225">
        <f>[4]Japan!$B28</f>
        <v>19.722999999999999</v>
      </c>
      <c r="G28" s="1218"/>
      <c r="H28" s="993"/>
      <c r="I28" s="1219"/>
      <c r="J28" s="1258"/>
      <c r="K28" s="1259"/>
      <c r="L28" s="1219"/>
      <c r="M28" s="1260"/>
    </row>
    <row r="29" spans="1:13" x14ac:dyDescent="0.25">
      <c r="A29" s="19">
        <v>1924</v>
      </c>
      <c r="B29" s="1255"/>
      <c r="C29" s="1256"/>
      <c r="D29" s="1257"/>
      <c r="E29" s="1218"/>
      <c r="F29" s="1225">
        <f>[4]Japan!$B29</f>
        <v>19.718</v>
      </c>
      <c r="G29" s="1218"/>
      <c r="H29" s="993"/>
      <c r="I29" s="1219"/>
      <c r="J29" s="1258"/>
      <c r="K29" s="1259"/>
      <c r="L29" s="1219"/>
      <c r="M29" s="1260"/>
    </row>
    <row r="30" spans="1:13" x14ac:dyDescent="0.25">
      <c r="A30" s="19">
        <v>1925</v>
      </c>
      <c r="B30" s="1255"/>
      <c r="C30" s="1256"/>
      <c r="D30" s="1257"/>
      <c r="E30" s="1218"/>
      <c r="F30" s="1225">
        <f>[4]Japan!$B30</f>
        <v>18.318000000000001</v>
      </c>
      <c r="G30" s="1218"/>
      <c r="H30" s="993"/>
      <c r="I30" s="1219"/>
      <c r="J30" s="1258"/>
      <c r="K30" s="1259"/>
      <c r="L30" s="1219"/>
      <c r="M30" s="1260"/>
    </row>
    <row r="31" spans="1:13" x14ac:dyDescent="0.25">
      <c r="A31" s="19">
        <v>1926</v>
      </c>
      <c r="B31" s="1255"/>
      <c r="C31" s="1256"/>
      <c r="D31" s="1257"/>
      <c r="E31" s="1218"/>
      <c r="F31" s="1225">
        <f>[4]Japan!$B31</f>
        <v>18.547000000000001</v>
      </c>
      <c r="G31" s="1218"/>
      <c r="H31" s="993"/>
      <c r="I31" s="1219"/>
      <c r="J31" s="1258"/>
      <c r="K31" s="1259"/>
      <c r="L31" s="1219"/>
      <c r="M31" s="1260"/>
    </row>
    <row r="32" spans="1:13" x14ac:dyDescent="0.25">
      <c r="A32" s="19">
        <v>1927</v>
      </c>
      <c r="B32" s="1255"/>
      <c r="C32" s="1256"/>
      <c r="D32" s="1257"/>
      <c r="E32" s="1218"/>
      <c r="F32" s="1225">
        <f>[4]Japan!$B32</f>
        <v>17.893999999999998</v>
      </c>
      <c r="G32" s="1218"/>
      <c r="H32" s="993"/>
      <c r="I32" s="1219"/>
      <c r="J32" s="1258"/>
      <c r="K32" s="1259"/>
      <c r="L32" s="1219"/>
      <c r="M32" s="1260"/>
    </row>
    <row r="33" spans="1:13" x14ac:dyDescent="0.25">
      <c r="A33" s="19">
        <v>1928</v>
      </c>
      <c r="B33" s="1255"/>
      <c r="C33" s="1256"/>
      <c r="D33" s="1257"/>
      <c r="E33" s="1218"/>
      <c r="F33" s="1225">
        <f>[4]Japan!$B33</f>
        <v>18.509</v>
      </c>
      <c r="G33" s="1218"/>
      <c r="H33" s="993"/>
      <c r="I33" s="1219"/>
      <c r="J33" s="1258"/>
      <c r="K33" s="1259"/>
      <c r="L33" s="1219"/>
      <c r="M33" s="1260"/>
    </row>
    <row r="34" spans="1:13" x14ac:dyDescent="0.25">
      <c r="A34" s="19">
        <v>1929</v>
      </c>
      <c r="B34" s="1255"/>
      <c r="C34" s="1256"/>
      <c r="D34" s="1257"/>
      <c r="E34" s="1218"/>
      <c r="F34" s="1225">
        <f>[4]Japan!$B34</f>
        <v>18.353999999999999</v>
      </c>
      <c r="G34" s="1218"/>
      <c r="H34" s="993"/>
      <c r="I34" s="1219"/>
      <c r="J34" s="1258"/>
      <c r="K34" s="1259"/>
      <c r="L34" s="1219"/>
      <c r="M34" s="1260"/>
    </row>
    <row r="35" spans="1:13" x14ac:dyDescent="0.25">
      <c r="A35" s="19">
        <v>1930</v>
      </c>
      <c r="B35" s="1255"/>
      <c r="C35" s="1256"/>
      <c r="D35" s="1261">
        <f>0.512</f>
        <v>0.51200000000000001</v>
      </c>
      <c r="E35" s="1218"/>
      <c r="F35" s="1225">
        <f>[4]Japan!$B35</f>
        <v>16.783000000000001</v>
      </c>
      <c r="G35" s="1218"/>
      <c r="H35" s="993"/>
      <c r="I35" s="1219"/>
      <c r="J35" s="1258"/>
      <c r="K35" s="1259"/>
      <c r="L35" s="1219"/>
      <c r="M35" s="1260"/>
    </row>
    <row r="36" spans="1:13" x14ac:dyDescent="0.25">
      <c r="A36" s="19">
        <v>1931</v>
      </c>
      <c r="B36" s="1255"/>
      <c r="C36" s="1256"/>
      <c r="D36" s="1257"/>
      <c r="E36" s="1218"/>
      <c r="F36" s="1225">
        <f>[4]Japan!$B36</f>
        <v>17.378</v>
      </c>
      <c r="G36" s="1218"/>
      <c r="H36" s="993"/>
      <c r="I36" s="1219"/>
      <c r="J36" s="1258"/>
      <c r="K36" s="1259"/>
      <c r="L36" s="1219"/>
      <c r="M36" s="1260"/>
    </row>
    <row r="37" spans="1:13" x14ac:dyDescent="0.25">
      <c r="A37" s="19">
        <v>1932</v>
      </c>
      <c r="B37" s="1255"/>
      <c r="C37" s="1256"/>
      <c r="D37" s="1257"/>
      <c r="E37" s="1218"/>
      <c r="F37" s="1225">
        <f>[4]Japan!$B37</f>
        <v>17.559999999999999</v>
      </c>
      <c r="G37" s="1218"/>
      <c r="H37" s="993"/>
      <c r="I37" s="1219"/>
      <c r="J37" s="1258"/>
      <c r="K37" s="1259"/>
      <c r="L37" s="1219"/>
      <c r="M37" s="1260"/>
    </row>
    <row r="38" spans="1:13" x14ac:dyDescent="0.25">
      <c r="A38" s="19">
        <v>1933</v>
      </c>
      <c r="B38" s="1255"/>
      <c r="C38" s="1256"/>
      <c r="D38" s="1257"/>
      <c r="E38" s="1218"/>
      <c r="F38" s="1225">
        <f>[4]Japan!$B38</f>
        <v>18.276</v>
      </c>
      <c r="G38" s="1218"/>
      <c r="H38" s="993"/>
      <c r="I38" s="1219"/>
      <c r="J38" s="1258"/>
      <c r="K38" s="1259"/>
      <c r="L38" s="1219"/>
      <c r="M38" s="1260"/>
    </row>
    <row r="39" spans="1:13" x14ac:dyDescent="0.25">
      <c r="A39" s="19">
        <v>1934</v>
      </c>
      <c r="B39" s="1255"/>
      <c r="C39" s="1256"/>
      <c r="D39" s="1257"/>
      <c r="E39" s="1218"/>
      <c r="F39" s="1225">
        <f>[4]Japan!$B39</f>
        <v>18.96</v>
      </c>
      <c r="G39" s="1218"/>
      <c r="H39" s="993"/>
      <c r="I39" s="1219"/>
      <c r="J39" s="1258"/>
      <c r="K39" s="1259"/>
      <c r="L39" s="1219"/>
      <c r="M39" s="1260"/>
    </row>
    <row r="40" spans="1:13" x14ac:dyDescent="0.25">
      <c r="A40" s="19">
        <v>1935</v>
      </c>
      <c r="B40" s="1255"/>
      <c r="C40" s="1256"/>
      <c r="D40" s="1257"/>
      <c r="E40" s="1218"/>
      <c r="F40" s="1225">
        <f>[4]Japan!$B40</f>
        <v>18.741</v>
      </c>
      <c r="G40" s="1218"/>
      <c r="H40" s="993"/>
      <c r="I40" s="1219"/>
      <c r="J40" s="1258"/>
      <c r="K40" s="1259"/>
      <c r="L40" s="1219"/>
      <c r="M40" s="1260"/>
    </row>
    <row r="41" spans="1:13" x14ac:dyDescent="0.25">
      <c r="A41" s="19">
        <v>1936</v>
      </c>
      <c r="B41" s="1255"/>
      <c r="C41" s="1256"/>
      <c r="D41" s="1257"/>
      <c r="E41" s="1218"/>
      <c r="F41" s="1225">
        <f>[4]Japan!$B41</f>
        <v>18.675999999999998</v>
      </c>
      <c r="G41" s="1218"/>
      <c r="H41" s="993"/>
      <c r="I41" s="1219"/>
      <c r="J41" s="1258"/>
      <c r="K41" s="1259"/>
      <c r="L41" s="1219"/>
      <c r="M41" s="1260"/>
    </row>
    <row r="42" spans="1:13" x14ac:dyDescent="0.25">
      <c r="A42" s="19">
        <v>1937</v>
      </c>
      <c r="B42" s="1255"/>
      <c r="C42" s="1256"/>
      <c r="D42" s="1261">
        <f>0.547</f>
        <v>0.54700000000000004</v>
      </c>
      <c r="E42" s="1218"/>
      <c r="F42" s="1225">
        <f>[4]Japan!$B42</f>
        <v>19.263999999999999</v>
      </c>
      <c r="G42" s="1218"/>
      <c r="H42" s="993"/>
      <c r="I42" s="1219"/>
      <c r="J42" s="1258"/>
      <c r="K42" s="1259"/>
      <c r="L42" s="1219"/>
      <c r="M42" s="1260"/>
    </row>
    <row r="43" spans="1:13" x14ac:dyDescent="0.25">
      <c r="A43" s="19">
        <v>1938</v>
      </c>
      <c r="B43" s="1255"/>
      <c r="C43" s="1256"/>
      <c r="D43" s="1257"/>
      <c r="E43" s="1218"/>
      <c r="F43" s="1225">
        <f>[4]Japan!$B43</f>
        <v>19.922000000000001</v>
      </c>
      <c r="G43" s="1218"/>
      <c r="H43" s="993"/>
      <c r="I43" s="1219"/>
      <c r="J43" s="1258"/>
      <c r="K43" s="1259"/>
      <c r="L43" s="1219"/>
      <c r="M43" s="1260"/>
    </row>
    <row r="44" spans="1:13" x14ac:dyDescent="0.25">
      <c r="A44" s="19">
        <v>1939</v>
      </c>
      <c r="B44" s="1255"/>
      <c r="C44" s="1256"/>
      <c r="D44" s="1257"/>
      <c r="E44" s="1218"/>
      <c r="F44" s="1225">
        <f>[4]Japan!$B44</f>
        <v>17.949000000000002</v>
      </c>
      <c r="G44" s="1218"/>
      <c r="H44" s="993"/>
      <c r="I44" s="1219"/>
      <c r="J44" s="1258"/>
      <c r="K44" s="1259"/>
      <c r="L44" s="1219"/>
      <c r="M44" s="1260"/>
    </row>
    <row r="45" spans="1:13" x14ac:dyDescent="0.25">
      <c r="A45" s="19">
        <v>1940</v>
      </c>
      <c r="B45" s="1255"/>
      <c r="C45" s="1256"/>
      <c r="D45" s="1257"/>
      <c r="E45" s="1218"/>
      <c r="F45" s="1225">
        <f>[4]Japan!$B45</f>
        <v>16.452000000000002</v>
      </c>
      <c r="G45" s="1218"/>
      <c r="H45" s="993"/>
      <c r="I45" s="1219"/>
      <c r="J45" s="1258"/>
      <c r="K45" s="1259"/>
      <c r="L45" s="1219"/>
      <c r="M45" s="1262"/>
    </row>
    <row r="46" spans="1:13" x14ac:dyDescent="0.25">
      <c r="A46" s="19">
        <v>1941</v>
      </c>
      <c r="B46" s="1255"/>
      <c r="C46" s="1256"/>
      <c r="D46" s="1257"/>
      <c r="E46" s="1218"/>
      <c r="F46" s="1225">
        <f>[4]Japan!$B46</f>
        <v>16.673999999999999</v>
      </c>
      <c r="G46" s="1218"/>
      <c r="H46" s="993"/>
      <c r="I46" s="1219"/>
      <c r="J46" s="1258"/>
      <c r="K46" s="1259"/>
      <c r="L46" s="1219"/>
      <c r="M46" s="1262"/>
    </row>
    <row r="47" spans="1:13" x14ac:dyDescent="0.25">
      <c r="A47" s="19">
        <v>1942</v>
      </c>
      <c r="B47" s="1255"/>
      <c r="C47" s="1256"/>
      <c r="D47" s="1257"/>
      <c r="E47" s="1218"/>
      <c r="F47" s="1225">
        <f>[4]Japan!$B47</f>
        <v>15.11</v>
      </c>
      <c r="G47" s="1218"/>
      <c r="H47" s="993"/>
      <c r="I47" s="1219"/>
      <c r="J47" s="1258"/>
      <c r="K47" s="1259"/>
      <c r="L47" s="1219"/>
      <c r="M47" s="1262"/>
    </row>
    <row r="48" spans="1:13" x14ac:dyDescent="0.25">
      <c r="A48" s="19">
        <v>1943</v>
      </c>
      <c r="B48" s="1255"/>
      <c r="C48" s="1256"/>
      <c r="D48" s="1257"/>
      <c r="E48" s="1218"/>
      <c r="F48" s="1225">
        <f>[4]Japan!$B48</f>
        <v>13.625</v>
      </c>
      <c r="G48" s="1218"/>
      <c r="H48" s="993"/>
      <c r="I48" s="1219"/>
      <c r="J48" s="1258"/>
      <c r="K48" s="1259"/>
      <c r="L48" s="1219"/>
      <c r="M48" s="1262"/>
    </row>
    <row r="49" spans="1:13" x14ac:dyDescent="0.25">
      <c r="A49" s="19">
        <v>1944</v>
      </c>
      <c r="B49" s="1255"/>
      <c r="C49" s="1256"/>
      <c r="D49" s="1257"/>
      <c r="E49" s="1218"/>
      <c r="F49" s="1225">
        <f>[4]Japan!$B49</f>
        <v>10.739000000000001</v>
      </c>
      <c r="G49" s="1218"/>
      <c r="H49" s="993"/>
      <c r="I49" s="1219"/>
      <c r="J49" s="1258"/>
      <c r="K49" s="1259"/>
      <c r="L49" s="1219"/>
      <c r="M49" s="1262"/>
    </row>
    <row r="50" spans="1:13" x14ac:dyDescent="0.25">
      <c r="A50" s="19">
        <v>1945</v>
      </c>
      <c r="B50" s="1255"/>
      <c r="C50" s="1256"/>
      <c r="D50" s="1257"/>
      <c r="E50" s="1218"/>
      <c r="F50" s="1225">
        <f>[4]Japan!$B50</f>
        <v>6.4269999999999996</v>
      </c>
      <c r="G50" s="1218"/>
      <c r="H50" s="993"/>
      <c r="I50" s="1219"/>
      <c r="J50" s="1258"/>
      <c r="K50" s="1259"/>
      <c r="L50" s="1219"/>
      <c r="M50" s="1262"/>
    </row>
    <row r="51" spans="1:13" x14ac:dyDescent="0.25">
      <c r="A51" s="19">
        <v>1946</v>
      </c>
      <c r="B51" s="1255"/>
      <c r="C51" s="1256"/>
      <c r="D51" s="1257"/>
      <c r="E51" s="1218"/>
      <c r="F51" s="1225">
        <f>[4]Japan!$B51</f>
        <v>0</v>
      </c>
      <c r="G51" s="1218"/>
      <c r="H51" s="993"/>
      <c r="I51" s="1219"/>
      <c r="J51" s="1258"/>
      <c r="K51" s="1259"/>
      <c r="L51" s="1219"/>
      <c r="M51" s="1262"/>
    </row>
    <row r="52" spans="1:13" x14ac:dyDescent="0.25">
      <c r="A52" s="19">
        <v>1947</v>
      </c>
      <c r="B52" s="1255"/>
      <c r="C52" s="1256"/>
      <c r="D52" s="1257"/>
      <c r="E52" s="1218"/>
      <c r="F52" s="1225">
        <f>[4]Japan!$B52</f>
        <v>7.3569999999999993</v>
      </c>
      <c r="G52" s="1218"/>
      <c r="H52" s="993"/>
      <c r="I52" s="1219"/>
      <c r="J52" s="1258"/>
      <c r="K52" s="1259"/>
      <c r="L52" s="1219"/>
      <c r="M52" s="1262"/>
    </row>
    <row r="53" spans="1:13" x14ac:dyDescent="0.25">
      <c r="A53" s="19">
        <v>1948</v>
      </c>
      <c r="B53" s="1255"/>
      <c r="C53" s="1256"/>
      <c r="D53" s="1257"/>
      <c r="E53" s="1218"/>
      <c r="F53" s="1225">
        <f>[4]Japan!$B53</f>
        <v>7.7910000000000004</v>
      </c>
      <c r="G53" s="1218"/>
      <c r="H53" s="993"/>
      <c r="I53" s="1219"/>
      <c r="J53" s="1258"/>
      <c r="K53" s="1259"/>
      <c r="L53" s="1219"/>
      <c r="M53" s="1262"/>
    </row>
    <row r="54" spans="1:13" x14ac:dyDescent="0.25">
      <c r="A54" s="19">
        <v>1949</v>
      </c>
      <c r="B54" s="1255"/>
      <c r="C54" s="1256"/>
      <c r="D54" s="1257"/>
      <c r="E54" s="1218"/>
      <c r="F54" s="1225">
        <f>[4]Japan!$B54</f>
        <v>7.8929999999999998</v>
      </c>
      <c r="G54" s="1218"/>
      <c r="H54" s="993"/>
      <c r="I54" s="1219"/>
      <c r="J54" s="1258"/>
      <c r="K54" s="1259"/>
      <c r="L54" s="1219"/>
      <c r="M54" s="1262"/>
    </row>
    <row r="55" spans="1:13" x14ac:dyDescent="0.25">
      <c r="A55" s="19">
        <v>1950</v>
      </c>
      <c r="B55" s="1255"/>
      <c r="C55" s="1256"/>
      <c r="D55" s="1257"/>
      <c r="E55" s="1218"/>
      <c r="F55" s="1225">
        <f>[4]Japan!$B55</f>
        <v>7.6890000000000001</v>
      </c>
      <c r="G55" s="1218"/>
      <c r="H55" s="993"/>
      <c r="I55" s="1219"/>
      <c r="J55" s="1258"/>
      <c r="K55" s="1259"/>
      <c r="L55" s="1219"/>
      <c r="M55" s="1262"/>
    </row>
    <row r="56" spans="1:13" x14ac:dyDescent="0.25">
      <c r="A56" s="19">
        <v>1951</v>
      </c>
      <c r="B56" s="1255"/>
      <c r="C56" s="1256"/>
      <c r="D56" s="1257"/>
      <c r="E56" s="1218"/>
      <c r="F56" s="1225">
        <f>[4]Japan!$B56</f>
        <v>7.282</v>
      </c>
      <c r="G56" s="1218"/>
      <c r="H56" s="993"/>
      <c r="I56" s="1219"/>
      <c r="J56" s="1263">
        <v>207.80949655811983</v>
      </c>
      <c r="K56" s="1259"/>
      <c r="L56" s="1219"/>
      <c r="M56" s="1262"/>
    </row>
    <row r="57" spans="1:13" x14ac:dyDescent="0.25">
      <c r="A57" s="19">
        <v>1952</v>
      </c>
      <c r="B57" s="1255"/>
      <c r="C57" s="1256"/>
      <c r="D57" s="1257"/>
      <c r="E57" s="1218"/>
      <c r="F57" s="1225">
        <f>[4]Japan!$B57</f>
        <v>7.8540000000000001</v>
      </c>
      <c r="G57" s="1218"/>
      <c r="H57" s="993"/>
      <c r="I57" s="1219"/>
      <c r="J57" s="1263">
        <v>210.36951475478219</v>
      </c>
      <c r="K57" s="1259"/>
      <c r="L57" s="1219"/>
      <c r="M57" s="1262"/>
    </row>
    <row r="58" spans="1:13" x14ac:dyDescent="0.25">
      <c r="A58" s="19">
        <v>1953</v>
      </c>
      <c r="B58" s="1255"/>
      <c r="C58" s="1256"/>
      <c r="D58" s="1257"/>
      <c r="E58" s="1218"/>
      <c r="F58" s="1225">
        <f>[4]Japan!$B58</f>
        <v>7.4580000000000011</v>
      </c>
      <c r="G58" s="1218"/>
      <c r="H58" s="993"/>
      <c r="I58" s="1219"/>
      <c r="J58" s="1263">
        <v>223.1734415828326</v>
      </c>
      <c r="K58" s="1259"/>
      <c r="L58" s="1219"/>
      <c r="M58" s="1262"/>
    </row>
    <row r="59" spans="1:13" x14ac:dyDescent="0.25">
      <c r="A59" s="19">
        <v>1954</v>
      </c>
      <c r="B59" s="1255"/>
      <c r="C59" s="1256"/>
      <c r="D59" s="1257"/>
      <c r="E59" s="1218"/>
      <c r="F59" s="1225">
        <f>[4]Japan!$B59</f>
        <v>7.1989999999999998</v>
      </c>
      <c r="G59" s="1218"/>
      <c r="H59" s="993"/>
      <c r="I59" s="1219"/>
      <c r="J59" s="1263">
        <v>217.80525988429616</v>
      </c>
      <c r="K59" s="1259"/>
      <c r="L59" s="1219"/>
      <c r="M59" s="1262"/>
    </row>
    <row r="60" spans="1:13" x14ac:dyDescent="0.25">
      <c r="A60" s="19">
        <v>1955</v>
      </c>
      <c r="B60" s="1255"/>
      <c r="C60" s="1256"/>
      <c r="D60" s="1257"/>
      <c r="E60" s="1218"/>
      <c r="F60" s="1225">
        <f>[4]Japan!$B60</f>
        <v>6.9089999999999998</v>
      </c>
      <c r="G60" s="1218"/>
      <c r="H60" s="993"/>
      <c r="I60" s="1219"/>
      <c r="J60" s="1263">
        <v>213.87129294036754</v>
      </c>
      <c r="K60" s="1259"/>
      <c r="L60" s="1219"/>
      <c r="M60" s="1262"/>
    </row>
    <row r="61" spans="1:13" x14ac:dyDescent="0.25">
      <c r="A61" s="19">
        <v>1956</v>
      </c>
      <c r="B61" s="1255"/>
      <c r="C61" s="1256"/>
      <c r="D61" s="1257"/>
      <c r="E61" s="1218"/>
      <c r="F61" s="1225">
        <f>[4]Japan!$B61</f>
        <v>7.3689999999999989</v>
      </c>
      <c r="G61" s="1218"/>
      <c r="H61" s="993"/>
      <c r="I61" s="1219"/>
      <c r="J61" s="1263">
        <v>219.33301736431193</v>
      </c>
      <c r="K61" s="1259"/>
      <c r="L61" s="1219"/>
      <c r="M61" s="1262"/>
    </row>
    <row r="62" spans="1:13" x14ac:dyDescent="0.25">
      <c r="A62" s="19">
        <v>1957</v>
      </c>
      <c r="B62" s="1255"/>
      <c r="C62" s="1256"/>
      <c r="D62" s="1257"/>
      <c r="E62" s="1218"/>
      <c r="F62" s="1225">
        <f>[4]Japan!$B62</f>
        <v>7.6849999999999996</v>
      </c>
      <c r="G62" s="1218"/>
      <c r="H62" s="993"/>
      <c r="I62" s="1219"/>
      <c r="J62" s="1263">
        <v>221.7646453665146</v>
      </c>
      <c r="K62" s="1259"/>
      <c r="L62" s="1219"/>
      <c r="M62" s="1262"/>
    </row>
    <row r="63" spans="1:13" x14ac:dyDescent="0.25">
      <c r="A63" s="19">
        <v>1958</v>
      </c>
      <c r="B63" s="1255"/>
      <c r="C63" s="1256"/>
      <c r="D63" s="1257"/>
      <c r="E63" s="1218"/>
      <c r="F63" s="1225">
        <f>[4]Japan!$B63</f>
        <v>7.74</v>
      </c>
      <c r="G63" s="1218"/>
      <c r="H63" s="993"/>
      <c r="I63" s="1219"/>
      <c r="J63" s="1263">
        <v>220.51037162530559</v>
      </c>
      <c r="K63" s="1259"/>
      <c r="L63" s="1219"/>
      <c r="M63" s="1262"/>
    </row>
    <row r="64" spans="1:13" x14ac:dyDescent="0.25">
      <c r="A64" s="19">
        <v>1959</v>
      </c>
      <c r="B64" s="1255"/>
      <c r="C64" s="1256"/>
      <c r="D64" s="1257"/>
      <c r="E64" s="1218"/>
      <c r="F64" s="1225">
        <f>[4]Japan!$B64</f>
        <v>7.9729999999999999</v>
      </c>
      <c r="G64" s="1218"/>
      <c r="H64" s="993"/>
      <c r="I64" s="1219"/>
      <c r="J64" s="1263">
        <v>218.42639700566764</v>
      </c>
      <c r="K64" s="1259"/>
      <c r="L64" s="1219"/>
      <c r="M64" s="1262"/>
    </row>
    <row r="65" spans="1:13" x14ac:dyDescent="0.25">
      <c r="A65" s="19">
        <v>1960</v>
      </c>
      <c r="B65" s="1255"/>
      <c r="C65" s="1256"/>
      <c r="D65" s="1257"/>
      <c r="E65" s="1218"/>
      <c r="F65" s="1225">
        <f>[4]Japan!$B65</f>
        <v>8.173</v>
      </c>
      <c r="G65" s="1218"/>
      <c r="H65" s="993"/>
      <c r="I65" s="1219"/>
      <c r="J65" s="1263">
        <v>218.43961318095674</v>
      </c>
      <c r="K65" s="1259"/>
      <c r="L65" s="1219"/>
      <c r="M65" s="1262"/>
    </row>
    <row r="66" spans="1:13" x14ac:dyDescent="0.25">
      <c r="A66" s="19">
        <v>1961</v>
      </c>
      <c r="B66" s="1255"/>
      <c r="C66" s="1256"/>
      <c r="D66" s="1257"/>
      <c r="E66" s="1218"/>
      <c r="F66" s="1225">
        <f>[4]Japan!$B66</f>
        <v>8.4410000000000007</v>
      </c>
      <c r="G66" s="1218"/>
      <c r="H66" s="993"/>
      <c r="I66" s="1219"/>
      <c r="J66" s="1263">
        <v>212.81476570690688</v>
      </c>
      <c r="K66" s="1259"/>
      <c r="L66" s="1219"/>
      <c r="M66" s="1262"/>
    </row>
    <row r="67" spans="1:13" x14ac:dyDescent="0.25">
      <c r="A67" s="19">
        <v>1962</v>
      </c>
      <c r="B67" s="1264">
        <v>34.4</v>
      </c>
      <c r="C67" s="1256"/>
      <c r="D67" s="1257"/>
      <c r="E67" s="1218"/>
      <c r="F67" s="1225">
        <f>[4]Japan!$B67</f>
        <v>8.6809999999999992</v>
      </c>
      <c r="G67" s="1218"/>
      <c r="H67" s="993"/>
      <c r="I67" s="1219"/>
      <c r="J67" s="1263">
        <v>208.08911463372473</v>
      </c>
      <c r="K67" s="1259"/>
      <c r="L67" s="1219"/>
      <c r="M67" s="1262"/>
    </row>
    <row r="68" spans="1:13" x14ac:dyDescent="0.25">
      <c r="A68" s="19">
        <v>1963</v>
      </c>
      <c r="B68" s="1264"/>
      <c r="C68" s="1256"/>
      <c r="D68" s="1257"/>
      <c r="E68" s="1218"/>
      <c r="F68" s="1225">
        <f>[4]Japan!$B68</f>
        <v>8.5009999999999994</v>
      </c>
      <c r="G68" s="1218"/>
      <c r="H68" s="993"/>
      <c r="I68" s="1219"/>
      <c r="J68" s="1263">
        <v>203.36805375734224</v>
      </c>
      <c r="K68" s="1259"/>
      <c r="L68" s="1219"/>
      <c r="M68" s="1262"/>
    </row>
    <row r="69" spans="1:13" x14ac:dyDescent="0.25">
      <c r="A69" s="19">
        <v>1964</v>
      </c>
      <c r="B69" s="1264"/>
      <c r="C69" s="1256"/>
      <c r="D69" s="1257"/>
      <c r="E69" s="1218"/>
      <c r="F69" s="1225">
        <f>[4]Japan!$B69</f>
        <v>8.33</v>
      </c>
      <c r="G69" s="1218"/>
      <c r="H69" s="993"/>
      <c r="I69" s="1219"/>
      <c r="J69" s="1263">
        <v>200.44804082925563</v>
      </c>
      <c r="K69" s="1259"/>
      <c r="L69" s="1219"/>
      <c r="M69" s="1262"/>
    </row>
    <row r="70" spans="1:13" x14ac:dyDescent="0.25">
      <c r="A70" s="19">
        <v>1965</v>
      </c>
      <c r="B70" s="1264"/>
      <c r="C70" s="1256"/>
      <c r="D70" s="1257"/>
      <c r="E70" s="1218"/>
      <c r="F70" s="1225">
        <f>[4]Japan!$B70</f>
        <v>7.9050000000000002</v>
      </c>
      <c r="G70" s="1218"/>
      <c r="H70" s="993"/>
      <c r="I70" s="1219"/>
      <c r="J70" s="1263">
        <v>195.12828470284026</v>
      </c>
      <c r="K70" s="1259"/>
      <c r="L70" s="1219"/>
      <c r="M70" s="1262"/>
    </row>
    <row r="71" spans="1:13" x14ac:dyDescent="0.25">
      <c r="A71" s="19">
        <v>1966</v>
      </c>
      <c r="B71" s="1264"/>
      <c r="C71" s="1256"/>
      <c r="D71" s="1257"/>
      <c r="E71" s="1218"/>
      <c r="F71" s="1225">
        <f>[4]Japan!$B71</f>
        <v>7.6179999999999994</v>
      </c>
      <c r="G71" s="1218"/>
      <c r="H71" s="993"/>
      <c r="I71" s="1219"/>
      <c r="J71" s="1263">
        <v>192.73267331804328</v>
      </c>
      <c r="K71" s="1259"/>
      <c r="L71" s="1219"/>
      <c r="M71" s="1262"/>
    </row>
    <row r="72" spans="1:13" x14ac:dyDescent="0.25">
      <c r="A72" s="19">
        <v>1967</v>
      </c>
      <c r="B72" s="1264">
        <v>32.799999999999997</v>
      </c>
      <c r="C72" s="1256"/>
      <c r="D72" s="1257"/>
      <c r="E72" s="1218"/>
      <c r="F72" s="1225">
        <f>[4]Japan!$B72</f>
        <v>7.6319999999999997</v>
      </c>
      <c r="G72" s="1218"/>
      <c r="H72" s="993"/>
      <c r="I72" s="1219"/>
      <c r="J72" s="1263">
        <v>187.91742454902851</v>
      </c>
      <c r="K72" s="1259"/>
      <c r="L72" s="1219"/>
      <c r="M72" s="1262"/>
    </row>
    <row r="73" spans="1:13" x14ac:dyDescent="0.25">
      <c r="A73" s="19">
        <v>1968</v>
      </c>
      <c r="B73" s="1264"/>
      <c r="C73" s="1256"/>
      <c r="D73" s="1257"/>
      <c r="E73" s="1218"/>
      <c r="F73" s="1225">
        <f>[4]Japan!$B73</f>
        <v>7.5579999999999998</v>
      </c>
      <c r="G73" s="1218"/>
      <c r="H73" s="993"/>
      <c r="I73" s="1219"/>
      <c r="J73" s="1263">
        <v>187.46049991995392</v>
      </c>
      <c r="K73" s="1259"/>
      <c r="L73" s="1219"/>
      <c r="M73" s="1262"/>
    </row>
    <row r="74" spans="1:13" x14ac:dyDescent="0.25">
      <c r="A74" s="19">
        <v>1969</v>
      </c>
      <c r="B74" s="1264"/>
      <c r="C74" s="1256"/>
      <c r="D74" s="1257"/>
      <c r="E74" s="1218"/>
      <c r="F74" s="1225">
        <f>[4]Japan!$B74</f>
        <v>8.0060000000000002</v>
      </c>
      <c r="G74" s="1218"/>
      <c r="H74" s="993"/>
      <c r="I74" s="1219"/>
      <c r="J74" s="1263">
        <v>184.23292417210445</v>
      </c>
      <c r="K74" s="1259"/>
      <c r="L74" s="1219"/>
      <c r="M74" s="1262"/>
    </row>
    <row r="75" spans="1:13" x14ac:dyDescent="0.25">
      <c r="A75" s="19">
        <v>1970</v>
      </c>
      <c r="B75" s="1264"/>
      <c r="C75" s="1256"/>
      <c r="D75" s="1257"/>
      <c r="E75" s="1218"/>
      <c r="F75" s="1225">
        <f>[4]Japan!$B75</f>
        <v>8.1890000000000001</v>
      </c>
      <c r="G75" s="1218"/>
      <c r="H75" s="993"/>
      <c r="I75" s="1219"/>
      <c r="J75" s="1263">
        <v>180.61849201131338</v>
      </c>
      <c r="K75" s="1259"/>
      <c r="L75" s="1219"/>
      <c r="M75" s="1262"/>
    </row>
    <row r="76" spans="1:13" x14ac:dyDescent="0.25">
      <c r="A76" s="19">
        <v>1971</v>
      </c>
      <c r="B76" s="1264"/>
      <c r="C76" s="1256"/>
      <c r="D76" s="1257"/>
      <c r="E76" s="1218"/>
      <c r="F76" s="1225">
        <f>[4]Japan!$B76</f>
        <v>8.42</v>
      </c>
      <c r="G76" s="1218"/>
      <c r="H76" s="993"/>
      <c r="I76" s="1224"/>
      <c r="J76" s="1263">
        <v>177.16307447937564</v>
      </c>
      <c r="K76" s="1259"/>
      <c r="L76" s="1224"/>
      <c r="M76" s="1262"/>
    </row>
    <row r="77" spans="1:13" x14ac:dyDescent="0.25">
      <c r="A77" s="19">
        <v>1972</v>
      </c>
      <c r="B77" s="1264">
        <v>31.4</v>
      </c>
      <c r="C77" s="1256"/>
      <c r="D77" s="1257"/>
      <c r="E77" s="1218"/>
      <c r="F77" s="1225">
        <f>[4]Japan!$B77</f>
        <v>8.1010000000000009</v>
      </c>
      <c r="G77" s="1218"/>
      <c r="H77" s="993"/>
      <c r="I77" s="1224"/>
      <c r="J77" s="1263">
        <v>177.61251275919147</v>
      </c>
      <c r="K77" s="1259"/>
      <c r="L77" s="1224"/>
      <c r="M77" s="1262"/>
    </row>
    <row r="78" spans="1:13" x14ac:dyDescent="0.25">
      <c r="A78" s="19">
        <v>1973</v>
      </c>
      <c r="B78" s="1264"/>
      <c r="C78" s="1256"/>
      <c r="D78" s="1257"/>
      <c r="E78" s="1218"/>
      <c r="F78" s="1225">
        <f>[4]Japan!$B78</f>
        <v>7.6150000000000002</v>
      </c>
      <c r="G78" s="1218"/>
      <c r="H78" s="1220"/>
      <c r="I78" s="1224"/>
      <c r="J78" s="1263">
        <v>175.33657210164827</v>
      </c>
      <c r="K78" s="1265"/>
      <c r="L78" s="1224"/>
      <c r="M78" s="1262"/>
    </row>
    <row r="79" spans="1:13" x14ac:dyDescent="0.25">
      <c r="A79" s="19">
        <v>1974</v>
      </c>
      <c r="B79" s="1264"/>
      <c r="C79" s="1256"/>
      <c r="D79" s="1257"/>
      <c r="E79" s="1218"/>
      <c r="F79" s="1225">
        <f>[4]Japan!$B79</f>
        <v>7.2029999999999994</v>
      </c>
      <c r="G79" s="1218"/>
      <c r="H79" s="1220"/>
      <c r="I79" s="1224"/>
      <c r="J79" s="1263">
        <v>171.13747869745589</v>
      </c>
      <c r="K79" s="1265"/>
      <c r="L79" s="1224"/>
      <c r="M79" s="1262"/>
    </row>
    <row r="80" spans="1:13" x14ac:dyDescent="0.25">
      <c r="A80" s="19">
        <v>1975</v>
      </c>
      <c r="B80" s="1264">
        <v>34.6</v>
      </c>
      <c r="C80" s="1256"/>
      <c r="D80" s="1257"/>
      <c r="E80" s="1218"/>
      <c r="F80" s="1225">
        <f>[4]Japan!$B80</f>
        <v>7.0830000000000002</v>
      </c>
      <c r="G80" s="1218"/>
      <c r="H80" s="1266"/>
      <c r="I80" s="1224"/>
      <c r="J80" s="1267">
        <v>169.68924512480959</v>
      </c>
      <c r="K80" s="1268">
        <f>[17]Sheet1!$BE10</f>
        <v>1.7569999999999999</v>
      </c>
      <c r="L80" s="1224"/>
      <c r="M80" s="1262"/>
    </row>
    <row r="81" spans="1:13" x14ac:dyDescent="0.25">
      <c r="A81" s="19">
        <v>1976</v>
      </c>
      <c r="B81" s="1264"/>
      <c r="C81" s="1256"/>
      <c r="D81" s="1257"/>
      <c r="E81" s="1218"/>
      <c r="F81" s="1225">
        <f>[4]Japan!$B81</f>
        <v>6.8059999999999992</v>
      </c>
      <c r="G81" s="1218"/>
      <c r="H81" s="1266"/>
      <c r="I81" s="1224"/>
      <c r="J81" s="1263">
        <v>169.10752145999095</v>
      </c>
      <c r="K81" s="1269">
        <f>[17]Sheet1!$BE11</f>
        <v>1.7629999999999999</v>
      </c>
      <c r="L81" s="1224"/>
      <c r="M81" s="1262"/>
    </row>
    <row r="82" spans="1:13" x14ac:dyDescent="0.25">
      <c r="A82" s="19">
        <v>1977</v>
      </c>
      <c r="B82" s="1264"/>
      <c r="C82" s="1256"/>
      <c r="D82" s="1257"/>
      <c r="E82" s="1218"/>
      <c r="F82" s="1225">
        <f>[4]Japan!$B82</f>
        <v>6.7690000000000001</v>
      </c>
      <c r="G82" s="1218"/>
      <c r="H82" s="1266"/>
      <c r="I82" s="1224"/>
      <c r="J82" s="1263">
        <v>168.92855936420878</v>
      </c>
      <c r="K82" s="1269">
        <f>[17]Sheet1!$BE12</f>
        <v>1.7549999999999999</v>
      </c>
      <c r="L82" s="1224"/>
      <c r="M82" s="1262"/>
    </row>
    <row r="83" spans="1:13" x14ac:dyDescent="0.25">
      <c r="A83" s="19">
        <v>1978</v>
      </c>
      <c r="B83" s="1264">
        <v>33.799999999999997</v>
      </c>
      <c r="C83" s="1256"/>
      <c r="D83" s="1257"/>
      <c r="E83" s="1218"/>
      <c r="F83" s="1225">
        <f>[4]Japan!$B83</f>
        <v>6.96</v>
      </c>
      <c r="G83" s="1218"/>
      <c r="H83" s="1266"/>
      <c r="I83" s="1224"/>
      <c r="J83" s="1263">
        <v>168.24238169442788</v>
      </c>
      <c r="K83" s="1269">
        <f>[17]Sheet1!$BE13</f>
        <v>1.7609999999999999</v>
      </c>
      <c r="L83" s="1224"/>
      <c r="M83" s="1262"/>
    </row>
    <row r="84" spans="1:13" x14ac:dyDescent="0.25">
      <c r="A84" s="19">
        <v>1979</v>
      </c>
      <c r="B84" s="1264"/>
      <c r="C84" s="1256"/>
      <c r="D84" s="1257"/>
      <c r="E84" s="1218"/>
      <c r="F84" s="1225">
        <f>[4]Japan!$B84</f>
        <v>7.246999999999999</v>
      </c>
      <c r="G84" s="1218"/>
      <c r="H84" s="1266"/>
      <c r="I84" s="1224"/>
      <c r="J84" s="1263">
        <v>169.49270165729826</v>
      </c>
      <c r="K84" s="1269">
        <f>[17]Sheet1!$BE14</f>
        <v>1.7569999999999999</v>
      </c>
      <c r="L84" s="1224"/>
      <c r="M84" s="1262"/>
    </row>
    <row r="85" spans="1:13" x14ac:dyDescent="0.25">
      <c r="A85" s="19">
        <v>1980</v>
      </c>
      <c r="B85" s="1264"/>
      <c r="C85" s="1256"/>
      <c r="D85" s="1257"/>
      <c r="E85" s="1218"/>
      <c r="F85" s="1225">
        <f>[4]Japan!$B85</f>
        <v>7.1580000000000004</v>
      </c>
      <c r="G85" s="1218"/>
      <c r="H85" s="1266"/>
      <c r="I85" s="1224"/>
      <c r="J85" s="1263">
        <v>169.02392168741102</v>
      </c>
      <c r="K85" s="1269">
        <f>[17]Sheet1!$BE15</f>
        <v>1.756</v>
      </c>
      <c r="L85" s="1224"/>
      <c r="M85" s="1262"/>
    </row>
    <row r="86" spans="1:13" x14ac:dyDescent="0.25">
      <c r="A86" s="19">
        <v>1981</v>
      </c>
      <c r="B86" s="1270">
        <v>31.4</v>
      </c>
      <c r="C86" s="1271">
        <f>'[37]F4.8'!$G3</f>
        <v>0.2255075</v>
      </c>
      <c r="D86" s="1272"/>
      <c r="E86" s="1218"/>
      <c r="F86" s="1225">
        <f>[4]Japan!$B86</f>
        <v>7.109</v>
      </c>
      <c r="G86" s="1218"/>
      <c r="H86" s="1266"/>
      <c r="I86" s="1224"/>
      <c r="J86" s="1263">
        <v>169.74286409546201</v>
      </c>
      <c r="K86" s="1269">
        <f>[17]Sheet1!$BE16</f>
        <v>1.768</v>
      </c>
      <c r="L86" s="1224"/>
      <c r="M86" s="1262"/>
    </row>
    <row r="87" spans="1:13" x14ac:dyDescent="0.25">
      <c r="A87" s="19">
        <v>1982</v>
      </c>
      <c r="B87" s="1264"/>
      <c r="C87" s="1273">
        <f>'[37]F4.8'!$G4</f>
        <v>0.22099869999999999</v>
      </c>
      <c r="D87" s="1274"/>
      <c r="E87" s="1218"/>
      <c r="F87" s="1225">
        <f>[4]Japan!$B87</f>
        <v>7.020999999999999</v>
      </c>
      <c r="G87" s="1218"/>
      <c r="H87" s="1266"/>
      <c r="I87" s="1224"/>
      <c r="J87" s="1263">
        <v>167.67101009405172</v>
      </c>
      <c r="K87" s="1269">
        <f>[17]Sheet1!$BE17</f>
        <v>1.7909999999999999</v>
      </c>
      <c r="L87" s="1224"/>
      <c r="M87" s="1262"/>
    </row>
    <row r="88" spans="1:13" x14ac:dyDescent="0.25">
      <c r="A88" s="19">
        <v>1983</v>
      </c>
      <c r="B88" s="1264"/>
      <c r="C88" s="1273">
        <f>'[37]F4.8'!$G5</f>
        <v>0.22218180000000001</v>
      </c>
      <c r="D88" s="1274"/>
      <c r="E88" s="1218"/>
      <c r="F88" s="1225">
        <f>[4]Japan!$B88</f>
        <v>6.9429999999999996</v>
      </c>
      <c r="G88" s="1218"/>
      <c r="H88" s="1266"/>
      <c r="I88" s="1224"/>
      <c r="J88" s="1263">
        <v>167.88171299508434</v>
      </c>
      <c r="K88" s="1269">
        <f>[17]Sheet1!$BE18</f>
        <v>1.8180000000000001</v>
      </c>
      <c r="L88" s="1224"/>
      <c r="M88" s="1275">
        <v>66.8</v>
      </c>
    </row>
    <row r="89" spans="1:13" x14ac:dyDescent="0.25">
      <c r="A89" s="19">
        <v>1984</v>
      </c>
      <c r="B89" s="1264">
        <v>34.299999999999997</v>
      </c>
      <c r="C89" s="1273">
        <f>'[37]F4.8'!$G6</f>
        <v>0.2216563</v>
      </c>
      <c r="D89" s="1274"/>
      <c r="E89" s="1218"/>
      <c r="F89" s="1225">
        <f>[4]Japan!$B89</f>
        <v>6.9530000000000012</v>
      </c>
      <c r="G89" s="1218"/>
      <c r="H89" s="1266"/>
      <c r="I89" s="1224"/>
      <c r="J89" s="1263">
        <v>169.72780768374568</v>
      </c>
      <c r="K89" s="1269">
        <f>[17]Sheet1!$BE19</f>
        <v>1.8320000000000001</v>
      </c>
      <c r="L89" s="1224"/>
      <c r="M89" s="1275">
        <v>66.8</v>
      </c>
    </row>
    <row r="90" spans="1:13" x14ac:dyDescent="0.25">
      <c r="A90" s="19">
        <v>1985</v>
      </c>
      <c r="B90" s="1264"/>
      <c r="C90" s="1273">
        <f>'[37]F4.8'!$G7</f>
        <v>0.23070280000000001</v>
      </c>
      <c r="D90" s="1274"/>
      <c r="E90" s="1218"/>
      <c r="F90" s="1225">
        <f>[4]Japan!$B90</f>
        <v>7.0319999999999991</v>
      </c>
      <c r="G90" s="1218"/>
      <c r="H90" s="1266">
        <f>[38]Transpose!$AI17</f>
        <v>0.18</v>
      </c>
      <c r="I90" s="1224"/>
      <c r="J90" s="1263">
        <v>168.83816380995529</v>
      </c>
      <c r="K90" s="1269">
        <f>[17]Sheet1!$BE20</f>
        <v>1.8099999</v>
      </c>
      <c r="L90" s="1224"/>
      <c r="M90" s="1275">
        <v>66.8</v>
      </c>
    </row>
    <row r="91" spans="1:13" x14ac:dyDescent="0.25">
      <c r="A91" s="19">
        <v>1986</v>
      </c>
      <c r="B91" s="1264"/>
      <c r="C91" s="1273">
        <f>'[37]F4.8'!$G8</f>
        <v>0.2313722</v>
      </c>
      <c r="D91" s="1274"/>
      <c r="E91" s="1218"/>
      <c r="F91" s="1225">
        <f>[4]Japan!$B91</f>
        <v>7.2080000000000002</v>
      </c>
      <c r="G91" s="1218"/>
      <c r="H91" s="1266"/>
      <c r="I91" s="1224"/>
      <c r="J91" s="1263">
        <v>170.10719663935967</v>
      </c>
      <c r="K91" s="1269">
        <f>[17]Sheet1!$BE21</f>
        <v>1.8279999</v>
      </c>
      <c r="L91" s="1224"/>
      <c r="M91" s="1275">
        <v>67.2</v>
      </c>
    </row>
    <row r="92" spans="1:13" x14ac:dyDescent="0.25">
      <c r="A92" s="19">
        <v>1987</v>
      </c>
      <c r="B92" s="1264">
        <v>33.799999999999997</v>
      </c>
      <c r="C92" s="1273">
        <f>'[37]F4.8'!$G9</f>
        <v>0.23207559999999999</v>
      </c>
      <c r="D92" s="1274"/>
      <c r="E92" s="1218"/>
      <c r="F92" s="1225">
        <f>[4]Japan!$B92</f>
        <v>7.6630000000000003</v>
      </c>
      <c r="G92" s="1218"/>
      <c r="H92" s="1266"/>
      <c r="I92" s="1224"/>
      <c r="J92" s="1263">
        <v>171.31881914734714</v>
      </c>
      <c r="K92" s="1269">
        <f>[17]Sheet1!$BE22</f>
        <v>1.839</v>
      </c>
      <c r="L92" s="1224"/>
      <c r="M92" s="1275">
        <v>70.400000000000006</v>
      </c>
    </row>
    <row r="93" spans="1:13" x14ac:dyDescent="0.25">
      <c r="A93" s="19">
        <v>1988</v>
      </c>
      <c r="B93" s="1264"/>
      <c r="C93" s="1273">
        <f>'[37]F4.8'!$G10</f>
        <v>0.23943919999999999</v>
      </c>
      <c r="D93" s="1274"/>
      <c r="E93" s="1218"/>
      <c r="F93" s="1225">
        <f>[4]Japan!$B93</f>
        <v>7.6280000000000001</v>
      </c>
      <c r="G93" s="1218"/>
      <c r="H93" s="1266"/>
      <c r="I93" s="1224"/>
      <c r="J93" s="1263">
        <v>172.27838285040605</v>
      </c>
      <c r="K93" s="1269">
        <f>[17]Sheet1!$BE23</f>
        <v>1.851</v>
      </c>
      <c r="L93" s="1224"/>
      <c r="M93" s="1275">
        <v>73.400000000000006</v>
      </c>
    </row>
    <row r="94" spans="1:13" x14ac:dyDescent="0.25">
      <c r="A94" s="19">
        <v>1989</v>
      </c>
      <c r="B94" s="1264"/>
      <c r="C94" s="1273">
        <f>'[37]F4.8'!$G11</f>
        <v>0.24007690000000001</v>
      </c>
      <c r="D94" s="1274"/>
      <c r="E94" s="1218"/>
      <c r="F94" s="1225">
        <f>[4]Japan!$B94</f>
        <v>7.902000000000001</v>
      </c>
      <c r="G94" s="1218"/>
      <c r="H94" s="1266"/>
      <c r="I94" s="1224"/>
      <c r="J94" s="1263">
        <v>172.93640185627783</v>
      </c>
      <c r="K94" s="1269">
        <f>[17]Sheet1!$BE24</f>
        <v>1.865</v>
      </c>
      <c r="L94" s="1224"/>
      <c r="M94" s="1275">
        <v>72.599999999999994</v>
      </c>
    </row>
    <row r="95" spans="1:13" x14ac:dyDescent="0.25">
      <c r="A95" s="19">
        <v>1990</v>
      </c>
      <c r="B95" s="1264">
        <v>36.4</v>
      </c>
      <c r="C95" s="1273">
        <f>'[37]F4.8'!$G12</f>
        <v>0.2396607</v>
      </c>
      <c r="D95" s="1274"/>
      <c r="E95" s="1218"/>
      <c r="F95" s="1225">
        <f>[4]Japan!$B95</f>
        <v>8.0540000000000003</v>
      </c>
      <c r="G95" s="1218"/>
      <c r="H95" s="1266"/>
      <c r="I95" s="1224"/>
      <c r="J95" s="1263">
        <v>173.64796429848721</v>
      </c>
      <c r="K95" s="1269">
        <f>[17]Sheet1!$BE25</f>
        <v>1.8720000000000001</v>
      </c>
      <c r="L95" s="1224"/>
      <c r="M95" s="1275">
        <v>72.3</v>
      </c>
    </row>
    <row r="96" spans="1:13" x14ac:dyDescent="0.25">
      <c r="A96" s="19">
        <v>1991</v>
      </c>
      <c r="B96" s="1264"/>
      <c r="C96" s="1273">
        <f>'[37]F4.8'!$G13</f>
        <v>0.2431866</v>
      </c>
      <c r="D96" s="1274"/>
      <c r="E96" s="1218"/>
      <c r="F96" s="1225">
        <f>[4]Japan!$B96</f>
        <v>7.5439999999999996</v>
      </c>
      <c r="G96" s="1218"/>
      <c r="H96" s="1266"/>
      <c r="I96" s="1224"/>
      <c r="J96" s="1263">
        <v>174.19777263223014</v>
      </c>
      <c r="K96" s="1269">
        <f>[17]Sheet1!$BE26</f>
        <v>1.859</v>
      </c>
      <c r="L96" s="1224"/>
      <c r="M96" s="1262"/>
    </row>
    <row r="97" spans="1:13" x14ac:dyDescent="0.25">
      <c r="A97" s="19">
        <v>1992</v>
      </c>
      <c r="B97" s="1264"/>
      <c r="C97" s="1273">
        <f>'[37]F4.8'!$G14</f>
        <v>0.2414415</v>
      </c>
      <c r="D97" s="1274"/>
      <c r="E97" s="1218"/>
      <c r="F97" s="1225">
        <f>[4]Japan!$B97</f>
        <v>7.1210000000000013</v>
      </c>
      <c r="G97" s="1218"/>
      <c r="H97" s="1266"/>
      <c r="I97" s="1224"/>
      <c r="J97" s="1263">
        <v>174.81890436927279</v>
      </c>
      <c r="K97" s="1269">
        <f>[17]Sheet1!$BE27</f>
        <v>1.85</v>
      </c>
      <c r="L97" s="1224"/>
      <c r="M97" s="1262"/>
    </row>
    <row r="98" spans="1:13" x14ac:dyDescent="0.25">
      <c r="A98" s="19">
        <v>1993</v>
      </c>
      <c r="B98" s="1264">
        <v>36.5</v>
      </c>
      <c r="C98" s="1273">
        <f>'[37]F4.8'!$G15</f>
        <v>0.2361355</v>
      </c>
      <c r="D98" s="1274"/>
      <c r="E98" s="1218"/>
      <c r="F98" s="1225">
        <f>[4]Japan!$B98</f>
        <v>7.1520000000000001</v>
      </c>
      <c r="G98" s="1218"/>
      <c r="H98" s="1266"/>
      <c r="I98" s="1224"/>
      <c r="J98" s="1263">
        <v>173.66259576199457</v>
      </c>
      <c r="K98" s="1269">
        <f>[17]Sheet1!$BE28</f>
        <v>1.8440000000000001</v>
      </c>
      <c r="L98" s="1224"/>
      <c r="M98" s="1262"/>
    </row>
    <row r="99" spans="1:13" x14ac:dyDescent="0.25">
      <c r="A99" s="19">
        <v>1994</v>
      </c>
      <c r="B99" s="1264"/>
      <c r="C99" s="1273">
        <f>'[37]F4.8'!$G16</f>
        <v>0.24212690000000001</v>
      </c>
      <c r="D99" s="1274"/>
      <c r="E99" s="1218"/>
      <c r="F99" s="1225">
        <f>[4]Japan!$B99</f>
        <v>7.0650000000000004</v>
      </c>
      <c r="G99" s="1218"/>
      <c r="H99" s="1266"/>
      <c r="I99" s="1224"/>
      <c r="J99" s="1263">
        <v>173.16579399628534</v>
      </c>
      <c r="K99" s="1269">
        <f>[17]Sheet1!$BE29</f>
        <v>1.8480000000000001</v>
      </c>
      <c r="L99" s="1224"/>
      <c r="M99" s="1262"/>
    </row>
    <row r="100" spans="1:13" x14ac:dyDescent="0.25">
      <c r="A100" s="19">
        <v>1995</v>
      </c>
      <c r="B100" s="1264"/>
      <c r="C100" s="1273">
        <f>'[37]F4.8'!$G17</f>
        <v>0.2437723</v>
      </c>
      <c r="D100" s="1274"/>
      <c r="E100" s="1218"/>
      <c r="F100" s="1225">
        <f>[4]Japan!$B100</f>
        <v>7.2969999999999997</v>
      </c>
      <c r="G100" s="1218"/>
      <c r="H100" s="1266">
        <f>[38]Transpose!$AI27</f>
        <v>0.19800000000000001</v>
      </c>
      <c r="I100" s="1224"/>
      <c r="J100" s="1263">
        <v>172.7736291903378</v>
      </c>
      <c r="K100" s="1269">
        <f>[17]Sheet1!$BE30</f>
        <v>1.849</v>
      </c>
      <c r="L100" s="1224"/>
      <c r="M100" s="1262"/>
    </row>
    <row r="101" spans="1:13" x14ac:dyDescent="0.25">
      <c r="A101" s="19">
        <v>1996</v>
      </c>
      <c r="B101" s="1264">
        <v>36.1</v>
      </c>
      <c r="C101" s="1273">
        <f>'[37]F4.8'!$G18</f>
        <v>0.24187529999999999</v>
      </c>
      <c r="D101" s="1274"/>
      <c r="E101" s="1218"/>
      <c r="F101" s="1225">
        <f>[4]Japan!$B101</f>
        <v>7.36</v>
      </c>
      <c r="G101" s="1218"/>
      <c r="H101" s="1266"/>
      <c r="I101" s="1224"/>
      <c r="J101" s="1263">
        <v>171.20803617121129</v>
      </c>
      <c r="K101" s="1269">
        <f>[17]Sheet1!$BE31</f>
        <v>1.847</v>
      </c>
      <c r="L101" s="1224"/>
      <c r="M101" s="1262"/>
    </row>
    <row r="102" spans="1:13" x14ac:dyDescent="0.25">
      <c r="A102" s="19">
        <v>1997</v>
      </c>
      <c r="B102" s="1264"/>
      <c r="C102" s="1273">
        <f>'[37]F4.8'!$G19</f>
        <v>0.23981379999999999</v>
      </c>
      <c r="D102" s="1274"/>
      <c r="E102" s="1218"/>
      <c r="F102" s="1225">
        <f>[4]Japan!$B102</f>
        <v>7.3170000000000002</v>
      </c>
      <c r="G102" s="1218"/>
      <c r="H102" s="1266"/>
      <c r="I102" s="1224"/>
      <c r="J102" s="1263">
        <v>170.5710888768572</v>
      </c>
      <c r="K102" s="1269">
        <f>[17]Sheet1!$BE32</f>
        <v>1.849</v>
      </c>
      <c r="L102" s="1224"/>
      <c r="M102" s="1262"/>
    </row>
    <row r="103" spans="1:13" x14ac:dyDescent="0.25">
      <c r="A103" s="19">
        <v>1998</v>
      </c>
      <c r="B103" s="1264"/>
      <c r="C103" s="1273">
        <f>'[37]F4.8'!$G20</f>
        <v>0.24368770000000001</v>
      </c>
      <c r="D103" s="1274"/>
      <c r="E103" s="1218"/>
      <c r="F103" s="1225">
        <f>[4]Japan!$B103</f>
        <v>7.5869999999999997</v>
      </c>
      <c r="G103" s="1218"/>
      <c r="H103" s="1266"/>
      <c r="I103" s="1224"/>
      <c r="J103" s="1263">
        <v>171.8866121794465</v>
      </c>
      <c r="K103" s="1269">
        <f>[17]Sheet1!$BE33</f>
        <v>1.84</v>
      </c>
      <c r="L103" s="1224"/>
      <c r="M103" s="1262"/>
    </row>
    <row r="104" spans="1:13" x14ac:dyDescent="0.25">
      <c r="A104" s="19">
        <v>1999</v>
      </c>
      <c r="B104" s="1264">
        <v>38.1</v>
      </c>
      <c r="C104" s="1273">
        <f>'[37]F4.8'!$G21</f>
        <v>0.23779819999999999</v>
      </c>
      <c r="D104" s="1274"/>
      <c r="E104" s="1218"/>
      <c r="F104" s="1225">
        <f>[4]Japan!$B104</f>
        <v>7.76</v>
      </c>
      <c r="G104" s="1218"/>
      <c r="H104" s="1266"/>
      <c r="I104" s="1224"/>
      <c r="J104" s="1263">
        <v>173.14380338532121</v>
      </c>
      <c r="K104" s="1269">
        <f>[17]Sheet1!$BE34</f>
        <v>1.835</v>
      </c>
      <c r="L104" s="1224"/>
      <c r="M104" s="1262"/>
    </row>
    <row r="105" spans="1:13" x14ac:dyDescent="0.25">
      <c r="A105" s="19">
        <v>2000</v>
      </c>
      <c r="B105" s="1264"/>
      <c r="C105" s="1273">
        <f>'[37]F4.8'!$G22</f>
        <v>0.2455987</v>
      </c>
      <c r="D105" s="1274"/>
      <c r="E105" s="1218"/>
      <c r="F105" s="1225">
        <f>[4]Japan!$B105</f>
        <v>8.2159999999999993</v>
      </c>
      <c r="G105" s="1218"/>
      <c r="H105" s="1266">
        <f>[38]Transpose!$AI32</f>
        <v>0.214</v>
      </c>
      <c r="I105" s="1224"/>
      <c r="J105" s="1263">
        <v>173.45901211131724</v>
      </c>
      <c r="K105" s="1269">
        <f>[17]Sheet1!$BE35</f>
        <v>1.8360000000000001</v>
      </c>
      <c r="L105" s="1224"/>
      <c r="M105" s="1262"/>
    </row>
    <row r="106" spans="1:13" x14ac:dyDescent="0.25">
      <c r="A106" s="19">
        <v>2001</v>
      </c>
      <c r="B106" s="1264"/>
      <c r="C106" s="1273">
        <f>'[37]F4.8'!$G23</f>
        <v>0.24828059999999999</v>
      </c>
      <c r="D106" s="1274"/>
      <c r="E106" s="1218"/>
      <c r="F106" s="1225">
        <f>[4]Japan!$B106</f>
        <v>8.6050000000000004</v>
      </c>
      <c r="G106" s="1218"/>
      <c r="H106" s="1266"/>
      <c r="I106" s="1224"/>
      <c r="J106" s="1263">
        <v>173.30997326470415</v>
      </c>
      <c r="K106" s="1269">
        <f>[17]Sheet1!$BE36</f>
        <v>1.8260000000000001</v>
      </c>
      <c r="L106" s="1224"/>
      <c r="M106" s="1262"/>
    </row>
    <row r="107" spans="1:13" x14ac:dyDescent="0.25">
      <c r="A107" s="19">
        <v>2002</v>
      </c>
      <c r="B107" s="1264">
        <v>38.1</v>
      </c>
      <c r="C107" s="1273">
        <f>'[37]F4.8'!$G24</f>
        <v>0.2554128</v>
      </c>
      <c r="D107" s="1274"/>
      <c r="E107" s="1218"/>
      <c r="F107" s="1225">
        <f>[4]Japan!$B107</f>
        <v>8.734</v>
      </c>
      <c r="G107" s="1218"/>
      <c r="H107" s="1266"/>
      <c r="I107" s="1224"/>
      <c r="J107" s="1263">
        <v>172.83544898504161</v>
      </c>
      <c r="K107" s="1269">
        <f>[17]Sheet1!$BE37</f>
        <v>1.8329998999999999</v>
      </c>
      <c r="L107" s="1224"/>
      <c r="M107" s="1262"/>
    </row>
    <row r="108" spans="1:13" x14ac:dyDescent="0.25">
      <c r="A108" s="19">
        <v>2003</v>
      </c>
      <c r="B108" s="1276"/>
      <c r="C108" s="1273">
        <f>'[37]F4.8'!$G25</f>
        <v>0.25217830000000002</v>
      </c>
      <c r="D108" s="1274"/>
      <c r="E108" s="1218"/>
      <c r="F108" s="1225">
        <f>[4]Japan!$B108</f>
        <v>8.9209999999999994</v>
      </c>
      <c r="G108" s="1218"/>
      <c r="H108" s="1266">
        <f>[38]Transpose!$AI35</f>
        <v>0.20799999999999999</v>
      </c>
      <c r="I108" s="1224"/>
      <c r="J108" s="1263">
        <v>174.53329661708239</v>
      </c>
      <c r="K108" s="1269">
        <f>[17]Sheet1!$BE38</f>
        <v>1.8200000999999999</v>
      </c>
      <c r="L108" s="1224"/>
      <c r="M108" s="1262"/>
    </row>
    <row r="109" spans="1:13" x14ac:dyDescent="0.25">
      <c r="A109" s="19">
        <v>2004</v>
      </c>
      <c r="B109" s="1276"/>
      <c r="C109" s="1273">
        <f>'[37]F4.8'!$G26</f>
        <v>0.2521678</v>
      </c>
      <c r="D109" s="1274"/>
      <c r="E109" s="1218"/>
      <c r="F109" s="1225">
        <f>[4]Japan!$B109</f>
        <v>9.2880000000000003</v>
      </c>
      <c r="G109" s="1218"/>
      <c r="H109" s="1266"/>
      <c r="I109" s="1224"/>
      <c r="J109" s="1263">
        <v>176.7522811527632</v>
      </c>
      <c r="K109" s="1269">
        <f>[17]Sheet1!$BE39</f>
        <v>1.823</v>
      </c>
      <c r="L109" s="1224"/>
      <c r="M109" s="1262"/>
    </row>
    <row r="110" spans="1:13" x14ac:dyDescent="0.25">
      <c r="A110" s="19">
        <v>2005</v>
      </c>
      <c r="B110" s="1276"/>
      <c r="C110" s="1273">
        <f>'[37]F4.8'!$G27</f>
        <v>0.25870569999999998</v>
      </c>
      <c r="D110" s="1274"/>
      <c r="E110" s="1218"/>
      <c r="F110" s="1225">
        <f>[4]Japan!$B110</f>
        <v>9.4209999999999994</v>
      </c>
      <c r="G110" s="1218"/>
      <c r="H110" s="1266"/>
      <c r="I110" s="1224"/>
      <c r="J110" s="1263">
        <v>177.20447847487159</v>
      </c>
      <c r="K110" s="1269">
        <f>[17]Sheet1!$BE40</f>
        <v>1.8620000000000001</v>
      </c>
      <c r="L110" s="1224"/>
      <c r="M110" s="1262"/>
    </row>
    <row r="111" spans="1:13" x14ac:dyDescent="0.25">
      <c r="A111" s="19">
        <v>2006</v>
      </c>
      <c r="B111" s="1276"/>
      <c r="C111" s="1273">
        <f>'[37]F4.8'!$G28</f>
        <v>0.24784790000000001</v>
      </c>
      <c r="D111" s="1274"/>
      <c r="E111" s="1218"/>
      <c r="F111" s="1225">
        <f>[4]Japan!$B111</f>
        <v>9.6210000000000004</v>
      </c>
      <c r="G111" s="1218"/>
      <c r="H111" s="1266">
        <f>[38]Transpose!$AI38</f>
        <v>0.217</v>
      </c>
      <c r="I111" s="1224"/>
      <c r="J111" s="1263">
        <v>180.15971723446631</v>
      </c>
      <c r="K111" s="1269">
        <f>[17]Sheet1!$BE41</f>
        <v>1.857</v>
      </c>
      <c r="L111" s="1224"/>
      <c r="M111" s="1262"/>
    </row>
    <row r="112" spans="1:13" x14ac:dyDescent="0.25">
      <c r="A112" s="19">
        <v>2007</v>
      </c>
      <c r="B112" s="1276"/>
      <c r="C112" s="1273">
        <f>'[37]F4.8'!$G29</f>
        <v>0.25425350000000002</v>
      </c>
      <c r="D112" s="1274"/>
      <c r="E112" s="1218"/>
      <c r="F112" s="1225">
        <f>[4]Japan!$B112</f>
        <v>9.6419999999999995</v>
      </c>
      <c r="G112" s="1218"/>
      <c r="H112" s="1266"/>
      <c r="I112" s="1224"/>
      <c r="J112" s="1263">
        <v>179.73835579316082</v>
      </c>
      <c r="K112" s="1269">
        <f>[17]Sheet1!$BE42</f>
        <v>1.8580000000000001</v>
      </c>
      <c r="L112" s="1224"/>
      <c r="M112" s="1262"/>
    </row>
    <row r="113" spans="1:19" x14ac:dyDescent="0.25">
      <c r="A113" s="19">
        <v>2008</v>
      </c>
      <c r="B113" s="1276"/>
      <c r="C113" s="1273">
        <f>'[37]F4.8'!$G30</f>
        <v>0.25443009999999999</v>
      </c>
      <c r="D113" s="1274"/>
      <c r="E113" s="1218"/>
      <c r="F113" s="1225">
        <f>[4]Japan!$B113</f>
        <v>9.7140000000000004</v>
      </c>
      <c r="G113" s="1218"/>
      <c r="H113" s="1266"/>
      <c r="I113" s="1224"/>
      <c r="J113" s="1263">
        <v>180.87697702761599</v>
      </c>
      <c r="K113" s="1269">
        <f>[17]Sheet1!$BE43</f>
        <v>1.847</v>
      </c>
      <c r="L113" s="1224"/>
      <c r="M113" s="1262"/>
    </row>
    <row r="114" spans="1:19" x14ac:dyDescent="0.25">
      <c r="A114" s="19">
        <v>2009</v>
      </c>
      <c r="B114" s="1276"/>
      <c r="C114" s="1277"/>
      <c r="D114" s="1278"/>
      <c r="E114" s="1218"/>
      <c r="F114" s="1225">
        <f>[4]Japan!$B114</f>
        <v>9.56</v>
      </c>
      <c r="G114" s="1218"/>
      <c r="H114" s="1266">
        <f>[38]Transpose!$AI41</f>
        <v>0.221</v>
      </c>
      <c r="I114" s="1224"/>
      <c r="J114" s="1279">
        <v>183.21</v>
      </c>
      <c r="K114" s="1269">
        <f>[17]Sheet1!$BE44</f>
        <v>1.8460000000000001</v>
      </c>
      <c r="L114" s="1224"/>
      <c r="M114" s="1280"/>
    </row>
    <row r="115" spans="1:19" x14ac:dyDescent="0.25">
      <c r="A115" s="19">
        <v>2010</v>
      </c>
      <c r="B115" s="1276"/>
      <c r="C115" s="1277"/>
      <c r="D115" s="1278"/>
      <c r="E115" s="1218"/>
      <c r="F115" s="1225">
        <f>[4]Japan!$B115</f>
        <v>9.5129999999999999</v>
      </c>
      <c r="G115" s="1218"/>
      <c r="H115" s="1266"/>
      <c r="I115" s="1224"/>
      <c r="J115" s="1279">
        <v>184.09</v>
      </c>
      <c r="K115" s="1269">
        <f>[17]Sheet1!$BE45</f>
        <v>1.8320000000000001</v>
      </c>
      <c r="L115" s="1224"/>
      <c r="M115" s="1280"/>
    </row>
    <row r="116" spans="1:19" x14ac:dyDescent="0.25">
      <c r="A116" s="19">
        <v>2011</v>
      </c>
      <c r="B116" s="1276"/>
      <c r="C116" s="1277"/>
      <c r="D116" s="1278"/>
      <c r="E116" s="1218"/>
      <c r="F116" s="1212"/>
      <c r="G116" s="1218"/>
      <c r="H116" s="1266"/>
      <c r="I116" s="1224"/>
      <c r="J116" s="1281"/>
      <c r="K116" s="1269">
        <f>[17]Sheet1!$BE46</f>
        <v>1.841</v>
      </c>
      <c r="L116" s="1224"/>
      <c r="M116" s="1280"/>
    </row>
    <row r="117" spans="1:19" x14ac:dyDescent="0.25">
      <c r="A117" s="19">
        <v>2012</v>
      </c>
      <c r="B117" s="1276"/>
      <c r="C117" s="1277"/>
      <c r="D117" s="1278"/>
      <c r="E117" s="1218"/>
      <c r="F117" s="1212"/>
      <c r="G117" s="1218"/>
      <c r="H117" s="1266">
        <f>[38]Transpose!$AI44</f>
        <v>0.219</v>
      </c>
      <c r="I117" s="1224"/>
      <c r="J117" s="1282"/>
      <c r="K117" s="1269">
        <f>[17]Sheet1!$BE47</f>
        <v>1.853</v>
      </c>
      <c r="L117" s="1224"/>
      <c r="M117" s="1283"/>
    </row>
    <row r="118" spans="1:19" x14ac:dyDescent="0.25">
      <c r="A118" s="19">
        <v>2013</v>
      </c>
      <c r="B118" s="1276"/>
      <c r="C118" s="1277"/>
      <c r="D118" s="1278"/>
      <c r="E118" s="1218"/>
      <c r="F118" s="1212"/>
      <c r="G118" s="1218"/>
      <c r="H118" s="1266"/>
      <c r="I118" s="1224"/>
      <c r="J118" s="1258"/>
      <c r="K118" s="1269">
        <f>[17]Sheet1!$BE48</f>
        <v>1.841</v>
      </c>
      <c r="L118" s="1224"/>
      <c r="M118" s="1280"/>
    </row>
    <row r="119" spans="1:19" x14ac:dyDescent="0.25">
      <c r="A119" s="19">
        <v>2014</v>
      </c>
      <c r="B119" s="1276"/>
      <c r="C119" s="1277"/>
      <c r="D119" s="1278"/>
      <c r="E119" s="1218"/>
      <c r="F119" s="1212"/>
      <c r="G119" s="1218"/>
      <c r="H119" s="1266"/>
      <c r="I119" s="1224"/>
      <c r="J119" s="1258"/>
      <c r="K119" s="1269">
        <f>[17]Sheet1!$BE49</f>
        <v>1.841</v>
      </c>
      <c r="L119" s="1224"/>
      <c r="M119" s="1280"/>
    </row>
    <row r="120" spans="1:19" ht="15.75" thickBot="1" x14ac:dyDescent="0.3">
      <c r="A120" s="37">
        <v>2015</v>
      </c>
      <c r="B120" s="1284"/>
      <c r="C120" s="1285"/>
      <c r="D120" s="1286"/>
      <c r="E120" s="1233"/>
      <c r="F120" s="1234"/>
      <c r="G120" s="1233"/>
      <c r="H120" s="1234"/>
      <c r="I120" s="1235"/>
      <c r="J120" s="1287"/>
      <c r="K120" s="1288"/>
      <c r="L120" s="1233"/>
      <c r="M120" s="1234"/>
    </row>
    <row r="121" spans="1:19" ht="15.75" thickTop="1" x14ac:dyDescent="0.25"/>
    <row r="122" spans="1:19" s="45" customFormat="1" x14ac:dyDescent="0.25">
      <c r="A122" s="1012" t="s">
        <v>505</v>
      </c>
      <c r="B122" s="75"/>
      <c r="C122" s="75"/>
      <c r="D122" s="75"/>
      <c r="E122" s="75"/>
      <c r="F122" s="75"/>
      <c r="G122" s="75"/>
      <c r="H122" s="75"/>
      <c r="I122" s="43"/>
    </row>
    <row r="123" spans="1:19" s="45" customFormat="1" x14ac:dyDescent="0.2">
      <c r="A123" s="99" t="s">
        <v>79</v>
      </c>
      <c r="B123" s="130" t="s">
        <v>220</v>
      </c>
      <c r="C123" s="533"/>
      <c r="D123" s="533"/>
      <c r="E123" s="533"/>
      <c r="F123" s="533"/>
      <c r="G123" s="533"/>
      <c r="H123" s="533"/>
      <c r="I123" s="533"/>
      <c r="J123" s="533"/>
      <c r="K123" s="533"/>
    </row>
    <row r="124" spans="1:19" s="45" customFormat="1" x14ac:dyDescent="0.2">
      <c r="A124" s="99" t="s">
        <v>80</v>
      </c>
      <c r="B124" s="1554" t="s">
        <v>566</v>
      </c>
      <c r="C124" s="1554"/>
      <c r="D124" s="1554"/>
      <c r="E124" s="1554"/>
      <c r="F124" s="1554"/>
      <c r="G124" s="1554"/>
      <c r="H124" s="1554"/>
      <c r="I124" s="1554"/>
      <c r="J124" s="1554"/>
      <c r="K124" s="1554"/>
    </row>
    <row r="125" spans="1:19" s="45" customFormat="1" x14ac:dyDescent="0.2">
      <c r="A125" s="99" t="s">
        <v>81</v>
      </c>
      <c r="B125" s="1586" t="s">
        <v>568</v>
      </c>
      <c r="C125" s="1586"/>
      <c r="D125" s="1586"/>
      <c r="E125" s="1586"/>
      <c r="F125" s="1586"/>
      <c r="G125" s="1586"/>
      <c r="H125" s="1586"/>
      <c r="I125" s="1586"/>
      <c r="J125" s="1586"/>
      <c r="K125" s="1586"/>
    </row>
    <row r="126" spans="1:19" s="45" customFormat="1" ht="18" customHeight="1" x14ac:dyDescent="0.25">
      <c r="A126" s="99" t="s">
        <v>82</v>
      </c>
      <c r="B126" s="1536" t="s">
        <v>488</v>
      </c>
      <c r="C126" s="1536"/>
      <c r="D126" s="1536"/>
      <c r="E126" s="1536"/>
      <c r="F126" s="1536"/>
      <c r="G126" s="1536"/>
      <c r="H126" s="1536"/>
      <c r="I126" s="1536"/>
      <c r="J126" s="1536"/>
      <c r="K126" s="1536"/>
      <c r="L126" s="366"/>
      <c r="M126" s="366"/>
      <c r="N126" s="366"/>
      <c r="O126" s="366"/>
      <c r="P126" s="366"/>
      <c r="Q126" s="366"/>
      <c r="R126" s="366"/>
      <c r="S126" s="366"/>
    </row>
    <row r="127" spans="1:19" s="45" customFormat="1" x14ac:dyDescent="0.2">
      <c r="A127" s="241" t="s">
        <v>83</v>
      </c>
      <c r="B127" s="1543" t="s">
        <v>606</v>
      </c>
      <c r="C127" s="1543"/>
      <c r="D127" s="1543"/>
      <c r="E127" s="1543"/>
      <c r="F127" s="1543"/>
      <c r="G127" s="1543"/>
      <c r="H127" s="1543"/>
      <c r="I127" s="1543"/>
      <c r="J127" s="1543"/>
      <c r="K127" s="1543"/>
    </row>
    <row r="128" spans="1:19" s="45" customFormat="1" x14ac:dyDescent="0.2">
      <c r="A128" s="99" t="s">
        <v>84</v>
      </c>
      <c r="B128" s="1554" t="s">
        <v>221</v>
      </c>
      <c r="C128" s="1554"/>
      <c r="D128" s="1554"/>
      <c r="E128" s="1554"/>
      <c r="F128" s="1554"/>
      <c r="G128" s="1554"/>
      <c r="H128" s="1554"/>
      <c r="I128" s="1554"/>
      <c r="J128" s="1554"/>
      <c r="K128" s="1554"/>
      <c r="L128" s="366"/>
      <c r="M128" s="502"/>
      <c r="N128" s="366"/>
      <c r="O128" s="366"/>
      <c r="P128" s="366"/>
      <c r="Q128" s="366"/>
    </row>
    <row r="129" spans="1:14" s="45" customFormat="1" x14ac:dyDescent="0.25">
      <c r="A129" s="99" t="s">
        <v>85</v>
      </c>
      <c r="B129" s="1543" t="s">
        <v>607</v>
      </c>
      <c r="C129" s="1543"/>
      <c r="D129" s="1543"/>
      <c r="E129" s="1543"/>
      <c r="F129" s="1543"/>
      <c r="G129" s="1543"/>
      <c r="H129" s="1543"/>
      <c r="I129" s="1543"/>
      <c r="J129" s="1543"/>
      <c r="K129" s="1543"/>
      <c r="L129" s="502"/>
      <c r="M129"/>
    </row>
    <row r="130" spans="1:14" s="45" customFormat="1" x14ac:dyDescent="0.25">
      <c r="A130" s="99" t="s">
        <v>86</v>
      </c>
      <c r="B130" s="1554" t="s">
        <v>223</v>
      </c>
      <c r="C130" s="1554"/>
      <c r="D130" s="1554"/>
      <c r="E130" s="1554"/>
      <c r="F130" s="1554"/>
      <c r="G130" s="1554"/>
      <c r="H130" s="1554"/>
      <c r="I130" s="1554"/>
      <c r="J130" s="1554"/>
      <c r="K130" s="1554"/>
      <c r="L130" s="502"/>
      <c r="M130"/>
    </row>
    <row r="131" spans="1:14" x14ac:dyDescent="0.25">
      <c r="B131" s="1559"/>
      <c r="C131" s="1559"/>
      <c r="D131" s="1559"/>
      <c r="E131" s="1559"/>
      <c r="F131" s="1559"/>
      <c r="G131" s="1559"/>
      <c r="H131" s="1559"/>
      <c r="I131" s="131"/>
      <c r="J131" s="131"/>
      <c r="K131" s="131"/>
      <c r="L131" s="131"/>
      <c r="M131" s="131"/>
    </row>
    <row r="132" spans="1:14" x14ac:dyDescent="0.25">
      <c r="A132" s="42" t="s">
        <v>504</v>
      </c>
      <c r="B132" s="129"/>
      <c r="C132" s="129"/>
      <c r="D132" s="129"/>
      <c r="M132" s="131"/>
    </row>
    <row r="133" spans="1:14" x14ac:dyDescent="0.25">
      <c r="A133"/>
      <c r="B133" s="1520" t="s">
        <v>224</v>
      </c>
      <c r="C133" s="1520"/>
      <c r="D133" s="1520"/>
      <c r="E133" s="1520"/>
      <c r="F133" s="1520"/>
      <c r="G133" s="1520"/>
      <c r="H133" s="1520"/>
      <c r="I133" s="1520"/>
      <c r="J133" s="1520"/>
      <c r="K133" s="1520"/>
      <c r="L133" s="324"/>
      <c r="M133" s="324"/>
      <c r="N133" s="324"/>
    </row>
    <row r="134" spans="1:14" x14ac:dyDescent="0.25">
      <c r="A134"/>
      <c r="B134" s="438" t="s">
        <v>608</v>
      </c>
      <c r="C134" s="438"/>
      <c r="D134" s="438"/>
      <c r="E134" s="438"/>
      <c r="F134" s="438"/>
      <c r="G134" s="438"/>
      <c r="H134" s="438"/>
      <c r="I134" s="438"/>
      <c r="J134" s="438"/>
      <c r="K134" s="438"/>
      <c r="L134" s="438"/>
      <c r="M134" s="438"/>
      <c r="N134" s="438"/>
    </row>
    <row r="135" spans="1:14" x14ac:dyDescent="0.25">
      <c r="A135"/>
      <c r="B135" s="1514" t="s">
        <v>225</v>
      </c>
      <c r="C135" s="1514"/>
      <c r="D135" s="1514"/>
      <c r="E135" s="1514"/>
      <c r="F135" s="1514"/>
      <c r="G135" s="1514"/>
      <c r="H135" s="1514"/>
      <c r="I135" s="1514"/>
      <c r="J135" s="1514"/>
      <c r="K135" s="1514"/>
      <c r="L135" s="1514"/>
    </row>
    <row r="136" spans="1:14" ht="33" customHeight="1" x14ac:dyDescent="0.25">
      <c r="B136" s="1551" t="s">
        <v>226</v>
      </c>
      <c r="C136" s="1551"/>
      <c r="D136" s="1551"/>
      <c r="E136" s="1551"/>
      <c r="F136" s="1551"/>
      <c r="G136" s="1551"/>
      <c r="H136" s="1551"/>
      <c r="I136" s="1551"/>
      <c r="J136" s="1551"/>
      <c r="K136" s="1551"/>
      <c r="L136" s="1551"/>
      <c r="M136" s="498"/>
    </row>
    <row r="137" spans="1:14" x14ac:dyDescent="0.25">
      <c r="B137" s="1520" t="s">
        <v>227</v>
      </c>
      <c r="C137" s="1520"/>
      <c r="D137" s="1520"/>
      <c r="E137" s="1520"/>
      <c r="F137" s="1520"/>
      <c r="G137" s="1520"/>
      <c r="H137" s="1520"/>
      <c r="I137" s="1520"/>
      <c r="J137" s="1520"/>
      <c r="K137" s="1520"/>
      <c r="L137" s="1520"/>
      <c r="M137" s="498"/>
    </row>
    <row r="138" spans="1:14" x14ac:dyDescent="0.25">
      <c r="B138" s="505"/>
      <c r="C138" s="505"/>
      <c r="D138" s="505"/>
      <c r="E138" s="505"/>
      <c r="F138" s="505"/>
      <c r="G138" s="505"/>
      <c r="H138" s="505"/>
      <c r="I138" s="505"/>
      <c r="J138" s="505"/>
      <c r="K138" s="505"/>
      <c r="L138" s="499"/>
      <c r="M138" s="498"/>
    </row>
    <row r="139" spans="1:14" x14ac:dyDescent="0.25">
      <c r="B139" s="439"/>
      <c r="C139" s="439"/>
      <c r="D139" s="439"/>
      <c r="E139" s="439"/>
      <c r="F139" s="439"/>
      <c r="G139" s="439"/>
      <c r="H139" s="439"/>
      <c r="I139" s="439"/>
      <c r="J139" s="439"/>
      <c r="K139" s="439"/>
      <c r="L139" s="499"/>
      <c r="M139" s="498"/>
    </row>
    <row r="140" spans="1:14" x14ac:dyDescent="0.25">
      <c r="B140" s="439"/>
      <c r="C140" s="439"/>
      <c r="D140" s="439"/>
      <c r="E140" s="439"/>
      <c r="F140" s="439"/>
      <c r="G140" s="439"/>
      <c r="H140" s="439"/>
      <c r="I140" s="439"/>
      <c r="J140" s="439"/>
      <c r="K140" s="439"/>
      <c r="L140" s="499"/>
      <c r="M140" s="500"/>
    </row>
    <row r="141" spans="1:14" x14ac:dyDescent="0.25">
      <c r="M141" s="499"/>
    </row>
    <row r="142" spans="1:14" x14ac:dyDescent="0.25">
      <c r="M142" s="499"/>
    </row>
    <row r="143" spans="1:14" x14ac:dyDescent="0.25">
      <c r="M143" s="499"/>
    </row>
  </sheetData>
  <mergeCells count="15">
    <mergeCell ref="B1:M1"/>
    <mergeCell ref="B135:L135"/>
    <mergeCell ref="B136:L136"/>
    <mergeCell ref="B137:L137"/>
    <mergeCell ref="B133:K133"/>
    <mergeCell ref="J2:K2"/>
    <mergeCell ref="B131:H131"/>
    <mergeCell ref="B128:K128"/>
    <mergeCell ref="B129:K129"/>
    <mergeCell ref="B2:D2"/>
    <mergeCell ref="B124:K124"/>
    <mergeCell ref="B126:K126"/>
    <mergeCell ref="B127:K127"/>
    <mergeCell ref="B125:K125"/>
    <mergeCell ref="B130:K130"/>
  </mergeCells>
  <hyperlinks>
    <hyperlink ref="B126" r:id="rId1" display="WID.world (accessed 21 February 2017)" xr:uid="{00000000-0004-0000-1800-000000000000}"/>
    <hyperlink ref="L126" r:id="rId2" display="http://wid.world/" xr:uid="{00000000-0004-0000-1800-000001000000}"/>
    <hyperlink ref="N126" r:id="rId3" display="http://wid.world/" xr:uid="{00000000-0004-0000-1800-000002000000}"/>
    <hyperlink ref="O126" r:id="rId4" display="http://wid.world/" xr:uid="{00000000-0004-0000-1800-000003000000}"/>
    <hyperlink ref="P126" r:id="rId5" display="http://wid.world/" xr:uid="{00000000-0004-0000-1800-000004000000}"/>
    <hyperlink ref="Q126" r:id="rId6" display="http://wid.world/" xr:uid="{00000000-0004-0000-1800-000005000000}"/>
    <hyperlink ref="R126" r:id="rId7" display="http://wid.world/" xr:uid="{00000000-0004-0000-1800-000006000000}"/>
    <hyperlink ref="S126" r:id="rId8" display="http://wid.world/" xr:uid="{00000000-0004-0000-1800-000007000000}"/>
    <hyperlink ref="M127" r:id="rId9" display="http://wid.world/" xr:uid="{00000000-0004-0000-1800-000008000000}"/>
    <hyperlink ref="B129" r:id="rId10" display="OECD iLibrary, Employment and Labour Market Statistics, Gross earnings decile ratios (accessed 22 Feb 2017), " xr:uid="{00000000-0004-0000-1800-000009000000}"/>
    <hyperlink ref="B135" r:id="rId11" xr:uid="{00000000-0004-0000-1800-00000A000000}"/>
    <hyperlink ref="B127" r:id="rId12" display="Income Distribution Database in OECD.Stat (accessed 10 April 2017)." xr:uid="{00000000-0004-0000-1800-00000B000000}"/>
    <hyperlink ref="B134" r:id="rId13" xr:uid="{00000000-0004-0000-1800-00000C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33"/>
  <sheetViews>
    <sheetView workbookViewId="0">
      <pane xSplit="1" ySplit="5" topLeftCell="B97" activePane="bottomRight" state="frozen"/>
      <selection pane="topRight" activeCell="B1" sqref="B1"/>
      <selection pane="bottomLeft" activeCell="A6" sqref="A6"/>
      <selection pane="bottomRight" activeCell="M104" sqref="M104"/>
    </sheetView>
  </sheetViews>
  <sheetFormatPr defaultColWidth="8.85546875" defaultRowHeight="15" x14ac:dyDescent="0.25"/>
  <cols>
    <col min="2" max="2" width="20" style="70" customWidth="1"/>
    <col min="3" max="4" width="16.42578125" style="70" customWidth="1"/>
    <col min="5" max="7" width="19.28515625" style="70" customWidth="1"/>
    <col min="8" max="8" width="18" style="70" customWidth="1"/>
    <col min="9" max="9" width="17" style="70" customWidth="1"/>
    <col min="10" max="11" width="2" style="70" customWidth="1"/>
  </cols>
  <sheetData>
    <row r="1" spans="1:11" ht="27" thickBot="1" x14ac:dyDescent="0.45">
      <c r="A1" s="6"/>
      <c r="B1" s="1521" t="s">
        <v>29</v>
      </c>
      <c r="C1" s="1522"/>
      <c r="D1" s="1522"/>
      <c r="E1" s="1522"/>
      <c r="F1" s="1522"/>
      <c r="G1" s="1522"/>
      <c r="H1" s="1522"/>
      <c r="I1" s="1523"/>
      <c r="J1" s="527"/>
      <c r="K1" s="527"/>
    </row>
    <row r="2" spans="1:11" ht="15.95" customHeight="1" thickBot="1" x14ac:dyDescent="0.3">
      <c r="A2" s="6"/>
      <c r="B2" s="485" t="s">
        <v>55</v>
      </c>
      <c r="C2" s="1540" t="s">
        <v>56</v>
      </c>
      <c r="D2" s="1542"/>
      <c r="E2" s="1540" t="s">
        <v>57</v>
      </c>
      <c r="F2" s="1541"/>
      <c r="G2" s="1541"/>
      <c r="H2" s="481" t="s">
        <v>58</v>
      </c>
      <c r="I2" s="142" t="s">
        <v>59</v>
      </c>
      <c r="J2" s="527"/>
      <c r="K2" s="527"/>
    </row>
    <row r="3" spans="1:11" ht="15" customHeight="1" x14ac:dyDescent="0.25">
      <c r="A3" s="6"/>
      <c r="B3" s="141" t="s">
        <v>60</v>
      </c>
      <c r="C3" s="1548" t="s">
        <v>61</v>
      </c>
      <c r="D3" s="1549"/>
      <c r="E3" s="1548" t="s">
        <v>62</v>
      </c>
      <c r="F3" s="1572"/>
      <c r="G3" s="1572"/>
      <c r="H3" s="482" t="s">
        <v>63</v>
      </c>
      <c r="I3" s="140" t="s">
        <v>64</v>
      </c>
      <c r="J3" s="106"/>
      <c r="K3" s="106"/>
    </row>
    <row r="4" spans="1:11" x14ac:dyDescent="0.25">
      <c r="A4" s="6"/>
      <c r="B4" s="486" t="s">
        <v>52</v>
      </c>
      <c r="C4" s="785" t="s">
        <v>67</v>
      </c>
      <c r="D4" s="374" t="s">
        <v>274</v>
      </c>
      <c r="E4" s="631" t="s">
        <v>190</v>
      </c>
      <c r="F4" s="423" t="s">
        <v>178</v>
      </c>
      <c r="G4" s="640" t="s">
        <v>177</v>
      </c>
      <c r="H4" s="511" t="s">
        <v>69</v>
      </c>
      <c r="I4" s="137" t="s">
        <v>69</v>
      </c>
      <c r="J4" s="106"/>
      <c r="K4" s="106"/>
    </row>
    <row r="5" spans="1:11" s="1" customFormat="1" ht="90" x14ac:dyDescent="0.25">
      <c r="A5" s="16"/>
      <c r="B5" s="572" t="s">
        <v>229</v>
      </c>
      <c r="C5" s="272" t="s">
        <v>463</v>
      </c>
      <c r="D5" s="368" t="s">
        <v>556</v>
      </c>
      <c r="E5" s="1061" t="s">
        <v>543</v>
      </c>
      <c r="F5" s="1063" t="s">
        <v>544</v>
      </c>
      <c r="G5" s="1064" t="s">
        <v>559</v>
      </c>
      <c r="H5" s="483" t="s">
        <v>69</v>
      </c>
      <c r="I5" s="483" t="s">
        <v>69</v>
      </c>
      <c r="J5" s="113"/>
      <c r="K5" s="113"/>
    </row>
    <row r="6" spans="1:11" s="1" customFormat="1" x14ac:dyDescent="0.25">
      <c r="A6">
        <v>1900</v>
      </c>
      <c r="B6" s="487"/>
      <c r="C6" s="711"/>
      <c r="D6" s="496"/>
      <c r="E6" s="390"/>
      <c r="F6" s="1033"/>
      <c r="G6" s="1062"/>
      <c r="H6" s="205"/>
      <c r="I6" s="305"/>
      <c r="J6" s="206"/>
      <c r="K6" s="206"/>
    </row>
    <row r="7" spans="1:11" s="1" customFormat="1" x14ac:dyDescent="0.25">
      <c r="A7">
        <v>1901</v>
      </c>
      <c r="B7" s="487"/>
      <c r="C7" s="711"/>
      <c r="D7" s="496"/>
      <c r="E7" s="390"/>
      <c r="F7" s="1033"/>
      <c r="G7" s="1062"/>
      <c r="H7" s="205"/>
      <c r="I7" s="305"/>
      <c r="J7" s="206"/>
      <c r="K7" s="206"/>
    </row>
    <row r="8" spans="1:11" s="1" customFormat="1" x14ac:dyDescent="0.25">
      <c r="A8">
        <v>1902</v>
      </c>
      <c r="B8" s="487"/>
      <c r="C8" s="711"/>
      <c r="D8" s="496"/>
      <c r="E8" s="390"/>
      <c r="F8" s="1033"/>
      <c r="G8" s="1062"/>
      <c r="H8" s="205"/>
      <c r="I8" s="305"/>
      <c r="J8" s="206"/>
      <c r="K8" s="206"/>
    </row>
    <row r="9" spans="1:11" s="1" customFormat="1" x14ac:dyDescent="0.25">
      <c r="A9">
        <v>1903</v>
      </c>
      <c r="B9" s="487"/>
      <c r="C9" s="711"/>
      <c r="D9" s="496"/>
      <c r="E9" s="390"/>
      <c r="F9" s="1033"/>
      <c r="G9" s="1062"/>
      <c r="H9" s="205"/>
      <c r="I9" s="305"/>
      <c r="J9" s="206"/>
      <c r="K9" s="206"/>
    </row>
    <row r="10" spans="1:11" s="1" customFormat="1" x14ac:dyDescent="0.25">
      <c r="A10">
        <v>1904</v>
      </c>
      <c r="B10" s="487"/>
      <c r="C10" s="711"/>
      <c r="D10" s="496"/>
      <c r="E10" s="390"/>
      <c r="F10" s="1033"/>
      <c r="G10" s="1062"/>
      <c r="H10" s="205"/>
      <c r="I10" s="305"/>
      <c r="J10" s="206"/>
      <c r="K10" s="206"/>
    </row>
    <row r="11" spans="1:11" s="1" customFormat="1" x14ac:dyDescent="0.25">
      <c r="A11">
        <v>1905</v>
      </c>
      <c r="B11" s="487"/>
      <c r="C11" s="711"/>
      <c r="D11" s="496"/>
      <c r="E11" s="390"/>
      <c r="F11" s="1033"/>
      <c r="G11" s="1062"/>
      <c r="H11" s="205"/>
      <c r="I11" s="305"/>
      <c r="J11" s="206"/>
      <c r="K11" s="206"/>
    </row>
    <row r="12" spans="1:11" s="1" customFormat="1" x14ac:dyDescent="0.25">
      <c r="A12">
        <v>1906</v>
      </c>
      <c r="B12" s="487"/>
      <c r="C12" s="711"/>
      <c r="D12" s="496"/>
      <c r="E12" s="390"/>
      <c r="F12" s="1033"/>
      <c r="G12" s="1062"/>
      <c r="H12" s="205"/>
      <c r="I12" s="305"/>
      <c r="J12" s="206"/>
      <c r="K12" s="206"/>
    </row>
    <row r="13" spans="1:11" s="1" customFormat="1" x14ac:dyDescent="0.25">
      <c r="A13">
        <v>1907</v>
      </c>
      <c r="B13" s="487"/>
      <c r="C13" s="711"/>
      <c r="D13" s="496"/>
      <c r="E13" s="390"/>
      <c r="F13" s="1033"/>
      <c r="G13" s="1062"/>
      <c r="H13" s="205"/>
      <c r="I13" s="305"/>
      <c r="J13" s="206"/>
      <c r="K13" s="206"/>
    </row>
    <row r="14" spans="1:11" s="1" customFormat="1" x14ac:dyDescent="0.25">
      <c r="A14">
        <v>1908</v>
      </c>
      <c r="B14" s="487"/>
      <c r="C14" s="711"/>
      <c r="D14" s="496"/>
      <c r="E14" s="390"/>
      <c r="F14" s="1033"/>
      <c r="G14" s="1062"/>
      <c r="H14" s="205"/>
      <c r="I14" s="305"/>
      <c r="J14" s="206"/>
      <c r="K14" s="206"/>
    </row>
    <row r="15" spans="1:11" s="1" customFormat="1" x14ac:dyDescent="0.25">
      <c r="A15">
        <v>1909</v>
      </c>
      <c r="B15" s="487"/>
      <c r="C15" s="711"/>
      <c r="D15" s="496"/>
      <c r="E15" s="390"/>
      <c r="F15" s="1033"/>
      <c r="G15" s="1062"/>
      <c r="H15" s="205"/>
      <c r="I15" s="305"/>
      <c r="J15" s="206"/>
      <c r="K15" s="206"/>
    </row>
    <row r="16" spans="1:11" s="1" customFormat="1" x14ac:dyDescent="0.25">
      <c r="A16">
        <v>1910</v>
      </c>
      <c r="B16" s="487"/>
      <c r="C16" s="711"/>
      <c r="D16" s="496"/>
      <c r="E16" s="390"/>
      <c r="F16" s="1033"/>
      <c r="G16" s="1062"/>
      <c r="H16" s="205"/>
      <c r="I16" s="305"/>
      <c r="J16" s="206"/>
      <c r="K16" s="206"/>
    </row>
    <row r="17" spans="1:11" x14ac:dyDescent="0.25">
      <c r="A17">
        <v>1911</v>
      </c>
      <c r="B17" s="487"/>
      <c r="C17" s="711"/>
      <c r="D17" s="496"/>
      <c r="E17" s="309"/>
      <c r="F17" s="1033"/>
      <c r="G17" s="1062"/>
      <c r="H17" s="215"/>
      <c r="I17" s="305"/>
      <c r="J17" s="216"/>
      <c r="K17" s="216"/>
    </row>
    <row r="18" spans="1:11" x14ac:dyDescent="0.25">
      <c r="A18">
        <v>1912</v>
      </c>
      <c r="B18" s="487"/>
      <c r="C18" s="711"/>
      <c r="D18" s="496"/>
      <c r="E18" s="309"/>
      <c r="F18" s="1033"/>
      <c r="G18" s="1062"/>
      <c r="H18" s="215"/>
      <c r="I18" s="305"/>
      <c r="J18" s="216"/>
      <c r="K18" s="216"/>
    </row>
    <row r="19" spans="1:11" x14ac:dyDescent="0.25">
      <c r="A19">
        <v>1913</v>
      </c>
      <c r="B19" s="487"/>
      <c r="C19" s="711"/>
      <c r="D19" s="496"/>
      <c r="E19" s="309"/>
      <c r="F19" s="1033"/>
      <c r="G19" s="1062"/>
      <c r="H19" s="215"/>
      <c r="I19" s="305"/>
      <c r="J19" s="216"/>
      <c r="K19" s="216"/>
    </row>
    <row r="20" spans="1:11" x14ac:dyDescent="0.25">
      <c r="A20">
        <v>1914</v>
      </c>
      <c r="B20" s="487"/>
      <c r="C20" s="711"/>
      <c r="D20" s="496"/>
      <c r="E20" s="309"/>
      <c r="F20" s="1033"/>
      <c r="G20" s="1062"/>
      <c r="H20" s="215"/>
      <c r="I20" s="305"/>
      <c r="J20" s="216"/>
      <c r="K20" s="216"/>
    </row>
    <row r="21" spans="1:11" x14ac:dyDescent="0.25">
      <c r="A21">
        <v>1915</v>
      </c>
      <c r="B21" s="487"/>
      <c r="C21" s="711"/>
      <c r="D21" s="496"/>
      <c r="E21" s="309"/>
      <c r="F21" s="1033"/>
      <c r="G21" s="1062"/>
      <c r="H21" s="215"/>
      <c r="I21" s="305"/>
      <c r="J21" s="216"/>
      <c r="K21" s="216"/>
    </row>
    <row r="22" spans="1:11" x14ac:dyDescent="0.25">
      <c r="A22">
        <v>1916</v>
      </c>
      <c r="B22" s="487"/>
      <c r="C22" s="711"/>
      <c r="D22" s="496"/>
      <c r="E22" s="309"/>
      <c r="F22" s="1033"/>
      <c r="G22" s="1062"/>
      <c r="H22" s="215"/>
      <c r="I22" s="305"/>
      <c r="J22" s="216"/>
      <c r="K22" s="216"/>
    </row>
    <row r="23" spans="1:11" x14ac:dyDescent="0.25">
      <c r="A23">
        <v>1917</v>
      </c>
      <c r="B23" s="487"/>
      <c r="C23" s="711"/>
      <c r="D23" s="496"/>
      <c r="E23" s="309"/>
      <c r="F23" s="1033"/>
      <c r="G23" s="1062"/>
      <c r="H23" s="215"/>
      <c r="I23" s="305"/>
      <c r="J23" s="216"/>
      <c r="K23" s="216"/>
    </row>
    <row r="24" spans="1:11" x14ac:dyDescent="0.25">
      <c r="A24">
        <v>1918</v>
      </c>
      <c r="B24" s="487"/>
      <c r="C24" s="711"/>
      <c r="D24" s="496"/>
      <c r="E24" s="309"/>
      <c r="F24" s="1033"/>
      <c r="G24" s="1062"/>
      <c r="H24" s="215"/>
      <c r="I24" s="305"/>
      <c r="J24" s="216"/>
      <c r="K24" s="216"/>
    </row>
    <row r="25" spans="1:11" x14ac:dyDescent="0.25">
      <c r="A25">
        <v>1919</v>
      </c>
      <c r="B25" s="487"/>
      <c r="C25" s="711"/>
      <c r="D25" s="496"/>
      <c r="E25" s="309"/>
      <c r="F25" s="1033"/>
      <c r="G25" s="1062"/>
      <c r="H25" s="215"/>
      <c r="I25" s="305"/>
      <c r="J25" s="216"/>
      <c r="K25" s="216"/>
    </row>
    <row r="26" spans="1:11" x14ac:dyDescent="0.25">
      <c r="A26">
        <v>1920</v>
      </c>
      <c r="B26" s="487"/>
      <c r="C26" s="711"/>
      <c r="D26" s="496"/>
      <c r="E26" s="309"/>
      <c r="F26" s="1033"/>
      <c r="G26" s="1062"/>
      <c r="H26" s="215"/>
      <c r="I26" s="305"/>
      <c r="J26" s="216"/>
      <c r="K26" s="216"/>
    </row>
    <row r="27" spans="1:11" x14ac:dyDescent="0.25">
      <c r="A27">
        <v>1921</v>
      </c>
      <c r="B27" s="487"/>
      <c r="C27" s="711"/>
      <c r="D27" s="496"/>
      <c r="E27" s="309"/>
      <c r="F27" s="1033"/>
      <c r="G27" s="1062"/>
      <c r="H27" s="215"/>
      <c r="I27" s="305"/>
      <c r="J27" s="216"/>
      <c r="K27" s="216"/>
    </row>
    <row r="28" spans="1:11" x14ac:dyDescent="0.25">
      <c r="A28">
        <v>1922</v>
      </c>
      <c r="B28" s="487"/>
      <c r="C28" s="711"/>
      <c r="D28" s="496"/>
      <c r="E28" s="309"/>
      <c r="F28" s="1033"/>
      <c r="G28" s="1062"/>
      <c r="H28" s="215"/>
      <c r="I28" s="305"/>
      <c r="J28" s="216"/>
      <c r="K28" s="216"/>
    </row>
    <row r="29" spans="1:11" x14ac:dyDescent="0.25">
      <c r="A29">
        <v>1923</v>
      </c>
      <c r="B29" s="487"/>
      <c r="C29" s="711"/>
      <c r="D29" s="496"/>
      <c r="E29" s="309"/>
      <c r="F29" s="1033"/>
      <c r="G29" s="1062"/>
      <c r="H29" s="215"/>
      <c r="I29" s="305"/>
      <c r="J29" s="216"/>
      <c r="K29" s="216"/>
    </row>
    <row r="30" spans="1:11" x14ac:dyDescent="0.25">
      <c r="A30">
        <v>1924</v>
      </c>
      <c r="B30" s="487"/>
      <c r="C30" s="711"/>
      <c r="D30" s="496"/>
      <c r="E30" s="309"/>
      <c r="F30" s="1033"/>
      <c r="G30" s="1062"/>
      <c r="H30" s="215"/>
      <c r="I30" s="305"/>
      <c r="J30" s="216"/>
      <c r="K30" s="216"/>
    </row>
    <row r="31" spans="1:11" x14ac:dyDescent="0.25">
      <c r="A31">
        <v>1925</v>
      </c>
      <c r="B31" s="487"/>
      <c r="C31" s="711"/>
      <c r="D31" s="496"/>
      <c r="E31" s="309"/>
      <c r="F31" s="1033"/>
      <c r="G31" s="1062"/>
      <c r="H31" s="215"/>
      <c r="I31" s="305"/>
      <c r="J31" s="216"/>
      <c r="K31" s="216"/>
    </row>
    <row r="32" spans="1:11" x14ac:dyDescent="0.25">
      <c r="A32">
        <v>1926</v>
      </c>
      <c r="B32" s="487"/>
      <c r="C32" s="711"/>
      <c r="D32" s="496"/>
      <c r="E32" s="309"/>
      <c r="F32" s="1033"/>
      <c r="G32" s="1062"/>
      <c r="H32" s="215"/>
      <c r="I32" s="305"/>
      <c r="J32" s="216"/>
      <c r="K32" s="216"/>
    </row>
    <row r="33" spans="1:11" x14ac:dyDescent="0.25">
      <c r="A33">
        <v>1927</v>
      </c>
      <c r="B33" s="487"/>
      <c r="C33" s="711"/>
      <c r="D33" s="496"/>
      <c r="E33" s="309"/>
      <c r="F33" s="1033"/>
      <c r="G33" s="1062"/>
      <c r="H33" s="215"/>
      <c r="I33" s="305"/>
      <c r="J33" s="216"/>
      <c r="K33" s="216"/>
    </row>
    <row r="34" spans="1:11" x14ac:dyDescent="0.25">
      <c r="A34">
        <v>1928</v>
      </c>
      <c r="B34" s="487"/>
      <c r="C34" s="711"/>
      <c r="D34" s="496"/>
      <c r="E34" s="309"/>
      <c r="F34" s="1033"/>
      <c r="G34" s="1062"/>
      <c r="H34" s="215"/>
      <c r="I34" s="305"/>
      <c r="J34" s="216"/>
      <c r="K34" s="216"/>
    </row>
    <row r="35" spans="1:11" x14ac:dyDescent="0.25">
      <c r="A35">
        <v>1929</v>
      </c>
      <c r="B35" s="487"/>
      <c r="C35" s="711"/>
      <c r="D35" s="496"/>
      <c r="E35" s="309"/>
      <c r="F35" s="1033"/>
      <c r="G35" s="1062"/>
      <c r="H35" s="215"/>
      <c r="I35" s="305"/>
      <c r="J35" s="216"/>
      <c r="K35" s="216"/>
    </row>
    <row r="36" spans="1:11" x14ac:dyDescent="0.25">
      <c r="A36">
        <v>1930</v>
      </c>
      <c r="B36" s="487"/>
      <c r="C36" s="711"/>
      <c r="D36" s="496"/>
      <c r="E36" s="309"/>
      <c r="F36" s="1033"/>
      <c r="G36" s="1062"/>
      <c r="H36" s="215"/>
      <c r="I36" s="305"/>
      <c r="J36" s="216"/>
      <c r="K36" s="216"/>
    </row>
    <row r="37" spans="1:11" x14ac:dyDescent="0.25">
      <c r="A37">
        <v>1931</v>
      </c>
      <c r="B37" s="487"/>
      <c r="C37" s="711"/>
      <c r="D37" s="496"/>
      <c r="E37" s="309"/>
      <c r="F37" s="1033"/>
      <c r="G37" s="1062"/>
      <c r="H37" s="215"/>
      <c r="I37" s="305"/>
      <c r="J37" s="216"/>
      <c r="K37" s="216"/>
    </row>
    <row r="38" spans="1:11" x14ac:dyDescent="0.25">
      <c r="A38">
        <v>1932</v>
      </c>
      <c r="B38" s="487"/>
      <c r="C38" s="711"/>
      <c r="D38" s="496"/>
      <c r="E38" s="309"/>
      <c r="F38" s="1033"/>
      <c r="G38" s="1062"/>
      <c r="H38" s="215"/>
      <c r="I38" s="305"/>
      <c r="J38" s="216"/>
      <c r="K38" s="216"/>
    </row>
    <row r="39" spans="1:11" x14ac:dyDescent="0.25">
      <c r="A39">
        <v>1933</v>
      </c>
      <c r="B39" s="487"/>
      <c r="C39" s="711"/>
      <c r="D39" s="496"/>
      <c r="E39" s="309"/>
      <c r="F39" s="1033"/>
      <c r="G39" s="1062"/>
      <c r="H39" s="215"/>
      <c r="I39" s="305"/>
      <c r="J39" s="216"/>
      <c r="K39" s="216"/>
    </row>
    <row r="40" spans="1:11" x14ac:dyDescent="0.25">
      <c r="A40">
        <v>1934</v>
      </c>
      <c r="B40" s="487"/>
      <c r="C40" s="711"/>
      <c r="D40" s="496"/>
      <c r="E40" s="309"/>
      <c r="F40" s="1033"/>
      <c r="G40" s="1062"/>
      <c r="H40" s="215"/>
      <c r="I40" s="305"/>
      <c r="J40" s="216"/>
      <c r="K40" s="216"/>
    </row>
    <row r="41" spans="1:11" x14ac:dyDescent="0.25">
      <c r="A41">
        <v>1935</v>
      </c>
      <c r="B41" s="487"/>
      <c r="C41" s="711"/>
      <c r="D41" s="496"/>
      <c r="E41" s="309"/>
      <c r="F41" s="1033"/>
      <c r="G41" s="1062"/>
      <c r="H41" s="215"/>
      <c r="I41" s="305"/>
      <c r="J41" s="216"/>
      <c r="K41" s="216"/>
    </row>
    <row r="42" spans="1:11" x14ac:dyDescent="0.25">
      <c r="A42">
        <v>1936</v>
      </c>
      <c r="B42" s="487"/>
      <c r="C42" s="711"/>
      <c r="D42" s="496"/>
      <c r="E42" s="309"/>
      <c r="F42" s="1033"/>
      <c r="G42" s="1062"/>
      <c r="H42" s="215"/>
      <c r="I42" s="305"/>
      <c r="J42" s="216"/>
      <c r="K42" s="216"/>
    </row>
    <row r="43" spans="1:11" x14ac:dyDescent="0.25">
      <c r="A43">
        <v>1937</v>
      </c>
      <c r="B43" s="487"/>
      <c r="C43" s="711"/>
      <c r="D43" s="496"/>
      <c r="E43" s="309"/>
      <c r="F43" s="1033"/>
      <c r="G43" s="1062"/>
      <c r="H43" s="215"/>
      <c r="I43" s="305"/>
      <c r="J43" s="216"/>
      <c r="K43" s="216"/>
    </row>
    <row r="44" spans="1:11" x14ac:dyDescent="0.25">
      <c r="A44">
        <v>1938</v>
      </c>
      <c r="B44" s="487"/>
      <c r="C44" s="711"/>
      <c r="D44" s="496"/>
      <c r="E44" s="309"/>
      <c r="F44" s="1033"/>
      <c r="G44" s="1062"/>
      <c r="H44" s="215"/>
      <c r="I44" s="305"/>
      <c r="J44" s="216"/>
      <c r="K44" s="216"/>
    </row>
    <row r="45" spans="1:11" x14ac:dyDescent="0.25">
      <c r="A45">
        <v>1939</v>
      </c>
      <c r="B45" s="487"/>
      <c r="C45" s="711"/>
      <c r="D45" s="496"/>
      <c r="E45" s="309"/>
      <c r="F45" s="1033"/>
      <c r="G45" s="1062"/>
      <c r="H45" s="215"/>
      <c r="I45" s="305"/>
      <c r="J45" s="216"/>
      <c r="K45" s="216"/>
    </row>
    <row r="46" spans="1:11" x14ac:dyDescent="0.25">
      <c r="A46">
        <v>1940</v>
      </c>
      <c r="B46" s="487"/>
      <c r="C46" s="711"/>
      <c r="D46" s="496"/>
      <c r="E46" s="309"/>
      <c r="F46" s="1033"/>
      <c r="G46" s="1062"/>
      <c r="H46" s="215"/>
      <c r="I46" s="305"/>
      <c r="J46" s="216"/>
      <c r="K46" s="216"/>
    </row>
    <row r="47" spans="1:11" x14ac:dyDescent="0.25">
      <c r="A47">
        <v>1941</v>
      </c>
      <c r="B47" s="487"/>
      <c r="C47" s="711"/>
      <c r="D47" s="496"/>
      <c r="E47" s="309"/>
      <c r="F47" s="1033"/>
      <c r="G47" s="1062"/>
      <c r="H47" s="215"/>
      <c r="I47" s="305"/>
      <c r="J47" s="216"/>
      <c r="K47" s="216"/>
    </row>
    <row r="48" spans="1:11" x14ac:dyDescent="0.25">
      <c r="A48">
        <v>1942</v>
      </c>
      <c r="B48" s="487"/>
      <c r="C48" s="711"/>
      <c r="D48" s="496"/>
      <c r="E48" s="309"/>
      <c r="F48" s="1033"/>
      <c r="G48" s="1062"/>
      <c r="H48" s="215"/>
      <c r="I48" s="305"/>
      <c r="J48" s="216"/>
      <c r="K48" s="216"/>
    </row>
    <row r="49" spans="1:11" x14ac:dyDescent="0.25">
      <c r="A49">
        <v>1943</v>
      </c>
      <c r="B49" s="487"/>
      <c r="C49" s="711"/>
      <c r="D49" s="496"/>
      <c r="E49" s="309"/>
      <c r="F49" s="1033"/>
      <c r="G49" s="1062"/>
      <c r="H49" s="215"/>
      <c r="I49" s="305"/>
      <c r="J49" s="216"/>
      <c r="K49" s="216"/>
    </row>
    <row r="50" spans="1:11" x14ac:dyDescent="0.25">
      <c r="A50">
        <v>1944</v>
      </c>
      <c r="B50" s="487"/>
      <c r="C50" s="711"/>
      <c r="D50" s="496"/>
      <c r="E50" s="309"/>
      <c r="F50" s="1033"/>
      <c r="G50" s="1062"/>
      <c r="H50" s="215"/>
      <c r="I50" s="305"/>
      <c r="J50" s="216"/>
      <c r="K50" s="216"/>
    </row>
    <row r="51" spans="1:11" x14ac:dyDescent="0.25">
      <c r="A51">
        <v>1945</v>
      </c>
      <c r="B51" s="487"/>
      <c r="C51" s="711"/>
      <c r="D51" s="496"/>
      <c r="E51" s="309"/>
      <c r="F51" s="1033"/>
      <c r="G51" s="1062"/>
      <c r="H51" s="215"/>
      <c r="I51" s="305"/>
      <c r="J51" s="216"/>
      <c r="K51" s="216"/>
    </row>
    <row r="52" spans="1:11" x14ac:dyDescent="0.25">
      <c r="A52">
        <v>1946</v>
      </c>
      <c r="B52" s="487"/>
      <c r="C52" s="711"/>
      <c r="D52" s="496"/>
      <c r="E52" s="309"/>
      <c r="F52" s="1033"/>
      <c r="G52" s="1062"/>
      <c r="H52" s="215"/>
      <c r="I52" s="305"/>
      <c r="J52" s="216"/>
      <c r="K52" s="216"/>
    </row>
    <row r="53" spans="1:11" x14ac:dyDescent="0.25">
      <c r="A53">
        <v>1947</v>
      </c>
      <c r="B53" s="487"/>
      <c r="C53" s="711"/>
      <c r="D53" s="496">
        <f>'Malaysia sources'!G52</f>
        <v>2.493537760637035</v>
      </c>
      <c r="E53" s="309"/>
      <c r="F53" s="1033"/>
      <c r="G53" s="1062"/>
      <c r="H53" s="215"/>
      <c r="I53" s="305"/>
      <c r="J53" s="216"/>
      <c r="K53" s="216"/>
    </row>
    <row r="54" spans="1:11" x14ac:dyDescent="0.25">
      <c r="A54">
        <v>1948</v>
      </c>
      <c r="B54" s="487"/>
      <c r="C54" s="711"/>
      <c r="D54" s="496">
        <f>'Malaysia sources'!G53</f>
        <v>2.8139262222795676</v>
      </c>
      <c r="E54" s="309"/>
      <c r="F54" s="1033"/>
      <c r="G54" s="1062"/>
      <c r="H54" s="215"/>
      <c r="I54" s="305"/>
      <c r="J54" s="216"/>
      <c r="K54" s="216"/>
    </row>
    <row r="55" spans="1:11" x14ac:dyDescent="0.25">
      <c r="A55">
        <v>1949</v>
      </c>
      <c r="B55" s="487"/>
      <c r="C55" s="711"/>
      <c r="D55" s="496">
        <f>'Malaysia sources'!G54</f>
        <v>3.4197225471182491</v>
      </c>
      <c r="E55" s="309"/>
      <c r="F55" s="1033"/>
      <c r="G55" s="1062"/>
      <c r="H55" s="229"/>
      <c r="I55" s="305"/>
      <c r="J55" s="216"/>
      <c r="K55" s="216"/>
    </row>
    <row r="56" spans="1:11" x14ac:dyDescent="0.25">
      <c r="A56">
        <v>1950</v>
      </c>
      <c r="B56" s="487"/>
      <c r="C56" s="711"/>
      <c r="D56" s="496">
        <f>'Malaysia sources'!G55</f>
        <v>4.2862100447178335</v>
      </c>
      <c r="E56" s="309"/>
      <c r="F56" s="1033"/>
      <c r="G56" s="1062"/>
      <c r="H56" s="229"/>
      <c r="I56" s="305"/>
      <c r="J56" s="216"/>
      <c r="K56" s="216"/>
    </row>
    <row r="57" spans="1:11" x14ac:dyDescent="0.25">
      <c r="A57">
        <v>1951</v>
      </c>
      <c r="B57" s="487"/>
      <c r="C57" s="711">
        <f>'Malaysia sources'!F56</f>
        <v>8.7628413056641001</v>
      </c>
      <c r="D57" s="496">
        <f>'Malaysia sources'!G56</f>
        <v>3.1034184341108255</v>
      </c>
      <c r="E57" s="309"/>
      <c r="F57" s="1033"/>
      <c r="G57" s="1062"/>
      <c r="H57" s="229"/>
      <c r="I57" s="305"/>
      <c r="J57" s="216"/>
      <c r="K57" s="216"/>
    </row>
    <row r="58" spans="1:11" x14ac:dyDescent="0.25">
      <c r="A58">
        <v>1952</v>
      </c>
      <c r="B58" s="487"/>
      <c r="C58" s="711"/>
      <c r="D58" s="496">
        <f>'Malaysia sources'!G57</f>
        <v>2.8263891904480705</v>
      </c>
      <c r="E58" s="309"/>
      <c r="F58" s="1033"/>
      <c r="G58" s="1062"/>
      <c r="H58" s="229"/>
      <c r="I58" s="305"/>
      <c r="J58" s="216"/>
      <c r="K58" s="216"/>
    </row>
    <row r="59" spans="1:11" x14ac:dyDescent="0.25">
      <c r="A59">
        <v>1953</v>
      </c>
      <c r="B59" s="487"/>
      <c r="C59" s="711"/>
      <c r="D59" s="496">
        <f>'Malaysia sources'!G58</f>
        <v>2.754421723108277</v>
      </c>
      <c r="E59" s="309"/>
      <c r="F59" s="1033"/>
      <c r="G59" s="1062"/>
      <c r="H59" s="229"/>
      <c r="I59" s="305"/>
      <c r="J59" s="216"/>
      <c r="K59" s="216"/>
    </row>
    <row r="60" spans="1:11" x14ac:dyDescent="0.25">
      <c r="A60">
        <v>1954</v>
      </c>
      <c r="B60" s="487"/>
      <c r="C60" s="711"/>
      <c r="D60" s="496">
        <f>'Malaysia sources'!G59</f>
        <v>2.5784882348610805</v>
      </c>
      <c r="E60" s="309"/>
      <c r="F60" s="1033"/>
      <c r="G60" s="1062"/>
      <c r="H60" s="229"/>
      <c r="I60" s="305"/>
      <c r="J60" s="216"/>
      <c r="K60" s="216"/>
    </row>
    <row r="61" spans="1:11" x14ac:dyDescent="0.25">
      <c r="A61">
        <v>1955</v>
      </c>
      <c r="B61" s="487"/>
      <c r="C61" s="711">
        <f>'Malaysia sources'!F60</f>
        <v>10.136257424276126</v>
      </c>
      <c r="D61" s="496">
        <f>'Malaysia sources'!G60</f>
        <v>2.9551239635195188</v>
      </c>
      <c r="E61" s="372"/>
      <c r="F61" s="1033"/>
      <c r="G61" s="1062"/>
      <c r="H61" s="229"/>
      <c r="I61" s="305"/>
      <c r="J61" s="216"/>
      <c r="K61" s="216"/>
    </row>
    <row r="62" spans="1:11" x14ac:dyDescent="0.25">
      <c r="A62">
        <v>1956</v>
      </c>
      <c r="B62" s="487"/>
      <c r="C62" s="711">
        <f>'Malaysia sources'!F61</f>
        <v>10.48224093585273</v>
      </c>
      <c r="D62" s="496">
        <f>'Malaysia sources'!G61</f>
        <v>2.9345171481607548</v>
      </c>
      <c r="E62" s="372"/>
      <c r="F62" s="1033"/>
      <c r="G62" s="1062"/>
      <c r="H62" s="229"/>
      <c r="I62" s="305"/>
      <c r="J62" s="216"/>
      <c r="K62" s="216"/>
    </row>
    <row r="63" spans="1:11" x14ac:dyDescent="0.25">
      <c r="A63">
        <v>1957</v>
      </c>
      <c r="B63" s="561">
        <f>'Malaysia sources'!D62*'Malaysia '!B76/'Malaysia sources'!D75</f>
        <v>45.611287128712874</v>
      </c>
      <c r="C63" s="711">
        <f>'Malaysia sources'!F62</f>
        <v>10.274229785491155</v>
      </c>
      <c r="D63" s="496">
        <f>'Malaysia sources'!G62</f>
        <v>2.8065010217624939</v>
      </c>
      <c r="E63" s="372"/>
      <c r="F63" s="1033"/>
      <c r="G63" s="1062"/>
      <c r="H63" s="229"/>
      <c r="I63" s="305"/>
      <c r="J63" s="216"/>
      <c r="K63" s="216"/>
    </row>
    <row r="64" spans="1:11" x14ac:dyDescent="0.25">
      <c r="A64">
        <v>1958</v>
      </c>
      <c r="B64" s="561"/>
      <c r="C64" s="711">
        <f>'Malaysia sources'!F63</f>
        <v>10.672311775667454</v>
      </c>
      <c r="D64" s="496">
        <f>'Malaysia sources'!G63</f>
        <v>2.8039651612836169</v>
      </c>
      <c r="E64" s="372"/>
      <c r="F64" s="1033"/>
      <c r="G64" s="1062"/>
      <c r="H64" s="229"/>
      <c r="I64" s="305"/>
      <c r="J64" s="216"/>
      <c r="K64" s="216"/>
    </row>
    <row r="65" spans="1:11" x14ac:dyDescent="0.25">
      <c r="A65">
        <v>1959</v>
      </c>
      <c r="B65" s="561"/>
      <c r="C65" s="711">
        <f>'Malaysia sources'!F64</f>
        <v>10.639213755100588</v>
      </c>
      <c r="D65" s="496">
        <f>'Malaysia sources'!G64</f>
        <v>2.9199558049077829</v>
      </c>
      <c r="E65" s="372"/>
      <c r="F65" s="1033"/>
      <c r="G65" s="1062"/>
      <c r="H65" s="229"/>
      <c r="I65" s="305"/>
      <c r="J65" s="216"/>
      <c r="K65" s="216"/>
    </row>
    <row r="66" spans="1:11" x14ac:dyDescent="0.25">
      <c r="A66">
        <v>1960</v>
      </c>
      <c r="B66" s="561"/>
      <c r="C66" s="711">
        <f>'Malaysia sources'!F65</f>
        <v>10.814625794395491</v>
      </c>
      <c r="D66" s="496">
        <f>'Malaysia sources'!G65</f>
        <v>2.9651771417562949</v>
      </c>
      <c r="E66" s="372"/>
      <c r="F66" s="1033"/>
      <c r="G66" s="1062"/>
      <c r="H66" s="229"/>
      <c r="I66" s="305"/>
      <c r="J66" s="223"/>
      <c r="K66" s="223"/>
    </row>
    <row r="67" spans="1:11" x14ac:dyDescent="0.25">
      <c r="A67">
        <v>1961</v>
      </c>
      <c r="B67" s="561"/>
      <c r="C67" s="711">
        <f>'Malaysia sources'!F66</f>
        <v>11.871594544766179</v>
      </c>
      <c r="D67" s="496">
        <f>'Malaysia sources'!G66</f>
        <v>3.3425472765471076</v>
      </c>
      <c r="E67" s="372"/>
      <c r="F67" s="1033"/>
      <c r="G67" s="1062"/>
      <c r="H67" s="229"/>
      <c r="I67" s="305"/>
      <c r="J67" s="223"/>
      <c r="K67" s="223"/>
    </row>
    <row r="68" spans="1:11" x14ac:dyDescent="0.25">
      <c r="A68">
        <v>1962</v>
      </c>
      <c r="B68" s="561"/>
      <c r="C68" s="711">
        <f>'Malaysia sources'!F67</f>
        <v>11.065440413031757</v>
      </c>
      <c r="D68" s="496">
        <f>'Malaysia sources'!G67</f>
        <v>3.0826828794198597</v>
      </c>
      <c r="E68" s="372"/>
      <c r="F68" s="1033"/>
      <c r="G68" s="1062"/>
      <c r="H68" s="229"/>
      <c r="I68" s="305"/>
      <c r="J68" s="223"/>
      <c r="K68" s="223"/>
    </row>
    <row r="69" spans="1:11" x14ac:dyDescent="0.25">
      <c r="A69">
        <v>1963</v>
      </c>
      <c r="B69" s="561"/>
      <c r="C69" s="711">
        <f>'Malaysia sources'!F68</f>
        <v>11.641260559975104</v>
      </c>
      <c r="D69" s="496">
        <f>'Malaysia sources'!G68</f>
        <v>3.2329035719691221</v>
      </c>
      <c r="E69" s="372"/>
      <c r="F69" s="1033"/>
      <c r="G69" s="1062"/>
      <c r="H69" s="229"/>
      <c r="I69" s="305"/>
      <c r="J69" s="223"/>
      <c r="K69" s="223"/>
    </row>
    <row r="70" spans="1:11" x14ac:dyDescent="0.25">
      <c r="A70">
        <v>1964</v>
      </c>
      <c r="B70" s="561"/>
      <c r="C70" s="711">
        <f>'Malaysia sources'!F69</f>
        <v>12.016327994681101</v>
      </c>
      <c r="D70" s="496">
        <f>'Malaysia sources'!G69</f>
        <v>3.3756380528375693</v>
      </c>
      <c r="E70" s="372"/>
      <c r="F70" s="1033"/>
      <c r="G70" s="1062"/>
      <c r="H70" s="229"/>
      <c r="I70" s="305"/>
      <c r="J70" s="223"/>
      <c r="K70" s="223"/>
    </row>
    <row r="71" spans="1:11" x14ac:dyDescent="0.25">
      <c r="A71">
        <v>1965</v>
      </c>
      <c r="B71" s="561"/>
      <c r="C71" s="711">
        <f>'Malaysia sources'!F70</f>
        <v>12.990511839703647</v>
      </c>
      <c r="D71" s="496">
        <f>'Malaysia sources'!G70</f>
        <v>4.0745483062643419</v>
      </c>
      <c r="E71" s="372"/>
      <c r="F71" s="1033"/>
      <c r="G71" s="1062"/>
      <c r="H71" s="229"/>
      <c r="I71" s="305"/>
      <c r="J71" s="223"/>
      <c r="K71" s="223"/>
    </row>
    <row r="72" spans="1:11" x14ac:dyDescent="0.25">
      <c r="A72">
        <v>1966</v>
      </c>
      <c r="B72" s="570"/>
      <c r="C72" s="711">
        <f>'Malaysia sources'!F71</f>
        <v>10.855704022091921</v>
      </c>
      <c r="D72" s="496">
        <f>'Malaysia sources'!G71</f>
        <v>2.9744094592863153</v>
      </c>
      <c r="E72" s="372"/>
      <c r="F72" s="1033"/>
      <c r="G72" s="1062"/>
      <c r="H72" s="229"/>
      <c r="I72" s="305"/>
      <c r="J72" s="223"/>
      <c r="K72" s="223"/>
    </row>
    <row r="73" spans="1:11" x14ac:dyDescent="0.25">
      <c r="A73">
        <v>1967</v>
      </c>
      <c r="B73" s="561">
        <f>'Malaysia sources'!C72*'Malaysia '!B76/'Malaysia sources'!C75</f>
        <v>50.488932806324115</v>
      </c>
      <c r="C73" s="711">
        <f>'Malaysia sources'!F72</f>
        <v>10.719979139633359</v>
      </c>
      <c r="D73" s="496">
        <f>'Malaysia sources'!G72</f>
        <v>2.8962109859533203</v>
      </c>
      <c r="E73" s="372"/>
      <c r="F73" s="1033"/>
      <c r="G73" s="1062"/>
      <c r="H73" s="229"/>
      <c r="I73" s="305"/>
      <c r="J73" s="223"/>
      <c r="K73" s="223"/>
    </row>
    <row r="74" spans="1:11" x14ac:dyDescent="0.25">
      <c r="A74">
        <v>1968</v>
      </c>
      <c r="B74" s="561"/>
      <c r="C74" s="711">
        <f>'Malaysia sources'!F73</f>
        <v>11.697038985969442</v>
      </c>
      <c r="D74" s="496">
        <f>'Malaysia sources'!G73</f>
        <v>3.2846259908153446</v>
      </c>
      <c r="E74" s="372"/>
      <c r="F74" s="1033"/>
      <c r="G74" s="1062"/>
      <c r="H74" s="229"/>
      <c r="I74" s="305"/>
      <c r="J74" s="223"/>
      <c r="K74" s="223"/>
    </row>
    <row r="75" spans="1:11" x14ac:dyDescent="0.25">
      <c r="A75">
        <v>1969</v>
      </c>
      <c r="B75" s="570"/>
      <c r="C75" s="711">
        <f>'Malaysia sources'!F74</f>
        <v>11.278093281219364</v>
      </c>
      <c r="D75" s="496">
        <f>'Malaysia sources'!G74</f>
        <v>3.1650560307803532</v>
      </c>
      <c r="E75" s="372"/>
      <c r="F75" s="1033"/>
      <c r="G75" s="1062"/>
      <c r="H75" s="229"/>
      <c r="I75" s="305"/>
      <c r="J75" s="223"/>
      <c r="K75" s="223"/>
    </row>
    <row r="76" spans="1:11" x14ac:dyDescent="0.25">
      <c r="A76">
        <v>1970</v>
      </c>
      <c r="B76" s="1032">
        <f>'Malaysia sources'!B75*100</f>
        <v>51.300000000000004</v>
      </c>
      <c r="C76" s="711">
        <f>'Malaysia sources'!F75</f>
        <v>10.988479056154878</v>
      </c>
      <c r="D76" s="496">
        <f>'Malaysia sources'!G75</f>
        <v>3.0881608812002508</v>
      </c>
      <c r="E76" s="372">
        <f>'Malaysia sources'!I75</f>
        <v>11.5</v>
      </c>
      <c r="F76" s="1033">
        <f>'Malaysia sources'!J75</f>
        <v>49.3</v>
      </c>
      <c r="G76" s="1062"/>
      <c r="H76" s="229"/>
      <c r="I76" s="305"/>
      <c r="J76" s="223"/>
      <c r="K76" s="223"/>
    </row>
    <row r="77" spans="1:11" x14ac:dyDescent="0.25">
      <c r="A77">
        <v>1971</v>
      </c>
      <c r="B77" s="561"/>
      <c r="C77" s="711">
        <f>'Malaysia sources'!F76</f>
        <v>11.511784575702478</v>
      </c>
      <c r="D77" s="496">
        <f>'Malaysia sources'!G76</f>
        <v>3.1521476813306655</v>
      </c>
      <c r="E77" s="372"/>
      <c r="F77" s="1033"/>
      <c r="G77" s="1062"/>
      <c r="H77" s="229"/>
      <c r="I77" s="305"/>
      <c r="J77" s="223"/>
      <c r="K77" s="223"/>
    </row>
    <row r="78" spans="1:11" x14ac:dyDescent="0.25">
      <c r="A78">
        <v>1972</v>
      </c>
      <c r="B78" s="561"/>
      <c r="C78" s="711">
        <f>'Malaysia sources'!F77</f>
        <v>11.506425500911048</v>
      </c>
      <c r="D78" s="496">
        <f>'Malaysia sources'!G77</f>
        <v>3.1683063671292908</v>
      </c>
      <c r="E78" s="372"/>
      <c r="F78" s="1033"/>
      <c r="G78" s="1062"/>
      <c r="H78" s="229"/>
      <c r="I78" s="305"/>
      <c r="J78" s="223"/>
      <c r="K78" s="223"/>
    </row>
    <row r="79" spans="1:11" x14ac:dyDescent="0.25">
      <c r="A79">
        <v>1973</v>
      </c>
      <c r="B79" s="561"/>
      <c r="C79" s="711">
        <f>'Malaysia sources'!F78</f>
        <v>10.685698044098764</v>
      </c>
      <c r="D79" s="496">
        <f>'Malaysia sources'!G78</f>
        <v>2.9918772670457474</v>
      </c>
      <c r="E79" s="372"/>
      <c r="F79" s="1033"/>
      <c r="G79" s="1062"/>
      <c r="H79" s="229"/>
      <c r="I79" s="305"/>
      <c r="J79" s="223"/>
      <c r="K79" s="223"/>
    </row>
    <row r="80" spans="1:11" x14ac:dyDescent="0.25">
      <c r="A80">
        <v>1974</v>
      </c>
      <c r="B80" s="561">
        <f>'Malaysia sources'!B79*100</f>
        <v>53</v>
      </c>
      <c r="C80" s="711">
        <f>'Malaysia sources'!F79</f>
        <v>9.2908646671677317</v>
      </c>
      <c r="D80" s="496">
        <f>'Malaysia sources'!G79</f>
        <v>2.6511849333887509</v>
      </c>
      <c r="E80" s="372">
        <f>'Malaysia sources'!I79</f>
        <v>11.4</v>
      </c>
      <c r="F80" s="1033"/>
      <c r="G80" s="1062"/>
      <c r="H80" s="229"/>
      <c r="I80" s="305"/>
      <c r="J80" s="227"/>
      <c r="K80" s="227"/>
    </row>
    <row r="81" spans="1:11" x14ac:dyDescent="0.25">
      <c r="A81">
        <v>1975</v>
      </c>
      <c r="B81" s="561"/>
      <c r="C81" s="711">
        <f>'Malaysia sources'!F80</f>
        <v>10.403738472999569</v>
      </c>
      <c r="D81" s="496">
        <f>'Malaysia sources'!G80</f>
        <v>2.858368331003577</v>
      </c>
      <c r="E81" s="372"/>
      <c r="F81" s="1033"/>
      <c r="G81" s="1062"/>
      <c r="H81" s="229"/>
      <c r="I81" s="305"/>
      <c r="J81" s="227"/>
      <c r="K81" s="227"/>
    </row>
    <row r="82" spans="1:11" x14ac:dyDescent="0.25">
      <c r="A82">
        <v>1976</v>
      </c>
      <c r="B82" s="561">
        <f>'Malaysia sources'!B81*100</f>
        <v>55.7</v>
      </c>
      <c r="C82" s="711"/>
      <c r="D82" s="496"/>
      <c r="E82" s="372">
        <f>'Malaysia sources'!I81</f>
        <v>10.8</v>
      </c>
      <c r="F82" s="1033">
        <f>'Malaysia sources'!J81</f>
        <v>37.700000000000003</v>
      </c>
      <c r="G82" s="1062"/>
      <c r="H82" s="229"/>
      <c r="I82" s="305"/>
      <c r="J82" s="227"/>
      <c r="K82" s="227"/>
    </row>
    <row r="83" spans="1:11" x14ac:dyDescent="0.25">
      <c r="A83">
        <v>1977</v>
      </c>
      <c r="B83" s="561"/>
      <c r="C83" s="711"/>
      <c r="D83" s="496"/>
      <c r="E83" s="372"/>
      <c r="F83" s="1033"/>
      <c r="G83" s="1062"/>
      <c r="H83" s="229"/>
      <c r="I83" s="305"/>
      <c r="J83" s="227"/>
      <c r="K83" s="227"/>
    </row>
    <row r="84" spans="1:11" x14ac:dyDescent="0.25">
      <c r="A84">
        <v>1978</v>
      </c>
      <c r="B84" s="561"/>
      <c r="C84" s="711"/>
      <c r="D84" s="496"/>
      <c r="E84" s="372"/>
      <c r="F84" s="1033"/>
      <c r="G84" s="1062"/>
      <c r="H84" s="229"/>
      <c r="I84" s="305"/>
      <c r="J84" s="227"/>
      <c r="K84" s="227"/>
    </row>
    <row r="85" spans="1:11" x14ac:dyDescent="0.25">
      <c r="A85">
        <v>1979</v>
      </c>
      <c r="B85" s="561">
        <f>'Malaysia sources'!B84*100</f>
        <v>50.5</v>
      </c>
      <c r="C85" s="711"/>
      <c r="D85" s="496"/>
      <c r="E85" s="372">
        <f>'Malaysia sources'!I84</f>
        <v>11.9</v>
      </c>
      <c r="F85" s="1033">
        <f>'Malaysia sources'!J84</f>
        <v>37.4</v>
      </c>
      <c r="G85" s="1062"/>
      <c r="H85" s="229"/>
      <c r="I85" s="305"/>
      <c r="J85" s="227"/>
      <c r="K85" s="227"/>
    </row>
    <row r="86" spans="1:11" x14ac:dyDescent="0.25">
      <c r="A86">
        <v>1980</v>
      </c>
      <c r="B86" s="561"/>
      <c r="C86" s="711"/>
      <c r="D86" s="496"/>
      <c r="E86" s="372"/>
      <c r="F86" s="1033"/>
      <c r="G86" s="1062"/>
      <c r="H86" s="229"/>
      <c r="I86" s="305"/>
      <c r="J86" s="227"/>
      <c r="K86" s="227"/>
    </row>
    <row r="87" spans="1:11" x14ac:dyDescent="0.25">
      <c r="A87">
        <v>1981</v>
      </c>
      <c r="B87" s="561"/>
      <c r="C87" s="711"/>
      <c r="D87" s="496"/>
      <c r="E87" s="372"/>
      <c r="F87" s="1033"/>
      <c r="G87" s="1062"/>
      <c r="H87" s="229"/>
      <c r="I87" s="305"/>
      <c r="J87" s="227"/>
      <c r="K87" s="227"/>
    </row>
    <row r="88" spans="1:11" x14ac:dyDescent="0.25">
      <c r="A88">
        <v>1982</v>
      </c>
      <c r="B88" s="561"/>
      <c r="C88" s="711"/>
      <c r="D88" s="496"/>
      <c r="E88" s="372"/>
      <c r="F88" s="1033"/>
      <c r="G88" s="1062"/>
      <c r="H88" s="229"/>
      <c r="I88" s="305"/>
      <c r="J88" s="227"/>
      <c r="K88" s="227"/>
    </row>
    <row r="89" spans="1:11" x14ac:dyDescent="0.25">
      <c r="A89">
        <v>1983</v>
      </c>
      <c r="B89" s="561"/>
      <c r="C89" s="711">
        <f>'Malaysia sources'!F88</f>
        <v>7.8702124869843377</v>
      </c>
      <c r="D89" s="496">
        <f>'Malaysia sources'!G88</f>
        <v>2.2363386215435956</v>
      </c>
      <c r="E89" s="372"/>
      <c r="F89" s="1033"/>
      <c r="G89" s="1062"/>
      <c r="H89" s="229"/>
      <c r="I89" s="305"/>
      <c r="J89" s="227"/>
      <c r="K89" s="227"/>
    </row>
    <row r="90" spans="1:11" x14ac:dyDescent="0.25">
      <c r="A90">
        <v>1984</v>
      </c>
      <c r="B90" s="561">
        <f>'Malaysia sources'!B89*100</f>
        <v>48.3</v>
      </c>
      <c r="C90" s="711">
        <f>'Malaysia sources'!F89</f>
        <v>8.3508099593461296</v>
      </c>
      <c r="D90" s="496">
        <f>'Malaysia sources'!G89</f>
        <v>2.3095984533003353</v>
      </c>
      <c r="E90" s="372">
        <f>'Malaysia sources'!I89</f>
        <v>12.7</v>
      </c>
      <c r="F90" s="1033">
        <f>'Malaysia sources'!J89</f>
        <v>20.7</v>
      </c>
      <c r="G90" s="1062"/>
      <c r="H90" s="229"/>
      <c r="I90" s="305"/>
      <c r="J90" s="227"/>
      <c r="K90" s="227"/>
    </row>
    <row r="91" spans="1:11" x14ac:dyDescent="0.25">
      <c r="A91">
        <v>1985</v>
      </c>
      <c r="B91" s="561"/>
      <c r="C91" s="711">
        <f>'Malaysia sources'!F90</f>
        <v>9.079259202183346</v>
      </c>
      <c r="D91" s="496">
        <f>'Malaysia sources'!G90</f>
        <v>2.4804282914226166</v>
      </c>
      <c r="E91" s="372"/>
      <c r="F91" s="1033"/>
      <c r="G91" s="1062"/>
      <c r="H91" s="229"/>
      <c r="I91" s="305"/>
      <c r="J91" s="227"/>
      <c r="K91" s="227"/>
    </row>
    <row r="92" spans="1:11" x14ac:dyDescent="0.25">
      <c r="A92">
        <v>1986</v>
      </c>
      <c r="B92" s="561"/>
      <c r="C92" s="711">
        <f>'Malaysia sources'!F91</f>
        <v>9.6575687067876839</v>
      </c>
      <c r="D92" s="496">
        <f>'Malaysia sources'!G91</f>
        <v>2.6168998488545188</v>
      </c>
      <c r="E92" s="372"/>
      <c r="F92" s="1033"/>
      <c r="G92" s="1062"/>
      <c r="H92" s="229"/>
      <c r="I92" s="305"/>
      <c r="J92" s="227"/>
      <c r="K92" s="227"/>
    </row>
    <row r="93" spans="1:11" x14ac:dyDescent="0.25">
      <c r="A93">
        <v>1987</v>
      </c>
      <c r="B93" s="561">
        <f>'Malaysia sources'!B92*100</f>
        <v>45.6</v>
      </c>
      <c r="C93" s="711"/>
      <c r="D93" s="496"/>
      <c r="E93" s="372">
        <f>'Malaysia sources'!I92</f>
        <v>13.7</v>
      </c>
      <c r="F93" s="1033">
        <f>'Malaysia sources'!J92</f>
        <v>19.399999999999999</v>
      </c>
      <c r="G93" s="1062"/>
      <c r="H93" s="229"/>
      <c r="I93" s="305"/>
      <c r="J93" s="227"/>
      <c r="K93" s="227"/>
    </row>
    <row r="94" spans="1:11" x14ac:dyDescent="0.25">
      <c r="A94">
        <v>1988</v>
      </c>
      <c r="B94" s="561"/>
      <c r="C94" s="711">
        <f>'Malaysia sources'!F93</f>
        <v>7.9027486902726656</v>
      </c>
      <c r="D94" s="496">
        <f>'Malaysia sources'!G93</f>
        <v>2.1184367335534442</v>
      </c>
      <c r="E94" s="372"/>
      <c r="F94" s="1033"/>
      <c r="G94" s="1062"/>
      <c r="H94" s="229"/>
      <c r="I94" s="305"/>
      <c r="J94" s="227"/>
      <c r="K94" s="227"/>
    </row>
    <row r="95" spans="1:11" x14ac:dyDescent="0.25">
      <c r="A95">
        <v>1989</v>
      </c>
      <c r="B95" s="561">
        <f>'Malaysia sources'!B94*100</f>
        <v>44.2</v>
      </c>
      <c r="C95" s="711"/>
      <c r="D95" s="496"/>
      <c r="E95" s="372"/>
      <c r="F95" s="1033">
        <f>'Malaysia sources'!J94</f>
        <v>16.5</v>
      </c>
      <c r="G95" s="1062"/>
      <c r="H95" s="229"/>
      <c r="I95" s="305"/>
      <c r="J95" s="223"/>
      <c r="K95" s="223"/>
    </row>
    <row r="96" spans="1:11" x14ac:dyDescent="0.25">
      <c r="A96">
        <v>1990</v>
      </c>
      <c r="B96" s="561"/>
      <c r="C96" s="711"/>
      <c r="D96" s="496"/>
      <c r="E96" s="372">
        <f>'Malaysia sources'!I95</f>
        <v>14.5</v>
      </c>
      <c r="F96" s="1033"/>
      <c r="G96" s="1062"/>
      <c r="H96" s="229"/>
      <c r="I96" s="305"/>
      <c r="J96" s="223"/>
      <c r="K96" s="223"/>
    </row>
    <row r="97" spans="1:11" x14ac:dyDescent="0.25">
      <c r="A97">
        <v>1991</v>
      </c>
      <c r="B97" s="561"/>
      <c r="C97" s="711"/>
      <c r="D97" s="496"/>
      <c r="E97" s="372"/>
      <c r="F97" s="1033"/>
      <c r="G97" s="1062"/>
      <c r="H97" s="229"/>
      <c r="I97" s="305"/>
      <c r="J97" s="227"/>
      <c r="K97" s="227"/>
    </row>
    <row r="98" spans="1:11" x14ac:dyDescent="0.25">
      <c r="A98" s="6">
        <v>1992</v>
      </c>
      <c r="B98" s="561">
        <f>'Malaysia sources'!B97*100</f>
        <v>45.1</v>
      </c>
      <c r="C98" s="711"/>
      <c r="D98" s="496"/>
      <c r="E98" s="372">
        <f>'Malaysia sources'!I97</f>
        <v>13.9</v>
      </c>
      <c r="F98" s="1033">
        <f>'Malaysia sources'!J97</f>
        <v>12.4</v>
      </c>
      <c r="G98" s="1062"/>
      <c r="H98" s="229"/>
      <c r="I98" s="305"/>
      <c r="J98" s="227"/>
      <c r="K98" s="227"/>
    </row>
    <row r="99" spans="1:11" x14ac:dyDescent="0.25">
      <c r="A99" s="6">
        <v>1993</v>
      </c>
      <c r="B99" s="561"/>
      <c r="C99" s="711">
        <f>'Malaysia sources'!F98</f>
        <v>9.1885293245690871</v>
      </c>
      <c r="D99" s="496">
        <f>'Malaysia sources'!G98</f>
        <v>3.1335641076701104</v>
      </c>
      <c r="E99" s="372"/>
      <c r="F99" s="1033"/>
      <c r="G99" s="1062"/>
      <c r="H99" s="229"/>
      <c r="I99" s="305"/>
      <c r="J99" s="227"/>
      <c r="K99" s="227"/>
    </row>
    <row r="100" spans="1:11" x14ac:dyDescent="0.25">
      <c r="A100" s="6">
        <v>1994</v>
      </c>
      <c r="B100" s="561"/>
      <c r="C100" s="711">
        <f>'Malaysia sources'!F99</f>
        <v>8.9742937656763466</v>
      </c>
      <c r="D100" s="496">
        <f>'Malaysia sources'!G99</f>
        <v>2.9782569130089902</v>
      </c>
      <c r="E100" s="372"/>
      <c r="F100" s="1033"/>
      <c r="G100" s="1062"/>
      <c r="H100" s="229"/>
      <c r="I100" s="305"/>
      <c r="J100" s="227"/>
      <c r="K100" s="227"/>
    </row>
    <row r="101" spans="1:11" x14ac:dyDescent="0.25">
      <c r="A101" s="6">
        <v>1995</v>
      </c>
      <c r="B101" s="561">
        <f>'Malaysia sources'!B100*100</f>
        <v>45.6</v>
      </c>
      <c r="C101" s="711">
        <f>'Malaysia sources'!F100</f>
        <v>8.883567638321141</v>
      </c>
      <c r="D101" s="496">
        <f>'Malaysia sources'!G100</f>
        <v>2.8441193367688573</v>
      </c>
      <c r="E101" s="372">
        <f>'Malaysia sources'!I100</f>
        <v>13.7</v>
      </c>
      <c r="F101" s="1033">
        <f>'Malaysia sources'!J100</f>
        <v>8.6999999999999993</v>
      </c>
      <c r="G101" s="1062"/>
      <c r="H101" s="229"/>
      <c r="I101" s="305"/>
      <c r="J101" s="227"/>
      <c r="K101" s="227"/>
    </row>
    <row r="102" spans="1:11" x14ac:dyDescent="0.25">
      <c r="A102" s="6">
        <v>1996</v>
      </c>
      <c r="B102" s="561"/>
      <c r="C102" s="711"/>
      <c r="D102" s="496"/>
      <c r="E102" s="372"/>
      <c r="F102" s="1033"/>
      <c r="G102" s="1062"/>
      <c r="H102" s="229"/>
      <c r="I102" s="305"/>
      <c r="J102" s="227"/>
      <c r="K102" s="227"/>
    </row>
    <row r="103" spans="1:11" x14ac:dyDescent="0.25">
      <c r="A103" s="6">
        <v>1997</v>
      </c>
      <c r="B103" s="561">
        <f>'Malaysia sources'!B102*100</f>
        <v>45.9</v>
      </c>
      <c r="C103" s="711"/>
      <c r="D103" s="496"/>
      <c r="E103" s="372">
        <f>'Malaysia sources'!I102</f>
        <v>13.2</v>
      </c>
      <c r="F103" s="1033">
        <f>'Malaysia sources'!J102</f>
        <v>6.1</v>
      </c>
      <c r="G103" s="1062"/>
      <c r="H103" s="229"/>
      <c r="I103" s="305"/>
      <c r="J103" s="227"/>
      <c r="K103" s="227"/>
    </row>
    <row r="104" spans="1:11" x14ac:dyDescent="0.25">
      <c r="A104" s="6">
        <v>1998</v>
      </c>
      <c r="B104" s="561"/>
      <c r="C104" s="711"/>
      <c r="D104" s="496"/>
      <c r="E104" s="372"/>
      <c r="F104" s="1033"/>
      <c r="G104" s="1062"/>
      <c r="H104" s="229"/>
      <c r="I104" s="305"/>
      <c r="J104" s="227"/>
      <c r="K104" s="227"/>
    </row>
    <row r="105" spans="1:11" x14ac:dyDescent="0.25">
      <c r="A105" s="6">
        <v>1999</v>
      </c>
      <c r="B105" s="561">
        <f>'Malaysia sources'!B104*100</f>
        <v>44.3</v>
      </c>
      <c r="C105" s="711"/>
      <c r="D105" s="496"/>
      <c r="E105" s="372">
        <f>'Malaysia sources'!I104</f>
        <v>14</v>
      </c>
      <c r="F105" s="1033"/>
      <c r="G105" s="1062">
        <f>'Malaysia sources'!K104</f>
        <v>7.5</v>
      </c>
      <c r="H105" s="229"/>
      <c r="I105" s="305"/>
      <c r="J105" s="227"/>
      <c r="K105" s="227"/>
    </row>
    <row r="106" spans="1:11" x14ac:dyDescent="0.25">
      <c r="A106" s="6">
        <v>2000</v>
      </c>
      <c r="B106" s="561"/>
      <c r="C106" s="711">
        <f>'Malaysia sources'!F105</f>
        <v>8.1847731333221176</v>
      </c>
      <c r="D106" s="496"/>
      <c r="E106" s="372"/>
      <c r="F106" s="1033"/>
      <c r="G106" s="1062"/>
      <c r="H106" s="229"/>
      <c r="I106" s="305"/>
      <c r="J106" s="227"/>
      <c r="K106" s="227"/>
    </row>
    <row r="107" spans="1:11" x14ac:dyDescent="0.25">
      <c r="A107" s="6">
        <v>2001</v>
      </c>
      <c r="B107" s="561"/>
      <c r="C107" s="711">
        <f>'Malaysia sources'!F106</f>
        <v>7.9574187557970832</v>
      </c>
      <c r="D107" s="496"/>
      <c r="E107" s="372"/>
      <c r="F107" s="1033"/>
      <c r="G107" s="1062"/>
      <c r="H107" s="229"/>
      <c r="I107" s="305"/>
      <c r="J107" s="227"/>
      <c r="K107" s="227"/>
    </row>
    <row r="108" spans="1:11" x14ac:dyDescent="0.25">
      <c r="A108" s="6">
        <v>2002</v>
      </c>
      <c r="B108" s="561">
        <f>'Malaysia sources'!B107*100</f>
        <v>46.1</v>
      </c>
      <c r="C108" s="711">
        <f>'Malaysia sources'!F107</f>
        <v>8.9324515315634532</v>
      </c>
      <c r="D108" s="496"/>
      <c r="E108" s="372">
        <f>'Malaysia sources'!I107</f>
        <v>13.5</v>
      </c>
      <c r="F108" s="1033"/>
      <c r="G108" s="1062">
        <f>'Malaysia sources'!K107</f>
        <v>5.0999999999999996</v>
      </c>
      <c r="H108" s="229"/>
      <c r="I108" s="305"/>
      <c r="J108" s="227"/>
      <c r="K108" s="227"/>
    </row>
    <row r="109" spans="1:11" x14ac:dyDescent="0.25">
      <c r="A109" s="6">
        <v>2003</v>
      </c>
      <c r="B109" s="561"/>
      <c r="C109" s="711">
        <f>'Malaysia sources'!F108</f>
        <v>9.4818110974610192</v>
      </c>
      <c r="D109" s="496"/>
      <c r="E109" s="372"/>
      <c r="F109" s="1033"/>
      <c r="G109" s="1062"/>
      <c r="H109" s="229"/>
      <c r="I109" s="305"/>
      <c r="J109" s="227"/>
      <c r="K109" s="227"/>
    </row>
    <row r="110" spans="1:11" x14ac:dyDescent="0.25">
      <c r="A110" s="6">
        <v>2004</v>
      </c>
      <c r="B110" s="561">
        <f>'Malaysia sources'!B109*100</f>
        <v>46.2</v>
      </c>
      <c r="C110" s="711"/>
      <c r="D110" s="496"/>
      <c r="E110" s="372">
        <f>'Malaysia sources'!I109</f>
        <v>13.2</v>
      </c>
      <c r="F110" s="1033"/>
      <c r="G110" s="1062">
        <f>'Malaysia sources'!K109</f>
        <v>5.7</v>
      </c>
      <c r="H110" s="229"/>
      <c r="I110" s="305"/>
      <c r="J110" s="227"/>
      <c r="K110" s="227"/>
    </row>
    <row r="111" spans="1:11" x14ac:dyDescent="0.25">
      <c r="A111" s="6">
        <v>2005</v>
      </c>
      <c r="B111" s="561"/>
      <c r="C111" s="711">
        <f>'Malaysia sources'!F110</f>
        <v>9.4549463530668181</v>
      </c>
      <c r="D111" s="496"/>
      <c r="E111" s="372"/>
      <c r="F111" s="1033"/>
      <c r="G111" s="1062"/>
      <c r="H111" s="229"/>
      <c r="I111" s="305"/>
      <c r="J111" s="227"/>
      <c r="K111" s="227"/>
    </row>
    <row r="112" spans="1:11" x14ac:dyDescent="0.25">
      <c r="A112" s="6">
        <v>2006</v>
      </c>
      <c r="B112" s="561"/>
      <c r="C112" s="711"/>
      <c r="D112" s="496"/>
      <c r="E112" s="372"/>
      <c r="F112" s="1033"/>
      <c r="G112" s="1062"/>
      <c r="H112" s="229"/>
      <c r="I112" s="305"/>
      <c r="J112" s="227"/>
      <c r="K112" s="227"/>
    </row>
    <row r="113" spans="1:11" x14ac:dyDescent="0.25">
      <c r="A113" s="6">
        <v>2007</v>
      </c>
      <c r="B113" s="561">
        <f>'Malaysia sources'!B112*100</f>
        <v>44.1</v>
      </c>
      <c r="C113" s="711"/>
      <c r="D113" s="496"/>
      <c r="E113" s="372">
        <f>'Malaysia sources'!I112</f>
        <v>14.6</v>
      </c>
      <c r="F113" s="1033"/>
      <c r="G113" s="1062">
        <f>'Malaysia sources'!K112</f>
        <v>3.6</v>
      </c>
      <c r="H113" s="229"/>
      <c r="I113" s="305"/>
      <c r="J113" s="227"/>
      <c r="K113" s="227"/>
    </row>
    <row r="114" spans="1:11" x14ac:dyDescent="0.25">
      <c r="A114" s="6">
        <v>2008</v>
      </c>
      <c r="B114" s="561"/>
      <c r="C114" s="711"/>
      <c r="D114" s="496"/>
      <c r="E114" s="372"/>
      <c r="F114" s="1033"/>
      <c r="G114" s="1062"/>
      <c r="H114" s="229"/>
      <c r="I114" s="305"/>
      <c r="J114" s="227"/>
      <c r="K114" s="227"/>
    </row>
    <row r="115" spans="1:11" x14ac:dyDescent="0.25">
      <c r="A115" s="6">
        <v>2009</v>
      </c>
      <c r="B115" s="561">
        <f>'Malaysia sources'!B114*100</f>
        <v>44.1</v>
      </c>
      <c r="C115" s="711">
        <f>'Malaysia sources'!F114</f>
        <v>9.4130043462750148</v>
      </c>
      <c r="D115" s="496"/>
      <c r="E115" s="372">
        <f>'Malaysia sources'!I114</f>
        <v>14.3</v>
      </c>
      <c r="F115" s="1033"/>
      <c r="G115" s="1062">
        <f>'Malaysia sources'!K114</f>
        <v>3.8</v>
      </c>
      <c r="H115" s="229"/>
      <c r="I115" s="305"/>
      <c r="J115" s="227"/>
      <c r="K115" s="227"/>
    </row>
    <row r="116" spans="1:11" x14ac:dyDescent="0.25">
      <c r="A116" s="6">
        <v>2010</v>
      </c>
      <c r="B116" s="561"/>
      <c r="C116" s="711">
        <f>'Malaysia sources'!F115</f>
        <v>9.4252681514916397</v>
      </c>
      <c r="D116" s="496"/>
      <c r="E116" s="372"/>
      <c r="F116" s="1033"/>
      <c r="G116" s="1062"/>
      <c r="H116" s="229"/>
      <c r="I116" s="305"/>
      <c r="J116" s="227"/>
      <c r="K116" s="227"/>
    </row>
    <row r="117" spans="1:11" x14ac:dyDescent="0.25">
      <c r="A117" s="6">
        <v>2011</v>
      </c>
      <c r="B117" s="561"/>
      <c r="C117" s="711">
        <f>'Malaysia sources'!F116</f>
        <v>8.9485153030866993</v>
      </c>
      <c r="D117" s="496"/>
      <c r="E117" s="372"/>
      <c r="F117" s="1033"/>
      <c r="G117" s="1062"/>
      <c r="H117" s="229"/>
      <c r="I117" s="305"/>
      <c r="J117" s="227"/>
      <c r="K117" s="227"/>
    </row>
    <row r="118" spans="1:11" x14ac:dyDescent="0.25">
      <c r="A118" s="6">
        <v>2012</v>
      </c>
      <c r="B118" s="561">
        <f>'Malaysia sources'!B117*100</f>
        <v>43.1</v>
      </c>
      <c r="C118" s="711">
        <f>'Malaysia sources'!F117</f>
        <v>9.1103272756911746</v>
      </c>
      <c r="D118" s="496"/>
      <c r="E118" s="372">
        <f>'Malaysia sources'!I117</f>
        <v>14.8</v>
      </c>
      <c r="F118" s="1033"/>
      <c r="G118" s="1062">
        <f>'Malaysia sources'!K117</f>
        <v>1.7</v>
      </c>
      <c r="H118" s="229"/>
      <c r="I118" s="305"/>
      <c r="J118" s="227"/>
      <c r="K118" s="227"/>
    </row>
    <row r="119" spans="1:11" x14ac:dyDescent="0.25">
      <c r="A119" s="6">
        <v>2013</v>
      </c>
      <c r="B119" s="561"/>
      <c r="C119" s="711"/>
      <c r="D119" s="496"/>
      <c r="E119" s="372"/>
      <c r="F119" s="1033"/>
      <c r="G119" s="1062"/>
      <c r="H119" s="229"/>
      <c r="I119" s="305"/>
      <c r="J119" s="227"/>
      <c r="K119" s="227"/>
    </row>
    <row r="120" spans="1:11" x14ac:dyDescent="0.25">
      <c r="A120" s="6">
        <v>2014</v>
      </c>
      <c r="B120" s="561">
        <f>'Malaysia sources'!B119*100</f>
        <v>40.1</v>
      </c>
      <c r="C120" s="711"/>
      <c r="D120" s="496"/>
      <c r="E120" s="372">
        <f>'Malaysia sources'!I119</f>
        <v>16.8</v>
      </c>
      <c r="F120" s="1033"/>
      <c r="G120" s="1062">
        <f>'Malaysia sources'!K119</f>
        <v>0.6</v>
      </c>
      <c r="H120" s="229"/>
      <c r="I120" s="305"/>
      <c r="J120" s="227"/>
      <c r="K120" s="227"/>
    </row>
    <row r="121" spans="1:11" ht="15.75" thickBot="1" x14ac:dyDescent="0.3">
      <c r="A121" s="143">
        <v>2015</v>
      </c>
      <c r="B121" s="492"/>
      <c r="C121" s="712"/>
      <c r="D121" s="1058"/>
      <c r="E121" s="373"/>
      <c r="F121" s="420"/>
      <c r="G121" s="378"/>
      <c r="H121" s="484"/>
      <c r="I121" s="306"/>
      <c r="J121" s="223"/>
      <c r="K121" s="223"/>
    </row>
    <row r="122" spans="1:11" ht="15.75" thickTop="1" x14ac:dyDescent="0.25">
      <c r="B122" s="119"/>
      <c r="E122" s="119"/>
      <c r="F122" s="119"/>
      <c r="G122" s="119"/>
      <c r="H122" s="120"/>
      <c r="I122" s="120"/>
      <c r="J122" s="120"/>
      <c r="K122" s="120"/>
    </row>
    <row r="123" spans="1:11" x14ac:dyDescent="0.25">
      <c r="A123" s="42" t="s">
        <v>70</v>
      </c>
      <c r="B123" s="1509" t="s">
        <v>71</v>
      </c>
      <c r="C123" s="1509"/>
      <c r="D123" s="1509"/>
      <c r="E123" s="1509"/>
      <c r="F123" s="1509"/>
      <c r="G123" s="1509"/>
      <c r="H123" s="43"/>
      <c r="I123" s="19"/>
      <c r="J123" s="121"/>
    </row>
    <row r="124" spans="1:11" x14ac:dyDescent="0.25">
      <c r="A124" s="42"/>
      <c r="B124" s="1056" t="s">
        <v>485</v>
      </c>
      <c r="C124" s="525"/>
      <c r="D124" s="1031"/>
      <c r="E124" s="525"/>
      <c r="F124" s="1031"/>
      <c r="G124" s="1038"/>
      <c r="H124" s="43"/>
      <c r="I124" s="19"/>
    </row>
    <row r="125" spans="1:11" ht="30.95" customHeight="1" x14ac:dyDescent="0.25">
      <c r="A125" s="42" t="s">
        <v>72</v>
      </c>
      <c r="B125" s="1510" t="s">
        <v>486</v>
      </c>
      <c r="C125" s="1510"/>
      <c r="D125" s="1510"/>
      <c r="E125" s="1510"/>
      <c r="F125" s="1510"/>
      <c r="G125" s="1510"/>
      <c r="H125" s="1510"/>
      <c r="I125" s="1510"/>
      <c r="J125" s="1510"/>
      <c r="K125" s="304"/>
    </row>
    <row r="126" spans="1:11" x14ac:dyDescent="0.25">
      <c r="A126" s="46" t="s">
        <v>73</v>
      </c>
      <c r="B126" s="532"/>
      <c r="C126" s="532"/>
      <c r="D126" s="1018"/>
      <c r="E126" s="532"/>
      <c r="F126" s="1018"/>
      <c r="G126" s="1018"/>
      <c r="H126" s="45"/>
      <c r="I126" s="45"/>
      <c r="J126" s="304"/>
      <c r="K126" s="304"/>
    </row>
    <row r="127" spans="1:11" s="70" customFormat="1" ht="45" customHeight="1" x14ac:dyDescent="0.25">
      <c r="A127" s="980" t="s">
        <v>55</v>
      </c>
      <c r="B127" s="1553" t="s">
        <v>609</v>
      </c>
      <c r="C127" s="1508"/>
      <c r="D127" s="1508"/>
      <c r="E127" s="1508"/>
      <c r="F127" s="1508"/>
      <c r="G127" s="1508"/>
      <c r="H127" s="1508"/>
      <c r="I127" s="1508"/>
      <c r="J127" s="1508"/>
      <c r="K127" s="123"/>
    </row>
    <row r="128" spans="1:11" s="70" customFormat="1" ht="28.5" customHeight="1" x14ac:dyDescent="0.25">
      <c r="A128" s="980" t="s">
        <v>56</v>
      </c>
      <c r="B128" s="1553" t="s">
        <v>610</v>
      </c>
      <c r="C128" s="1508"/>
      <c r="D128" s="1508"/>
      <c r="E128" s="1508"/>
      <c r="F128" s="1508"/>
      <c r="G128" s="1508"/>
      <c r="H128" s="1508"/>
      <c r="I128" s="1508"/>
      <c r="J128" s="1508"/>
      <c r="K128" s="123"/>
    </row>
    <row r="129" spans="1:11" s="70" customFormat="1" ht="68.25" customHeight="1" x14ac:dyDescent="0.25">
      <c r="A129" s="980" t="s">
        <v>57</v>
      </c>
      <c r="B129" s="1553" t="s">
        <v>611</v>
      </c>
      <c r="C129" s="1553"/>
      <c r="D129" s="1553"/>
      <c r="E129" s="1553"/>
      <c r="F129" s="1553"/>
      <c r="G129" s="1553"/>
      <c r="H129" s="1553"/>
      <c r="I129" s="1553"/>
      <c r="J129" s="1553"/>
      <c r="K129" s="124"/>
    </row>
    <row r="130" spans="1:11" x14ac:dyDescent="0.25">
      <c r="A130" s="980" t="s">
        <v>58</v>
      </c>
      <c r="B130" s="1508" t="s">
        <v>75</v>
      </c>
      <c r="C130" s="1508"/>
      <c r="D130" s="1508"/>
      <c r="E130" s="1508"/>
      <c r="F130" s="1508"/>
      <c r="G130" s="1508"/>
      <c r="H130" s="1508"/>
      <c r="I130" s="1508"/>
      <c r="J130" s="1508"/>
      <c r="K130" s="123"/>
    </row>
    <row r="131" spans="1:11" x14ac:dyDescent="0.25">
      <c r="A131" s="980" t="s">
        <v>76</v>
      </c>
      <c r="B131" s="1553" t="s">
        <v>181</v>
      </c>
      <c r="C131" s="1508"/>
      <c r="D131" s="1508"/>
      <c r="E131" s="1508"/>
      <c r="F131" s="1508"/>
      <c r="G131" s="1508"/>
      <c r="H131" s="1508"/>
      <c r="I131" s="1508"/>
      <c r="J131" s="1508"/>
      <c r="K131" s="125"/>
    </row>
    <row r="132" spans="1:11" x14ac:dyDescent="0.25">
      <c r="A132" s="19"/>
      <c r="B132" s="32"/>
      <c r="C132" s="32"/>
      <c r="D132" s="32"/>
      <c r="E132" s="32"/>
      <c r="F132" s="32"/>
      <c r="G132" s="32"/>
      <c r="H132" s="32"/>
    </row>
    <row r="133" spans="1:11" x14ac:dyDescent="0.25">
      <c r="B133" s="1503" t="s">
        <v>78</v>
      </c>
      <c r="C133" s="1503"/>
      <c r="D133" s="1503"/>
      <c r="E133" s="32"/>
      <c r="F133" s="32"/>
      <c r="G133" s="32"/>
      <c r="H133" s="32"/>
    </row>
  </sheetData>
  <mergeCells count="13">
    <mergeCell ref="C2:D2"/>
    <mergeCell ref="E2:G2"/>
    <mergeCell ref="E3:G3"/>
    <mergeCell ref="B1:I1"/>
    <mergeCell ref="B133:D133"/>
    <mergeCell ref="B131:J131"/>
    <mergeCell ref="B123:G123"/>
    <mergeCell ref="B125:J125"/>
    <mergeCell ref="B127:J127"/>
    <mergeCell ref="B128:J128"/>
    <mergeCell ref="B129:J129"/>
    <mergeCell ref="B130:J130"/>
    <mergeCell ref="C3:D3"/>
  </mergeCells>
  <hyperlinks>
    <hyperlink ref="J126" r:id="rId1" display="http://www.lisdatacenter.org/data-access/key-figures/" xr:uid="{00000000-0004-0000-1900-000000000000}"/>
    <hyperlink ref="B133" location="'Italy (sources)'!A1" display="Explore the original series, references, and sources" xr:uid="{00000000-0004-0000-1900-000001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T143"/>
  <sheetViews>
    <sheetView workbookViewId="0">
      <pane xSplit="1" ySplit="4" topLeftCell="B5" activePane="bottomRight" state="frozen"/>
      <selection pane="topRight" activeCell="B1" sqref="B1"/>
      <selection pane="bottomLeft" activeCell="A5" sqref="A5"/>
      <selection pane="bottomRight" activeCell="F14" sqref="F14"/>
    </sheetView>
  </sheetViews>
  <sheetFormatPr defaultColWidth="8.85546875" defaultRowHeight="15" x14ac:dyDescent="0.25"/>
  <cols>
    <col min="1" max="1" width="9.7109375" style="19" customWidth="1"/>
    <col min="2" max="3" width="18.85546875" style="70" customWidth="1"/>
    <col min="4" max="4" width="17" style="70" customWidth="1"/>
    <col min="5" max="5" width="3" customWidth="1"/>
    <col min="6" max="7" width="16.140625" customWidth="1"/>
    <col min="8" max="8" width="3" customWidth="1"/>
    <col min="9" max="11" width="17.85546875" customWidth="1"/>
    <col min="12" max="12" width="4.28515625" customWidth="1"/>
    <col min="13" max="13" width="3.140625" customWidth="1"/>
    <col min="14" max="14" width="3.140625" style="70" customWidth="1"/>
  </cols>
  <sheetData>
    <row r="1" spans="1:14" ht="27" thickBot="1" x14ac:dyDescent="0.45">
      <c r="B1" s="1567" t="s">
        <v>821</v>
      </c>
      <c r="C1" s="1568"/>
      <c r="D1" s="1568"/>
      <c r="E1" s="1568"/>
      <c r="F1" s="1568"/>
      <c r="G1" s="1568"/>
      <c r="H1" s="1568"/>
      <c r="I1" s="1568"/>
      <c r="J1" s="1568"/>
      <c r="K1" s="1569"/>
      <c r="L1" s="59"/>
      <c r="M1" s="256"/>
    </row>
    <row r="2" spans="1:14" x14ac:dyDescent="0.25">
      <c r="B2" s="1517" t="s">
        <v>175</v>
      </c>
      <c r="C2" s="1518"/>
      <c r="D2" s="1519"/>
      <c r="E2" s="58"/>
      <c r="F2" s="1517" t="s">
        <v>61</v>
      </c>
      <c r="G2" s="1519"/>
      <c r="H2" s="59"/>
      <c r="I2" s="1517" t="s">
        <v>62</v>
      </c>
      <c r="J2" s="1518"/>
      <c r="K2" s="1519"/>
      <c r="L2" s="59"/>
      <c r="M2" s="257"/>
    </row>
    <row r="3" spans="1:14" x14ac:dyDescent="0.25">
      <c r="A3" s="24" t="s">
        <v>65</v>
      </c>
      <c r="B3" s="60" t="s">
        <v>79</v>
      </c>
      <c r="C3" s="834" t="s">
        <v>80</v>
      </c>
      <c r="D3" s="770" t="s">
        <v>81</v>
      </c>
      <c r="E3" s="529"/>
      <c r="F3" s="386" t="s">
        <v>82</v>
      </c>
      <c r="G3" s="1059" t="s">
        <v>83</v>
      </c>
      <c r="H3" s="529"/>
      <c r="I3" s="60" t="s">
        <v>84</v>
      </c>
      <c r="J3" s="529" t="s">
        <v>85</v>
      </c>
      <c r="K3" s="530" t="s">
        <v>86</v>
      </c>
      <c r="L3" s="529"/>
      <c r="M3" s="251"/>
      <c r="N3" s="246"/>
    </row>
    <row r="4" spans="1:14" ht="90" x14ac:dyDescent="0.25">
      <c r="A4" s="28" t="s">
        <v>4</v>
      </c>
      <c r="B4" s="116" t="s">
        <v>232</v>
      </c>
      <c r="C4" s="133" t="s">
        <v>587</v>
      </c>
      <c r="D4" s="152" t="s">
        <v>228</v>
      </c>
      <c r="E4" s="1"/>
      <c r="F4" s="326" t="s">
        <v>557</v>
      </c>
      <c r="G4" s="325" t="s">
        <v>558</v>
      </c>
      <c r="H4" s="1"/>
      <c r="I4" s="116" t="s">
        <v>233</v>
      </c>
      <c r="J4" s="133" t="s">
        <v>231</v>
      </c>
      <c r="K4" s="152" t="s">
        <v>599</v>
      </c>
      <c r="L4" s="67"/>
      <c r="M4" s="252"/>
      <c r="N4" s="67"/>
    </row>
    <row r="5" spans="1:14" x14ac:dyDescent="0.25">
      <c r="A5" s="19">
        <v>1900</v>
      </c>
      <c r="B5" s="440"/>
      <c r="C5" s="626"/>
      <c r="D5" s="441"/>
      <c r="E5" s="442"/>
      <c r="F5" s="716"/>
      <c r="G5" s="717"/>
      <c r="H5" s="442"/>
      <c r="I5" s="563"/>
      <c r="J5" s="445"/>
      <c r="K5" s="567"/>
      <c r="L5" s="445"/>
      <c r="M5" s="250"/>
      <c r="N5" s="65"/>
    </row>
    <row r="6" spans="1:14" x14ac:dyDescent="0.25">
      <c r="A6" s="19">
        <v>1901</v>
      </c>
      <c r="B6" s="544"/>
      <c r="C6" s="627"/>
      <c r="D6" s="548"/>
      <c r="E6" s="442"/>
      <c r="F6" s="716"/>
      <c r="G6" s="717"/>
      <c r="H6" s="442"/>
      <c r="I6" s="563"/>
      <c r="J6" s="445"/>
      <c r="K6" s="567"/>
      <c r="L6" s="445"/>
      <c r="M6" s="250"/>
      <c r="N6" s="65"/>
    </row>
    <row r="7" spans="1:14" x14ac:dyDescent="0.25">
      <c r="A7" s="19">
        <v>1902</v>
      </c>
      <c r="B7" s="544"/>
      <c r="C7" s="627"/>
      <c r="D7" s="548"/>
      <c r="E7" s="442"/>
      <c r="F7" s="716"/>
      <c r="G7" s="717"/>
      <c r="H7" s="442"/>
      <c r="I7" s="563"/>
      <c r="J7" s="445"/>
      <c r="K7" s="567"/>
      <c r="L7" s="445"/>
      <c r="M7" s="250"/>
      <c r="N7" s="65"/>
    </row>
    <row r="8" spans="1:14" x14ac:dyDescent="0.25">
      <c r="A8" s="19">
        <v>1903</v>
      </c>
      <c r="B8" s="544"/>
      <c r="C8" s="627"/>
      <c r="D8" s="548"/>
      <c r="E8" s="442"/>
      <c r="F8" s="716"/>
      <c r="G8" s="717"/>
      <c r="H8" s="442"/>
      <c r="I8" s="563"/>
      <c r="J8" s="445"/>
      <c r="K8" s="567"/>
      <c r="L8" s="445"/>
      <c r="M8" s="250"/>
      <c r="N8" s="65"/>
    </row>
    <row r="9" spans="1:14" x14ac:dyDescent="0.25">
      <c r="A9" s="19">
        <v>1904</v>
      </c>
      <c r="B9" s="544"/>
      <c r="C9" s="627"/>
      <c r="D9" s="548"/>
      <c r="E9" s="442"/>
      <c r="F9" s="716"/>
      <c r="G9" s="717"/>
      <c r="H9" s="442"/>
      <c r="I9" s="563"/>
      <c r="J9" s="445"/>
      <c r="K9" s="567"/>
      <c r="L9" s="445"/>
      <c r="M9" s="250"/>
      <c r="N9" s="65"/>
    </row>
    <row r="10" spans="1:14" x14ac:dyDescent="0.25">
      <c r="A10" s="19">
        <v>1905</v>
      </c>
      <c r="B10" s="544"/>
      <c r="C10" s="627"/>
      <c r="D10" s="548"/>
      <c r="E10" s="442"/>
      <c r="F10" s="716"/>
      <c r="G10" s="717"/>
      <c r="H10" s="442"/>
      <c r="I10" s="563"/>
      <c r="J10" s="445"/>
      <c r="K10" s="567"/>
      <c r="L10" s="445"/>
      <c r="M10" s="250"/>
      <c r="N10" s="65"/>
    </row>
    <row r="11" spans="1:14" x14ac:dyDescent="0.25">
      <c r="A11" s="19">
        <v>1906</v>
      </c>
      <c r="B11" s="544"/>
      <c r="C11" s="627"/>
      <c r="D11" s="548"/>
      <c r="E11" s="442"/>
      <c r="F11" s="716"/>
      <c r="G11" s="717"/>
      <c r="H11" s="442"/>
      <c r="I11" s="563"/>
      <c r="J11" s="445"/>
      <c r="K11" s="567"/>
      <c r="L11" s="445"/>
      <c r="M11" s="250"/>
      <c r="N11" s="65"/>
    </row>
    <row r="12" spans="1:14" x14ac:dyDescent="0.25">
      <c r="A12" s="19">
        <v>1907</v>
      </c>
      <c r="B12" s="544"/>
      <c r="C12" s="627"/>
      <c r="D12" s="548"/>
      <c r="E12" s="442"/>
      <c r="F12" s="716"/>
      <c r="G12" s="717"/>
      <c r="H12" s="442"/>
      <c r="I12" s="563"/>
      <c r="J12" s="445"/>
      <c r="K12" s="567"/>
      <c r="L12" s="445"/>
      <c r="M12" s="250"/>
      <c r="N12" s="65"/>
    </row>
    <row r="13" spans="1:14" x14ac:dyDescent="0.25">
      <c r="A13" s="19">
        <v>1908</v>
      </c>
      <c r="B13" s="544"/>
      <c r="C13" s="627"/>
      <c r="D13" s="548"/>
      <c r="E13" s="442"/>
      <c r="F13" s="716"/>
      <c r="G13" s="717"/>
      <c r="H13" s="442"/>
      <c r="I13" s="563"/>
      <c r="J13" s="445"/>
      <c r="K13" s="567"/>
      <c r="L13" s="445"/>
      <c r="M13" s="250"/>
      <c r="N13" s="65"/>
    </row>
    <row r="14" spans="1:14" x14ac:dyDescent="0.25">
      <c r="A14" s="19">
        <v>1909</v>
      </c>
      <c r="B14" s="544"/>
      <c r="C14" s="627"/>
      <c r="D14" s="548"/>
      <c r="E14" s="442"/>
      <c r="F14" s="716"/>
      <c r="G14" s="717"/>
      <c r="H14" s="442"/>
      <c r="I14" s="563"/>
      <c r="J14" s="445"/>
      <c r="K14" s="567"/>
      <c r="L14" s="445"/>
      <c r="M14" s="250"/>
      <c r="N14" s="65"/>
    </row>
    <row r="15" spans="1:14" x14ac:dyDescent="0.25">
      <c r="A15" s="19">
        <v>1910</v>
      </c>
      <c r="B15" s="544"/>
      <c r="C15" s="627"/>
      <c r="D15" s="548"/>
      <c r="E15" s="442"/>
      <c r="F15" s="716"/>
      <c r="G15" s="717"/>
      <c r="H15" s="442"/>
      <c r="I15" s="563"/>
      <c r="J15" s="445"/>
      <c r="K15" s="567"/>
      <c r="L15" s="445"/>
      <c r="M15" s="250"/>
      <c r="N15" s="65"/>
    </row>
    <row r="16" spans="1:14" x14ac:dyDescent="0.25">
      <c r="A16" s="19">
        <v>1911</v>
      </c>
      <c r="B16" s="545"/>
      <c r="C16" s="458"/>
      <c r="D16" s="549"/>
      <c r="E16" s="450"/>
      <c r="F16" s="716"/>
      <c r="G16" s="717"/>
      <c r="H16" s="450"/>
      <c r="I16" s="448"/>
      <c r="J16" s="452"/>
      <c r="K16" s="449"/>
      <c r="L16" s="452"/>
      <c r="M16" s="245"/>
      <c r="N16" s="90"/>
    </row>
    <row r="17" spans="1:14" x14ac:dyDescent="0.25">
      <c r="A17" s="19">
        <v>1912</v>
      </c>
      <c r="B17" s="545"/>
      <c r="C17" s="458"/>
      <c r="D17" s="549"/>
      <c r="E17" s="450"/>
      <c r="F17" s="716"/>
      <c r="G17" s="717"/>
      <c r="H17" s="450"/>
      <c r="I17" s="448"/>
      <c r="J17" s="452"/>
      <c r="K17" s="449"/>
      <c r="L17" s="452"/>
      <c r="M17" s="245"/>
      <c r="N17" s="90"/>
    </row>
    <row r="18" spans="1:14" x14ac:dyDescent="0.25">
      <c r="A18" s="19">
        <v>1913</v>
      </c>
      <c r="B18" s="545"/>
      <c r="C18" s="458"/>
      <c r="D18" s="549"/>
      <c r="E18" s="450"/>
      <c r="F18" s="716"/>
      <c r="G18" s="717"/>
      <c r="H18" s="450"/>
      <c r="I18" s="448"/>
      <c r="J18" s="452"/>
      <c r="K18" s="449"/>
      <c r="L18" s="452"/>
      <c r="M18" s="245"/>
      <c r="N18" s="90"/>
    </row>
    <row r="19" spans="1:14" x14ac:dyDescent="0.25">
      <c r="A19" s="19">
        <v>1914</v>
      </c>
      <c r="B19" s="545"/>
      <c r="C19" s="458"/>
      <c r="D19" s="549"/>
      <c r="E19" s="450"/>
      <c r="F19" s="716"/>
      <c r="G19" s="717"/>
      <c r="H19" s="450"/>
      <c r="I19" s="448"/>
      <c r="J19" s="452"/>
      <c r="K19" s="449"/>
      <c r="L19" s="452"/>
      <c r="M19" s="245"/>
      <c r="N19" s="90"/>
    </row>
    <row r="20" spans="1:14" x14ac:dyDescent="0.25">
      <c r="A20" s="19">
        <v>1915</v>
      </c>
      <c r="B20" s="545"/>
      <c r="C20" s="458"/>
      <c r="D20" s="549"/>
      <c r="E20" s="450"/>
      <c r="F20" s="716"/>
      <c r="G20" s="717"/>
      <c r="H20" s="450"/>
      <c r="I20" s="448"/>
      <c r="J20" s="452"/>
      <c r="K20" s="449"/>
      <c r="L20" s="452"/>
      <c r="M20" s="245"/>
      <c r="N20" s="90"/>
    </row>
    <row r="21" spans="1:14" x14ac:dyDescent="0.25">
      <c r="A21" s="19">
        <v>1916</v>
      </c>
      <c r="B21" s="545"/>
      <c r="C21" s="458"/>
      <c r="D21" s="549"/>
      <c r="E21" s="450"/>
      <c r="F21" s="716"/>
      <c r="G21" s="717"/>
      <c r="H21" s="450"/>
      <c r="I21" s="448"/>
      <c r="J21" s="452"/>
      <c r="K21" s="449"/>
      <c r="L21" s="452"/>
      <c r="M21" s="245"/>
      <c r="N21" s="90"/>
    </row>
    <row r="22" spans="1:14" x14ac:dyDescent="0.25">
      <c r="A22" s="19">
        <v>1917</v>
      </c>
      <c r="B22" s="545"/>
      <c r="C22" s="458"/>
      <c r="D22" s="549"/>
      <c r="E22" s="450"/>
      <c r="F22" s="716"/>
      <c r="G22" s="717"/>
      <c r="H22" s="450"/>
      <c r="I22" s="448"/>
      <c r="J22" s="452"/>
      <c r="K22" s="449"/>
      <c r="L22" s="452"/>
      <c r="M22" s="245"/>
      <c r="N22" s="90"/>
    </row>
    <row r="23" spans="1:14" x14ac:dyDescent="0.25">
      <c r="A23" s="19">
        <v>1918</v>
      </c>
      <c r="B23" s="545"/>
      <c r="C23" s="458"/>
      <c r="D23" s="549"/>
      <c r="E23" s="450"/>
      <c r="F23" s="716"/>
      <c r="G23" s="717"/>
      <c r="H23" s="450"/>
      <c r="I23" s="448"/>
      <c r="J23" s="452"/>
      <c r="K23" s="449"/>
      <c r="L23" s="452"/>
      <c r="M23" s="245"/>
      <c r="N23" s="90"/>
    </row>
    <row r="24" spans="1:14" x14ac:dyDescent="0.25">
      <c r="A24" s="19">
        <v>1919</v>
      </c>
      <c r="B24" s="545"/>
      <c r="C24" s="458"/>
      <c r="D24" s="549"/>
      <c r="E24" s="450"/>
      <c r="F24" s="716"/>
      <c r="G24" s="717"/>
      <c r="H24" s="450"/>
      <c r="I24" s="448"/>
      <c r="J24" s="452"/>
      <c r="K24" s="449"/>
      <c r="L24" s="452"/>
      <c r="M24" s="245"/>
      <c r="N24" s="90"/>
    </row>
    <row r="25" spans="1:14" x14ac:dyDescent="0.25">
      <c r="A25" s="19">
        <v>1920</v>
      </c>
      <c r="B25" s="545"/>
      <c r="C25" s="458"/>
      <c r="D25" s="549"/>
      <c r="E25" s="450"/>
      <c r="F25" s="716"/>
      <c r="G25" s="717"/>
      <c r="H25" s="450"/>
      <c r="I25" s="448"/>
      <c r="J25" s="452"/>
      <c r="K25" s="449"/>
      <c r="L25" s="452"/>
      <c r="M25" s="245"/>
      <c r="N25" s="90"/>
    </row>
    <row r="26" spans="1:14" x14ac:dyDescent="0.25">
      <c r="A26" s="19">
        <v>1921</v>
      </c>
      <c r="B26" s="545"/>
      <c r="C26" s="458"/>
      <c r="D26" s="549"/>
      <c r="E26" s="450"/>
      <c r="F26" s="716"/>
      <c r="G26" s="717"/>
      <c r="H26" s="450"/>
      <c r="I26" s="448"/>
      <c r="J26" s="452"/>
      <c r="K26" s="449"/>
      <c r="L26" s="452"/>
      <c r="M26" s="245"/>
      <c r="N26" s="90"/>
    </row>
    <row r="27" spans="1:14" x14ac:dyDescent="0.25">
      <c r="A27" s="19">
        <v>1922</v>
      </c>
      <c r="B27" s="545"/>
      <c r="C27" s="458"/>
      <c r="D27" s="549"/>
      <c r="E27" s="450"/>
      <c r="F27" s="716"/>
      <c r="G27" s="717"/>
      <c r="H27" s="450"/>
      <c r="I27" s="448"/>
      <c r="J27" s="452"/>
      <c r="K27" s="449"/>
      <c r="L27" s="452"/>
      <c r="M27" s="245"/>
      <c r="N27" s="90"/>
    </row>
    <row r="28" spans="1:14" x14ac:dyDescent="0.25">
      <c r="A28" s="19">
        <v>1923</v>
      </c>
      <c r="B28" s="545"/>
      <c r="C28" s="458"/>
      <c r="D28" s="549"/>
      <c r="E28" s="450"/>
      <c r="F28" s="716"/>
      <c r="G28" s="717"/>
      <c r="H28" s="450"/>
      <c r="I28" s="448"/>
      <c r="J28" s="452"/>
      <c r="K28" s="449"/>
      <c r="L28" s="452"/>
      <c r="M28" s="245"/>
      <c r="N28" s="90"/>
    </row>
    <row r="29" spans="1:14" x14ac:dyDescent="0.25">
      <c r="A29" s="19">
        <v>1924</v>
      </c>
      <c r="B29" s="545"/>
      <c r="C29" s="458"/>
      <c r="D29" s="549"/>
      <c r="E29" s="450"/>
      <c r="F29" s="716"/>
      <c r="G29" s="717"/>
      <c r="H29" s="450"/>
      <c r="I29" s="448"/>
      <c r="J29" s="452"/>
      <c r="K29" s="449"/>
      <c r="L29" s="452"/>
      <c r="M29" s="245"/>
      <c r="N29" s="90"/>
    </row>
    <row r="30" spans="1:14" x14ac:dyDescent="0.25">
      <c r="A30" s="19">
        <v>1925</v>
      </c>
      <c r="B30" s="545"/>
      <c r="C30" s="458"/>
      <c r="D30" s="549"/>
      <c r="E30" s="450"/>
      <c r="F30" s="716"/>
      <c r="G30" s="717"/>
      <c r="H30" s="450"/>
      <c r="I30" s="448"/>
      <c r="J30" s="452"/>
      <c r="K30" s="449"/>
      <c r="L30" s="452"/>
      <c r="M30" s="245"/>
      <c r="N30" s="90"/>
    </row>
    <row r="31" spans="1:14" x14ac:dyDescent="0.25">
      <c r="A31" s="19">
        <v>1926</v>
      </c>
      <c r="B31" s="545"/>
      <c r="C31" s="458"/>
      <c r="D31" s="549"/>
      <c r="E31" s="450"/>
      <c r="F31" s="716"/>
      <c r="G31" s="717"/>
      <c r="H31" s="450"/>
      <c r="I31" s="448"/>
      <c r="J31" s="452"/>
      <c r="K31" s="449"/>
      <c r="L31" s="452"/>
      <c r="M31" s="245"/>
      <c r="N31" s="90"/>
    </row>
    <row r="32" spans="1:14" x14ac:dyDescent="0.25">
      <c r="A32" s="19">
        <v>1927</v>
      </c>
      <c r="B32" s="545"/>
      <c r="C32" s="458"/>
      <c r="D32" s="549"/>
      <c r="E32" s="450"/>
      <c r="F32" s="716"/>
      <c r="G32" s="717"/>
      <c r="H32" s="450"/>
      <c r="I32" s="448"/>
      <c r="J32" s="452"/>
      <c r="K32" s="449"/>
      <c r="L32" s="452"/>
      <c r="M32" s="245"/>
      <c r="N32" s="90"/>
    </row>
    <row r="33" spans="1:14" x14ac:dyDescent="0.25">
      <c r="A33" s="19">
        <v>1928</v>
      </c>
      <c r="B33" s="545"/>
      <c r="C33" s="458"/>
      <c r="D33" s="549"/>
      <c r="E33" s="450"/>
      <c r="F33" s="716"/>
      <c r="G33" s="717"/>
      <c r="H33" s="450"/>
      <c r="I33" s="448"/>
      <c r="J33" s="452"/>
      <c r="K33" s="449"/>
      <c r="L33" s="452"/>
      <c r="M33" s="245"/>
      <c r="N33" s="90"/>
    </row>
    <row r="34" spans="1:14" x14ac:dyDescent="0.25">
      <c r="A34" s="19">
        <v>1929</v>
      </c>
      <c r="B34" s="545"/>
      <c r="C34" s="458"/>
      <c r="D34" s="549"/>
      <c r="E34" s="450"/>
      <c r="F34" s="716"/>
      <c r="G34" s="717"/>
      <c r="H34" s="450"/>
      <c r="I34" s="448"/>
      <c r="J34" s="452"/>
      <c r="K34" s="449"/>
      <c r="L34" s="452"/>
      <c r="M34" s="245"/>
      <c r="N34" s="90"/>
    </row>
    <row r="35" spans="1:14" x14ac:dyDescent="0.25">
      <c r="A35" s="19">
        <v>1930</v>
      </c>
      <c r="B35" s="545"/>
      <c r="C35" s="458"/>
      <c r="D35" s="549"/>
      <c r="E35" s="450"/>
      <c r="F35" s="716"/>
      <c r="G35" s="717"/>
      <c r="H35" s="450"/>
      <c r="I35" s="448"/>
      <c r="J35" s="452"/>
      <c r="K35" s="449"/>
      <c r="L35" s="452"/>
      <c r="M35" s="245"/>
      <c r="N35" s="90"/>
    </row>
    <row r="36" spans="1:14" x14ac:dyDescent="0.25">
      <c r="A36" s="19">
        <v>1931</v>
      </c>
      <c r="B36" s="545"/>
      <c r="C36" s="458"/>
      <c r="D36" s="549"/>
      <c r="E36" s="450"/>
      <c r="F36" s="716"/>
      <c r="G36" s="717"/>
      <c r="H36" s="450"/>
      <c r="I36" s="448"/>
      <c r="J36" s="452"/>
      <c r="K36" s="449"/>
      <c r="L36" s="452"/>
      <c r="M36" s="245"/>
      <c r="N36" s="90"/>
    </row>
    <row r="37" spans="1:14" x14ac:dyDescent="0.25">
      <c r="A37" s="19">
        <v>1932</v>
      </c>
      <c r="B37" s="545"/>
      <c r="C37" s="458"/>
      <c r="D37" s="549"/>
      <c r="E37" s="450"/>
      <c r="F37" s="716"/>
      <c r="G37" s="717"/>
      <c r="H37" s="450"/>
      <c r="I37" s="448"/>
      <c r="J37" s="452"/>
      <c r="K37" s="449"/>
      <c r="L37" s="452"/>
      <c r="M37" s="245"/>
      <c r="N37" s="90"/>
    </row>
    <row r="38" spans="1:14" x14ac:dyDescent="0.25">
      <c r="A38" s="19">
        <v>1933</v>
      </c>
      <c r="B38" s="545"/>
      <c r="C38" s="458"/>
      <c r="D38" s="549"/>
      <c r="E38" s="450"/>
      <c r="F38" s="716"/>
      <c r="G38" s="717"/>
      <c r="H38" s="450"/>
      <c r="I38" s="448"/>
      <c r="J38" s="452"/>
      <c r="K38" s="449"/>
      <c r="L38" s="452"/>
      <c r="M38" s="245"/>
      <c r="N38" s="90"/>
    </row>
    <row r="39" spans="1:14" x14ac:dyDescent="0.25">
      <c r="A39" s="19">
        <v>1934</v>
      </c>
      <c r="B39" s="545"/>
      <c r="C39" s="458"/>
      <c r="D39" s="549"/>
      <c r="E39" s="450"/>
      <c r="F39" s="716"/>
      <c r="G39" s="717"/>
      <c r="H39" s="450"/>
      <c r="I39" s="448"/>
      <c r="J39" s="452"/>
      <c r="K39" s="449"/>
      <c r="L39" s="452"/>
      <c r="M39" s="245"/>
      <c r="N39" s="90"/>
    </row>
    <row r="40" spans="1:14" x14ac:dyDescent="0.25">
      <c r="A40" s="19">
        <v>1935</v>
      </c>
      <c r="B40" s="545"/>
      <c r="C40" s="458"/>
      <c r="D40" s="549"/>
      <c r="E40" s="450"/>
      <c r="F40" s="716"/>
      <c r="G40" s="717"/>
      <c r="H40" s="450"/>
      <c r="I40" s="448"/>
      <c r="J40" s="452"/>
      <c r="K40" s="449"/>
      <c r="L40" s="452"/>
      <c r="M40" s="245"/>
      <c r="N40" s="90"/>
    </row>
    <row r="41" spans="1:14" x14ac:dyDescent="0.25">
      <c r="A41" s="19">
        <v>1936</v>
      </c>
      <c r="B41" s="545"/>
      <c r="C41" s="458"/>
      <c r="D41" s="549"/>
      <c r="E41" s="450"/>
      <c r="F41" s="716"/>
      <c r="G41" s="717"/>
      <c r="H41" s="450"/>
      <c r="I41" s="448"/>
      <c r="J41" s="452"/>
      <c r="K41" s="449"/>
      <c r="L41" s="452"/>
      <c r="M41" s="245"/>
      <c r="N41" s="90"/>
    </row>
    <row r="42" spans="1:14" x14ac:dyDescent="0.25">
      <c r="A42" s="19">
        <v>1937</v>
      </c>
      <c r="B42" s="545"/>
      <c r="C42" s="458"/>
      <c r="D42" s="549"/>
      <c r="E42" s="450"/>
      <c r="F42" s="716"/>
      <c r="G42" s="717"/>
      <c r="H42" s="450"/>
      <c r="I42" s="448"/>
      <c r="J42" s="452"/>
      <c r="K42" s="449"/>
      <c r="L42" s="452"/>
      <c r="M42" s="245"/>
      <c r="N42" s="90"/>
    </row>
    <row r="43" spans="1:14" x14ac:dyDescent="0.25">
      <c r="A43" s="19">
        <v>1938</v>
      </c>
      <c r="B43" s="545"/>
      <c r="C43" s="458"/>
      <c r="D43" s="549"/>
      <c r="E43" s="450"/>
      <c r="F43" s="716"/>
      <c r="G43" s="717"/>
      <c r="H43" s="450"/>
      <c r="I43" s="448"/>
      <c r="J43" s="452"/>
      <c r="K43" s="449"/>
      <c r="L43" s="452"/>
      <c r="M43" s="245"/>
      <c r="N43" s="90"/>
    </row>
    <row r="44" spans="1:14" x14ac:dyDescent="0.25">
      <c r="A44" s="19">
        <v>1939</v>
      </c>
      <c r="B44" s="545"/>
      <c r="C44" s="458"/>
      <c r="D44" s="549"/>
      <c r="E44" s="450"/>
      <c r="F44" s="716"/>
      <c r="G44" s="717"/>
      <c r="H44" s="450"/>
      <c r="I44" s="448"/>
      <c r="J44" s="452"/>
      <c r="K44" s="449"/>
      <c r="L44" s="452"/>
      <c r="M44" s="245"/>
      <c r="N44" s="90"/>
    </row>
    <row r="45" spans="1:14" x14ac:dyDescent="0.25">
      <c r="A45" s="19">
        <v>1940</v>
      </c>
      <c r="B45" s="545"/>
      <c r="C45" s="458"/>
      <c r="D45" s="549"/>
      <c r="E45" s="450"/>
      <c r="F45" s="716"/>
      <c r="G45" s="717"/>
      <c r="H45" s="450"/>
      <c r="I45" s="448"/>
      <c r="J45" s="452"/>
      <c r="K45" s="449"/>
      <c r="L45" s="452"/>
      <c r="M45" s="245"/>
      <c r="N45" s="90"/>
    </row>
    <row r="46" spans="1:14" x14ac:dyDescent="0.25">
      <c r="A46" s="19">
        <v>1941</v>
      </c>
      <c r="B46" s="545"/>
      <c r="C46" s="458"/>
      <c r="D46" s="549"/>
      <c r="E46" s="450"/>
      <c r="F46" s="716"/>
      <c r="G46" s="717"/>
      <c r="H46" s="450"/>
      <c r="I46" s="448"/>
      <c r="J46" s="452"/>
      <c r="K46" s="449"/>
      <c r="L46" s="452"/>
      <c r="M46" s="245"/>
      <c r="N46" s="90"/>
    </row>
    <row r="47" spans="1:14" x14ac:dyDescent="0.25">
      <c r="A47" s="19">
        <v>1942</v>
      </c>
      <c r="B47" s="545"/>
      <c r="C47" s="458"/>
      <c r="D47" s="549"/>
      <c r="E47" s="450"/>
      <c r="F47" s="716"/>
      <c r="G47" s="717"/>
      <c r="H47" s="450"/>
      <c r="I47" s="448"/>
      <c r="J47" s="452"/>
      <c r="K47" s="449"/>
      <c r="L47" s="452"/>
      <c r="M47" s="245"/>
      <c r="N47" s="90"/>
    </row>
    <row r="48" spans="1:14" x14ac:dyDescent="0.25">
      <c r="A48" s="19">
        <v>1943</v>
      </c>
      <c r="B48" s="545"/>
      <c r="C48" s="458"/>
      <c r="D48" s="549"/>
      <c r="E48" s="450"/>
      <c r="F48" s="716"/>
      <c r="G48" s="717"/>
      <c r="H48" s="450"/>
      <c r="I48" s="448"/>
      <c r="J48" s="452"/>
      <c r="K48" s="449"/>
      <c r="L48" s="452"/>
      <c r="M48" s="245"/>
      <c r="N48" s="90"/>
    </row>
    <row r="49" spans="1:14" x14ac:dyDescent="0.25">
      <c r="A49" s="19">
        <v>1944</v>
      </c>
      <c r="B49" s="545"/>
      <c r="C49" s="458"/>
      <c r="D49" s="549"/>
      <c r="E49" s="450"/>
      <c r="F49" s="716"/>
      <c r="G49" s="717"/>
      <c r="H49" s="450"/>
      <c r="I49" s="448"/>
      <c r="J49" s="452"/>
      <c r="K49" s="449"/>
      <c r="L49" s="452"/>
      <c r="M49" s="245"/>
      <c r="N49" s="90"/>
    </row>
    <row r="50" spans="1:14" x14ac:dyDescent="0.25">
      <c r="A50" s="19">
        <v>1945</v>
      </c>
      <c r="B50" s="545"/>
      <c r="C50" s="458"/>
      <c r="D50" s="549"/>
      <c r="E50" s="450"/>
      <c r="F50" s="716"/>
      <c r="G50" s="717"/>
      <c r="H50" s="450"/>
      <c r="I50" s="448"/>
      <c r="J50" s="452"/>
      <c r="K50" s="449"/>
      <c r="L50" s="452"/>
      <c r="M50" s="245"/>
      <c r="N50" s="90"/>
    </row>
    <row r="51" spans="1:14" x14ac:dyDescent="0.25">
      <c r="A51" s="19">
        <v>1946</v>
      </c>
      <c r="B51" s="545"/>
      <c r="C51" s="458"/>
      <c r="D51" s="549"/>
      <c r="E51" s="450"/>
      <c r="F51" s="1036"/>
      <c r="G51" s="1037"/>
      <c r="H51" s="450"/>
      <c r="I51" s="448"/>
      <c r="J51" s="452"/>
      <c r="K51" s="449"/>
      <c r="L51" s="452"/>
      <c r="M51" s="245"/>
      <c r="N51" s="90"/>
    </row>
    <row r="52" spans="1:14" x14ac:dyDescent="0.25">
      <c r="A52" s="19">
        <v>1947</v>
      </c>
      <c r="B52" s="545"/>
      <c r="C52" s="458"/>
      <c r="D52" s="549"/>
      <c r="E52" s="450"/>
      <c r="F52" s="1036"/>
      <c r="G52" s="1037">
        <f>[4]Malaysia!$B52</f>
        <v>2.493537760637035</v>
      </c>
      <c r="H52" s="450"/>
      <c r="I52" s="448"/>
      <c r="J52" s="452"/>
      <c r="K52" s="449"/>
      <c r="L52" s="452"/>
      <c r="M52" s="245"/>
      <c r="N52" s="90"/>
    </row>
    <row r="53" spans="1:14" x14ac:dyDescent="0.25">
      <c r="A53" s="19">
        <v>1948</v>
      </c>
      <c r="B53" s="545"/>
      <c r="C53" s="458"/>
      <c r="D53" s="549"/>
      <c r="E53" s="450"/>
      <c r="F53" s="1036"/>
      <c r="G53" s="1037">
        <f>[4]Malaysia!$B53</f>
        <v>2.8139262222795676</v>
      </c>
      <c r="H53" s="450"/>
      <c r="I53" s="448"/>
      <c r="J53" s="452"/>
      <c r="K53" s="449"/>
      <c r="L53" s="452"/>
      <c r="M53" s="245"/>
      <c r="N53" s="90"/>
    </row>
    <row r="54" spans="1:14" x14ac:dyDescent="0.25">
      <c r="A54" s="19">
        <v>1949</v>
      </c>
      <c r="B54" s="545"/>
      <c r="C54" s="458"/>
      <c r="D54" s="549"/>
      <c r="E54" s="450"/>
      <c r="F54" s="1036"/>
      <c r="G54" s="1037">
        <f>[4]Malaysia!$B54</f>
        <v>3.4197225471182491</v>
      </c>
      <c r="H54" s="450"/>
      <c r="I54" s="448"/>
      <c r="J54" s="452"/>
      <c r="K54" s="449"/>
      <c r="L54" s="452"/>
      <c r="M54" s="245"/>
      <c r="N54" s="90"/>
    </row>
    <row r="55" spans="1:14" x14ac:dyDescent="0.25">
      <c r="A55" s="19">
        <v>1950</v>
      </c>
      <c r="B55" s="545"/>
      <c r="C55" s="458"/>
      <c r="D55" s="549"/>
      <c r="E55" s="450"/>
      <c r="F55" s="1036"/>
      <c r="G55" s="1037">
        <f>[4]Malaysia!$B55</f>
        <v>4.2862100447178335</v>
      </c>
      <c r="H55" s="450"/>
      <c r="I55" s="448"/>
      <c r="J55" s="452"/>
      <c r="K55" s="449"/>
      <c r="L55" s="452"/>
      <c r="M55" s="245"/>
      <c r="N55" s="90"/>
    </row>
    <row r="56" spans="1:14" x14ac:dyDescent="0.25">
      <c r="A56" s="19">
        <v>1951</v>
      </c>
      <c r="B56" s="545"/>
      <c r="C56" s="458"/>
      <c r="D56" s="549"/>
      <c r="E56" s="450"/>
      <c r="F56" s="1036">
        <f>[4]Malaysia!$C56</f>
        <v>8.7628413056641001</v>
      </c>
      <c r="G56" s="1037">
        <f>[4]Malaysia!$B56</f>
        <v>3.1034184341108255</v>
      </c>
      <c r="H56" s="450"/>
      <c r="I56" s="448"/>
      <c r="J56" s="452"/>
      <c r="K56" s="449"/>
      <c r="L56" s="452"/>
      <c r="M56" s="245"/>
      <c r="N56" s="90"/>
    </row>
    <row r="57" spans="1:14" x14ac:dyDescent="0.25">
      <c r="A57" s="19">
        <v>1952</v>
      </c>
      <c r="B57" s="545"/>
      <c r="C57" s="458"/>
      <c r="D57" s="549"/>
      <c r="E57" s="450"/>
      <c r="F57" s="1036"/>
      <c r="G57" s="1037">
        <f>[4]Malaysia!$B57</f>
        <v>2.8263891904480705</v>
      </c>
      <c r="H57" s="450"/>
      <c r="I57" s="448"/>
      <c r="J57" s="452"/>
      <c r="K57" s="449"/>
      <c r="L57" s="452"/>
      <c r="M57" s="245"/>
      <c r="N57" s="90"/>
    </row>
    <row r="58" spans="1:14" x14ac:dyDescent="0.25">
      <c r="A58" s="19">
        <v>1953</v>
      </c>
      <c r="B58" s="545"/>
      <c r="C58" s="458"/>
      <c r="D58" s="549"/>
      <c r="E58" s="450"/>
      <c r="F58" s="1036"/>
      <c r="G58" s="1037">
        <f>[4]Malaysia!$B58</f>
        <v>2.754421723108277</v>
      </c>
      <c r="H58" s="450"/>
      <c r="I58" s="448"/>
      <c r="J58" s="452"/>
      <c r="K58" s="449"/>
      <c r="L58" s="452"/>
      <c r="M58" s="245"/>
      <c r="N58" s="90"/>
    </row>
    <row r="59" spans="1:14" x14ac:dyDescent="0.25">
      <c r="A59" s="19">
        <v>1954</v>
      </c>
      <c r="B59" s="545"/>
      <c r="C59" s="458"/>
      <c r="D59" s="549"/>
      <c r="E59" s="450"/>
      <c r="F59" s="1036"/>
      <c r="G59" s="1037">
        <f>[4]Malaysia!$B59</f>
        <v>2.5784882348610805</v>
      </c>
      <c r="H59" s="450"/>
      <c r="I59" s="448"/>
      <c r="J59" s="452"/>
      <c r="K59" s="449"/>
      <c r="L59" s="452"/>
      <c r="M59" s="245"/>
      <c r="N59" s="90"/>
    </row>
    <row r="60" spans="1:14" x14ac:dyDescent="0.25">
      <c r="A60" s="19">
        <v>1955</v>
      </c>
      <c r="B60" s="545"/>
      <c r="C60" s="458"/>
      <c r="D60" s="549"/>
      <c r="E60" s="450"/>
      <c r="F60" s="1036">
        <f>[4]Malaysia!$C60</f>
        <v>10.136257424276126</v>
      </c>
      <c r="G60" s="1037">
        <f>[4]Malaysia!$B60</f>
        <v>2.9551239635195188</v>
      </c>
      <c r="H60" s="450"/>
      <c r="I60" s="448"/>
      <c r="J60" s="452"/>
      <c r="K60" s="449"/>
      <c r="L60" s="452"/>
      <c r="M60" s="245"/>
      <c r="N60" s="90"/>
    </row>
    <row r="61" spans="1:14" x14ac:dyDescent="0.25">
      <c r="A61" s="19">
        <v>1956</v>
      </c>
      <c r="B61" s="545"/>
      <c r="C61" s="458"/>
      <c r="D61" s="549"/>
      <c r="E61" s="450"/>
      <c r="F61" s="1036">
        <f>[4]Malaysia!$C61</f>
        <v>10.48224093585273</v>
      </c>
      <c r="G61" s="1037">
        <f>[4]Malaysia!$B61</f>
        <v>2.9345171481607548</v>
      </c>
      <c r="H61" s="450"/>
      <c r="I61" s="448"/>
      <c r="J61" s="452"/>
      <c r="K61" s="449"/>
      <c r="L61" s="452"/>
      <c r="M61" s="245"/>
      <c r="N61" s="90"/>
    </row>
    <row r="62" spans="1:14" x14ac:dyDescent="0.25">
      <c r="A62" s="19">
        <v>1957</v>
      </c>
      <c r="B62" s="545"/>
      <c r="C62" s="1024"/>
      <c r="D62" s="1025">
        <v>0.44900000000000001</v>
      </c>
      <c r="E62" s="450"/>
      <c r="F62" s="1036">
        <f>[4]Malaysia!$C62</f>
        <v>10.274229785491155</v>
      </c>
      <c r="G62" s="1037">
        <f>[4]Malaysia!$B62</f>
        <v>2.8065010217624939</v>
      </c>
      <c r="H62" s="450"/>
      <c r="I62" s="448"/>
      <c r="J62" s="452"/>
      <c r="K62" s="449"/>
      <c r="L62" s="452"/>
      <c r="M62" s="245"/>
      <c r="N62" s="90"/>
    </row>
    <row r="63" spans="1:14" x14ac:dyDescent="0.25">
      <c r="A63" s="19">
        <v>1958</v>
      </c>
      <c r="B63" s="545"/>
      <c r="C63" s="1024"/>
      <c r="D63" s="1025"/>
      <c r="E63" s="450"/>
      <c r="F63" s="1036">
        <f>[4]Malaysia!$C63</f>
        <v>10.672311775667454</v>
      </c>
      <c r="G63" s="1037">
        <f>[4]Malaysia!$B63</f>
        <v>2.8039651612836169</v>
      </c>
      <c r="H63" s="450"/>
      <c r="I63" s="448"/>
      <c r="J63" s="452"/>
      <c r="K63" s="449"/>
      <c r="L63" s="452"/>
      <c r="M63" s="245"/>
      <c r="N63" s="90"/>
    </row>
    <row r="64" spans="1:14" x14ac:dyDescent="0.25">
      <c r="A64" s="19">
        <v>1959</v>
      </c>
      <c r="B64" s="545"/>
      <c r="C64" s="1024"/>
      <c r="D64" s="1025"/>
      <c r="E64" s="450"/>
      <c r="F64" s="1036">
        <f>[4]Malaysia!$C64</f>
        <v>10.639213755100588</v>
      </c>
      <c r="G64" s="1037">
        <f>[4]Malaysia!$B64</f>
        <v>2.9199558049077829</v>
      </c>
      <c r="H64" s="450"/>
      <c r="I64" s="448"/>
      <c r="J64" s="452"/>
      <c r="K64" s="449"/>
      <c r="L64" s="452"/>
      <c r="M64" s="245"/>
      <c r="N64" s="90"/>
    </row>
    <row r="65" spans="1:14" x14ac:dyDescent="0.25">
      <c r="A65" s="19">
        <v>1960</v>
      </c>
      <c r="B65" s="545"/>
      <c r="C65" s="1024"/>
      <c r="D65" s="1025"/>
      <c r="E65" s="450"/>
      <c r="F65" s="1036">
        <f>[4]Malaysia!$C65</f>
        <v>10.814625794395491</v>
      </c>
      <c r="G65" s="1037">
        <f>[4]Malaysia!$B65</f>
        <v>2.9651771417562949</v>
      </c>
      <c r="H65" s="450"/>
      <c r="I65" s="448"/>
      <c r="J65" s="452"/>
      <c r="K65" s="449"/>
      <c r="L65" s="452"/>
      <c r="M65" s="245"/>
      <c r="N65" s="90"/>
    </row>
    <row r="66" spans="1:14" x14ac:dyDescent="0.25">
      <c r="A66" s="19">
        <v>1961</v>
      </c>
      <c r="B66" s="545"/>
      <c r="C66" s="1024"/>
      <c r="D66" s="1025"/>
      <c r="E66" s="450"/>
      <c r="F66" s="1036">
        <f>[4]Malaysia!$C66</f>
        <v>11.871594544766179</v>
      </c>
      <c r="G66" s="1037">
        <f>[4]Malaysia!$B66</f>
        <v>3.3425472765471076</v>
      </c>
      <c r="H66" s="450"/>
      <c r="I66" s="448"/>
      <c r="J66" s="452"/>
      <c r="K66" s="449"/>
      <c r="L66" s="452"/>
      <c r="M66" s="245"/>
      <c r="N66" s="90"/>
    </row>
    <row r="67" spans="1:14" x14ac:dyDescent="0.25">
      <c r="A67" s="19">
        <v>1962</v>
      </c>
      <c r="B67" s="1026"/>
      <c r="C67" s="1024"/>
      <c r="D67" s="1025"/>
      <c r="E67" s="450"/>
      <c r="F67" s="1036">
        <f>[4]Malaysia!$C67</f>
        <v>11.065440413031757</v>
      </c>
      <c r="G67" s="1037">
        <f>[4]Malaysia!$B67</f>
        <v>3.0826828794198597</v>
      </c>
      <c r="H67" s="450"/>
      <c r="I67" s="448"/>
      <c r="J67" s="452"/>
      <c r="K67" s="449"/>
      <c r="L67" s="452"/>
      <c r="M67" s="245"/>
      <c r="N67" s="90"/>
    </row>
    <row r="68" spans="1:14" x14ac:dyDescent="0.25">
      <c r="A68" s="19">
        <v>1963</v>
      </c>
      <c r="B68" s="1026"/>
      <c r="C68" s="1024"/>
      <c r="D68" s="1025"/>
      <c r="E68" s="450"/>
      <c r="F68" s="1036">
        <f>[4]Malaysia!$C68</f>
        <v>11.641260559975104</v>
      </c>
      <c r="G68" s="1037">
        <f>[4]Malaysia!$B68</f>
        <v>3.2329035719691221</v>
      </c>
      <c r="H68" s="450"/>
      <c r="I68" s="448"/>
      <c r="J68" s="452"/>
      <c r="K68" s="449"/>
      <c r="L68" s="452"/>
      <c r="M68" s="245"/>
      <c r="N68" s="90"/>
    </row>
    <row r="69" spans="1:14" x14ac:dyDescent="0.25">
      <c r="A69" s="19">
        <v>1964</v>
      </c>
      <c r="B69" s="1027"/>
      <c r="C69" s="1024"/>
      <c r="D69" s="1025"/>
      <c r="E69" s="450"/>
      <c r="F69" s="1036">
        <f>[4]Malaysia!$C69</f>
        <v>12.016327994681101</v>
      </c>
      <c r="G69" s="1037">
        <f>[4]Malaysia!$B69</f>
        <v>3.3756380528375693</v>
      </c>
      <c r="H69" s="450"/>
      <c r="I69" s="448"/>
      <c r="J69" s="452"/>
      <c r="K69" s="449"/>
      <c r="L69" s="452"/>
      <c r="M69" s="245"/>
      <c r="N69" s="90"/>
    </row>
    <row r="70" spans="1:14" x14ac:dyDescent="0.25">
      <c r="A70" s="19">
        <v>1965</v>
      </c>
      <c r="B70" s="1027"/>
      <c r="C70" s="1024"/>
      <c r="D70" s="1025"/>
      <c r="E70" s="450"/>
      <c r="F70" s="1036">
        <f>[4]Malaysia!$C70</f>
        <v>12.990511839703647</v>
      </c>
      <c r="G70" s="1037">
        <f>[4]Malaysia!$B70</f>
        <v>4.0745483062643419</v>
      </c>
      <c r="H70" s="450"/>
      <c r="I70" s="448"/>
      <c r="J70" s="452"/>
      <c r="K70" s="449"/>
      <c r="L70" s="452"/>
      <c r="M70" s="245"/>
      <c r="N70" s="90"/>
    </row>
    <row r="71" spans="1:14" x14ac:dyDescent="0.25">
      <c r="A71" s="19">
        <v>1966</v>
      </c>
      <c r="B71" s="1027"/>
      <c r="C71" s="1024"/>
      <c r="D71" s="1025"/>
      <c r="E71" s="450"/>
      <c r="F71" s="1036">
        <f>[4]Malaysia!$C71</f>
        <v>10.855704022091921</v>
      </c>
      <c r="G71" s="1037">
        <f>[4]Malaysia!$B71</f>
        <v>2.9744094592863153</v>
      </c>
      <c r="H71" s="450"/>
      <c r="I71" s="448"/>
      <c r="J71" s="452"/>
      <c r="K71" s="449"/>
      <c r="L71" s="452"/>
      <c r="M71" s="245"/>
      <c r="N71" s="90"/>
    </row>
    <row r="72" spans="1:14" x14ac:dyDescent="0.25">
      <c r="A72" s="19">
        <v>1967</v>
      </c>
      <c r="B72" s="448"/>
      <c r="C72" s="1024">
        <v>0.498</v>
      </c>
      <c r="D72" s="1025"/>
      <c r="E72" s="450"/>
      <c r="F72" s="1036">
        <f>[4]Malaysia!$C72</f>
        <v>10.719979139633359</v>
      </c>
      <c r="G72" s="1037">
        <f>[4]Malaysia!$B72</f>
        <v>2.8962109859533203</v>
      </c>
      <c r="H72" s="450"/>
      <c r="I72" s="448"/>
      <c r="J72" s="452"/>
      <c r="K72" s="449"/>
      <c r="L72" s="452"/>
      <c r="M72" s="245"/>
      <c r="N72" s="90"/>
    </row>
    <row r="73" spans="1:14" x14ac:dyDescent="0.25">
      <c r="A73" s="19">
        <v>1968</v>
      </c>
      <c r="B73" s="1027"/>
      <c r="C73" s="1028"/>
      <c r="D73" s="1025"/>
      <c r="E73" s="450"/>
      <c r="F73" s="1036">
        <f>[4]Malaysia!$C73</f>
        <v>11.697038985969442</v>
      </c>
      <c r="G73" s="1037">
        <f>[4]Malaysia!$B73</f>
        <v>3.2846259908153446</v>
      </c>
      <c r="H73" s="450"/>
      <c r="I73" s="448"/>
      <c r="J73" s="452"/>
      <c r="K73" s="449"/>
      <c r="L73" s="452"/>
      <c r="M73" s="245"/>
      <c r="N73" s="90"/>
    </row>
    <row r="74" spans="1:14" x14ac:dyDescent="0.25">
      <c r="A74" s="19">
        <v>1969</v>
      </c>
      <c r="B74" s="1027"/>
      <c r="C74" s="1028"/>
      <c r="D74" s="1025"/>
      <c r="E74" s="450"/>
      <c r="F74" s="1036">
        <f>[4]Malaysia!$C74</f>
        <v>11.278093281219364</v>
      </c>
      <c r="G74" s="1037">
        <f>[4]Malaysia!$B74</f>
        <v>3.1650560307803532</v>
      </c>
      <c r="H74" s="450"/>
      <c r="I74" s="448"/>
      <c r="J74" s="452"/>
      <c r="K74" s="449"/>
      <c r="L74" s="452"/>
      <c r="M74" s="245"/>
      <c r="N74" s="90"/>
    </row>
    <row r="75" spans="1:14" x14ac:dyDescent="0.25">
      <c r="A75" s="19">
        <v>1970</v>
      </c>
      <c r="B75" s="1046">
        <v>0.51300000000000001</v>
      </c>
      <c r="C75" s="1053">
        <v>0.50600000000000001</v>
      </c>
      <c r="D75" s="1029">
        <v>0.505</v>
      </c>
      <c r="E75" s="450"/>
      <c r="F75" s="1036">
        <f>[4]Malaysia!$C75</f>
        <v>10.988479056154878</v>
      </c>
      <c r="G75" s="1037">
        <f>[4]Malaysia!$B75</f>
        <v>3.0881608812002508</v>
      </c>
      <c r="H75" s="450"/>
      <c r="I75" s="448">
        <v>11.5</v>
      </c>
      <c r="J75" s="90">
        <v>49.3</v>
      </c>
      <c r="K75" s="92"/>
      <c r="L75" s="452"/>
      <c r="M75" s="245"/>
      <c r="N75" s="90"/>
    </row>
    <row r="76" spans="1:14" x14ac:dyDescent="0.25">
      <c r="A76" s="19">
        <v>1971</v>
      </c>
      <c r="B76" s="1027"/>
      <c r="C76" s="458"/>
      <c r="D76" s="802"/>
      <c r="E76" s="450"/>
      <c r="F76" s="1036">
        <f>[4]Malaysia!$C76</f>
        <v>11.511784575702478</v>
      </c>
      <c r="G76" s="1037">
        <f>[4]Malaysia!$B76</f>
        <v>3.1521476813306655</v>
      </c>
      <c r="H76" s="450"/>
      <c r="I76" s="448"/>
      <c r="J76" s="90"/>
      <c r="K76" s="92"/>
      <c r="L76" s="455"/>
      <c r="M76" s="258"/>
      <c r="N76" s="90"/>
    </row>
    <row r="77" spans="1:14" x14ac:dyDescent="0.25">
      <c r="A77" s="19">
        <v>1972</v>
      </c>
      <c r="B77" s="1027"/>
      <c r="C77" s="458"/>
      <c r="D77" s="802"/>
      <c r="E77" s="450"/>
      <c r="F77" s="1036">
        <f>[4]Malaysia!$C77</f>
        <v>11.506425500911048</v>
      </c>
      <c r="G77" s="1037">
        <f>[4]Malaysia!$B77</f>
        <v>3.1683063671292908</v>
      </c>
      <c r="H77" s="450"/>
      <c r="I77" s="448"/>
      <c r="J77" s="90"/>
      <c r="K77" s="92"/>
      <c r="L77" s="455"/>
      <c r="M77" s="258"/>
      <c r="N77" s="90"/>
    </row>
    <row r="78" spans="1:14" x14ac:dyDescent="0.25">
      <c r="A78" s="19">
        <v>1973</v>
      </c>
      <c r="B78" s="1027"/>
      <c r="C78" s="458"/>
      <c r="D78" s="802"/>
      <c r="E78" s="450"/>
      <c r="F78" s="1036">
        <f>[4]Malaysia!$C78</f>
        <v>10.685698044098764</v>
      </c>
      <c r="G78" s="1037">
        <f>[4]Malaysia!$B78</f>
        <v>2.9918772670457474</v>
      </c>
      <c r="H78" s="450"/>
      <c r="I78" s="448"/>
      <c r="J78" s="90"/>
      <c r="K78" s="92"/>
      <c r="L78" s="455"/>
      <c r="M78" s="258"/>
      <c r="N78" s="90"/>
    </row>
    <row r="79" spans="1:14" x14ac:dyDescent="0.25">
      <c r="A79" s="19">
        <v>1974</v>
      </c>
      <c r="B79" s="1027">
        <v>0.53</v>
      </c>
      <c r="C79" s="458"/>
      <c r="D79" s="802"/>
      <c r="E79" s="450"/>
      <c r="F79" s="1036">
        <f>[4]Malaysia!$C79</f>
        <v>9.2908646671677317</v>
      </c>
      <c r="G79" s="1037">
        <f>[4]Malaysia!$B79</f>
        <v>2.6511849333887509</v>
      </c>
      <c r="H79" s="450"/>
      <c r="I79" s="448">
        <v>11.4</v>
      </c>
      <c r="J79" s="90"/>
      <c r="K79" s="92"/>
      <c r="L79" s="455"/>
      <c r="M79" s="258"/>
      <c r="N79" s="90"/>
    </row>
    <row r="80" spans="1:14" x14ac:dyDescent="0.25">
      <c r="A80" s="19">
        <v>1975</v>
      </c>
      <c r="B80" s="1027"/>
      <c r="C80" s="458"/>
      <c r="D80" s="802"/>
      <c r="E80" s="450"/>
      <c r="F80" s="1036">
        <f>[4]Malaysia!$C80</f>
        <v>10.403738472999569</v>
      </c>
      <c r="G80" s="1037">
        <f>[4]Malaysia!$B80</f>
        <v>2.858368331003577</v>
      </c>
      <c r="H80" s="450"/>
      <c r="I80" s="448"/>
      <c r="J80" s="90"/>
      <c r="K80" s="92"/>
      <c r="L80" s="455"/>
      <c r="M80" s="258"/>
      <c r="N80" s="90"/>
    </row>
    <row r="81" spans="1:14" x14ac:dyDescent="0.25">
      <c r="A81" s="19">
        <v>1976</v>
      </c>
      <c r="B81" s="1027">
        <v>0.55700000000000005</v>
      </c>
      <c r="C81" s="458"/>
      <c r="D81" s="802"/>
      <c r="E81" s="450"/>
      <c r="F81" s="1036"/>
      <c r="G81" s="1037"/>
      <c r="H81" s="450"/>
      <c r="I81" s="448">
        <v>10.8</v>
      </c>
      <c r="J81" s="90">
        <v>37.700000000000003</v>
      </c>
      <c r="K81" s="92"/>
      <c r="L81" s="455"/>
      <c r="M81" s="258"/>
      <c r="N81" s="90"/>
    </row>
    <row r="82" spans="1:14" x14ac:dyDescent="0.25">
      <c r="A82" s="19">
        <v>1977</v>
      </c>
      <c r="B82" s="1027"/>
      <c r="C82" s="458"/>
      <c r="D82" s="802"/>
      <c r="E82" s="450"/>
      <c r="F82" s="1036"/>
      <c r="G82" s="1037"/>
      <c r="H82" s="450"/>
      <c r="I82" s="564"/>
      <c r="J82" s="90"/>
      <c r="K82" s="92"/>
      <c r="L82" s="455"/>
      <c r="M82" s="258"/>
      <c r="N82" s="90"/>
    </row>
    <row r="83" spans="1:14" x14ac:dyDescent="0.25">
      <c r="A83" s="19">
        <v>1978</v>
      </c>
      <c r="B83" s="1027"/>
      <c r="C83" s="458"/>
      <c r="D83" s="802"/>
      <c r="E83" s="450"/>
      <c r="F83" s="1036"/>
      <c r="G83" s="1037"/>
      <c r="H83" s="450"/>
      <c r="I83" s="564"/>
      <c r="J83" s="90"/>
      <c r="K83" s="92"/>
      <c r="L83" s="455"/>
      <c r="M83" s="258"/>
      <c r="N83" s="90"/>
    </row>
    <row r="84" spans="1:14" x14ac:dyDescent="0.25">
      <c r="A84" s="19">
        <v>1979</v>
      </c>
      <c r="B84" s="1027">
        <v>0.505</v>
      </c>
      <c r="C84" s="1054">
        <v>0.49299999999999999</v>
      </c>
      <c r="D84" s="802">
        <v>0.49299999999999999</v>
      </c>
      <c r="E84" s="450"/>
      <c r="F84" s="1036"/>
      <c r="G84" s="1037"/>
      <c r="H84" s="450"/>
      <c r="I84" s="552">
        <v>11.9</v>
      </c>
      <c r="J84" s="90">
        <v>37.4</v>
      </c>
      <c r="K84" s="92"/>
      <c r="L84" s="455"/>
      <c r="M84" s="258"/>
      <c r="N84" s="90"/>
    </row>
    <row r="85" spans="1:14" x14ac:dyDescent="0.25">
      <c r="A85" s="19">
        <v>1980</v>
      </c>
      <c r="B85" s="1027"/>
      <c r="C85" s="458"/>
      <c r="D85" s="549"/>
      <c r="E85" s="450"/>
      <c r="F85" s="1036"/>
      <c r="G85" s="1037"/>
      <c r="H85" s="450"/>
      <c r="I85" s="552"/>
      <c r="J85" s="90"/>
      <c r="K85" s="92"/>
      <c r="L85" s="455"/>
      <c r="M85" s="258"/>
      <c r="N85" s="90"/>
    </row>
    <row r="86" spans="1:14" x14ac:dyDescent="0.25">
      <c r="A86" s="19">
        <v>1981</v>
      </c>
      <c r="B86" s="1027"/>
      <c r="C86" s="1055">
        <v>0.443</v>
      </c>
      <c r="D86" s="899"/>
      <c r="E86" s="450"/>
      <c r="F86" s="1036"/>
      <c r="G86" s="1037"/>
      <c r="H86" s="450"/>
      <c r="I86" s="552"/>
      <c r="J86" s="90"/>
      <c r="K86" s="92"/>
      <c r="L86" s="455"/>
      <c r="M86" s="258"/>
      <c r="N86" s="90"/>
    </row>
    <row r="87" spans="1:14" x14ac:dyDescent="0.25">
      <c r="A87" s="19">
        <v>1982</v>
      </c>
      <c r="B87" s="1027"/>
      <c r="C87" s="1055">
        <v>0.46500000000000002</v>
      </c>
      <c r="D87" s="899"/>
      <c r="E87" s="450"/>
      <c r="F87" s="1036"/>
      <c r="G87" s="1037"/>
      <c r="H87" s="450"/>
      <c r="I87" s="552"/>
      <c r="J87" s="90"/>
      <c r="K87" s="92"/>
      <c r="L87" s="455"/>
      <c r="M87" s="258"/>
      <c r="N87" s="90"/>
    </row>
    <row r="88" spans="1:14" x14ac:dyDescent="0.25">
      <c r="A88" s="19">
        <v>1983</v>
      </c>
      <c r="B88" s="1027"/>
      <c r="C88" s="1030"/>
      <c r="D88" s="899"/>
      <c r="E88" s="450"/>
      <c r="F88" s="1036">
        <f>[4]Malaysia!$C88</f>
        <v>7.8702124869843377</v>
      </c>
      <c r="G88" s="1037">
        <f>[4]Malaysia!$B88</f>
        <v>2.2363386215435956</v>
      </c>
      <c r="H88" s="450"/>
      <c r="I88" s="552"/>
      <c r="J88" s="90"/>
      <c r="K88" s="92"/>
      <c r="L88" s="455"/>
      <c r="M88" s="258"/>
      <c r="N88" s="90"/>
    </row>
    <row r="89" spans="1:14" x14ac:dyDescent="0.25">
      <c r="A89" s="19">
        <v>1984</v>
      </c>
      <c r="B89" s="1027">
        <v>0.48299999999999998</v>
      </c>
      <c r="C89" s="1055">
        <v>0.47399999999999998</v>
      </c>
      <c r="D89" s="899"/>
      <c r="E89" s="450"/>
      <c r="F89" s="1036">
        <f>[4]Malaysia!$C89</f>
        <v>8.3508099593461296</v>
      </c>
      <c r="G89" s="1037">
        <f>[4]Malaysia!$B89</f>
        <v>2.3095984533003353</v>
      </c>
      <c r="H89" s="450"/>
      <c r="I89" s="552">
        <v>12.7</v>
      </c>
      <c r="J89" s="90">
        <v>20.7</v>
      </c>
      <c r="K89" s="92"/>
      <c r="L89" s="455"/>
      <c r="M89" s="258"/>
      <c r="N89" s="90"/>
    </row>
    <row r="90" spans="1:14" x14ac:dyDescent="0.25">
      <c r="A90" s="19">
        <v>1985</v>
      </c>
      <c r="B90" s="1027"/>
      <c r="C90" s="1030"/>
      <c r="D90" s="899"/>
      <c r="E90" s="450"/>
      <c r="F90" s="1036">
        <f>[4]Malaysia!$C90</f>
        <v>9.079259202183346</v>
      </c>
      <c r="G90" s="1037">
        <f>[4]Malaysia!$B90</f>
        <v>2.4804282914226166</v>
      </c>
      <c r="H90" s="450"/>
      <c r="I90" s="428"/>
      <c r="J90" s="90"/>
      <c r="K90" s="92"/>
      <c r="L90" s="455"/>
      <c r="M90" s="258"/>
      <c r="N90" s="90"/>
    </row>
    <row r="91" spans="1:14" x14ac:dyDescent="0.25">
      <c r="A91" s="19">
        <v>1986</v>
      </c>
      <c r="B91" s="1027"/>
      <c r="C91" s="1030"/>
      <c r="D91" s="899"/>
      <c r="E91" s="450"/>
      <c r="F91" s="1036">
        <f>[4]Malaysia!$C91</f>
        <v>9.6575687067876839</v>
      </c>
      <c r="G91" s="1037">
        <f>[4]Malaysia!$B91</f>
        <v>2.6168998488545188</v>
      </c>
      <c r="H91" s="450"/>
      <c r="I91" s="428"/>
      <c r="J91" s="90"/>
      <c r="K91" s="92"/>
      <c r="L91" s="455"/>
      <c r="M91" s="258"/>
      <c r="N91" s="90"/>
    </row>
    <row r="92" spans="1:14" x14ac:dyDescent="0.25">
      <c r="A92" s="19">
        <v>1987</v>
      </c>
      <c r="B92" s="1027">
        <v>0.45600000000000002</v>
      </c>
      <c r="C92" s="1030"/>
      <c r="D92" s="899"/>
      <c r="E92" s="450"/>
      <c r="F92" s="1036"/>
      <c r="G92" s="1037"/>
      <c r="H92" s="450"/>
      <c r="I92" s="428">
        <v>13.7</v>
      </c>
      <c r="J92" s="90">
        <v>19.399999999999999</v>
      </c>
      <c r="K92" s="92"/>
      <c r="L92" s="455"/>
      <c r="M92" s="258"/>
      <c r="N92" s="90"/>
    </row>
    <row r="93" spans="1:14" x14ac:dyDescent="0.25">
      <c r="A93" s="19">
        <v>1988</v>
      </c>
      <c r="B93" s="1027"/>
      <c r="C93" s="1030"/>
      <c r="D93" s="899"/>
      <c r="E93" s="450"/>
      <c r="F93" s="1036">
        <f>[4]Malaysia!$C93</f>
        <v>7.9027486902726656</v>
      </c>
      <c r="G93" s="1037">
        <f>[4]Malaysia!$B93</f>
        <v>2.1184367335534442</v>
      </c>
      <c r="H93" s="450"/>
      <c r="I93" s="428"/>
      <c r="J93" s="90"/>
      <c r="K93" s="92"/>
      <c r="L93" s="455"/>
      <c r="M93" s="258"/>
      <c r="N93" s="90"/>
    </row>
    <row r="94" spans="1:14" x14ac:dyDescent="0.25">
      <c r="A94" s="19">
        <v>1989</v>
      </c>
      <c r="B94" s="1027">
        <v>0.442</v>
      </c>
      <c r="C94" s="1030"/>
      <c r="D94" s="899"/>
      <c r="E94" s="450"/>
      <c r="F94" s="1036"/>
      <c r="G94" s="1037"/>
      <c r="H94" s="450"/>
      <c r="I94" s="428"/>
      <c r="J94" s="90">
        <v>16.5</v>
      </c>
      <c r="K94" s="92"/>
      <c r="L94" s="455"/>
      <c r="M94" s="258"/>
      <c r="N94" s="90"/>
    </row>
    <row r="95" spans="1:14" x14ac:dyDescent="0.25">
      <c r="A95" s="19">
        <v>1990</v>
      </c>
      <c r="B95" s="1027"/>
      <c r="C95" s="1030"/>
      <c r="D95" s="899"/>
      <c r="E95" s="450"/>
      <c r="F95" s="1036"/>
      <c r="G95" s="1037"/>
      <c r="H95" s="450"/>
      <c r="I95" s="428">
        <v>14.5</v>
      </c>
      <c r="J95" s="90"/>
      <c r="K95" s="92"/>
      <c r="L95" s="455"/>
      <c r="M95" s="258"/>
      <c r="N95" s="90"/>
    </row>
    <row r="96" spans="1:14" x14ac:dyDescent="0.25">
      <c r="A96" s="19">
        <v>1991</v>
      </c>
      <c r="B96" s="1027"/>
      <c r="C96" s="1030"/>
      <c r="D96" s="899"/>
      <c r="E96" s="450"/>
      <c r="F96" s="1036"/>
      <c r="G96" s="1037"/>
      <c r="H96" s="450"/>
      <c r="I96" s="428"/>
      <c r="J96" s="90"/>
      <c r="K96" s="92"/>
      <c r="L96" s="455"/>
      <c r="M96" s="258"/>
      <c r="N96" s="90"/>
    </row>
    <row r="97" spans="1:14" x14ac:dyDescent="0.25">
      <c r="A97" s="19">
        <v>1992</v>
      </c>
      <c r="B97" s="1027">
        <v>0.45100000000000001</v>
      </c>
      <c r="C97" s="1030"/>
      <c r="D97" s="899"/>
      <c r="E97" s="450"/>
      <c r="F97" s="1036"/>
      <c r="G97" s="1037"/>
      <c r="H97" s="450"/>
      <c r="I97" s="428">
        <v>13.9</v>
      </c>
      <c r="J97" s="90">
        <v>12.4</v>
      </c>
      <c r="K97" s="92"/>
      <c r="L97" s="455"/>
      <c r="M97" s="258"/>
      <c r="N97" s="90"/>
    </row>
    <row r="98" spans="1:14" x14ac:dyDescent="0.25">
      <c r="A98" s="19">
        <v>1993</v>
      </c>
      <c r="B98" s="1027"/>
      <c r="C98" s="1055">
        <v>0.45900000000000002</v>
      </c>
      <c r="D98" s="899"/>
      <c r="E98" s="450"/>
      <c r="F98" s="1036">
        <f>[4]Malaysia!$C98</f>
        <v>9.1885293245690871</v>
      </c>
      <c r="G98" s="1037">
        <f>[4]Malaysia!$B98</f>
        <v>3.1335641076701104</v>
      </c>
      <c r="H98" s="450"/>
      <c r="I98" s="428"/>
      <c r="J98" s="90"/>
      <c r="K98" s="92"/>
      <c r="L98" s="455"/>
      <c r="M98" s="258"/>
      <c r="N98" s="90"/>
    </row>
    <row r="99" spans="1:14" x14ac:dyDescent="0.25">
      <c r="A99" s="19">
        <v>1994</v>
      </c>
      <c r="B99" s="1027"/>
      <c r="C99" s="1030"/>
      <c r="D99" s="899"/>
      <c r="E99" s="450"/>
      <c r="F99" s="1036">
        <f>[4]Malaysia!$C99</f>
        <v>8.9742937656763466</v>
      </c>
      <c r="G99" s="1037">
        <f>[4]Malaysia!$B99</f>
        <v>2.9782569130089902</v>
      </c>
      <c r="H99" s="450"/>
      <c r="I99" s="428"/>
      <c r="J99" s="90"/>
      <c r="K99" s="92"/>
      <c r="L99" s="455"/>
      <c r="M99" s="258"/>
      <c r="N99" s="90"/>
    </row>
    <row r="100" spans="1:14" x14ac:dyDescent="0.25">
      <c r="A100" s="19">
        <v>1995</v>
      </c>
      <c r="B100" s="1027">
        <v>0.45600000000000002</v>
      </c>
      <c r="C100" s="1055">
        <v>0.46400000000000002</v>
      </c>
      <c r="D100" s="899"/>
      <c r="E100" s="450"/>
      <c r="F100" s="1036">
        <f>[4]Malaysia!$C100</f>
        <v>8.883567638321141</v>
      </c>
      <c r="G100" s="1037">
        <f>[4]Malaysia!$B100</f>
        <v>2.8441193367688573</v>
      </c>
      <c r="H100" s="450"/>
      <c r="I100" s="428">
        <v>13.7</v>
      </c>
      <c r="J100" s="90">
        <v>8.6999999999999993</v>
      </c>
      <c r="K100" s="92"/>
      <c r="L100" s="455"/>
      <c r="M100" s="258"/>
      <c r="N100" s="90"/>
    </row>
    <row r="101" spans="1:14" x14ac:dyDescent="0.25">
      <c r="A101" s="19">
        <v>1996</v>
      </c>
      <c r="B101" s="1027"/>
      <c r="C101" s="1030"/>
      <c r="D101" s="899"/>
      <c r="E101" s="450"/>
      <c r="F101" s="1036"/>
      <c r="G101" s="1037"/>
      <c r="H101" s="450"/>
      <c r="I101" s="428"/>
      <c r="J101" s="90"/>
      <c r="K101" s="92"/>
      <c r="L101" s="455"/>
      <c r="M101" s="245"/>
      <c r="N101" s="90"/>
    </row>
    <row r="102" spans="1:14" x14ac:dyDescent="0.25">
      <c r="A102" s="19">
        <v>1997</v>
      </c>
      <c r="B102" s="1027">
        <v>0.45900000000000002</v>
      </c>
      <c r="C102" s="1055">
        <v>0.47</v>
      </c>
      <c r="D102" s="899"/>
      <c r="E102" s="450"/>
      <c r="F102" s="1036"/>
      <c r="G102" s="1037"/>
      <c r="H102" s="450"/>
      <c r="I102" s="428">
        <v>13.2</v>
      </c>
      <c r="J102" s="90">
        <v>6.1</v>
      </c>
      <c r="K102" s="92"/>
      <c r="L102" s="455"/>
      <c r="M102" s="245"/>
      <c r="N102" s="90"/>
    </row>
    <row r="103" spans="1:14" x14ac:dyDescent="0.25">
      <c r="A103" s="19">
        <v>1998</v>
      </c>
      <c r="B103" s="1027"/>
      <c r="C103" s="1030"/>
      <c r="D103" s="899"/>
      <c r="E103" s="450"/>
      <c r="F103" s="1036"/>
      <c r="G103" s="1037"/>
      <c r="H103" s="450"/>
      <c r="I103" s="428"/>
      <c r="J103" s="90"/>
      <c r="K103" s="92"/>
      <c r="L103" s="455"/>
      <c r="M103" s="245"/>
      <c r="N103" s="90"/>
    </row>
    <row r="104" spans="1:14" x14ac:dyDescent="0.25">
      <c r="A104" s="19">
        <v>1999</v>
      </c>
      <c r="B104" s="1027">
        <v>0.443</v>
      </c>
      <c r="C104" s="1055">
        <v>0.45200000000000001</v>
      </c>
      <c r="D104" s="899"/>
      <c r="E104" s="450"/>
      <c r="F104" s="1036"/>
      <c r="G104" s="1037"/>
      <c r="H104" s="450"/>
      <c r="I104" s="428">
        <v>14</v>
      </c>
      <c r="K104" s="92">
        <v>7.5</v>
      </c>
      <c r="L104" s="455"/>
      <c r="M104" s="245"/>
      <c r="N104" s="90"/>
    </row>
    <row r="105" spans="1:14" x14ac:dyDescent="0.25">
      <c r="A105" s="19">
        <v>2000</v>
      </c>
      <c r="B105" s="1027"/>
      <c r="C105" s="1030"/>
      <c r="D105" s="899"/>
      <c r="E105" s="450"/>
      <c r="F105" s="1036">
        <f>[4]Malaysia!$C105</f>
        <v>8.1847731333221176</v>
      </c>
      <c r="G105" s="1037"/>
      <c r="H105" s="450"/>
      <c r="I105" s="428"/>
      <c r="K105" s="92"/>
      <c r="L105" s="455"/>
      <c r="M105" s="245"/>
      <c r="N105" s="90"/>
    </row>
    <row r="106" spans="1:14" x14ac:dyDescent="0.25">
      <c r="A106" s="19">
        <v>2001</v>
      </c>
      <c r="B106" s="1027"/>
      <c r="C106" s="1030"/>
      <c r="D106" s="899"/>
      <c r="E106" s="450"/>
      <c r="F106" s="1036">
        <f>[4]Malaysia!$C106</f>
        <v>7.9574187557970832</v>
      </c>
      <c r="G106" s="1037"/>
      <c r="H106" s="450"/>
      <c r="I106" s="428"/>
      <c r="K106" s="92"/>
      <c r="L106" s="455"/>
      <c r="M106" s="245"/>
      <c r="N106" s="90"/>
    </row>
    <row r="107" spans="1:14" x14ac:dyDescent="0.25">
      <c r="A107" s="19">
        <v>2002</v>
      </c>
      <c r="B107" s="1027">
        <v>0.46100000000000002</v>
      </c>
      <c r="C107" s="1055">
        <v>0.46100000000000002</v>
      </c>
      <c r="D107" s="899"/>
      <c r="E107" s="450"/>
      <c r="F107" s="1036">
        <f>[4]Malaysia!$C107</f>
        <v>8.9324515315634532</v>
      </c>
      <c r="G107" s="1037"/>
      <c r="H107" s="450"/>
      <c r="I107" s="428">
        <v>13.5</v>
      </c>
      <c r="K107" s="92">
        <v>5.0999999999999996</v>
      </c>
      <c r="L107" s="455"/>
      <c r="M107" s="245"/>
      <c r="N107" s="90"/>
    </row>
    <row r="108" spans="1:14" x14ac:dyDescent="0.25">
      <c r="A108" s="19">
        <v>2003</v>
      </c>
      <c r="B108" s="461"/>
      <c r="C108" s="1030"/>
      <c r="D108" s="899"/>
      <c r="E108" s="450"/>
      <c r="F108" s="1036">
        <f>[4]Malaysia!$C108</f>
        <v>9.4818110974610192</v>
      </c>
      <c r="G108" s="1037"/>
      <c r="H108" s="450"/>
      <c r="I108" s="428"/>
      <c r="K108" s="92"/>
      <c r="L108" s="455"/>
      <c r="M108" s="245"/>
      <c r="N108" s="90"/>
    </row>
    <row r="109" spans="1:14" x14ac:dyDescent="0.25">
      <c r="A109" s="19">
        <v>2004</v>
      </c>
      <c r="B109" s="461">
        <v>0.46200000000000002</v>
      </c>
      <c r="C109" s="1055">
        <v>0.46200000000000002</v>
      </c>
      <c r="D109" s="899"/>
      <c r="E109" s="450"/>
      <c r="F109" s="1036"/>
      <c r="G109" s="1037"/>
      <c r="H109" s="450"/>
      <c r="I109" s="428">
        <v>13.2</v>
      </c>
      <c r="K109" s="92">
        <v>5.7</v>
      </c>
      <c r="L109" s="455"/>
      <c r="M109" s="245"/>
      <c r="N109" s="90"/>
    </row>
    <row r="110" spans="1:14" x14ac:dyDescent="0.25">
      <c r="A110" s="19">
        <v>2005</v>
      </c>
      <c r="B110" s="461"/>
      <c r="C110" s="1030"/>
      <c r="D110" s="899"/>
      <c r="E110" s="450"/>
      <c r="F110" s="1036">
        <f>[4]Malaysia!$C110</f>
        <v>9.4549463530668181</v>
      </c>
      <c r="G110" s="1037"/>
      <c r="H110" s="450"/>
      <c r="I110" s="428"/>
      <c r="K110" s="92"/>
      <c r="L110" s="455"/>
      <c r="M110" s="258"/>
      <c r="N110" s="90"/>
    </row>
    <row r="111" spans="1:14" x14ac:dyDescent="0.25">
      <c r="A111" s="19">
        <v>2006</v>
      </c>
      <c r="B111" s="461"/>
      <c r="C111" s="1030"/>
      <c r="D111" s="899"/>
      <c r="E111" s="450"/>
      <c r="F111" s="1036"/>
      <c r="G111" s="1037"/>
      <c r="H111" s="450"/>
      <c r="I111" s="428"/>
      <c r="K111" s="92"/>
      <c r="L111" s="455"/>
      <c r="M111" s="258"/>
      <c r="N111" s="90"/>
    </row>
    <row r="112" spans="1:14" x14ac:dyDescent="0.25">
      <c r="A112" s="19">
        <v>2007</v>
      </c>
      <c r="B112" s="461">
        <v>0.441</v>
      </c>
      <c r="C112" s="1030"/>
      <c r="D112" s="899"/>
      <c r="E112" s="450"/>
      <c r="F112" s="1036"/>
      <c r="G112" s="1037"/>
      <c r="H112" s="450"/>
      <c r="I112" s="552">
        <v>14.6</v>
      </c>
      <c r="K112" s="92">
        <v>3.6</v>
      </c>
      <c r="L112" s="455"/>
      <c r="M112" s="258"/>
      <c r="N112" s="90"/>
    </row>
    <row r="113" spans="1:20" x14ac:dyDescent="0.25">
      <c r="A113" s="19">
        <v>2008</v>
      </c>
      <c r="B113" s="461"/>
      <c r="C113" s="1030"/>
      <c r="D113" s="899"/>
      <c r="E113" s="450"/>
      <c r="F113" s="1036"/>
      <c r="G113" s="1037"/>
      <c r="H113" s="450"/>
      <c r="I113" s="552"/>
      <c r="K113" s="92"/>
      <c r="L113" s="455"/>
      <c r="M113" s="258"/>
      <c r="N113" s="90"/>
    </row>
    <row r="114" spans="1:20" x14ac:dyDescent="0.25">
      <c r="A114" s="19">
        <v>2009</v>
      </c>
      <c r="B114" s="461">
        <v>0.441</v>
      </c>
      <c r="C114" s="628"/>
      <c r="D114" s="464"/>
      <c r="E114" s="450"/>
      <c r="F114" s="1036">
        <f>[4]Malaysia!$C114</f>
        <v>9.4130043462750148</v>
      </c>
      <c r="G114" s="1037"/>
      <c r="H114" s="450"/>
      <c r="I114" s="552">
        <v>14.3</v>
      </c>
      <c r="K114" s="92">
        <v>3.8</v>
      </c>
      <c r="L114" s="455"/>
      <c r="M114" s="258"/>
      <c r="N114" s="90"/>
    </row>
    <row r="115" spans="1:20" x14ac:dyDescent="0.25">
      <c r="A115" s="19">
        <v>2010</v>
      </c>
      <c r="B115" s="461"/>
      <c r="C115" s="628"/>
      <c r="D115" s="464"/>
      <c r="E115" s="450"/>
      <c r="F115" s="1036">
        <f>[4]Malaysia!$C115</f>
        <v>9.4252681514916397</v>
      </c>
      <c r="G115" s="1037"/>
      <c r="H115" s="450"/>
      <c r="I115" s="565"/>
      <c r="K115" s="92"/>
      <c r="L115" s="455"/>
      <c r="M115" s="258"/>
      <c r="N115" s="90"/>
    </row>
    <row r="116" spans="1:20" x14ac:dyDescent="0.25">
      <c r="A116" s="19">
        <v>2011</v>
      </c>
      <c r="B116" s="461"/>
      <c r="C116" s="628"/>
      <c r="D116" s="464"/>
      <c r="E116" s="450"/>
      <c r="F116" s="1036">
        <f>[4]Malaysia!$C116</f>
        <v>8.9485153030866993</v>
      </c>
      <c r="G116" s="1037"/>
      <c r="H116" s="450"/>
      <c r="I116" s="560"/>
      <c r="K116" s="92"/>
      <c r="L116" s="455"/>
      <c r="M116" s="258"/>
      <c r="N116" s="90"/>
    </row>
    <row r="117" spans="1:20" x14ac:dyDescent="0.25">
      <c r="A117" s="19">
        <v>2012</v>
      </c>
      <c r="B117" s="461">
        <v>0.43099999999999999</v>
      </c>
      <c r="C117" s="628"/>
      <c r="D117" s="464"/>
      <c r="E117" s="450"/>
      <c r="F117" s="1036">
        <f>[4]Malaysia!$C117</f>
        <v>9.1103272756911746</v>
      </c>
      <c r="G117" s="1037"/>
      <c r="H117" s="450"/>
      <c r="I117" s="565">
        <v>14.8</v>
      </c>
      <c r="K117" s="92">
        <v>1.7</v>
      </c>
      <c r="L117" s="455"/>
      <c r="M117" s="258"/>
      <c r="N117" s="90"/>
    </row>
    <row r="118" spans="1:20" x14ac:dyDescent="0.25">
      <c r="A118" s="19">
        <v>2013</v>
      </c>
      <c r="B118" s="461"/>
      <c r="C118" s="628"/>
      <c r="D118" s="464"/>
      <c r="E118" s="450"/>
      <c r="F118" s="69"/>
      <c r="G118" s="717"/>
      <c r="H118" s="450"/>
      <c r="I118" s="560"/>
      <c r="K118" s="92"/>
      <c r="L118" s="455"/>
      <c r="M118" s="258"/>
      <c r="N118" s="90"/>
    </row>
    <row r="119" spans="1:20" x14ac:dyDescent="0.25">
      <c r="A119" s="19">
        <v>2014</v>
      </c>
      <c r="B119" s="461">
        <v>0.40100000000000002</v>
      </c>
      <c r="C119" s="628"/>
      <c r="D119" s="464"/>
      <c r="E119" s="450"/>
      <c r="F119" s="716"/>
      <c r="G119" s="717"/>
      <c r="H119" s="450"/>
      <c r="I119" s="448">
        <v>16.8</v>
      </c>
      <c r="K119" s="92">
        <v>0.6</v>
      </c>
      <c r="L119" s="455"/>
      <c r="M119" s="258"/>
      <c r="N119" s="90"/>
    </row>
    <row r="120" spans="1:20" ht="15.75" thickBot="1" x14ac:dyDescent="0.3">
      <c r="A120" s="37">
        <v>2015</v>
      </c>
      <c r="B120" s="546"/>
      <c r="C120" s="629"/>
      <c r="D120" s="550"/>
      <c r="E120" s="519"/>
      <c r="F120" s="566"/>
      <c r="G120" s="568"/>
      <c r="H120" s="519"/>
      <c r="I120" s="566"/>
      <c r="J120" s="519"/>
      <c r="K120" s="568"/>
      <c r="L120" s="569"/>
      <c r="M120" s="245"/>
      <c r="N120" s="90"/>
    </row>
    <row r="121" spans="1:20" ht="15.75" thickTop="1" x14ac:dyDescent="0.25">
      <c r="L121" s="70"/>
    </row>
    <row r="122" spans="1:20" s="45" customFormat="1" x14ac:dyDescent="0.25">
      <c r="A122" s="1012" t="s">
        <v>505</v>
      </c>
      <c r="B122" s="75"/>
      <c r="C122" s="75"/>
      <c r="D122" s="75"/>
      <c r="E122" s="75"/>
      <c r="F122" s="75"/>
      <c r="G122" s="75"/>
      <c r="H122" s="75"/>
      <c r="I122" s="75"/>
      <c r="J122" s="75"/>
      <c r="K122" s="75"/>
      <c r="L122" s="43"/>
      <c r="N122" s="43"/>
    </row>
    <row r="123" spans="1:20" s="45" customFormat="1" x14ac:dyDescent="0.2">
      <c r="A123" s="99" t="s">
        <v>79</v>
      </c>
      <c r="B123" s="1535" t="s">
        <v>542</v>
      </c>
      <c r="C123" s="1535"/>
      <c r="D123" s="1535"/>
      <c r="E123" s="1535"/>
      <c r="F123" s="1535"/>
      <c r="G123" s="1535"/>
      <c r="H123" s="1535"/>
      <c r="I123" s="1535"/>
      <c r="J123" s="1535"/>
      <c r="K123" s="1535"/>
      <c r="L123" s="1535"/>
      <c r="N123" s="43"/>
    </row>
    <row r="124" spans="1:20" s="45" customFormat="1" ht="17.100000000000001" customHeight="1" x14ac:dyDescent="0.2">
      <c r="A124" s="99" t="s">
        <v>80</v>
      </c>
      <c r="B124" s="1554" t="s">
        <v>612</v>
      </c>
      <c r="C124" s="1554"/>
      <c r="D124" s="1554"/>
      <c r="E124" s="1554"/>
      <c r="F124" s="1554"/>
      <c r="G124" s="1554"/>
      <c r="H124" s="1554"/>
      <c r="I124" s="1554"/>
      <c r="J124" s="1554"/>
      <c r="K124" s="1554"/>
      <c r="L124" s="1020"/>
      <c r="N124" s="43"/>
    </row>
    <row r="125" spans="1:20" s="45" customFormat="1" x14ac:dyDescent="0.2">
      <c r="A125" s="99" t="s">
        <v>81</v>
      </c>
      <c r="B125" s="1554" t="s">
        <v>230</v>
      </c>
      <c r="C125" s="1554"/>
      <c r="D125" s="1554"/>
      <c r="E125" s="1554"/>
      <c r="F125" s="1554"/>
      <c r="G125" s="1554"/>
      <c r="H125" s="1554"/>
      <c r="I125" s="1554"/>
      <c r="J125" s="1554"/>
      <c r="K125" s="1554"/>
      <c r="L125" s="1554"/>
      <c r="N125" s="43"/>
    </row>
    <row r="126" spans="1:20" s="45" customFormat="1" ht="18" customHeight="1" x14ac:dyDescent="0.25">
      <c r="A126" s="99" t="s">
        <v>361</v>
      </c>
      <c r="B126" s="1536" t="s">
        <v>488</v>
      </c>
      <c r="C126" s="1536"/>
      <c r="D126" s="1536"/>
      <c r="E126" s="1536"/>
      <c r="F126" s="1536"/>
      <c r="G126" s="1536"/>
      <c r="H126" s="1536"/>
      <c r="I126" s="1536"/>
      <c r="J126" s="1536"/>
      <c r="K126" s="1536"/>
      <c r="L126" s="1536"/>
      <c r="M126" s="1536"/>
      <c r="N126" s="1536"/>
      <c r="O126" s="1536"/>
      <c r="P126" s="1536"/>
      <c r="Q126" s="1536"/>
      <c r="R126" s="1536"/>
      <c r="S126" s="1536"/>
      <c r="T126" s="1536"/>
    </row>
    <row r="127" spans="1:20" s="45" customFormat="1" x14ac:dyDescent="0.25">
      <c r="A127" s="99" t="s">
        <v>84</v>
      </c>
      <c r="B127" s="1588" t="s">
        <v>613</v>
      </c>
      <c r="C127" s="1588"/>
      <c r="D127" s="1588"/>
      <c r="E127" s="1588"/>
      <c r="F127" s="1588"/>
      <c r="G127" s="1588"/>
      <c r="H127" s="1588"/>
      <c r="I127" s="1588"/>
      <c r="J127" s="1588"/>
      <c r="K127" s="1588"/>
      <c r="L127" s="562"/>
    </row>
    <row r="128" spans="1:20" s="45" customFormat="1" x14ac:dyDescent="0.2">
      <c r="A128" s="241" t="s">
        <v>564</v>
      </c>
      <c r="B128" s="1554" t="s">
        <v>614</v>
      </c>
      <c r="C128" s="1554"/>
      <c r="D128" s="1554"/>
      <c r="E128" s="1554"/>
      <c r="F128" s="1554"/>
      <c r="G128" s="1554"/>
      <c r="H128" s="1554"/>
      <c r="I128" s="1554"/>
      <c r="J128" s="1554"/>
      <c r="K128" s="1554"/>
      <c r="L128" s="1554"/>
      <c r="M128" s="366"/>
      <c r="N128" s="366"/>
      <c r="O128" s="366"/>
      <c r="P128" s="366"/>
      <c r="Q128" s="366"/>
      <c r="R128" s="366"/>
    </row>
    <row r="129" spans="1:15" x14ac:dyDescent="0.25">
      <c r="B129" s="1559"/>
      <c r="C129" s="1559"/>
      <c r="D129" s="1559"/>
      <c r="E129" s="1559"/>
      <c r="F129" s="1559"/>
      <c r="G129" s="1559"/>
      <c r="H129" s="1559"/>
      <c r="I129" s="1559"/>
      <c r="J129" s="531"/>
      <c r="K129" s="531"/>
      <c r="L129" s="131"/>
      <c r="M129" s="528"/>
    </row>
    <row r="130" spans="1:15" x14ac:dyDescent="0.25">
      <c r="A130" s="42" t="s">
        <v>504</v>
      </c>
      <c r="B130" s="129"/>
      <c r="C130" s="129"/>
      <c r="D130" s="129"/>
    </row>
    <row r="131" spans="1:15" x14ac:dyDescent="0.25">
      <c r="A131"/>
      <c r="B131" s="1530" t="s">
        <v>234</v>
      </c>
      <c r="C131" s="1530"/>
      <c r="D131" s="1530"/>
      <c r="E131" s="1530"/>
      <c r="F131" s="1530"/>
      <c r="G131" s="1530"/>
      <c r="H131" s="1530"/>
      <c r="I131" s="1530"/>
      <c r="J131" s="1530"/>
      <c r="K131" s="1530"/>
      <c r="L131" s="324"/>
      <c r="M131" s="324"/>
      <c r="N131" s="324"/>
      <c r="O131" s="324"/>
    </row>
    <row r="132" spans="1:15" x14ac:dyDescent="0.25">
      <c r="A132"/>
      <c r="B132" s="1514" t="s">
        <v>235</v>
      </c>
      <c r="C132" s="1514"/>
      <c r="D132" s="1514"/>
      <c r="E132" s="1514"/>
      <c r="F132" s="1514"/>
      <c r="G132" s="1514"/>
      <c r="H132" s="1514"/>
      <c r="I132" s="1514"/>
      <c r="J132" s="1514"/>
      <c r="K132" s="1514"/>
      <c r="L132" s="438"/>
      <c r="M132" s="438"/>
      <c r="N132" s="438"/>
      <c r="O132" s="438"/>
    </row>
    <row r="133" spans="1:15" x14ac:dyDescent="0.25">
      <c r="A133"/>
      <c r="B133" s="1514" t="s">
        <v>236</v>
      </c>
      <c r="C133" s="1514"/>
      <c r="D133" s="1514"/>
      <c r="E133" s="1514"/>
      <c r="F133" s="1514"/>
      <c r="G133" s="1514"/>
      <c r="H133" s="1514"/>
      <c r="I133" s="1514"/>
      <c r="J133" s="1514"/>
      <c r="K133" s="1514"/>
      <c r="L133" s="438"/>
      <c r="M133" s="526"/>
      <c r="N133"/>
    </row>
    <row r="134" spans="1:15" x14ac:dyDescent="0.25">
      <c r="A134"/>
      <c r="B134" s="1520" t="s">
        <v>616</v>
      </c>
      <c r="C134" s="1520"/>
      <c r="D134" s="1520"/>
      <c r="E134" s="1520"/>
      <c r="F134" s="1520"/>
      <c r="G134" s="1520"/>
      <c r="H134" s="1520"/>
      <c r="I134" s="1520"/>
      <c r="J134" s="1520"/>
      <c r="K134" s="1520"/>
      <c r="L134" s="438"/>
      <c r="M134" s="1057"/>
      <c r="N134"/>
    </row>
    <row r="135" spans="1:15" x14ac:dyDescent="0.25">
      <c r="A135"/>
      <c r="B135" s="1520" t="s">
        <v>617</v>
      </c>
      <c r="C135" s="1520"/>
      <c r="D135" s="1520"/>
      <c r="E135" s="1520"/>
      <c r="F135" s="1520"/>
      <c r="G135" s="1520"/>
      <c r="H135" s="1520"/>
      <c r="I135" s="1520"/>
      <c r="J135" s="1520"/>
      <c r="K135" s="1520"/>
      <c r="L135" s="438"/>
      <c r="M135" s="1057"/>
      <c r="N135"/>
    </row>
    <row r="136" spans="1:15" x14ac:dyDescent="0.25">
      <c r="B136" s="1514" t="s">
        <v>615</v>
      </c>
      <c r="C136" s="1514"/>
      <c r="D136" s="1514"/>
      <c r="E136" s="1514"/>
      <c r="F136" s="1514"/>
      <c r="G136" s="1514"/>
      <c r="H136" s="1514"/>
      <c r="I136" s="1514"/>
      <c r="J136" s="1514"/>
      <c r="K136" s="1514"/>
      <c r="L136" s="505"/>
    </row>
    <row r="137" spans="1:15" x14ac:dyDescent="0.25">
      <c r="B137" s="1514" t="s">
        <v>579</v>
      </c>
      <c r="C137" s="1514"/>
      <c r="D137" s="1514"/>
      <c r="E137" s="1514"/>
      <c r="F137" s="1514"/>
      <c r="G137" s="1514"/>
      <c r="H137" s="1514"/>
      <c r="I137" s="1514"/>
      <c r="J137" s="1514"/>
      <c r="K137" s="1514"/>
      <c r="L137" s="439"/>
    </row>
    <row r="138" spans="1:15" x14ac:dyDescent="0.25">
      <c r="B138" s="1514" t="s">
        <v>237</v>
      </c>
      <c r="C138" s="1514"/>
      <c r="D138" s="1514"/>
      <c r="E138" s="1514"/>
      <c r="F138" s="1514"/>
      <c r="G138" s="1514"/>
      <c r="H138" s="1514"/>
      <c r="I138" s="1514"/>
      <c r="J138" s="1514"/>
      <c r="K138" s="1514"/>
      <c r="L138" s="439"/>
    </row>
    <row r="139" spans="1:15" x14ac:dyDescent="0.25">
      <c r="B139" s="1587" t="s">
        <v>580</v>
      </c>
      <c r="C139" s="1587"/>
      <c r="D139" s="1587"/>
      <c r="E139" s="1587"/>
      <c r="F139" s="1587"/>
      <c r="G139" s="1587"/>
      <c r="H139" s="1587"/>
      <c r="I139" s="1587"/>
      <c r="J139" s="1587"/>
      <c r="K139" s="1587"/>
      <c r="L139" s="439"/>
    </row>
    <row r="140" spans="1:15" x14ac:dyDescent="0.25">
      <c r="B140" s="1551" t="s">
        <v>239</v>
      </c>
      <c r="C140" s="1551"/>
      <c r="D140" s="1551"/>
      <c r="E140" s="1551"/>
      <c r="F140" s="1551"/>
      <c r="G140" s="1551"/>
      <c r="H140" s="1551"/>
      <c r="I140" s="1551"/>
      <c r="J140" s="1551"/>
      <c r="K140" s="1551"/>
    </row>
    <row r="141" spans="1:15" x14ac:dyDescent="0.25">
      <c r="B141" s="1516" t="s">
        <v>238</v>
      </c>
      <c r="C141" s="1516"/>
      <c r="D141" s="1516"/>
      <c r="E141" s="1516"/>
      <c r="F141" s="1516"/>
      <c r="G141" s="1516"/>
      <c r="H141" s="1516"/>
      <c r="I141" s="1516"/>
      <c r="J141" s="1516"/>
      <c r="K141" s="1516"/>
    </row>
    <row r="142" spans="1:15" x14ac:dyDescent="0.25">
      <c r="B142" s="129"/>
      <c r="C142" s="129"/>
    </row>
    <row r="143" spans="1:15" x14ac:dyDescent="0.25">
      <c r="B143" s="129"/>
      <c r="C143" s="129"/>
    </row>
  </sheetData>
  <mergeCells count="22">
    <mergeCell ref="B1:K1"/>
    <mergeCell ref="B136:K136"/>
    <mergeCell ref="B137:K137"/>
    <mergeCell ref="B138:K138"/>
    <mergeCell ref="B140:K140"/>
    <mergeCell ref="B127:K127"/>
    <mergeCell ref="B141:K141"/>
    <mergeCell ref="B134:K134"/>
    <mergeCell ref="B135:K135"/>
    <mergeCell ref="B139:K139"/>
    <mergeCell ref="I2:K2"/>
    <mergeCell ref="B129:I129"/>
    <mergeCell ref="B131:K131"/>
    <mergeCell ref="B132:K132"/>
    <mergeCell ref="B133:K133"/>
    <mergeCell ref="B2:D2"/>
    <mergeCell ref="B126:T126"/>
    <mergeCell ref="B128:L128"/>
    <mergeCell ref="B123:L123"/>
    <mergeCell ref="B125:L125"/>
    <mergeCell ref="B124:K124"/>
    <mergeCell ref="F2:G2"/>
  </mergeCells>
  <hyperlinks>
    <hyperlink ref="B126" r:id="rId1" display="WID.world (accessed 21 February 2017)" xr:uid="{00000000-0004-0000-1A00-000000000000}"/>
    <hyperlink ref="E126" r:id="rId2" display="http://wid.world/" xr:uid="{00000000-0004-0000-1A00-000001000000}"/>
    <hyperlink ref="F126" r:id="rId3" display="http://wid.world/" xr:uid="{00000000-0004-0000-1A00-000002000000}"/>
    <hyperlink ref="H126" r:id="rId4" display="http://wid.world/" xr:uid="{00000000-0004-0000-1A00-000003000000}"/>
    <hyperlink ref="I126" r:id="rId5" display="http://wid.world/" xr:uid="{00000000-0004-0000-1A00-000004000000}"/>
    <hyperlink ref="L126" r:id="rId6" display="http://wid.world/" xr:uid="{00000000-0004-0000-1A00-000005000000}"/>
    <hyperlink ref="M126" r:id="rId7" display="http://wid.world/" xr:uid="{00000000-0004-0000-1A00-000006000000}"/>
    <hyperlink ref="N126" r:id="rId8" display="http://wid.world/" xr:uid="{00000000-0004-0000-1A00-000007000000}"/>
    <hyperlink ref="O126" r:id="rId9" display="http://wid.world/" xr:uid="{00000000-0004-0000-1A00-000008000000}"/>
    <hyperlink ref="P126" r:id="rId10" display="http://wid.world/" xr:uid="{00000000-0004-0000-1A00-000009000000}"/>
    <hyperlink ref="Q126" r:id="rId11" display="http://wid.world/" xr:uid="{00000000-0004-0000-1A00-00000A000000}"/>
    <hyperlink ref="R126" r:id="rId12" display="http://wid.world/" xr:uid="{00000000-0004-0000-1A00-00000B000000}"/>
    <hyperlink ref="S126" r:id="rId13" display="http://wid.world/" xr:uid="{00000000-0004-0000-1A00-00000C000000}"/>
    <hyperlink ref="T126" r:id="rId14" display="http://wid.world/" xr:uid="{00000000-0004-0000-1A00-00000D000000}"/>
    <hyperlink ref="B131" r:id="rId15" xr:uid="{00000000-0004-0000-1A00-00000E000000}"/>
    <hyperlink ref="B132" r:id="rId16" xr:uid="{00000000-0004-0000-1A00-00000F000000}"/>
    <hyperlink ref="B136" r:id="rId17" display=" Ikemoto,Y, 1995, “Income distribution in Malaysia: 1957-1980”, The Developing Economies, XXIII-4" xr:uid="{00000000-0004-0000-1A00-000010000000}"/>
    <hyperlink ref="B138" r:id="rId18" xr:uid="{00000000-0004-0000-1A00-000011000000}"/>
    <hyperlink ref="B141" r:id="rId19" xr:uid="{00000000-0004-0000-1A00-000012000000}"/>
    <hyperlink ref="B133" r:id="rId20" xr:uid="{00000000-0004-0000-1A00-000013000000}"/>
    <hyperlink ref="B137" r:id="rId21" xr:uid="{00000000-0004-0000-1A00-000014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133"/>
  <sheetViews>
    <sheetView workbookViewId="0">
      <pane xSplit="1" ySplit="5" topLeftCell="B143" activePane="bottomRight" state="frozen"/>
      <selection pane="topRight" activeCell="B1" sqref="B1"/>
      <selection pane="bottomLeft" activeCell="A6" sqref="A6"/>
      <selection pane="bottomRight" activeCell="E112" sqref="E112"/>
    </sheetView>
  </sheetViews>
  <sheetFormatPr defaultColWidth="8.85546875" defaultRowHeight="15" x14ac:dyDescent="0.25"/>
  <cols>
    <col min="2" max="2" width="25" style="70" customWidth="1"/>
    <col min="3" max="4" width="18.42578125" style="70" customWidth="1"/>
    <col min="5" max="5" width="19.28515625" style="70" customWidth="1"/>
    <col min="6" max="6" width="18" style="70" customWidth="1"/>
    <col min="7" max="7" width="17" style="70" customWidth="1"/>
    <col min="8" max="9" width="2" style="70" customWidth="1"/>
  </cols>
  <sheetData>
    <row r="1" spans="1:9" ht="27" thickBot="1" x14ac:dyDescent="0.45">
      <c r="A1" s="6"/>
      <c r="B1" s="1521" t="s">
        <v>30</v>
      </c>
      <c r="C1" s="1522"/>
      <c r="D1" s="1522"/>
      <c r="E1" s="1522"/>
      <c r="F1" s="1522"/>
      <c r="G1" s="1523"/>
      <c r="H1" s="555"/>
      <c r="I1" s="555"/>
    </row>
    <row r="2" spans="1:9" ht="15.95" customHeight="1" thickBot="1" x14ac:dyDescent="0.3">
      <c r="A2" s="6"/>
      <c r="B2" s="485" t="s">
        <v>55</v>
      </c>
      <c r="C2" s="1540" t="s">
        <v>56</v>
      </c>
      <c r="D2" s="1542"/>
      <c r="E2" s="481" t="s">
        <v>57</v>
      </c>
      <c r="F2" s="481" t="s">
        <v>58</v>
      </c>
      <c r="G2" s="481" t="s">
        <v>59</v>
      </c>
      <c r="H2" s="555"/>
      <c r="I2" s="555"/>
    </row>
    <row r="3" spans="1:9" ht="15" customHeight="1" x14ac:dyDescent="0.25">
      <c r="A3" s="6"/>
      <c r="B3" s="141" t="s">
        <v>60</v>
      </c>
      <c r="C3" s="1527" t="s">
        <v>61</v>
      </c>
      <c r="D3" s="1529"/>
      <c r="E3" s="140" t="s">
        <v>62</v>
      </c>
      <c r="F3" s="482" t="s">
        <v>63</v>
      </c>
      <c r="G3" s="140" t="s">
        <v>64</v>
      </c>
      <c r="H3" s="106"/>
      <c r="I3" s="106"/>
    </row>
    <row r="4" spans="1:9" x14ac:dyDescent="0.25">
      <c r="A4" s="6"/>
      <c r="B4" s="486" t="s">
        <v>52</v>
      </c>
      <c r="C4" s="631" t="s">
        <v>67</v>
      </c>
      <c r="D4" s="640" t="s">
        <v>545</v>
      </c>
      <c r="E4" s="511" t="s">
        <v>68</v>
      </c>
      <c r="F4" s="511" t="s">
        <v>69</v>
      </c>
      <c r="G4" s="137" t="s">
        <v>69</v>
      </c>
      <c r="H4" s="106"/>
      <c r="I4" s="106"/>
    </row>
    <row r="5" spans="1:9" s="1" customFormat="1" ht="75" x14ac:dyDescent="0.25">
      <c r="A5" s="16"/>
      <c r="B5" s="572" t="s">
        <v>240</v>
      </c>
      <c r="C5" s="272" t="s">
        <v>561</v>
      </c>
      <c r="D5" s="1035" t="s">
        <v>562</v>
      </c>
      <c r="E5" s="275" t="s">
        <v>8</v>
      </c>
      <c r="F5" s="483" t="s">
        <v>69</v>
      </c>
      <c r="G5" s="483" t="s">
        <v>69</v>
      </c>
      <c r="H5" s="113"/>
      <c r="I5" s="113"/>
    </row>
    <row r="6" spans="1:9" s="1" customFormat="1" x14ac:dyDescent="0.25">
      <c r="A6">
        <v>1900</v>
      </c>
      <c r="B6" s="487"/>
      <c r="C6" s="711"/>
      <c r="D6" s="496"/>
      <c r="E6" s="204"/>
      <c r="F6" s="205"/>
      <c r="G6" s="305"/>
      <c r="H6" s="206"/>
      <c r="I6" s="206"/>
    </row>
    <row r="7" spans="1:9" s="1" customFormat="1" x14ac:dyDescent="0.25">
      <c r="A7">
        <v>1901</v>
      </c>
      <c r="B7" s="487"/>
      <c r="C7" s="711"/>
      <c r="D7" s="496"/>
      <c r="E7" s="204"/>
      <c r="F7" s="205"/>
      <c r="G7" s="305"/>
      <c r="H7" s="206"/>
      <c r="I7" s="206"/>
    </row>
    <row r="8" spans="1:9" s="1" customFormat="1" x14ac:dyDescent="0.25">
      <c r="A8">
        <v>1902</v>
      </c>
      <c r="B8" s="487"/>
      <c r="C8" s="711"/>
      <c r="D8" s="496"/>
      <c r="E8" s="204"/>
      <c r="F8" s="205"/>
      <c r="G8" s="305"/>
      <c r="H8" s="206"/>
      <c r="I8" s="206"/>
    </row>
    <row r="9" spans="1:9" s="1" customFormat="1" x14ac:dyDescent="0.25">
      <c r="A9">
        <v>1903</v>
      </c>
      <c r="B9" s="487"/>
      <c r="C9" s="711"/>
      <c r="D9" s="496"/>
      <c r="E9" s="204"/>
      <c r="F9" s="205"/>
      <c r="G9" s="305"/>
      <c r="H9" s="206"/>
      <c r="I9" s="206"/>
    </row>
    <row r="10" spans="1:9" s="1" customFormat="1" x14ac:dyDescent="0.25">
      <c r="A10">
        <v>1904</v>
      </c>
      <c r="B10" s="487"/>
      <c r="C10" s="711"/>
      <c r="D10" s="496"/>
      <c r="E10" s="204"/>
      <c r="F10" s="205"/>
      <c r="G10" s="305"/>
      <c r="H10" s="206"/>
      <c r="I10" s="206"/>
    </row>
    <row r="11" spans="1:9" s="1" customFormat="1" x14ac:dyDescent="0.25">
      <c r="A11">
        <v>1905</v>
      </c>
      <c r="B11" s="487"/>
      <c r="C11" s="711"/>
      <c r="D11" s="496"/>
      <c r="E11" s="204"/>
      <c r="F11" s="205"/>
      <c r="G11" s="305"/>
      <c r="H11" s="206"/>
      <c r="I11" s="206"/>
    </row>
    <row r="12" spans="1:9" s="1" customFormat="1" x14ac:dyDescent="0.25">
      <c r="A12">
        <v>1906</v>
      </c>
      <c r="B12" s="487"/>
      <c r="C12" s="711"/>
      <c r="D12" s="496"/>
      <c r="E12" s="204"/>
      <c r="F12" s="205"/>
      <c r="G12" s="305"/>
      <c r="H12" s="206"/>
      <c r="I12" s="206"/>
    </row>
    <row r="13" spans="1:9" s="1" customFormat="1" x14ac:dyDescent="0.25">
      <c r="A13">
        <v>1907</v>
      </c>
      <c r="B13" s="487"/>
      <c r="C13" s="711"/>
      <c r="D13" s="496"/>
      <c r="E13" s="204"/>
      <c r="F13" s="205"/>
      <c r="G13" s="305"/>
      <c r="H13" s="206"/>
      <c r="I13" s="206"/>
    </row>
    <row r="14" spans="1:9" s="1" customFormat="1" x14ac:dyDescent="0.25">
      <c r="A14">
        <v>1908</v>
      </c>
      <c r="B14" s="487"/>
      <c r="C14" s="711"/>
      <c r="D14" s="496"/>
      <c r="E14" s="204"/>
      <c r="F14" s="205"/>
      <c r="G14" s="305"/>
      <c r="H14" s="206"/>
      <c r="I14" s="206"/>
    </row>
    <row r="15" spans="1:9" s="1" customFormat="1" x14ac:dyDescent="0.25">
      <c r="A15">
        <v>1909</v>
      </c>
      <c r="B15" s="487"/>
      <c r="C15" s="711"/>
      <c r="D15" s="496"/>
      <c r="E15" s="204"/>
      <c r="F15" s="205"/>
      <c r="G15" s="305"/>
      <c r="H15" s="206"/>
      <c r="I15" s="206"/>
    </row>
    <row r="16" spans="1:9" s="1" customFormat="1" x14ac:dyDescent="0.25">
      <c r="A16">
        <v>1910</v>
      </c>
      <c r="B16" s="487"/>
      <c r="C16" s="711"/>
      <c r="D16" s="496"/>
      <c r="E16" s="204"/>
      <c r="F16" s="205"/>
      <c r="G16" s="305"/>
      <c r="H16" s="206"/>
      <c r="I16" s="206"/>
    </row>
    <row r="17" spans="1:9" x14ac:dyDescent="0.25">
      <c r="A17">
        <v>1911</v>
      </c>
      <c r="B17" s="487"/>
      <c r="C17" s="711"/>
      <c r="D17" s="496"/>
      <c r="E17" s="214"/>
      <c r="F17" s="215"/>
      <c r="G17" s="305"/>
      <c r="H17" s="216"/>
      <c r="I17" s="216"/>
    </row>
    <row r="18" spans="1:9" x14ac:dyDescent="0.25">
      <c r="A18">
        <v>1912</v>
      </c>
      <c r="B18" s="487"/>
      <c r="C18" s="711"/>
      <c r="D18" s="496"/>
      <c r="E18" s="214"/>
      <c r="F18" s="215"/>
      <c r="G18" s="305"/>
      <c r="H18" s="216"/>
      <c r="I18" s="216"/>
    </row>
    <row r="19" spans="1:9" x14ac:dyDescent="0.25">
      <c r="A19">
        <v>1913</v>
      </c>
      <c r="B19" s="487"/>
      <c r="C19" s="711"/>
      <c r="D19" s="496"/>
      <c r="E19" s="214"/>
      <c r="F19" s="215"/>
      <c r="G19" s="305"/>
      <c r="H19" s="216"/>
      <c r="I19" s="216"/>
    </row>
    <row r="20" spans="1:9" x14ac:dyDescent="0.25">
      <c r="A20">
        <v>1914</v>
      </c>
      <c r="B20" s="487"/>
      <c r="C20" s="711"/>
      <c r="D20" s="496"/>
      <c r="E20" s="214"/>
      <c r="F20" s="215"/>
      <c r="G20" s="305"/>
      <c r="H20" s="216"/>
      <c r="I20" s="216"/>
    </row>
    <row r="21" spans="1:9" x14ac:dyDescent="0.25">
      <c r="A21">
        <v>1915</v>
      </c>
      <c r="B21" s="487"/>
      <c r="C21" s="711"/>
      <c r="D21" s="496"/>
      <c r="E21" s="214"/>
      <c r="F21" s="215"/>
      <c r="G21" s="305"/>
      <c r="H21" s="216"/>
      <c r="I21" s="216"/>
    </row>
    <row r="22" spans="1:9" x14ac:dyDescent="0.25">
      <c r="A22">
        <v>1916</v>
      </c>
      <c r="B22" s="487"/>
      <c r="C22" s="711"/>
      <c r="D22" s="496"/>
      <c r="E22" s="214"/>
      <c r="F22" s="215"/>
      <c r="G22" s="305"/>
      <c r="H22" s="216"/>
      <c r="I22" s="216"/>
    </row>
    <row r="23" spans="1:9" x14ac:dyDescent="0.25">
      <c r="A23">
        <v>1917</v>
      </c>
      <c r="B23" s="487"/>
      <c r="C23" s="711"/>
      <c r="D23" s="496"/>
      <c r="E23" s="214"/>
      <c r="F23" s="215"/>
      <c r="G23" s="305"/>
      <c r="H23" s="216"/>
      <c r="I23" s="216"/>
    </row>
    <row r="24" spans="1:9" x14ac:dyDescent="0.25">
      <c r="A24">
        <v>1918</v>
      </c>
      <c r="B24" s="487"/>
      <c r="C24" s="711"/>
      <c r="D24" s="496"/>
      <c r="E24" s="214"/>
      <c r="F24" s="215"/>
      <c r="G24" s="305"/>
      <c r="H24" s="216"/>
      <c r="I24" s="216"/>
    </row>
    <row r="25" spans="1:9" x14ac:dyDescent="0.25">
      <c r="A25">
        <v>1919</v>
      </c>
      <c r="B25" s="487"/>
      <c r="C25" s="711"/>
      <c r="D25" s="496"/>
      <c r="E25" s="214"/>
      <c r="F25" s="215"/>
      <c r="G25" s="305"/>
      <c r="H25" s="216"/>
      <c r="I25" s="216"/>
    </row>
    <row r="26" spans="1:9" x14ac:dyDescent="0.25">
      <c r="A26">
        <v>1920</v>
      </c>
      <c r="B26" s="487"/>
      <c r="C26" s="711"/>
      <c r="D26" s="496"/>
      <c r="E26" s="214"/>
      <c r="F26" s="215"/>
      <c r="G26" s="305"/>
      <c r="H26" s="216"/>
      <c r="I26" s="216"/>
    </row>
    <row r="27" spans="1:9" x14ac:dyDescent="0.25">
      <c r="A27">
        <v>1921</v>
      </c>
      <c r="B27" s="487"/>
      <c r="C27" s="711"/>
      <c r="D27" s="496"/>
      <c r="E27" s="214"/>
      <c r="F27" s="215"/>
      <c r="G27" s="305"/>
      <c r="H27" s="216"/>
      <c r="I27" s="216"/>
    </row>
    <row r="28" spans="1:9" x14ac:dyDescent="0.25">
      <c r="A28">
        <v>1922</v>
      </c>
      <c r="B28" s="487"/>
      <c r="C28" s="711"/>
      <c r="D28" s="496"/>
      <c r="E28" s="214"/>
      <c r="F28" s="215"/>
      <c r="G28" s="305"/>
      <c r="H28" s="216"/>
      <c r="I28" s="216"/>
    </row>
    <row r="29" spans="1:9" x14ac:dyDescent="0.25">
      <c r="A29">
        <v>1923</v>
      </c>
      <c r="B29" s="487"/>
      <c r="C29" s="711"/>
      <c r="D29" s="496"/>
      <c r="E29" s="214"/>
      <c r="F29" s="215"/>
      <c r="G29" s="305"/>
      <c r="H29" s="216"/>
      <c r="I29" s="216"/>
    </row>
    <row r="30" spans="1:9" x14ac:dyDescent="0.25">
      <c r="A30">
        <v>1924</v>
      </c>
      <c r="B30" s="487"/>
      <c r="C30" s="711"/>
      <c r="D30" s="496"/>
      <c r="E30" s="214"/>
      <c r="F30" s="215"/>
      <c r="G30" s="305"/>
      <c r="H30" s="216"/>
      <c r="I30" s="216"/>
    </row>
    <row r="31" spans="1:9" x14ac:dyDescent="0.25">
      <c r="A31">
        <v>1925</v>
      </c>
      <c r="B31" s="487"/>
      <c r="C31" s="711"/>
      <c r="D31" s="496"/>
      <c r="E31" s="214"/>
      <c r="F31" s="215"/>
      <c r="G31" s="305"/>
      <c r="H31" s="216"/>
      <c r="I31" s="216"/>
    </row>
    <row r="32" spans="1:9" x14ac:dyDescent="0.25">
      <c r="A32">
        <v>1926</v>
      </c>
      <c r="B32" s="487"/>
      <c r="C32" s="711"/>
      <c r="D32" s="496"/>
      <c r="E32" s="214"/>
      <c r="F32" s="215"/>
      <c r="G32" s="305"/>
      <c r="H32" s="216"/>
      <c r="I32" s="216"/>
    </row>
    <row r="33" spans="1:9" x14ac:dyDescent="0.25">
      <c r="A33">
        <v>1927</v>
      </c>
      <c r="B33" s="487"/>
      <c r="C33" s="711"/>
      <c r="D33" s="496"/>
      <c r="E33" s="214"/>
      <c r="F33" s="215"/>
      <c r="G33" s="305"/>
      <c r="H33" s="216"/>
      <c r="I33" s="216"/>
    </row>
    <row r="34" spans="1:9" x14ac:dyDescent="0.25">
      <c r="A34">
        <v>1928</v>
      </c>
      <c r="B34" s="487"/>
      <c r="C34" s="711"/>
      <c r="D34" s="496"/>
      <c r="E34" s="214"/>
      <c r="F34" s="215"/>
      <c r="G34" s="305"/>
      <c r="H34" s="216"/>
      <c r="I34" s="216"/>
    </row>
    <row r="35" spans="1:9" x14ac:dyDescent="0.25">
      <c r="A35">
        <v>1929</v>
      </c>
      <c r="B35" s="487"/>
      <c r="C35" s="711"/>
      <c r="D35" s="496"/>
      <c r="E35" s="214"/>
      <c r="F35" s="215"/>
      <c r="G35" s="305"/>
      <c r="H35" s="216"/>
      <c r="I35" s="216"/>
    </row>
    <row r="36" spans="1:9" x14ac:dyDescent="0.25">
      <c r="A36">
        <v>1930</v>
      </c>
      <c r="B36" s="487"/>
      <c r="C36" s="711"/>
      <c r="D36" s="496"/>
      <c r="E36" s="214"/>
      <c r="F36" s="215"/>
      <c r="G36" s="305"/>
      <c r="H36" s="216"/>
      <c r="I36" s="216"/>
    </row>
    <row r="37" spans="1:9" x14ac:dyDescent="0.25">
      <c r="A37">
        <v>1931</v>
      </c>
      <c r="B37" s="487"/>
      <c r="C37" s="711"/>
      <c r="D37" s="496"/>
      <c r="E37" s="214"/>
      <c r="F37" s="215"/>
      <c r="G37" s="305"/>
      <c r="H37" s="216"/>
      <c r="I37" s="216"/>
    </row>
    <row r="38" spans="1:9" x14ac:dyDescent="0.25">
      <c r="A38">
        <v>1932</v>
      </c>
      <c r="B38" s="487"/>
      <c r="C38" s="711"/>
      <c r="D38" s="496"/>
      <c r="E38" s="214"/>
      <c r="F38" s="215"/>
      <c r="G38" s="305"/>
      <c r="H38" s="216"/>
      <c r="I38" s="216"/>
    </row>
    <row r="39" spans="1:9" x14ac:dyDescent="0.25">
      <c r="A39">
        <v>1933</v>
      </c>
      <c r="B39" s="487"/>
      <c r="C39" s="711"/>
      <c r="D39" s="496">
        <f>'Mauritius sources'!E38</f>
        <v>18.355159953841</v>
      </c>
      <c r="E39" s="214"/>
      <c r="F39" s="215"/>
      <c r="G39" s="305"/>
      <c r="H39" s="216"/>
      <c r="I39" s="216"/>
    </row>
    <row r="40" spans="1:9" x14ac:dyDescent="0.25">
      <c r="A40">
        <v>1934</v>
      </c>
      <c r="B40" s="487"/>
      <c r="C40" s="711"/>
      <c r="D40" s="496">
        <f>'Mauritius sources'!E39</f>
        <v>15.362317643211474</v>
      </c>
      <c r="E40" s="214"/>
      <c r="F40" s="215"/>
      <c r="G40" s="305"/>
      <c r="H40" s="216"/>
      <c r="I40" s="216"/>
    </row>
    <row r="41" spans="1:9" x14ac:dyDescent="0.25">
      <c r="A41">
        <v>1935</v>
      </c>
      <c r="B41" s="487"/>
      <c r="C41" s="711"/>
      <c r="D41" s="496">
        <f>'Mauritius sources'!E40</f>
        <v>14.581627347688601</v>
      </c>
      <c r="E41" s="214"/>
      <c r="F41" s="215"/>
      <c r="G41" s="305"/>
      <c r="H41" s="216"/>
      <c r="I41" s="216"/>
    </row>
    <row r="42" spans="1:9" x14ac:dyDescent="0.25">
      <c r="A42">
        <v>1936</v>
      </c>
      <c r="B42" s="487"/>
      <c r="C42" s="711"/>
      <c r="D42" s="496">
        <f>'Mauritius sources'!E41</f>
        <v>13.914590832959822</v>
      </c>
      <c r="E42" s="214"/>
      <c r="F42" s="215"/>
      <c r="G42" s="305"/>
      <c r="H42" s="216"/>
      <c r="I42" s="216"/>
    </row>
    <row r="43" spans="1:9" x14ac:dyDescent="0.25">
      <c r="A43">
        <v>1937</v>
      </c>
      <c r="B43" s="487"/>
      <c r="C43" s="711"/>
      <c r="D43" s="496">
        <f>'Mauritius sources'!E42</f>
        <v>13.885736402912787</v>
      </c>
      <c r="E43" s="214"/>
      <c r="F43" s="215"/>
      <c r="G43" s="305"/>
      <c r="H43" s="216"/>
      <c r="I43" s="216"/>
    </row>
    <row r="44" spans="1:9" x14ac:dyDescent="0.25">
      <c r="A44">
        <v>1938</v>
      </c>
      <c r="B44" s="487"/>
      <c r="C44" s="711"/>
      <c r="D44" s="496">
        <f>'Mauritius sources'!E43</f>
        <v>17.335297414450846</v>
      </c>
      <c r="E44" s="214"/>
      <c r="F44" s="215"/>
      <c r="G44" s="305"/>
      <c r="H44" s="216"/>
      <c r="I44" s="216"/>
    </row>
    <row r="45" spans="1:9" x14ac:dyDescent="0.25">
      <c r="A45">
        <v>1939</v>
      </c>
      <c r="B45" s="487"/>
      <c r="C45" s="711"/>
      <c r="D45" s="496">
        <f>'Mauritius sources'!E44</f>
        <v>14.041021190969015</v>
      </c>
      <c r="E45" s="214"/>
      <c r="F45" s="215"/>
      <c r="G45" s="305"/>
      <c r="H45" s="216"/>
      <c r="I45" s="216"/>
    </row>
    <row r="46" spans="1:9" x14ac:dyDescent="0.25">
      <c r="A46">
        <v>1940</v>
      </c>
      <c r="B46" s="487"/>
      <c r="C46" s="711"/>
      <c r="D46" s="496">
        <f>'Mauritius sources'!E45</f>
        <v>16.306259479946437</v>
      </c>
      <c r="E46" s="214"/>
      <c r="F46" s="215"/>
      <c r="G46" s="305"/>
      <c r="H46" s="216"/>
      <c r="I46" s="216"/>
    </row>
    <row r="47" spans="1:9" x14ac:dyDescent="0.25">
      <c r="A47">
        <v>1941</v>
      </c>
      <c r="B47" s="487"/>
      <c r="C47" s="711"/>
      <c r="D47" s="496">
        <f>'Mauritius sources'!E46</f>
        <v>11.956048218331587</v>
      </c>
      <c r="E47" s="214"/>
      <c r="F47" s="215"/>
      <c r="G47" s="305"/>
      <c r="H47" s="216"/>
      <c r="I47" s="216"/>
    </row>
    <row r="48" spans="1:9" x14ac:dyDescent="0.25">
      <c r="A48">
        <v>1942</v>
      </c>
      <c r="B48" s="487"/>
      <c r="C48" s="711"/>
      <c r="D48" s="496">
        <f>'Mauritius sources'!E47</f>
        <v>12.386338416454096</v>
      </c>
      <c r="E48" s="214"/>
      <c r="F48" s="215"/>
      <c r="G48" s="305"/>
      <c r="H48" s="216"/>
      <c r="I48" s="216"/>
    </row>
    <row r="49" spans="1:9" x14ac:dyDescent="0.25">
      <c r="A49">
        <v>1943</v>
      </c>
      <c r="B49" s="487"/>
      <c r="C49" s="711"/>
      <c r="D49" s="496">
        <f>'Mauritius sources'!E48</f>
        <v>13.768101871884483</v>
      </c>
      <c r="E49" s="214"/>
      <c r="F49" s="215"/>
      <c r="G49" s="305"/>
      <c r="H49" s="216"/>
      <c r="I49" s="216"/>
    </row>
    <row r="50" spans="1:9" x14ac:dyDescent="0.25">
      <c r="A50">
        <v>1944</v>
      </c>
      <c r="B50" s="487"/>
      <c r="C50" s="711"/>
      <c r="D50" s="496">
        <f>'Mauritius sources'!E49</f>
        <v>14.527900532060528</v>
      </c>
      <c r="E50" s="214"/>
      <c r="F50" s="215"/>
      <c r="G50" s="305"/>
      <c r="H50" s="216"/>
      <c r="I50" s="216"/>
    </row>
    <row r="51" spans="1:9" x14ac:dyDescent="0.25">
      <c r="A51">
        <v>1945</v>
      </c>
      <c r="B51" s="487"/>
      <c r="C51" s="711"/>
      <c r="D51" s="496">
        <f>'Mauritius sources'!E50</f>
        <v>10.268004058316794</v>
      </c>
      <c r="E51" s="214"/>
      <c r="F51" s="215"/>
      <c r="G51" s="305"/>
      <c r="H51" s="216"/>
      <c r="I51" s="216"/>
    </row>
    <row r="52" spans="1:9" x14ac:dyDescent="0.25">
      <c r="A52">
        <v>1946</v>
      </c>
      <c r="B52" s="487"/>
      <c r="C52" s="711"/>
      <c r="D52" s="496">
        <f>'Mauritius sources'!E51</f>
        <v>8.2298731520314341</v>
      </c>
      <c r="E52" s="214"/>
      <c r="F52" s="215"/>
      <c r="G52" s="305"/>
      <c r="H52" s="216"/>
      <c r="I52" s="216"/>
    </row>
    <row r="53" spans="1:9" x14ac:dyDescent="0.25">
      <c r="A53">
        <v>1947</v>
      </c>
      <c r="B53" s="487"/>
      <c r="C53" s="711">
        <f>'Mauritius sources'!D52</f>
        <v>11.216235642454306</v>
      </c>
      <c r="D53" s="496">
        <f>'Mauritius sources'!E52</f>
        <v>8.7716259926044255</v>
      </c>
      <c r="E53" s="214"/>
      <c r="F53" s="215"/>
      <c r="G53" s="305"/>
      <c r="H53" s="216"/>
      <c r="I53" s="216"/>
    </row>
    <row r="54" spans="1:9" x14ac:dyDescent="0.25">
      <c r="A54">
        <v>1948</v>
      </c>
      <c r="B54" s="487"/>
      <c r="C54" s="711">
        <f>'Mauritius sources'!D53</f>
        <v>10.815871819355563</v>
      </c>
      <c r="D54" s="496">
        <f>'Mauritius sources'!E53</f>
        <v>8.4928442910664241</v>
      </c>
      <c r="E54" s="214"/>
      <c r="F54" s="215"/>
      <c r="G54" s="305"/>
      <c r="H54" s="216"/>
      <c r="I54" s="216"/>
    </row>
    <row r="55" spans="1:9" x14ac:dyDescent="0.25">
      <c r="A55">
        <v>1949</v>
      </c>
      <c r="B55" s="487"/>
      <c r="C55" s="711">
        <f>'Mauritius sources'!D54</f>
        <v>9.5347730463398594</v>
      </c>
      <c r="D55" s="496">
        <f>'Mauritius sources'!E54</f>
        <v>7.2943160462633738</v>
      </c>
      <c r="E55" s="214"/>
      <c r="F55" s="229"/>
      <c r="G55" s="305"/>
      <c r="H55" s="216"/>
      <c r="I55" s="216"/>
    </row>
    <row r="56" spans="1:9" x14ac:dyDescent="0.25">
      <c r="A56">
        <v>1950</v>
      </c>
      <c r="B56" s="487"/>
      <c r="C56" s="711"/>
      <c r="D56" s="496">
        <f>'Mauritius sources'!E55</f>
        <v>7.7355369293427652</v>
      </c>
      <c r="E56" s="214"/>
      <c r="F56" s="229"/>
      <c r="G56" s="305"/>
      <c r="H56" s="216"/>
      <c r="I56" s="216"/>
    </row>
    <row r="57" spans="1:9" x14ac:dyDescent="0.25">
      <c r="A57">
        <v>1951</v>
      </c>
      <c r="B57" s="487"/>
      <c r="C57" s="711"/>
      <c r="D57" s="496">
        <f>'Mauritius sources'!E56</f>
        <v>7.5328396936348172</v>
      </c>
      <c r="E57" s="214"/>
      <c r="F57" s="229"/>
      <c r="G57" s="305"/>
      <c r="H57" s="216"/>
      <c r="I57" s="216"/>
    </row>
    <row r="58" spans="1:9" x14ac:dyDescent="0.25">
      <c r="A58">
        <v>1952</v>
      </c>
      <c r="B58" s="487"/>
      <c r="C58" s="711">
        <f>'Mauritius sources'!D57</f>
        <v>9.9998198509305443</v>
      </c>
      <c r="D58" s="496">
        <f>'Mauritius sources'!E57</f>
        <v>7.5262282598342924</v>
      </c>
      <c r="E58" s="214"/>
      <c r="F58" s="229"/>
      <c r="G58" s="305"/>
      <c r="H58" s="216"/>
      <c r="I58" s="216"/>
    </row>
    <row r="59" spans="1:9" x14ac:dyDescent="0.25">
      <c r="A59">
        <v>1953</v>
      </c>
      <c r="B59" s="487"/>
      <c r="C59" s="711">
        <f>'Mauritius sources'!D58</f>
        <v>10.026366795666878</v>
      </c>
      <c r="D59" s="496">
        <f>'Mauritius sources'!E58</f>
        <v>7.5753966738269689</v>
      </c>
      <c r="E59" s="214"/>
      <c r="F59" s="229"/>
      <c r="G59" s="305"/>
      <c r="H59" s="216"/>
      <c r="I59" s="216"/>
    </row>
    <row r="60" spans="1:9" x14ac:dyDescent="0.25">
      <c r="A60">
        <v>1954</v>
      </c>
      <c r="B60" s="487"/>
      <c r="C60" s="711">
        <f>'Mauritius sources'!D59</f>
        <v>9.6915323048539967</v>
      </c>
      <c r="D60" s="496">
        <f>'Mauritius sources'!E59</f>
        <v>7.2523388399696094</v>
      </c>
      <c r="E60" s="214"/>
      <c r="F60" s="229"/>
      <c r="G60" s="305"/>
      <c r="H60" s="216"/>
      <c r="I60" s="216"/>
    </row>
    <row r="61" spans="1:9" x14ac:dyDescent="0.25">
      <c r="A61">
        <v>1955</v>
      </c>
      <c r="B61" s="487"/>
      <c r="C61" s="711">
        <f>'Mauritius sources'!D60</f>
        <v>9.4356175620471436</v>
      </c>
      <c r="D61" s="496">
        <f>'Mauritius sources'!E60</f>
        <v>7.0632563043208574</v>
      </c>
      <c r="E61" s="214"/>
      <c r="F61" s="229"/>
      <c r="G61" s="305"/>
      <c r="H61" s="216"/>
      <c r="I61" s="216"/>
    </row>
    <row r="62" spans="1:9" x14ac:dyDescent="0.25">
      <c r="A62">
        <v>1956</v>
      </c>
      <c r="B62" s="487"/>
      <c r="C62" s="711">
        <f>'Mauritius sources'!D61</f>
        <v>9.9503797687224331</v>
      </c>
      <c r="D62" s="496">
        <f>'Mauritius sources'!E61</f>
        <v>7.5170730967525641</v>
      </c>
      <c r="E62" s="214"/>
      <c r="F62" s="229"/>
      <c r="G62" s="305"/>
      <c r="H62" s="216"/>
      <c r="I62" s="216"/>
    </row>
    <row r="63" spans="1:9" x14ac:dyDescent="0.25">
      <c r="A63">
        <v>1957</v>
      </c>
      <c r="B63" s="561"/>
      <c r="C63" s="711">
        <f>'Mauritius sources'!D62</f>
        <v>10.058178801279569</v>
      </c>
      <c r="D63" s="496">
        <f>'Mauritius sources'!E62</f>
        <v>7.5543144744177564</v>
      </c>
      <c r="E63" s="214"/>
      <c r="F63" s="229"/>
      <c r="G63" s="305"/>
      <c r="H63" s="216"/>
      <c r="I63" s="216"/>
    </row>
    <row r="64" spans="1:9" x14ac:dyDescent="0.25">
      <c r="A64">
        <v>1958</v>
      </c>
      <c r="B64" s="561"/>
      <c r="C64" s="711">
        <f>'Mauritius sources'!D63</f>
        <v>9.8268005324067467</v>
      </c>
      <c r="D64" s="496">
        <f>'Mauritius sources'!E63</f>
        <v>7.3200226501538284</v>
      </c>
      <c r="E64" s="214"/>
      <c r="F64" s="229"/>
      <c r="G64" s="305"/>
      <c r="H64" s="216"/>
      <c r="I64" s="216"/>
    </row>
    <row r="65" spans="1:9" x14ac:dyDescent="0.25">
      <c r="A65">
        <v>1959</v>
      </c>
      <c r="B65" s="561"/>
      <c r="C65" s="711">
        <f>'Mauritius sources'!D64</f>
        <v>10.810969861669907</v>
      </c>
      <c r="D65" s="496">
        <f>'Mauritius sources'!E64</f>
        <v>7.9803837022856667</v>
      </c>
      <c r="E65" s="214"/>
      <c r="F65" s="229"/>
      <c r="G65" s="305"/>
      <c r="H65" s="216"/>
      <c r="I65" s="216"/>
    </row>
    <row r="66" spans="1:9" x14ac:dyDescent="0.25">
      <c r="A66">
        <v>1960</v>
      </c>
      <c r="B66" s="561"/>
      <c r="C66" s="711">
        <f>'Mauritius sources'!D65</f>
        <v>11.233409544831552</v>
      </c>
      <c r="D66" s="496">
        <f>'Mauritius sources'!E65</f>
        <v>8.2192185401539728</v>
      </c>
      <c r="E66" s="214"/>
      <c r="F66" s="229"/>
      <c r="G66" s="305"/>
      <c r="H66" s="223"/>
      <c r="I66" s="223"/>
    </row>
    <row r="67" spans="1:9" x14ac:dyDescent="0.25">
      <c r="A67">
        <v>1961</v>
      </c>
      <c r="B67" s="561"/>
      <c r="C67" s="711">
        <f>'Mauritius sources'!D66</f>
        <v>11.168986365062864</v>
      </c>
      <c r="D67" s="496">
        <f>'Mauritius sources'!E66</f>
        <v>8.2294006886650326</v>
      </c>
      <c r="E67" s="214"/>
      <c r="F67" s="229"/>
      <c r="G67" s="305"/>
      <c r="H67" s="223"/>
      <c r="I67" s="223"/>
    </row>
    <row r="68" spans="1:9" x14ac:dyDescent="0.25">
      <c r="A68">
        <v>1962</v>
      </c>
      <c r="B68" s="561"/>
      <c r="C68" s="711">
        <f>'Mauritius sources'!D67</f>
        <v>9.4947586728993603</v>
      </c>
      <c r="D68" s="496">
        <f>'Mauritius sources'!E67</f>
        <v>6.92243453941835</v>
      </c>
      <c r="E68" s="214"/>
      <c r="F68" s="229"/>
      <c r="G68" s="305"/>
      <c r="H68" s="223"/>
      <c r="I68" s="223"/>
    </row>
    <row r="69" spans="1:9" x14ac:dyDescent="0.25">
      <c r="A69">
        <v>1963</v>
      </c>
      <c r="B69" s="561"/>
      <c r="C69" s="711">
        <f>'Mauritius sources'!D68</f>
        <v>12.612154969430714</v>
      </c>
      <c r="D69" s="496">
        <f>'Mauritius sources'!E68</f>
        <v>9.354295416717731</v>
      </c>
      <c r="E69" s="214"/>
      <c r="F69" s="229"/>
      <c r="G69" s="305"/>
      <c r="H69" s="223"/>
      <c r="I69" s="223"/>
    </row>
    <row r="70" spans="1:9" x14ac:dyDescent="0.25">
      <c r="A70">
        <v>1964</v>
      </c>
      <c r="B70" s="561"/>
      <c r="C70" s="711">
        <f>'Mauritius sources'!D69</f>
        <v>11.049136356491411</v>
      </c>
      <c r="D70" s="496">
        <f>'Mauritius sources'!E69</f>
        <v>8.125416258254841</v>
      </c>
      <c r="E70" s="214"/>
      <c r="F70" s="229"/>
      <c r="G70" s="305"/>
      <c r="H70" s="223"/>
      <c r="I70" s="223"/>
    </row>
    <row r="71" spans="1:9" x14ac:dyDescent="0.25">
      <c r="A71">
        <v>1965</v>
      </c>
      <c r="B71" s="561"/>
      <c r="C71" s="711">
        <f>'Mauritius sources'!D70</f>
        <v>10.440198045059059</v>
      </c>
      <c r="D71" s="496">
        <f>'Mauritius sources'!E70</f>
        <v>7.3652585977230798</v>
      </c>
      <c r="E71" s="214"/>
      <c r="F71" s="229"/>
      <c r="G71" s="305"/>
      <c r="H71" s="223"/>
      <c r="I71" s="223"/>
    </row>
    <row r="72" spans="1:9" x14ac:dyDescent="0.25">
      <c r="A72">
        <v>1966</v>
      </c>
      <c r="B72" s="561"/>
      <c r="C72" s="711">
        <f>'Mauritius sources'!D71</f>
        <v>10.345613485757529</v>
      </c>
      <c r="D72" s="496">
        <f>'Mauritius sources'!E71</f>
        <v>7.28321127696712</v>
      </c>
      <c r="E72" s="221"/>
      <c r="F72" s="229"/>
      <c r="G72" s="305"/>
      <c r="H72" s="223"/>
      <c r="I72" s="223"/>
    </row>
    <row r="73" spans="1:9" x14ac:dyDescent="0.25">
      <c r="A73">
        <v>1967</v>
      </c>
      <c r="B73" s="561"/>
      <c r="C73" s="711">
        <f>'Mauritius sources'!D72</f>
        <v>10.911015858187413</v>
      </c>
      <c r="D73" s="496">
        <f>'Mauritius sources'!E72</f>
        <v>7.4933392473033145</v>
      </c>
      <c r="E73" s="221"/>
      <c r="F73" s="229"/>
      <c r="G73" s="305"/>
      <c r="H73" s="223"/>
      <c r="I73" s="223"/>
    </row>
    <row r="74" spans="1:9" x14ac:dyDescent="0.25">
      <c r="A74">
        <v>1968</v>
      </c>
      <c r="B74" s="561"/>
      <c r="C74" s="711">
        <f>'Mauritius sources'!D73</f>
        <v>9.772631537141006</v>
      </c>
      <c r="D74" s="496">
        <f>'Mauritius sources'!E73</f>
        <v>6.8012652009143295</v>
      </c>
      <c r="E74" s="221"/>
      <c r="F74" s="229"/>
      <c r="G74" s="305"/>
      <c r="H74" s="223"/>
      <c r="I74" s="223"/>
    </row>
    <row r="75" spans="1:9" x14ac:dyDescent="0.25">
      <c r="A75">
        <v>1969</v>
      </c>
      <c r="B75" s="561"/>
      <c r="C75" s="711">
        <f>'Mauritius sources'!D74</f>
        <v>10.868517699808056</v>
      </c>
      <c r="D75" s="496">
        <f>'Mauritius sources'!E74</f>
        <v>7.6185824038124919</v>
      </c>
      <c r="E75" s="221"/>
      <c r="F75" s="229"/>
      <c r="G75" s="305"/>
      <c r="H75" s="223"/>
      <c r="I75" s="223"/>
    </row>
    <row r="76" spans="1:9" x14ac:dyDescent="0.25">
      <c r="A76">
        <v>1970</v>
      </c>
      <c r="B76" s="561"/>
      <c r="C76" s="711">
        <f>'Mauritius sources'!D75</f>
        <v>11.503816039184068</v>
      </c>
      <c r="D76" s="496">
        <f>'Mauritius sources'!E75</f>
        <v>7.9289378855216519</v>
      </c>
      <c r="E76" s="221"/>
      <c r="F76" s="229"/>
      <c r="G76" s="305"/>
      <c r="H76" s="223"/>
      <c r="I76" s="223"/>
    </row>
    <row r="77" spans="1:9" x14ac:dyDescent="0.25">
      <c r="A77">
        <v>1971</v>
      </c>
      <c r="B77" s="561"/>
      <c r="C77" s="711">
        <f>'Mauritius sources'!D76</f>
        <v>10.441098758602548</v>
      </c>
      <c r="D77" s="496">
        <f>'Mauritius sources'!E76</f>
        <v>7.2349951542595869</v>
      </c>
      <c r="E77" s="321"/>
      <c r="F77" s="229"/>
      <c r="G77" s="305"/>
      <c r="H77" s="223"/>
      <c r="I77" s="223"/>
    </row>
    <row r="78" spans="1:9" x14ac:dyDescent="0.25">
      <c r="A78">
        <v>1972</v>
      </c>
      <c r="B78" s="561"/>
      <c r="C78" s="711">
        <f>'Mauritius sources'!D77</f>
        <v>9.6999402372242383</v>
      </c>
      <c r="D78" s="496">
        <f>'Mauritius sources'!E77</f>
        <v>6.8201389220585087</v>
      </c>
      <c r="E78" s="221"/>
      <c r="F78" s="229"/>
      <c r="G78" s="305"/>
      <c r="H78" s="223"/>
      <c r="I78" s="223"/>
    </row>
    <row r="79" spans="1:9" x14ac:dyDescent="0.25">
      <c r="A79">
        <v>1973</v>
      </c>
      <c r="B79" s="561"/>
      <c r="C79" s="711"/>
      <c r="D79" s="496"/>
      <c r="E79" s="221"/>
      <c r="F79" s="229"/>
      <c r="G79" s="305"/>
      <c r="H79" s="223"/>
      <c r="I79" s="223"/>
    </row>
    <row r="80" spans="1:9" x14ac:dyDescent="0.25">
      <c r="A80">
        <v>1974</v>
      </c>
      <c r="B80" s="561"/>
      <c r="C80" s="711"/>
      <c r="D80" s="496"/>
      <c r="E80" s="221"/>
      <c r="F80" s="229"/>
      <c r="G80" s="305"/>
      <c r="H80" s="227"/>
      <c r="I80" s="227"/>
    </row>
    <row r="81" spans="1:9" x14ac:dyDescent="0.25">
      <c r="A81">
        <v>1975</v>
      </c>
      <c r="B81" s="561">
        <f>'Mauritius sources'!B80*100</f>
        <v>42</v>
      </c>
      <c r="C81" s="711">
        <f>'Mauritius sources'!D80</f>
        <v>10.118413025078937</v>
      </c>
      <c r="D81" s="496">
        <f>'Mauritius sources'!E80</f>
        <v>7.201259593203905</v>
      </c>
      <c r="E81" s="221"/>
      <c r="F81" s="229"/>
      <c r="G81" s="305"/>
      <c r="H81" s="227"/>
      <c r="I81" s="227"/>
    </row>
    <row r="82" spans="1:9" x14ac:dyDescent="0.25">
      <c r="A82">
        <v>1976</v>
      </c>
      <c r="B82" s="561"/>
      <c r="C82" s="711">
        <f>'Mauritius sources'!D81</f>
        <v>8.2908254932431049</v>
      </c>
      <c r="D82" s="496">
        <f>'Mauritius sources'!E81</f>
        <v>5.4789347572469067</v>
      </c>
      <c r="E82" s="321"/>
      <c r="F82" s="229"/>
      <c r="G82" s="305"/>
      <c r="H82" s="227"/>
      <c r="I82" s="227"/>
    </row>
    <row r="83" spans="1:9" x14ac:dyDescent="0.25">
      <c r="A83">
        <v>1977</v>
      </c>
      <c r="B83" s="561"/>
      <c r="C83" s="711">
        <f>'Mauritius sources'!D82</f>
        <v>7.4764137479773769</v>
      </c>
      <c r="D83" s="496">
        <f>'Mauritius sources'!E82</f>
        <v>4.7890937411189629</v>
      </c>
      <c r="E83" s="222"/>
      <c r="F83" s="229"/>
      <c r="G83" s="305"/>
      <c r="H83" s="227"/>
      <c r="I83" s="227"/>
    </row>
    <row r="84" spans="1:9" x14ac:dyDescent="0.25">
      <c r="A84">
        <v>1978</v>
      </c>
      <c r="B84" s="561"/>
      <c r="C84" s="711">
        <f>'Mauritius sources'!D83</f>
        <v>6.7658157928008791</v>
      </c>
      <c r="D84" s="496">
        <f>'Mauritius sources'!E83</f>
        <v>4.3192009894589596</v>
      </c>
      <c r="E84" s="222"/>
      <c r="F84" s="229"/>
      <c r="G84" s="305"/>
      <c r="H84" s="227"/>
      <c r="I84" s="227"/>
    </row>
    <row r="85" spans="1:9" x14ac:dyDescent="0.25">
      <c r="A85">
        <v>1979</v>
      </c>
      <c r="B85" s="561"/>
      <c r="C85" s="711">
        <f>'Mauritius sources'!D84</f>
        <v>6.837452753037029</v>
      </c>
      <c r="D85" s="496">
        <f>'Mauritius sources'!E84</f>
        <v>4.3964588358403054</v>
      </c>
      <c r="E85" s="222"/>
      <c r="F85" s="229"/>
      <c r="G85" s="305"/>
      <c r="H85" s="227"/>
      <c r="I85" s="227"/>
    </row>
    <row r="86" spans="1:9" x14ac:dyDescent="0.25">
      <c r="A86">
        <v>1980</v>
      </c>
      <c r="B86" s="561">
        <f>'Mauritius sources'!B85*100</f>
        <v>44.5</v>
      </c>
      <c r="C86" s="711">
        <f>'Mauritius sources'!D85</f>
        <v>6.7200199388570798</v>
      </c>
      <c r="D86" s="496">
        <f>'Mauritius sources'!E85</f>
        <v>4.2658285634774371</v>
      </c>
      <c r="E86" s="222"/>
      <c r="F86" s="229"/>
      <c r="G86" s="305"/>
      <c r="H86" s="227"/>
      <c r="I86" s="227"/>
    </row>
    <row r="87" spans="1:9" x14ac:dyDescent="0.25">
      <c r="A87">
        <v>1981</v>
      </c>
      <c r="B87" s="561"/>
      <c r="C87" s="711">
        <f>'Mauritius sources'!D86</f>
        <v>6.2472015051191478</v>
      </c>
      <c r="D87" s="496">
        <f>'Mauritius sources'!E86</f>
        <v>3.9151307186844897</v>
      </c>
      <c r="E87" s="222"/>
      <c r="F87" s="229"/>
      <c r="G87" s="305"/>
      <c r="H87" s="227"/>
      <c r="I87" s="227"/>
    </row>
    <row r="88" spans="1:9" x14ac:dyDescent="0.25">
      <c r="A88">
        <v>1982</v>
      </c>
      <c r="B88" s="561"/>
      <c r="C88" s="711">
        <f>'Mauritius sources'!D87</f>
        <v>5.795268857032374</v>
      </c>
      <c r="D88" s="496">
        <f>'Mauritius sources'!E87</f>
        <v>3.5911653936866643</v>
      </c>
      <c r="E88" s="222"/>
      <c r="F88" s="229"/>
      <c r="G88" s="305"/>
      <c r="H88" s="227"/>
      <c r="I88" s="227"/>
    </row>
    <row r="89" spans="1:9" x14ac:dyDescent="0.25">
      <c r="A89">
        <v>1983</v>
      </c>
      <c r="B89" s="561"/>
      <c r="C89" s="711">
        <f>'Mauritius sources'!D88</f>
        <v>5.3946643274945174</v>
      </c>
      <c r="D89" s="496">
        <f>'Mauritius sources'!E88</f>
        <v>3.3380608377493539</v>
      </c>
      <c r="E89" s="222"/>
      <c r="F89" s="229"/>
      <c r="G89" s="305"/>
      <c r="H89" s="227"/>
      <c r="I89" s="227"/>
    </row>
    <row r="90" spans="1:9" x14ac:dyDescent="0.25">
      <c r="A90">
        <v>1984</v>
      </c>
      <c r="B90" s="561"/>
      <c r="C90" s="711">
        <f>'Mauritius sources'!D89</f>
        <v>4.9924053447520205</v>
      </c>
      <c r="D90" s="496">
        <f>'Mauritius sources'!E89</f>
        <v>3.1019146183582311</v>
      </c>
      <c r="E90" s="222"/>
      <c r="F90" s="229"/>
      <c r="G90" s="305"/>
      <c r="H90" s="227"/>
      <c r="I90" s="227"/>
    </row>
    <row r="91" spans="1:9" x14ac:dyDescent="0.25">
      <c r="A91">
        <v>1985</v>
      </c>
      <c r="B91" s="561"/>
      <c r="C91" s="711">
        <f>'Mauritius sources'!D90</f>
        <v>4.9747938872972357</v>
      </c>
      <c r="D91" s="496">
        <f>'Mauritius sources'!E90</f>
        <v>3.1825183205299226</v>
      </c>
      <c r="E91" s="222"/>
      <c r="F91" s="229"/>
      <c r="G91" s="305"/>
      <c r="H91" s="227"/>
      <c r="I91" s="227"/>
    </row>
    <row r="92" spans="1:9" x14ac:dyDescent="0.25">
      <c r="A92">
        <v>1986</v>
      </c>
      <c r="B92" s="561">
        <f>'Mauritius sources'!B91*100</f>
        <v>39.6</v>
      </c>
      <c r="C92" s="711">
        <f>'Mauritius sources'!D91</f>
        <v>4.950342556995178</v>
      </c>
      <c r="D92" s="496">
        <f>'Mauritius sources'!E91</f>
        <v>3.3017848629016369</v>
      </c>
      <c r="E92" s="222"/>
      <c r="F92" s="229"/>
      <c r="G92" s="305"/>
      <c r="H92" s="227"/>
      <c r="I92" s="227"/>
    </row>
    <row r="93" spans="1:9" x14ac:dyDescent="0.25">
      <c r="A93">
        <v>1987</v>
      </c>
      <c r="B93" s="561"/>
      <c r="C93" s="711">
        <f>'Mauritius sources'!D92</f>
        <v>4.9182631474965559</v>
      </c>
      <c r="D93" s="496">
        <f>'Mauritius sources'!E92</f>
        <v>3.4471874476639757</v>
      </c>
      <c r="E93" s="222"/>
      <c r="F93" s="229"/>
      <c r="G93" s="305"/>
      <c r="H93" s="227"/>
      <c r="I93" s="227"/>
    </row>
    <row r="94" spans="1:9" x14ac:dyDescent="0.25">
      <c r="A94">
        <v>1988</v>
      </c>
      <c r="B94" s="561"/>
      <c r="C94" s="711">
        <f>'Mauritius sources'!D93</f>
        <v>4.233459088784767</v>
      </c>
      <c r="D94" s="496">
        <f>'Mauritius sources'!E93</f>
        <v>2.9514842285821583</v>
      </c>
      <c r="E94" s="222"/>
      <c r="F94" s="229"/>
      <c r="G94" s="305"/>
      <c r="H94" s="227"/>
      <c r="I94" s="227"/>
    </row>
    <row r="95" spans="1:9" x14ac:dyDescent="0.25">
      <c r="A95">
        <v>1989</v>
      </c>
      <c r="B95" s="561"/>
      <c r="C95" s="711">
        <f>'Mauritius sources'!D94</f>
        <v>4.7554670898005265</v>
      </c>
      <c r="D95" s="496">
        <f>'Mauritius sources'!E94</f>
        <v>3.349035936418125</v>
      </c>
      <c r="E95" s="222"/>
      <c r="F95" s="229"/>
      <c r="G95" s="305"/>
      <c r="H95" s="223"/>
      <c r="I95" s="223"/>
    </row>
    <row r="96" spans="1:9" x14ac:dyDescent="0.25">
      <c r="A96">
        <v>1990</v>
      </c>
      <c r="B96" s="561"/>
      <c r="C96" s="711">
        <f>'Mauritius sources'!D95</f>
        <v>4.9308785371058947</v>
      </c>
      <c r="D96" s="496">
        <f>'Mauritius sources'!E95</f>
        <v>3.4360376016062859</v>
      </c>
      <c r="E96" s="222"/>
      <c r="F96" s="229"/>
      <c r="G96" s="305"/>
      <c r="H96" s="223"/>
      <c r="I96" s="223"/>
    </row>
    <row r="97" spans="1:9" x14ac:dyDescent="0.25">
      <c r="A97">
        <v>1991</v>
      </c>
      <c r="B97" s="561">
        <f>'Mauritius sources'!B96*100</f>
        <v>37.9</v>
      </c>
      <c r="C97" s="711">
        <f>'Mauritius sources'!D96</f>
        <v>5.0126442828321265</v>
      </c>
      <c r="D97" s="496">
        <f>'Mauritius sources'!E96</f>
        <v>3.4517492620296641</v>
      </c>
      <c r="E97" s="222"/>
      <c r="F97" s="229"/>
      <c r="G97" s="305"/>
      <c r="H97" s="227"/>
      <c r="I97" s="227"/>
    </row>
    <row r="98" spans="1:9" x14ac:dyDescent="0.25">
      <c r="A98" s="6">
        <v>1992</v>
      </c>
      <c r="B98" s="561"/>
      <c r="C98" s="711"/>
      <c r="D98" s="496"/>
      <c r="E98" s="222"/>
      <c r="F98" s="229"/>
      <c r="G98" s="305"/>
      <c r="H98" s="227"/>
      <c r="I98" s="227"/>
    </row>
    <row r="99" spans="1:9" x14ac:dyDescent="0.25">
      <c r="A99" s="6">
        <v>1993</v>
      </c>
      <c r="B99" s="561"/>
      <c r="C99" s="711">
        <f>'Mauritius sources'!D98</f>
        <v>4.5370116755300316</v>
      </c>
      <c r="D99" s="496">
        <f>'Mauritius sources'!E98</f>
        <v>3.1312063076948347</v>
      </c>
      <c r="E99" s="222"/>
      <c r="F99" s="229"/>
      <c r="G99" s="305"/>
      <c r="H99" s="227"/>
      <c r="I99" s="227"/>
    </row>
    <row r="100" spans="1:9" x14ac:dyDescent="0.25">
      <c r="A100" s="6">
        <v>1994</v>
      </c>
      <c r="B100" s="561"/>
      <c r="C100" s="711">
        <f>'Mauritius sources'!D99</f>
        <v>4.6893040572237368</v>
      </c>
      <c r="D100" s="496">
        <f>'Mauritius sources'!E99</f>
        <v>3.2544058724613207</v>
      </c>
      <c r="E100" s="222"/>
      <c r="F100" s="229"/>
      <c r="G100" s="305"/>
      <c r="H100" s="227"/>
      <c r="I100" s="227"/>
    </row>
    <row r="101" spans="1:9" x14ac:dyDescent="0.25">
      <c r="A101" s="6">
        <v>1995</v>
      </c>
      <c r="B101" s="561"/>
      <c r="C101" s="711">
        <f>'Mauritius sources'!D100</f>
        <v>4.6210272620778721</v>
      </c>
      <c r="D101" s="496">
        <f>'Mauritius sources'!E100</f>
        <v>3.2129393397956534</v>
      </c>
      <c r="E101" s="222"/>
      <c r="F101" s="229"/>
      <c r="G101" s="305"/>
      <c r="H101" s="227"/>
      <c r="I101" s="227"/>
    </row>
    <row r="102" spans="1:9" x14ac:dyDescent="0.25">
      <c r="A102" s="6">
        <v>1996</v>
      </c>
      <c r="B102" s="561">
        <f>'Mauritius sources'!B101*100</f>
        <v>38.700000000000003</v>
      </c>
      <c r="C102" s="711">
        <f>'Mauritius sources'!D101</f>
        <v>4.5178247259418498</v>
      </c>
      <c r="D102" s="496">
        <f>'Mauritius sources'!E101</f>
        <v>3.1288189135366853</v>
      </c>
      <c r="E102" s="321">
        <f>'Mauritius sources'!G101</f>
        <v>8.1999999999999993</v>
      </c>
      <c r="F102" s="229"/>
      <c r="G102" s="305"/>
      <c r="H102" s="227"/>
      <c r="I102" s="227"/>
    </row>
    <row r="103" spans="1:9" x14ac:dyDescent="0.25">
      <c r="A103" s="6">
        <v>1997</v>
      </c>
      <c r="B103" s="561"/>
      <c r="C103" s="711">
        <f>'Mauritius sources'!D102</f>
        <v>4.4976858279514795</v>
      </c>
      <c r="D103" s="496">
        <f>'Mauritius sources'!E102</f>
        <v>3.1346239758200429</v>
      </c>
      <c r="E103" s="321"/>
      <c r="F103" s="229"/>
      <c r="G103" s="305"/>
      <c r="H103" s="227"/>
      <c r="I103" s="227"/>
    </row>
    <row r="104" spans="1:9" x14ac:dyDescent="0.25">
      <c r="A104" s="6">
        <v>1998</v>
      </c>
      <c r="B104" s="561"/>
      <c r="C104" s="711">
        <f>'Mauritius sources'!D103</f>
        <v>4.749349118288321</v>
      </c>
      <c r="D104" s="496">
        <f>'Mauritius sources'!E103</f>
        <v>3.3350217089143164</v>
      </c>
      <c r="E104" s="321"/>
      <c r="F104" s="229"/>
      <c r="G104" s="305"/>
      <c r="H104" s="227"/>
      <c r="I104" s="227"/>
    </row>
    <row r="105" spans="1:9" x14ac:dyDescent="0.25">
      <c r="A105" s="6">
        <v>1999</v>
      </c>
      <c r="B105" s="561"/>
      <c r="C105" s="711"/>
      <c r="D105" s="496"/>
      <c r="E105" s="321"/>
      <c r="F105" s="229"/>
      <c r="G105" s="305"/>
      <c r="H105" s="227"/>
      <c r="I105" s="227"/>
    </row>
    <row r="106" spans="1:9" x14ac:dyDescent="0.25">
      <c r="A106" s="6">
        <v>2000</v>
      </c>
      <c r="B106" s="561"/>
      <c r="C106" s="711"/>
      <c r="D106" s="496"/>
      <c r="E106" s="321"/>
      <c r="F106" s="229"/>
      <c r="G106" s="305"/>
      <c r="H106" s="227"/>
      <c r="I106" s="227"/>
    </row>
    <row r="107" spans="1:9" x14ac:dyDescent="0.25">
      <c r="A107" s="6">
        <v>2001</v>
      </c>
      <c r="B107" s="561">
        <f>'Mauritius sources'!B106*100</f>
        <v>37.1</v>
      </c>
      <c r="C107" s="711">
        <f>'Mauritius sources'!D106</f>
        <v>4.8509075104605301</v>
      </c>
      <c r="D107" s="496">
        <f>'Mauritius sources'!E106</f>
        <v>3.465632845956808</v>
      </c>
      <c r="E107" s="321">
        <f>'Mauritius sources'!G106</f>
        <v>7.8</v>
      </c>
      <c r="F107" s="229"/>
      <c r="G107" s="305"/>
      <c r="H107" s="227"/>
      <c r="I107" s="227"/>
    </row>
    <row r="108" spans="1:9" x14ac:dyDescent="0.25">
      <c r="A108" s="6">
        <v>2002</v>
      </c>
      <c r="B108" s="561"/>
      <c r="C108" s="711">
        <f>'Mauritius sources'!D107</f>
        <v>3.8960778573788755</v>
      </c>
      <c r="D108" s="496">
        <f>'Mauritius sources'!E107</f>
        <v>2.6947071460628211</v>
      </c>
      <c r="E108" s="321"/>
      <c r="F108" s="229"/>
      <c r="G108" s="305"/>
      <c r="H108" s="227"/>
      <c r="I108" s="227"/>
    </row>
    <row r="109" spans="1:9" x14ac:dyDescent="0.25">
      <c r="A109" s="6">
        <v>2003</v>
      </c>
      <c r="B109" s="561"/>
      <c r="C109" s="711">
        <f>'Mauritius sources'!D108</f>
        <v>5.1331491763252641</v>
      </c>
      <c r="D109" s="496">
        <f>'Mauritius sources'!E108</f>
        <v>3.7009361099408564</v>
      </c>
      <c r="E109" s="321"/>
      <c r="F109" s="229"/>
      <c r="G109" s="305"/>
      <c r="H109" s="227"/>
      <c r="I109" s="227"/>
    </row>
    <row r="110" spans="1:9" x14ac:dyDescent="0.25">
      <c r="A110" s="6">
        <v>2004</v>
      </c>
      <c r="B110" s="561"/>
      <c r="C110" s="711">
        <f>'Mauritius sources'!D109</f>
        <v>5.275689929534999</v>
      </c>
      <c r="D110" s="496">
        <f>'Mauritius sources'!E109</f>
        <v>3.8204770204037737</v>
      </c>
      <c r="E110" s="321"/>
      <c r="F110" s="229"/>
      <c r="G110" s="305"/>
      <c r="H110" s="227"/>
      <c r="I110" s="227"/>
    </row>
    <row r="111" spans="1:9" x14ac:dyDescent="0.25">
      <c r="A111" s="6">
        <v>2005</v>
      </c>
      <c r="B111" s="561"/>
      <c r="C111" s="711">
        <f>'Mauritius sources'!D110</f>
        <v>4.9756013312003917</v>
      </c>
      <c r="D111" s="496">
        <f>'Mauritius sources'!E110</f>
        <v>3.591162817848919</v>
      </c>
      <c r="E111" s="321"/>
      <c r="F111" s="229"/>
      <c r="G111" s="305"/>
      <c r="H111" s="227"/>
      <c r="I111" s="227"/>
    </row>
    <row r="112" spans="1:9" x14ac:dyDescent="0.25">
      <c r="A112" s="6">
        <v>2006</v>
      </c>
      <c r="B112" s="561">
        <f>'Mauritius sources'!B111*100</f>
        <v>38.800000000000004</v>
      </c>
      <c r="C112" s="711">
        <f>'Mauritius sources'!D111</f>
        <v>5.9585377210055412</v>
      </c>
      <c r="D112" s="496">
        <f>'Mauritius sources'!E111</f>
        <v>4.3441174585133826</v>
      </c>
      <c r="E112" s="321">
        <f>'Mauritius sources'!G111</f>
        <v>8.5</v>
      </c>
      <c r="F112" s="229"/>
      <c r="G112" s="305"/>
      <c r="H112" s="227"/>
      <c r="I112" s="227"/>
    </row>
    <row r="113" spans="1:9" x14ac:dyDescent="0.25">
      <c r="A113" s="6">
        <v>2007</v>
      </c>
      <c r="B113" s="561"/>
      <c r="C113" s="711">
        <f>'Mauritius sources'!D112</f>
        <v>6.5180083970842997</v>
      </c>
      <c r="D113" s="496">
        <f>'Mauritius sources'!E112</f>
        <v>4.8417770909439612</v>
      </c>
      <c r="E113" s="321"/>
      <c r="F113" s="229"/>
      <c r="G113" s="305"/>
      <c r="H113" s="227"/>
      <c r="I113" s="227"/>
    </row>
    <row r="114" spans="1:9" x14ac:dyDescent="0.25">
      <c r="A114" s="6">
        <v>2008</v>
      </c>
      <c r="B114" s="561"/>
      <c r="C114" s="711">
        <f>'Mauritius sources'!D113</f>
        <v>7.1168241279122295</v>
      </c>
      <c r="D114" s="496">
        <f>'Mauritius sources'!E113</f>
        <v>5.1679179897111309</v>
      </c>
      <c r="E114" s="321"/>
      <c r="F114" s="229"/>
      <c r="G114" s="305"/>
      <c r="H114" s="227"/>
      <c r="I114" s="227"/>
    </row>
    <row r="115" spans="1:9" x14ac:dyDescent="0.25">
      <c r="A115" s="6">
        <v>2009</v>
      </c>
      <c r="B115" s="561"/>
      <c r="C115" s="711"/>
      <c r="D115" s="496"/>
      <c r="E115" s="321"/>
      <c r="F115" s="229"/>
      <c r="G115" s="305"/>
      <c r="H115" s="227"/>
      <c r="I115" s="227"/>
    </row>
    <row r="116" spans="1:9" x14ac:dyDescent="0.25">
      <c r="A116" s="6">
        <v>2010</v>
      </c>
      <c r="B116" s="561"/>
      <c r="C116" s="711">
        <f>'Mauritius sources'!D115</f>
        <v>7.0346457217185216</v>
      </c>
      <c r="D116" s="496">
        <f>'Mauritius sources'!E115</f>
        <v>5.0971506580571333</v>
      </c>
      <c r="E116" s="321"/>
      <c r="F116" s="229"/>
      <c r="G116" s="305"/>
      <c r="H116" s="227"/>
      <c r="I116" s="227"/>
    </row>
    <row r="117" spans="1:9" x14ac:dyDescent="0.25">
      <c r="A117" s="6">
        <v>2011</v>
      </c>
      <c r="B117" s="561"/>
      <c r="C117" s="711">
        <f>'Mauritius sources'!D116</f>
        <v>7.082333808761816</v>
      </c>
      <c r="D117" s="496">
        <f>'Mauritius sources'!E116</f>
        <v>5.1686210816674594</v>
      </c>
      <c r="E117" s="321"/>
      <c r="F117" s="229"/>
      <c r="G117" s="305"/>
      <c r="H117" s="227"/>
      <c r="I117" s="227"/>
    </row>
    <row r="118" spans="1:9" x14ac:dyDescent="0.25">
      <c r="A118" s="6">
        <v>2012</v>
      </c>
      <c r="B118" s="561">
        <f>'Mauritius sources'!B117*100</f>
        <v>41.3</v>
      </c>
      <c r="C118" s="711"/>
      <c r="D118" s="496"/>
      <c r="E118" s="321">
        <f>'Mauritius sources'!G117</f>
        <v>9.8000000000000007</v>
      </c>
      <c r="F118" s="229"/>
      <c r="G118" s="305"/>
      <c r="H118" s="227"/>
      <c r="I118" s="227"/>
    </row>
    <row r="119" spans="1:9" x14ac:dyDescent="0.25">
      <c r="A119" s="6">
        <v>2013</v>
      </c>
      <c r="B119" s="561"/>
      <c r="C119" s="711"/>
      <c r="D119" s="496"/>
      <c r="E119" s="222"/>
      <c r="F119" s="229"/>
      <c r="G119" s="305"/>
      <c r="H119" s="227"/>
      <c r="I119" s="227"/>
    </row>
    <row r="120" spans="1:9" x14ac:dyDescent="0.25">
      <c r="A120" s="6">
        <v>2014</v>
      </c>
      <c r="B120" s="487"/>
      <c r="C120" s="711"/>
      <c r="D120" s="496"/>
      <c r="E120" s="222"/>
      <c r="F120" s="229"/>
      <c r="G120" s="305"/>
      <c r="H120" s="227"/>
      <c r="I120" s="227"/>
    </row>
    <row r="121" spans="1:9" ht="15.75" thickBot="1" x14ac:dyDescent="0.3">
      <c r="A121" s="143">
        <v>2015</v>
      </c>
      <c r="B121" s="492"/>
      <c r="C121" s="712"/>
      <c r="D121" s="713"/>
      <c r="E121" s="323"/>
      <c r="F121" s="484"/>
      <c r="G121" s="306"/>
      <c r="H121" s="223"/>
      <c r="I121" s="223"/>
    </row>
    <row r="122" spans="1:9" ht="15.75" thickTop="1" x14ac:dyDescent="0.25">
      <c r="B122" s="119"/>
      <c r="E122" s="119"/>
      <c r="F122" s="120"/>
      <c r="G122" s="120"/>
      <c r="H122" s="120"/>
      <c r="I122" s="120"/>
    </row>
    <row r="123" spans="1:9" x14ac:dyDescent="0.25">
      <c r="A123" s="42" t="s">
        <v>70</v>
      </c>
      <c r="B123" s="1509" t="s">
        <v>71</v>
      </c>
      <c r="C123" s="1509"/>
      <c r="D123" s="1509"/>
      <c r="E123" s="1509"/>
      <c r="F123" s="43"/>
      <c r="G123" s="19"/>
      <c r="H123" s="121"/>
    </row>
    <row r="124" spans="1:9" x14ac:dyDescent="0.25">
      <c r="A124" s="42"/>
      <c r="B124" s="1056" t="s">
        <v>485</v>
      </c>
      <c r="C124" s="554"/>
      <c r="D124" s="685"/>
      <c r="E124" s="554"/>
      <c r="F124" s="43"/>
      <c r="G124" s="19"/>
    </row>
    <row r="125" spans="1:9" ht="32.1" customHeight="1" x14ac:dyDescent="0.25">
      <c r="A125" s="42" t="s">
        <v>72</v>
      </c>
      <c r="B125" s="1510" t="s">
        <v>486</v>
      </c>
      <c r="C125" s="1510"/>
      <c r="D125" s="1510"/>
      <c r="E125" s="1510"/>
      <c r="F125" s="1510"/>
      <c r="G125" s="1510"/>
      <c r="H125" s="1510"/>
      <c r="I125" s="304"/>
    </row>
    <row r="126" spans="1:9" x14ac:dyDescent="0.25">
      <c r="A126" s="46" t="s">
        <v>73</v>
      </c>
      <c r="B126" s="558"/>
      <c r="C126" s="558"/>
      <c r="D126" s="696"/>
      <c r="E126" s="558"/>
      <c r="F126" s="45"/>
      <c r="G126" s="45"/>
      <c r="H126" s="304"/>
      <c r="I126" s="304"/>
    </row>
    <row r="127" spans="1:9" s="70" customFormat="1" ht="32.1" customHeight="1" x14ac:dyDescent="0.25">
      <c r="A127" s="980" t="s">
        <v>55</v>
      </c>
      <c r="B127" s="1553" t="s">
        <v>618</v>
      </c>
      <c r="C127" s="1508"/>
      <c r="D127" s="1508"/>
      <c r="E127" s="1508"/>
      <c r="F127" s="1508"/>
      <c r="G127" s="1508"/>
      <c r="H127" s="1508"/>
      <c r="I127" s="123"/>
    </row>
    <row r="128" spans="1:9" s="70" customFormat="1" ht="27.75" customHeight="1" x14ac:dyDescent="0.25">
      <c r="A128" s="980" t="s">
        <v>56</v>
      </c>
      <c r="B128" s="1553" t="s">
        <v>600</v>
      </c>
      <c r="C128" s="1508"/>
      <c r="D128" s="1508"/>
      <c r="E128" s="1508"/>
      <c r="F128" s="1508"/>
      <c r="G128" s="1508"/>
      <c r="H128" s="1508"/>
      <c r="I128" s="123"/>
    </row>
    <row r="129" spans="1:9" s="70" customFormat="1" ht="30" customHeight="1" x14ac:dyDescent="0.25">
      <c r="A129" s="980" t="s">
        <v>57</v>
      </c>
      <c r="B129" s="1553" t="s">
        <v>244</v>
      </c>
      <c r="C129" s="1553"/>
      <c r="D129" s="1553"/>
      <c r="E129" s="1553"/>
      <c r="F129" s="1553"/>
      <c r="G129" s="1553"/>
      <c r="H129" s="1553"/>
      <c r="I129" s="124"/>
    </row>
    <row r="130" spans="1:9" x14ac:dyDescent="0.25">
      <c r="A130" s="980" t="s">
        <v>58</v>
      </c>
      <c r="B130" s="1508" t="s">
        <v>75</v>
      </c>
      <c r="C130" s="1508"/>
      <c r="D130" s="1508"/>
      <c r="E130" s="1508"/>
      <c r="F130" s="1508"/>
      <c r="G130" s="1508"/>
      <c r="H130" s="1508"/>
      <c r="I130" s="123"/>
    </row>
    <row r="131" spans="1:9" x14ac:dyDescent="0.25">
      <c r="A131" s="980" t="s">
        <v>76</v>
      </c>
      <c r="B131" s="1553" t="s">
        <v>181</v>
      </c>
      <c r="C131" s="1508"/>
      <c r="D131" s="1508"/>
      <c r="E131" s="1508"/>
      <c r="F131" s="1508"/>
      <c r="G131" s="1508"/>
      <c r="H131" s="1508"/>
      <c r="I131" s="125"/>
    </row>
    <row r="132" spans="1:9" x14ac:dyDescent="0.25">
      <c r="A132" s="19"/>
      <c r="B132" s="32"/>
      <c r="C132" s="32"/>
      <c r="D132" s="32"/>
      <c r="E132" s="32"/>
      <c r="F132" s="32"/>
    </row>
    <row r="133" spans="1:9" x14ac:dyDescent="0.25">
      <c r="B133" s="1503" t="s">
        <v>78</v>
      </c>
      <c r="C133" s="1503"/>
      <c r="D133" s="1503"/>
      <c r="E133" s="32"/>
      <c r="F133" s="32"/>
    </row>
  </sheetData>
  <mergeCells count="11">
    <mergeCell ref="B133:D133"/>
    <mergeCell ref="B1:G1"/>
    <mergeCell ref="C2:D2"/>
    <mergeCell ref="C3:D3"/>
    <mergeCell ref="B130:H130"/>
    <mergeCell ref="B131:H131"/>
    <mergeCell ref="B123:E123"/>
    <mergeCell ref="B125:H125"/>
    <mergeCell ref="B127:H127"/>
    <mergeCell ref="B128:H128"/>
    <mergeCell ref="B129:H129"/>
  </mergeCells>
  <hyperlinks>
    <hyperlink ref="H126" r:id="rId1" display="http://www.lisdatacenter.org/data-access/key-figures/" xr:uid="{00000000-0004-0000-1B00-000000000000}"/>
    <hyperlink ref="B133" location="'Mauritius sources'!A1" display="Explore the original series, references, and sources" xr:uid="{00000000-0004-0000-1B00-000001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131"/>
  <sheetViews>
    <sheetView workbookViewId="0">
      <pane xSplit="1" ySplit="4" topLeftCell="B43" activePane="bottomRight" state="frozen"/>
      <selection pane="topRight" activeCell="B1" sqref="B1"/>
      <selection pane="bottomLeft" activeCell="A5" sqref="A5"/>
      <selection pane="bottomRight" activeCell="D55" sqref="D55"/>
    </sheetView>
  </sheetViews>
  <sheetFormatPr defaultColWidth="8.85546875" defaultRowHeight="15" x14ac:dyDescent="0.25"/>
  <cols>
    <col min="1" max="1" width="9.7109375" style="19" customWidth="1"/>
    <col min="2" max="2" width="20.140625" style="70" customWidth="1"/>
    <col min="3" max="3" width="4.140625" customWidth="1"/>
    <col min="4" max="5" width="16.140625" customWidth="1"/>
    <col min="6" max="6" width="4.140625" customWidth="1"/>
    <col min="7" max="7" width="17.85546875" customWidth="1"/>
    <col min="8" max="8" width="4.28515625" customWidth="1"/>
    <col min="9" max="9" width="3.140625" customWidth="1"/>
    <col min="10" max="10" width="3.140625" style="70" customWidth="1"/>
  </cols>
  <sheetData>
    <row r="1" spans="1:10" ht="27" thickBot="1" x14ac:dyDescent="0.3">
      <c r="B1" s="1578" t="s">
        <v>822</v>
      </c>
      <c r="C1" s="1579"/>
      <c r="D1" s="1579"/>
      <c r="E1" s="1579"/>
      <c r="F1" s="1579"/>
      <c r="G1" s="1580"/>
      <c r="H1" s="59"/>
      <c r="I1" s="256"/>
    </row>
    <row r="2" spans="1:10" x14ac:dyDescent="0.25">
      <c r="B2" s="1289" t="s">
        <v>175</v>
      </c>
      <c r="C2" s="1245"/>
      <c r="D2" s="1583" t="s">
        <v>61</v>
      </c>
      <c r="E2" s="1585"/>
      <c r="F2" s="1245"/>
      <c r="G2" s="1289" t="s">
        <v>62</v>
      </c>
      <c r="H2" s="59"/>
      <c r="I2" s="257"/>
    </row>
    <row r="3" spans="1:10" x14ac:dyDescent="0.25">
      <c r="A3" s="24" t="s">
        <v>65</v>
      </c>
      <c r="B3" s="1247" t="s">
        <v>79</v>
      </c>
      <c r="C3" s="1170"/>
      <c r="D3" s="1172" t="s">
        <v>80</v>
      </c>
      <c r="E3" s="1171" t="s">
        <v>81</v>
      </c>
      <c r="F3" s="1170"/>
      <c r="G3" s="1247" t="s">
        <v>82</v>
      </c>
      <c r="H3" s="557"/>
      <c r="I3" s="251"/>
      <c r="J3" s="246"/>
    </row>
    <row r="4" spans="1:10" ht="75" x14ac:dyDescent="0.25">
      <c r="A4" s="28" t="s">
        <v>4</v>
      </c>
      <c r="B4" s="271" t="s">
        <v>241</v>
      </c>
      <c r="C4" s="1173"/>
      <c r="D4" s="272" t="s">
        <v>474</v>
      </c>
      <c r="E4" s="1035" t="s">
        <v>620</v>
      </c>
      <c r="F4" s="1173"/>
      <c r="G4" s="1292" t="s">
        <v>242</v>
      </c>
      <c r="H4" s="67"/>
      <c r="I4" s="252"/>
      <c r="J4" s="67"/>
    </row>
    <row r="5" spans="1:10" x14ac:dyDescent="0.25">
      <c r="A5" s="19">
        <v>1900</v>
      </c>
      <c r="B5" s="1130"/>
      <c r="C5" s="1211"/>
      <c r="D5" s="1293"/>
      <c r="E5" s="1294"/>
      <c r="F5" s="1211"/>
      <c r="G5" s="994"/>
      <c r="H5" s="445"/>
      <c r="I5" s="250"/>
      <c r="J5" s="65"/>
    </row>
    <row r="6" spans="1:10" x14ac:dyDescent="0.25">
      <c r="A6" s="19">
        <v>1901</v>
      </c>
      <c r="B6" s="1216"/>
      <c r="C6" s="1211"/>
      <c r="D6" s="1293"/>
      <c r="E6" s="1294"/>
      <c r="F6" s="1211"/>
      <c r="G6" s="994"/>
      <c r="H6" s="445"/>
      <c r="I6" s="250"/>
      <c r="J6" s="65"/>
    </row>
    <row r="7" spans="1:10" x14ac:dyDescent="0.25">
      <c r="A7" s="19">
        <v>1902</v>
      </c>
      <c r="B7" s="1216"/>
      <c r="C7" s="1211"/>
      <c r="D7" s="1293"/>
      <c r="E7" s="1294"/>
      <c r="F7" s="1211"/>
      <c r="G7" s="994"/>
      <c r="H7" s="445"/>
      <c r="I7" s="250"/>
      <c r="J7" s="65"/>
    </row>
    <row r="8" spans="1:10" x14ac:dyDescent="0.25">
      <c r="A8" s="19">
        <v>1903</v>
      </c>
      <c r="B8" s="1216"/>
      <c r="C8" s="1211"/>
      <c r="D8" s="1293"/>
      <c r="E8" s="1294"/>
      <c r="F8" s="1211"/>
      <c r="G8" s="994"/>
      <c r="H8" s="445"/>
      <c r="I8" s="250"/>
      <c r="J8" s="65"/>
    </row>
    <row r="9" spans="1:10" x14ac:dyDescent="0.25">
      <c r="A9" s="19">
        <v>1904</v>
      </c>
      <c r="B9" s="1216"/>
      <c r="C9" s="1211"/>
      <c r="D9" s="1293"/>
      <c r="E9" s="1294"/>
      <c r="F9" s="1211"/>
      <c r="G9" s="994"/>
      <c r="H9" s="445"/>
      <c r="I9" s="250"/>
      <c r="J9" s="65"/>
    </row>
    <row r="10" spans="1:10" x14ac:dyDescent="0.25">
      <c r="A10" s="19">
        <v>1905</v>
      </c>
      <c r="B10" s="1216"/>
      <c r="C10" s="1211"/>
      <c r="D10" s="1293"/>
      <c r="E10" s="1294"/>
      <c r="F10" s="1211"/>
      <c r="G10" s="994"/>
      <c r="H10" s="445"/>
      <c r="I10" s="250"/>
      <c r="J10" s="65"/>
    </row>
    <row r="11" spans="1:10" x14ac:dyDescent="0.25">
      <c r="A11" s="19">
        <v>1906</v>
      </c>
      <c r="B11" s="1216"/>
      <c r="C11" s="1211"/>
      <c r="D11" s="1293"/>
      <c r="E11" s="1294"/>
      <c r="F11" s="1211"/>
      <c r="G11" s="994"/>
      <c r="H11" s="445"/>
      <c r="I11" s="250"/>
      <c r="J11" s="65"/>
    </row>
    <row r="12" spans="1:10" x14ac:dyDescent="0.25">
      <c r="A12" s="19">
        <v>1907</v>
      </c>
      <c r="B12" s="1216"/>
      <c r="C12" s="1211"/>
      <c r="D12" s="1293"/>
      <c r="E12" s="1294"/>
      <c r="F12" s="1211"/>
      <c r="G12" s="994"/>
      <c r="H12" s="445"/>
      <c r="I12" s="250"/>
      <c r="J12" s="65"/>
    </row>
    <row r="13" spans="1:10" x14ac:dyDescent="0.25">
      <c r="A13" s="19">
        <v>1908</v>
      </c>
      <c r="B13" s="1216"/>
      <c r="C13" s="1211"/>
      <c r="D13" s="1293"/>
      <c r="E13" s="1294"/>
      <c r="F13" s="1211"/>
      <c r="G13" s="994"/>
      <c r="H13" s="445"/>
      <c r="I13" s="250"/>
      <c r="J13" s="65"/>
    </row>
    <row r="14" spans="1:10" x14ac:dyDescent="0.25">
      <c r="A14" s="19">
        <v>1909</v>
      </c>
      <c r="B14" s="1216"/>
      <c r="C14" s="1211"/>
      <c r="D14" s="1293"/>
      <c r="E14" s="1294"/>
      <c r="F14" s="1211"/>
      <c r="G14" s="994"/>
      <c r="H14" s="445"/>
      <c r="I14" s="250"/>
      <c r="J14" s="65"/>
    </row>
    <row r="15" spans="1:10" x14ac:dyDescent="0.25">
      <c r="A15" s="19">
        <v>1910</v>
      </c>
      <c r="B15" s="1216"/>
      <c r="C15" s="1211"/>
      <c r="D15" s="1293"/>
      <c r="E15" s="1294"/>
      <c r="F15" s="1211"/>
      <c r="G15" s="994"/>
      <c r="H15" s="445"/>
      <c r="I15" s="250"/>
      <c r="J15" s="65"/>
    </row>
    <row r="16" spans="1:10" x14ac:dyDescent="0.25">
      <c r="A16" s="19">
        <v>1911</v>
      </c>
      <c r="B16" s="1217"/>
      <c r="C16" s="1218"/>
      <c r="D16" s="1293"/>
      <c r="E16" s="1294"/>
      <c r="F16" s="1218"/>
      <c r="G16" s="993"/>
      <c r="H16" s="452"/>
      <c r="I16" s="245"/>
      <c r="J16" s="90"/>
    </row>
    <row r="17" spans="1:10" x14ac:dyDescent="0.25">
      <c r="A17" s="19">
        <v>1912</v>
      </c>
      <c r="B17" s="1217"/>
      <c r="C17" s="1218"/>
      <c r="D17" s="1293"/>
      <c r="E17" s="1294"/>
      <c r="F17" s="1218"/>
      <c r="G17" s="993"/>
      <c r="H17" s="452"/>
      <c r="I17" s="245"/>
      <c r="J17" s="90"/>
    </row>
    <row r="18" spans="1:10" x14ac:dyDescent="0.25">
      <c r="A18" s="19">
        <v>1913</v>
      </c>
      <c r="B18" s="1217"/>
      <c r="C18" s="1218"/>
      <c r="D18" s="1293"/>
      <c r="E18" s="1294"/>
      <c r="F18" s="1218"/>
      <c r="G18" s="993"/>
      <c r="H18" s="452"/>
      <c r="I18" s="245"/>
      <c r="J18" s="90"/>
    </row>
    <row r="19" spans="1:10" x14ac:dyDescent="0.25">
      <c r="A19" s="19">
        <v>1914</v>
      </c>
      <c r="B19" s="1217"/>
      <c r="C19" s="1218"/>
      <c r="D19" s="1293"/>
      <c r="E19" s="1294"/>
      <c r="F19" s="1218"/>
      <c r="G19" s="993"/>
      <c r="H19" s="452"/>
      <c r="I19" s="245"/>
      <c r="J19" s="90"/>
    </row>
    <row r="20" spans="1:10" x14ac:dyDescent="0.25">
      <c r="A20" s="19">
        <v>1915</v>
      </c>
      <c r="B20" s="1217"/>
      <c r="C20" s="1218"/>
      <c r="D20" s="1293"/>
      <c r="E20" s="1294"/>
      <c r="F20" s="1218"/>
      <c r="G20" s="993"/>
      <c r="H20" s="452"/>
      <c r="I20" s="245"/>
      <c r="J20" s="90"/>
    </row>
    <row r="21" spans="1:10" x14ac:dyDescent="0.25">
      <c r="A21" s="19">
        <v>1916</v>
      </c>
      <c r="B21" s="1217"/>
      <c r="C21" s="1218"/>
      <c r="D21" s="1293"/>
      <c r="E21" s="1294"/>
      <c r="F21" s="1218"/>
      <c r="G21" s="993"/>
      <c r="H21" s="452"/>
      <c r="I21" s="245"/>
      <c r="J21" s="90"/>
    </row>
    <row r="22" spans="1:10" x14ac:dyDescent="0.25">
      <c r="A22" s="19">
        <v>1917</v>
      </c>
      <c r="B22" s="1217"/>
      <c r="C22" s="1218"/>
      <c r="D22" s="1293"/>
      <c r="E22" s="1294"/>
      <c r="F22" s="1218"/>
      <c r="G22" s="993"/>
      <c r="H22" s="452"/>
      <c r="I22" s="245"/>
      <c r="J22" s="90"/>
    </row>
    <row r="23" spans="1:10" x14ac:dyDescent="0.25">
      <c r="A23" s="19">
        <v>1918</v>
      </c>
      <c r="B23" s="1217"/>
      <c r="C23" s="1218"/>
      <c r="D23" s="1293"/>
      <c r="E23" s="1294"/>
      <c r="F23" s="1218"/>
      <c r="G23" s="993"/>
      <c r="H23" s="452"/>
      <c r="I23" s="245"/>
      <c r="J23" s="90"/>
    </row>
    <row r="24" spans="1:10" x14ac:dyDescent="0.25">
      <c r="A24" s="19">
        <v>1919</v>
      </c>
      <c r="B24" s="1217"/>
      <c r="C24" s="1218"/>
      <c r="D24" s="1293"/>
      <c r="E24" s="1294"/>
      <c r="F24" s="1218"/>
      <c r="G24" s="993"/>
      <c r="H24" s="452"/>
      <c r="I24" s="245"/>
      <c r="J24" s="90"/>
    </row>
    <row r="25" spans="1:10" x14ac:dyDescent="0.25">
      <c r="A25" s="19">
        <v>1920</v>
      </c>
      <c r="B25" s="1217"/>
      <c r="C25" s="1218"/>
      <c r="D25" s="1293"/>
      <c r="E25" s="1294"/>
      <c r="F25" s="1218"/>
      <c r="G25" s="993"/>
      <c r="H25" s="452"/>
      <c r="I25" s="245"/>
      <c r="J25" s="90"/>
    </row>
    <row r="26" spans="1:10" x14ac:dyDescent="0.25">
      <c r="A26" s="19">
        <v>1921</v>
      </c>
      <c r="B26" s="1217"/>
      <c r="C26" s="1218"/>
      <c r="D26" s="1293"/>
      <c r="E26" s="1294"/>
      <c r="F26" s="1218"/>
      <c r="G26" s="993"/>
      <c r="H26" s="452"/>
      <c r="I26" s="245"/>
      <c r="J26" s="90"/>
    </row>
    <row r="27" spans="1:10" x14ac:dyDescent="0.25">
      <c r="A27" s="19">
        <v>1922</v>
      </c>
      <c r="B27" s="1217"/>
      <c r="C27" s="1218"/>
      <c r="D27" s="1293"/>
      <c r="E27" s="1294"/>
      <c r="F27" s="1218"/>
      <c r="G27" s="993"/>
      <c r="H27" s="452"/>
      <c r="I27" s="245"/>
      <c r="J27" s="90"/>
    </row>
    <row r="28" spans="1:10" x14ac:dyDescent="0.25">
      <c r="A28" s="19">
        <v>1923</v>
      </c>
      <c r="B28" s="1217"/>
      <c r="C28" s="1218"/>
      <c r="D28" s="1293"/>
      <c r="E28" s="1294"/>
      <c r="F28" s="1218"/>
      <c r="G28" s="993"/>
      <c r="H28" s="452"/>
      <c r="I28" s="245"/>
      <c r="J28" s="90"/>
    </row>
    <row r="29" spans="1:10" x14ac:dyDescent="0.25">
      <c r="A29" s="19">
        <v>1924</v>
      </c>
      <c r="B29" s="1217"/>
      <c r="C29" s="1218"/>
      <c r="D29" s="1293"/>
      <c r="E29" s="1294"/>
      <c r="F29" s="1218"/>
      <c r="G29" s="993"/>
      <c r="H29" s="452"/>
      <c r="I29" s="245"/>
      <c r="J29" s="90"/>
    </row>
    <row r="30" spans="1:10" x14ac:dyDescent="0.25">
      <c r="A30" s="19">
        <v>1925</v>
      </c>
      <c r="B30" s="1217"/>
      <c r="C30" s="1218"/>
      <c r="D30" s="1293"/>
      <c r="E30" s="1294"/>
      <c r="F30" s="1218"/>
      <c r="G30" s="993"/>
      <c r="H30" s="452"/>
      <c r="I30" s="245"/>
      <c r="J30" s="90"/>
    </row>
    <row r="31" spans="1:10" x14ac:dyDescent="0.25">
      <c r="A31" s="19">
        <v>1926</v>
      </c>
      <c r="B31" s="1217"/>
      <c r="C31" s="1218"/>
      <c r="D31" s="1293"/>
      <c r="E31" s="1294"/>
      <c r="F31" s="1218"/>
      <c r="G31" s="993"/>
      <c r="H31" s="452"/>
      <c r="I31" s="245"/>
      <c r="J31" s="90"/>
    </row>
    <row r="32" spans="1:10" x14ac:dyDescent="0.25">
      <c r="A32" s="19">
        <v>1927</v>
      </c>
      <c r="B32" s="1217"/>
      <c r="C32" s="1218"/>
      <c r="D32" s="1295"/>
      <c r="E32" s="1294"/>
      <c r="F32" s="1218"/>
      <c r="G32" s="1296"/>
      <c r="H32" s="452"/>
      <c r="I32" s="245"/>
      <c r="J32" s="90"/>
    </row>
    <row r="33" spans="1:10" x14ac:dyDescent="0.25">
      <c r="A33" s="19">
        <v>1928</v>
      </c>
      <c r="B33" s="1217"/>
      <c r="C33" s="1218"/>
      <c r="D33" s="1295"/>
      <c r="E33" s="1294"/>
      <c r="F33" s="1218"/>
      <c r="G33" s="993"/>
      <c r="H33" s="452"/>
      <c r="I33" s="245"/>
      <c r="J33" s="90"/>
    </row>
    <row r="34" spans="1:10" x14ac:dyDescent="0.25">
      <c r="A34" s="19">
        <v>1929</v>
      </c>
      <c r="B34" s="1217"/>
      <c r="C34" s="1218"/>
      <c r="D34" s="1295"/>
      <c r="E34" s="1294"/>
      <c r="F34" s="1218"/>
      <c r="G34" s="993"/>
      <c r="H34" s="452"/>
      <c r="I34" s="245"/>
      <c r="J34" s="90"/>
    </row>
    <row r="35" spans="1:10" x14ac:dyDescent="0.25">
      <c r="A35" s="19">
        <v>1930</v>
      </c>
      <c r="B35" s="1217"/>
      <c r="C35" s="1218"/>
      <c r="D35" s="1295"/>
      <c r="E35" s="1294"/>
      <c r="F35" s="1218"/>
      <c r="G35" s="993"/>
      <c r="H35" s="452"/>
      <c r="I35" s="245"/>
      <c r="J35" s="90"/>
    </row>
    <row r="36" spans="1:10" x14ac:dyDescent="0.25">
      <c r="A36" s="19">
        <v>1931</v>
      </c>
      <c r="B36" s="1217"/>
      <c r="C36" s="1218"/>
      <c r="D36" s="1295"/>
      <c r="E36" s="1294"/>
      <c r="F36" s="1218"/>
      <c r="G36" s="993"/>
      <c r="H36" s="452"/>
      <c r="I36" s="245"/>
      <c r="J36" s="90"/>
    </row>
    <row r="37" spans="1:10" x14ac:dyDescent="0.25">
      <c r="A37" s="19">
        <v>1932</v>
      </c>
      <c r="B37" s="1217"/>
      <c r="C37" s="1218"/>
      <c r="D37" s="1295"/>
      <c r="E37" s="1294"/>
      <c r="F37" s="1218"/>
      <c r="G37" s="993"/>
      <c r="H37" s="452"/>
      <c r="I37" s="245"/>
      <c r="J37" s="90"/>
    </row>
    <row r="38" spans="1:10" x14ac:dyDescent="0.25">
      <c r="A38" s="19">
        <v>1933</v>
      </c>
      <c r="B38" s="1217"/>
      <c r="C38" s="1218"/>
      <c r="D38" s="1297"/>
      <c r="E38" s="1298">
        <f>[4]Mauritius!$B38</f>
        <v>18.355159953841</v>
      </c>
      <c r="F38" s="1218"/>
      <c r="G38" s="993"/>
      <c r="H38" s="452"/>
      <c r="I38" s="245"/>
      <c r="J38" s="90"/>
    </row>
    <row r="39" spans="1:10" x14ac:dyDescent="0.25">
      <c r="A39" s="19">
        <v>1934</v>
      </c>
      <c r="B39" s="1217"/>
      <c r="C39" s="1218"/>
      <c r="D39" s="1297"/>
      <c r="E39" s="1298">
        <f>[4]Mauritius!$B39</f>
        <v>15.362317643211474</v>
      </c>
      <c r="F39" s="1218"/>
      <c r="G39" s="993"/>
      <c r="H39" s="452"/>
      <c r="I39" s="245"/>
      <c r="J39" s="90"/>
    </row>
    <row r="40" spans="1:10" x14ac:dyDescent="0.25">
      <c r="A40" s="19">
        <v>1935</v>
      </c>
      <c r="B40" s="1217"/>
      <c r="C40" s="1218"/>
      <c r="D40" s="1297"/>
      <c r="E40" s="1298">
        <f>[4]Mauritius!$B40</f>
        <v>14.581627347688601</v>
      </c>
      <c r="F40" s="1218"/>
      <c r="G40" s="993"/>
      <c r="H40" s="452"/>
      <c r="I40" s="245"/>
      <c r="J40" s="90"/>
    </row>
    <row r="41" spans="1:10" x14ac:dyDescent="0.25">
      <c r="A41" s="19">
        <v>1936</v>
      </c>
      <c r="B41" s="1217"/>
      <c r="C41" s="1218"/>
      <c r="D41" s="1297"/>
      <c r="E41" s="1298">
        <f>[4]Mauritius!$B41</f>
        <v>13.914590832959822</v>
      </c>
      <c r="F41" s="1218"/>
      <c r="G41" s="993"/>
      <c r="H41" s="452"/>
      <c r="I41" s="245"/>
      <c r="J41" s="90"/>
    </row>
    <row r="42" spans="1:10" x14ac:dyDescent="0.25">
      <c r="A42" s="19">
        <v>1937</v>
      </c>
      <c r="B42" s="1217"/>
      <c r="C42" s="1218"/>
      <c r="D42" s="1297"/>
      <c r="E42" s="1298">
        <f>[4]Mauritius!$B42</f>
        <v>13.885736402912787</v>
      </c>
      <c r="F42" s="1218"/>
      <c r="G42" s="993"/>
      <c r="H42" s="452"/>
      <c r="I42" s="245"/>
      <c r="J42" s="90"/>
    </row>
    <row r="43" spans="1:10" x14ac:dyDescent="0.25">
      <c r="A43" s="19">
        <v>1938</v>
      </c>
      <c r="B43" s="1217"/>
      <c r="C43" s="1218"/>
      <c r="D43" s="1297"/>
      <c r="E43" s="1298">
        <f>[4]Mauritius!$B43</f>
        <v>17.335297414450846</v>
      </c>
      <c r="F43" s="1218"/>
      <c r="G43" s="993"/>
      <c r="H43" s="452"/>
      <c r="I43" s="245"/>
      <c r="J43" s="90"/>
    </row>
    <row r="44" spans="1:10" x14ac:dyDescent="0.25">
      <c r="A44" s="19">
        <v>1939</v>
      </c>
      <c r="B44" s="1217"/>
      <c r="C44" s="1218"/>
      <c r="D44" s="1297"/>
      <c r="E44" s="1298">
        <f>[4]Mauritius!$B44</f>
        <v>14.041021190969015</v>
      </c>
      <c r="F44" s="1218"/>
      <c r="G44" s="993"/>
      <c r="H44" s="452"/>
      <c r="I44" s="245"/>
      <c r="J44" s="90"/>
    </row>
    <row r="45" spans="1:10" x14ac:dyDescent="0.25">
      <c r="A45" s="19">
        <v>1940</v>
      </c>
      <c r="B45" s="1217"/>
      <c r="C45" s="1218"/>
      <c r="D45" s="1297"/>
      <c r="E45" s="1298">
        <f>[4]Mauritius!$B45</f>
        <v>16.306259479946437</v>
      </c>
      <c r="F45" s="1218"/>
      <c r="G45" s="993"/>
      <c r="H45" s="452"/>
      <c r="I45" s="245"/>
      <c r="J45" s="90"/>
    </row>
    <row r="46" spans="1:10" x14ac:dyDescent="0.25">
      <c r="A46" s="19">
        <v>1941</v>
      </c>
      <c r="B46" s="1217"/>
      <c r="C46" s="1218"/>
      <c r="D46" s="1297"/>
      <c r="E46" s="1298">
        <f>[4]Mauritius!$B46</f>
        <v>11.956048218331587</v>
      </c>
      <c r="F46" s="1218"/>
      <c r="G46" s="993"/>
      <c r="H46" s="452"/>
      <c r="I46" s="245"/>
      <c r="J46" s="90"/>
    </row>
    <row r="47" spans="1:10" x14ac:dyDescent="0.25">
      <c r="A47" s="19">
        <v>1942</v>
      </c>
      <c r="B47" s="1217"/>
      <c r="C47" s="1218"/>
      <c r="D47" s="1297"/>
      <c r="E47" s="1298">
        <f>[4]Mauritius!$B47</f>
        <v>12.386338416454096</v>
      </c>
      <c r="F47" s="1218"/>
      <c r="G47" s="993"/>
      <c r="H47" s="452"/>
      <c r="I47" s="245"/>
      <c r="J47" s="90"/>
    </row>
    <row r="48" spans="1:10" x14ac:dyDescent="0.25">
      <c r="A48" s="19">
        <v>1943</v>
      </c>
      <c r="B48" s="1217"/>
      <c r="C48" s="1218"/>
      <c r="D48" s="1297"/>
      <c r="E48" s="1298">
        <f>[4]Mauritius!$B48</f>
        <v>13.768101871884483</v>
      </c>
      <c r="F48" s="1218"/>
      <c r="G48" s="993"/>
      <c r="H48" s="452"/>
      <c r="I48" s="245"/>
      <c r="J48" s="90"/>
    </row>
    <row r="49" spans="1:10" x14ac:dyDescent="0.25">
      <c r="A49" s="19">
        <v>1944</v>
      </c>
      <c r="B49" s="1217"/>
      <c r="C49" s="1218"/>
      <c r="D49" s="1297"/>
      <c r="E49" s="1298">
        <f>[4]Mauritius!$B49</f>
        <v>14.527900532060528</v>
      </c>
      <c r="F49" s="1218"/>
      <c r="G49" s="993"/>
      <c r="H49" s="452"/>
      <c r="I49" s="245"/>
      <c r="J49" s="90"/>
    </row>
    <row r="50" spans="1:10" x14ac:dyDescent="0.25">
      <c r="A50" s="19">
        <v>1945</v>
      </c>
      <c r="B50" s="1217"/>
      <c r="C50" s="1218"/>
      <c r="D50" s="1297"/>
      <c r="E50" s="1298">
        <f>[4]Mauritius!$B50</f>
        <v>10.268004058316794</v>
      </c>
      <c r="F50" s="1218"/>
      <c r="G50" s="993"/>
      <c r="H50" s="452"/>
      <c r="I50" s="245"/>
      <c r="J50" s="90"/>
    </row>
    <row r="51" spans="1:10" x14ac:dyDescent="0.25">
      <c r="A51" s="19">
        <v>1946</v>
      </c>
      <c r="B51" s="1217"/>
      <c r="C51" s="1218"/>
      <c r="D51" s="1297"/>
      <c r="E51" s="1298">
        <f>[4]Mauritius!$B51</f>
        <v>8.2298731520314341</v>
      </c>
      <c r="F51" s="1218"/>
      <c r="G51" s="993"/>
      <c r="H51" s="452"/>
      <c r="I51" s="245"/>
      <c r="J51" s="90"/>
    </row>
    <row r="52" spans="1:10" x14ac:dyDescent="0.25">
      <c r="A52" s="19">
        <v>1947</v>
      </c>
      <c r="B52" s="1217"/>
      <c r="C52" s="1218"/>
      <c r="D52" s="1299">
        <f>[4]Mauritius!$C52</f>
        <v>11.216235642454306</v>
      </c>
      <c r="E52" s="1298">
        <f>[4]Mauritius!$B52</f>
        <v>8.7716259926044255</v>
      </c>
      <c r="F52" s="1218"/>
      <c r="G52" s="993"/>
      <c r="H52" s="452"/>
      <c r="I52" s="245"/>
      <c r="J52" s="90"/>
    </row>
    <row r="53" spans="1:10" x14ac:dyDescent="0.25">
      <c r="A53" s="19">
        <v>1948</v>
      </c>
      <c r="B53" s="1217"/>
      <c r="C53" s="1218"/>
      <c r="D53" s="1299">
        <f>[4]Mauritius!$C53</f>
        <v>10.815871819355563</v>
      </c>
      <c r="E53" s="1298">
        <f>[4]Mauritius!$B53</f>
        <v>8.4928442910664241</v>
      </c>
      <c r="F53" s="1218"/>
      <c r="G53" s="993"/>
      <c r="H53" s="452"/>
      <c r="I53" s="245"/>
      <c r="J53" s="90"/>
    </row>
    <row r="54" spans="1:10" x14ac:dyDescent="0.25">
      <c r="A54" s="19">
        <v>1949</v>
      </c>
      <c r="B54" s="1217"/>
      <c r="C54" s="1218"/>
      <c r="D54" s="1299">
        <f>[4]Mauritius!$C54</f>
        <v>9.5347730463398594</v>
      </c>
      <c r="E54" s="1298">
        <f>[4]Mauritius!$B54</f>
        <v>7.2943160462633738</v>
      </c>
      <c r="F54" s="1218"/>
      <c r="G54" s="993"/>
      <c r="H54" s="452"/>
      <c r="I54" s="245"/>
      <c r="J54" s="90"/>
    </row>
    <row r="55" spans="1:10" x14ac:dyDescent="0.25">
      <c r="A55" s="19">
        <v>1950</v>
      </c>
      <c r="B55" s="1217"/>
      <c r="C55" s="1218"/>
      <c r="D55" s="1299"/>
      <c r="E55" s="1298">
        <f>[4]Mauritius!$B55</f>
        <v>7.7355369293427652</v>
      </c>
      <c r="F55" s="1218"/>
      <c r="G55" s="993"/>
      <c r="H55" s="452"/>
      <c r="I55" s="245"/>
      <c r="J55" s="90"/>
    </row>
    <row r="56" spans="1:10" x14ac:dyDescent="0.25">
      <c r="A56" s="19">
        <v>1951</v>
      </c>
      <c r="B56" s="1217"/>
      <c r="C56" s="1218"/>
      <c r="D56" s="1299"/>
      <c r="E56" s="1298">
        <f>[4]Mauritius!$B56</f>
        <v>7.5328396936348172</v>
      </c>
      <c r="F56" s="1218"/>
      <c r="G56" s="993"/>
      <c r="H56" s="452"/>
      <c r="I56" s="245"/>
      <c r="J56" s="90"/>
    </row>
    <row r="57" spans="1:10" x14ac:dyDescent="0.25">
      <c r="A57" s="19">
        <v>1952</v>
      </c>
      <c r="B57" s="1217"/>
      <c r="C57" s="1218"/>
      <c r="D57" s="1299">
        <f>[4]Mauritius!$C57</f>
        <v>9.9998198509305443</v>
      </c>
      <c r="E57" s="1298">
        <f>[4]Mauritius!$B57</f>
        <v>7.5262282598342924</v>
      </c>
      <c r="F57" s="1218"/>
      <c r="G57" s="993"/>
      <c r="H57" s="452"/>
      <c r="I57" s="245"/>
      <c r="J57" s="90"/>
    </row>
    <row r="58" spans="1:10" x14ac:dyDescent="0.25">
      <c r="A58" s="19">
        <v>1953</v>
      </c>
      <c r="B58" s="1217"/>
      <c r="C58" s="1218"/>
      <c r="D58" s="1299">
        <f>[4]Mauritius!$C58</f>
        <v>10.026366795666878</v>
      </c>
      <c r="E58" s="1298">
        <f>[4]Mauritius!$B58</f>
        <v>7.5753966738269689</v>
      </c>
      <c r="F58" s="1218"/>
      <c r="G58" s="993"/>
      <c r="H58" s="452"/>
      <c r="I58" s="245"/>
      <c r="J58" s="90"/>
    </row>
    <row r="59" spans="1:10" x14ac:dyDescent="0.25">
      <c r="A59" s="19">
        <v>1954</v>
      </c>
      <c r="B59" s="1217"/>
      <c r="C59" s="1218"/>
      <c r="D59" s="1299">
        <f>[4]Mauritius!$C59</f>
        <v>9.6915323048539967</v>
      </c>
      <c r="E59" s="1298">
        <f>[4]Mauritius!$B59</f>
        <v>7.2523388399696094</v>
      </c>
      <c r="F59" s="1218"/>
      <c r="G59" s="993"/>
      <c r="H59" s="452"/>
      <c r="I59" s="245"/>
      <c r="J59" s="90"/>
    </row>
    <row r="60" spans="1:10" x14ac:dyDescent="0.25">
      <c r="A60" s="19">
        <v>1955</v>
      </c>
      <c r="B60" s="1217"/>
      <c r="C60" s="1218"/>
      <c r="D60" s="1299">
        <f>[4]Mauritius!$C60</f>
        <v>9.4356175620471436</v>
      </c>
      <c r="E60" s="1298">
        <f>[4]Mauritius!$B60</f>
        <v>7.0632563043208574</v>
      </c>
      <c r="F60" s="1218"/>
      <c r="G60" s="993"/>
      <c r="H60" s="452"/>
      <c r="I60" s="245"/>
      <c r="J60" s="90"/>
    </row>
    <row r="61" spans="1:10" x14ac:dyDescent="0.25">
      <c r="A61" s="19">
        <v>1956</v>
      </c>
      <c r="B61" s="1217"/>
      <c r="C61" s="1218"/>
      <c r="D61" s="1299">
        <f>[4]Mauritius!$C61</f>
        <v>9.9503797687224331</v>
      </c>
      <c r="E61" s="1298">
        <f>[4]Mauritius!$B61</f>
        <v>7.5170730967525641</v>
      </c>
      <c r="F61" s="1218"/>
      <c r="G61" s="993"/>
      <c r="H61" s="452"/>
      <c r="I61" s="245"/>
      <c r="J61" s="90"/>
    </row>
    <row r="62" spans="1:10" x14ac:dyDescent="0.25">
      <c r="A62" s="19">
        <v>1957</v>
      </c>
      <c r="B62" s="1217"/>
      <c r="C62" s="1218"/>
      <c r="D62" s="1299">
        <f>[4]Mauritius!$C62</f>
        <v>10.058178801279569</v>
      </c>
      <c r="E62" s="1298">
        <f>[4]Mauritius!$B62</f>
        <v>7.5543144744177564</v>
      </c>
      <c r="F62" s="1218"/>
      <c r="G62" s="993"/>
      <c r="H62" s="452"/>
      <c r="I62" s="245"/>
      <c r="J62" s="90"/>
    </row>
    <row r="63" spans="1:10" x14ac:dyDescent="0.25">
      <c r="A63" s="19">
        <v>1958</v>
      </c>
      <c r="B63" s="1217"/>
      <c r="C63" s="1218"/>
      <c r="D63" s="1299">
        <f>[4]Mauritius!$C63</f>
        <v>9.8268005324067467</v>
      </c>
      <c r="E63" s="1298">
        <f>[4]Mauritius!$B63</f>
        <v>7.3200226501538284</v>
      </c>
      <c r="F63" s="1218"/>
      <c r="G63" s="993"/>
      <c r="H63" s="452"/>
      <c r="I63" s="245"/>
      <c r="J63" s="90"/>
    </row>
    <row r="64" spans="1:10" x14ac:dyDescent="0.25">
      <c r="A64" s="19">
        <v>1959</v>
      </c>
      <c r="B64" s="1217"/>
      <c r="C64" s="1218"/>
      <c r="D64" s="1299">
        <f>[4]Mauritius!$C64</f>
        <v>10.810969861669907</v>
      </c>
      <c r="E64" s="1298">
        <f>[4]Mauritius!$B64</f>
        <v>7.9803837022856667</v>
      </c>
      <c r="F64" s="1218"/>
      <c r="G64" s="993"/>
      <c r="H64" s="452"/>
      <c r="I64" s="245"/>
      <c r="J64" s="90"/>
    </row>
    <row r="65" spans="1:10" x14ac:dyDescent="0.25">
      <c r="A65" s="19">
        <v>1960</v>
      </c>
      <c r="B65" s="1217"/>
      <c r="C65" s="1218"/>
      <c r="D65" s="1299">
        <f>[4]Mauritius!$C65</f>
        <v>11.233409544831552</v>
      </c>
      <c r="E65" s="1298">
        <f>[4]Mauritius!$B65</f>
        <v>8.2192185401539728</v>
      </c>
      <c r="F65" s="1218"/>
      <c r="G65" s="993"/>
      <c r="H65" s="452"/>
      <c r="I65" s="245"/>
      <c r="J65" s="90"/>
    </row>
    <row r="66" spans="1:10" x14ac:dyDescent="0.25">
      <c r="A66" s="19">
        <v>1961</v>
      </c>
      <c r="B66" s="1217"/>
      <c r="C66" s="1218"/>
      <c r="D66" s="1299">
        <f>[4]Mauritius!$C66</f>
        <v>11.168986365062864</v>
      </c>
      <c r="E66" s="1298">
        <f>[4]Mauritius!$B66</f>
        <v>8.2294006886650326</v>
      </c>
      <c r="F66" s="1218"/>
      <c r="G66" s="993"/>
      <c r="H66" s="452"/>
      <c r="I66" s="245"/>
      <c r="J66" s="90"/>
    </row>
    <row r="67" spans="1:10" x14ac:dyDescent="0.25">
      <c r="A67" s="19">
        <v>1962</v>
      </c>
      <c r="B67" s="1290"/>
      <c r="C67" s="1218"/>
      <c r="D67" s="1299">
        <f>[4]Mauritius!$C67</f>
        <v>9.4947586728993603</v>
      </c>
      <c r="E67" s="1298">
        <f>[4]Mauritius!$B67</f>
        <v>6.92243453941835</v>
      </c>
      <c r="F67" s="1218"/>
      <c r="G67" s="993"/>
      <c r="H67" s="452"/>
      <c r="I67" s="245"/>
      <c r="J67" s="90"/>
    </row>
    <row r="68" spans="1:10" x14ac:dyDescent="0.25">
      <c r="A68" s="19">
        <v>1963</v>
      </c>
      <c r="B68" s="1290"/>
      <c r="C68" s="1218"/>
      <c r="D68" s="1299">
        <f>[4]Mauritius!$C68</f>
        <v>12.612154969430714</v>
      </c>
      <c r="E68" s="1298">
        <f>[4]Mauritius!$B68</f>
        <v>9.354295416717731</v>
      </c>
      <c r="F68" s="1218"/>
      <c r="G68" s="993"/>
      <c r="H68" s="452"/>
      <c r="I68" s="245"/>
      <c r="J68" s="90"/>
    </row>
    <row r="69" spans="1:10" x14ac:dyDescent="0.25">
      <c r="A69" s="19">
        <v>1964</v>
      </c>
      <c r="B69" s="1291"/>
      <c r="C69" s="1218"/>
      <c r="D69" s="1299">
        <f>[4]Mauritius!$C69</f>
        <v>11.049136356491411</v>
      </c>
      <c r="E69" s="1298">
        <f>[4]Mauritius!$B69</f>
        <v>8.125416258254841</v>
      </c>
      <c r="F69" s="1218"/>
      <c r="G69" s="993"/>
      <c r="H69" s="452"/>
      <c r="I69" s="245"/>
      <c r="J69" s="90"/>
    </row>
    <row r="70" spans="1:10" x14ac:dyDescent="0.25">
      <c r="A70" s="19">
        <v>1965</v>
      </c>
      <c r="B70" s="1291"/>
      <c r="C70" s="1218"/>
      <c r="D70" s="1299">
        <f>[4]Mauritius!$C70</f>
        <v>10.440198045059059</v>
      </c>
      <c r="E70" s="1298">
        <f>[4]Mauritius!$B70</f>
        <v>7.3652585977230798</v>
      </c>
      <c r="F70" s="1218"/>
      <c r="G70" s="993"/>
      <c r="H70" s="452"/>
      <c r="I70" s="245"/>
      <c r="J70" s="90"/>
    </row>
    <row r="71" spans="1:10" x14ac:dyDescent="0.25">
      <c r="A71" s="19">
        <v>1966</v>
      </c>
      <c r="B71" s="1291"/>
      <c r="C71" s="1218"/>
      <c r="D71" s="1299">
        <f>[4]Mauritius!$C71</f>
        <v>10.345613485757529</v>
      </c>
      <c r="E71" s="1298">
        <f>[4]Mauritius!$B71</f>
        <v>7.28321127696712</v>
      </c>
      <c r="F71" s="1218"/>
      <c r="G71" s="993"/>
      <c r="H71" s="452"/>
      <c r="I71" s="245"/>
      <c r="J71" s="90"/>
    </row>
    <row r="72" spans="1:10" x14ac:dyDescent="0.25">
      <c r="A72" s="19">
        <v>1967</v>
      </c>
      <c r="B72" s="993"/>
      <c r="C72" s="1218"/>
      <c r="D72" s="1299">
        <f>[4]Mauritius!$C72</f>
        <v>10.911015858187413</v>
      </c>
      <c r="E72" s="1298">
        <f>[4]Mauritius!$B72</f>
        <v>7.4933392473033145</v>
      </c>
      <c r="F72" s="1218"/>
      <c r="G72" s="993"/>
      <c r="H72" s="452"/>
      <c r="I72" s="245"/>
      <c r="J72" s="90"/>
    </row>
    <row r="73" spans="1:10" x14ac:dyDescent="0.25">
      <c r="A73" s="19">
        <v>1968</v>
      </c>
      <c r="B73" s="1291"/>
      <c r="C73" s="1218"/>
      <c r="D73" s="1299">
        <f>[4]Mauritius!$C73</f>
        <v>9.772631537141006</v>
      </c>
      <c r="E73" s="1298">
        <f>[4]Mauritius!$B73</f>
        <v>6.8012652009143295</v>
      </c>
      <c r="F73" s="1218"/>
      <c r="G73" s="993"/>
      <c r="H73" s="452"/>
      <c r="I73" s="245"/>
      <c r="J73" s="90"/>
    </row>
    <row r="74" spans="1:10" x14ac:dyDescent="0.25">
      <c r="A74" s="19">
        <v>1969</v>
      </c>
      <c r="B74" s="1291"/>
      <c r="C74" s="1218"/>
      <c r="D74" s="1299">
        <f>[4]Mauritius!$C74</f>
        <v>10.868517699808056</v>
      </c>
      <c r="E74" s="1298">
        <f>[4]Mauritius!$B74</f>
        <v>7.6185824038124919</v>
      </c>
      <c r="F74" s="1218"/>
      <c r="G74" s="993"/>
      <c r="H74" s="452"/>
      <c r="I74" s="245"/>
      <c r="J74" s="90"/>
    </row>
    <row r="75" spans="1:10" x14ac:dyDescent="0.25">
      <c r="A75" s="19">
        <v>1970</v>
      </c>
      <c r="B75" s="1291"/>
      <c r="C75" s="1218"/>
      <c r="D75" s="1299">
        <f>[4]Mauritius!$C75</f>
        <v>11.503816039184068</v>
      </c>
      <c r="E75" s="1298">
        <f>[4]Mauritius!$B75</f>
        <v>7.9289378855216519</v>
      </c>
      <c r="F75" s="1218"/>
      <c r="G75" s="993"/>
      <c r="H75" s="452"/>
      <c r="I75" s="245"/>
      <c r="J75" s="90"/>
    </row>
    <row r="76" spans="1:10" x14ac:dyDescent="0.25">
      <c r="A76" s="19">
        <v>1971</v>
      </c>
      <c r="B76" s="1291"/>
      <c r="C76" s="1218"/>
      <c r="D76" s="1299">
        <f>[4]Mauritius!$C76</f>
        <v>10.441098758602548</v>
      </c>
      <c r="E76" s="1298">
        <f>[4]Mauritius!$B76</f>
        <v>7.2349951542595869</v>
      </c>
      <c r="F76" s="1218"/>
      <c r="G76" s="993"/>
      <c r="H76" s="455"/>
      <c r="I76" s="258"/>
      <c r="J76" s="90"/>
    </row>
    <row r="77" spans="1:10" x14ac:dyDescent="0.25">
      <c r="A77" s="19">
        <v>1972</v>
      </c>
      <c r="B77" s="1291"/>
      <c r="C77" s="1218"/>
      <c r="D77" s="1299">
        <f>[4]Mauritius!$C77</f>
        <v>9.6999402372242383</v>
      </c>
      <c r="E77" s="1298">
        <f>[4]Mauritius!$B77</f>
        <v>6.8201389220585087</v>
      </c>
      <c r="F77" s="1218"/>
      <c r="G77" s="993"/>
      <c r="H77" s="455"/>
      <c r="I77" s="258"/>
      <c r="J77" s="90"/>
    </row>
    <row r="78" spans="1:10" x14ac:dyDescent="0.25">
      <c r="A78" s="19">
        <v>1973</v>
      </c>
      <c r="B78" s="1291"/>
      <c r="C78" s="1218"/>
      <c r="D78" s="1299"/>
      <c r="E78" s="1298"/>
      <c r="F78" s="1218"/>
      <c r="G78" s="993"/>
      <c r="H78" s="455"/>
      <c r="I78" s="258"/>
      <c r="J78" s="90"/>
    </row>
    <row r="79" spans="1:10" x14ac:dyDescent="0.25">
      <c r="A79" s="19">
        <v>1974</v>
      </c>
      <c r="B79" s="1291"/>
      <c r="C79" s="1218"/>
      <c r="D79" s="1299"/>
      <c r="E79" s="1298"/>
      <c r="F79" s="1218"/>
      <c r="G79" s="993"/>
      <c r="H79" s="455"/>
      <c r="I79" s="258"/>
      <c r="J79" s="90"/>
    </row>
    <row r="80" spans="1:10" x14ac:dyDescent="0.25">
      <c r="A80" s="19">
        <v>1975</v>
      </c>
      <c r="B80" s="1291">
        <v>0.42</v>
      </c>
      <c r="C80" s="1218"/>
      <c r="D80" s="1299">
        <f>[4]Mauritius!$C80</f>
        <v>10.118413025078937</v>
      </c>
      <c r="E80" s="1298">
        <f>[4]Mauritius!$B80</f>
        <v>7.201259593203905</v>
      </c>
      <c r="F80" s="1218"/>
      <c r="G80" s="993"/>
      <c r="H80" s="455"/>
      <c r="I80" s="258"/>
      <c r="J80" s="90"/>
    </row>
    <row r="81" spans="1:10" x14ac:dyDescent="0.25">
      <c r="A81" s="19">
        <v>1976</v>
      </c>
      <c r="B81" s="1291"/>
      <c r="C81" s="1218"/>
      <c r="D81" s="1299">
        <f>[4]Mauritius!$C81</f>
        <v>8.2908254932431049</v>
      </c>
      <c r="E81" s="1298">
        <f>[4]Mauritius!$B81</f>
        <v>5.4789347572469067</v>
      </c>
      <c r="F81" s="1218"/>
      <c r="G81" s="993"/>
      <c r="H81" s="455"/>
      <c r="I81" s="258"/>
      <c r="J81" s="90"/>
    </row>
    <row r="82" spans="1:10" x14ac:dyDescent="0.25">
      <c r="A82" s="19">
        <v>1977</v>
      </c>
      <c r="B82" s="1291"/>
      <c r="C82" s="1218"/>
      <c r="D82" s="1299">
        <f>[4]Mauritius!$C82</f>
        <v>7.4764137479773769</v>
      </c>
      <c r="E82" s="1298">
        <f>[4]Mauritius!$B82</f>
        <v>4.7890937411189629</v>
      </c>
      <c r="F82" s="1218"/>
      <c r="G82" s="1222"/>
      <c r="H82" s="455"/>
      <c r="I82" s="258"/>
      <c r="J82" s="90"/>
    </row>
    <row r="83" spans="1:10" x14ac:dyDescent="0.25">
      <c r="A83" s="19">
        <v>1978</v>
      </c>
      <c r="B83" s="1291"/>
      <c r="C83" s="1218"/>
      <c r="D83" s="1299">
        <f>[4]Mauritius!$C83</f>
        <v>6.7658157928008791</v>
      </c>
      <c r="E83" s="1298">
        <f>[4]Mauritius!$B83</f>
        <v>4.3192009894589596</v>
      </c>
      <c r="F83" s="1218"/>
      <c r="G83" s="1222"/>
      <c r="H83" s="455"/>
      <c r="I83" s="258"/>
      <c r="J83" s="90"/>
    </row>
    <row r="84" spans="1:10" x14ac:dyDescent="0.25">
      <c r="A84" s="19">
        <v>1979</v>
      </c>
      <c r="B84" s="1291"/>
      <c r="C84" s="1218"/>
      <c r="D84" s="1299">
        <f>[4]Mauritius!$C84</f>
        <v>6.837452753037029</v>
      </c>
      <c r="E84" s="1298">
        <f>[4]Mauritius!$B84</f>
        <v>4.3964588358403054</v>
      </c>
      <c r="F84" s="1218"/>
      <c r="G84" s="1222"/>
      <c r="H84" s="455"/>
      <c r="I84" s="258"/>
      <c r="J84" s="90"/>
    </row>
    <row r="85" spans="1:10" x14ac:dyDescent="0.25">
      <c r="A85" s="19">
        <v>1980</v>
      </c>
      <c r="B85" s="1291">
        <v>0.44500000000000001</v>
      </c>
      <c r="C85" s="1218"/>
      <c r="D85" s="1299">
        <f>[4]Mauritius!$C85</f>
        <v>6.7200199388570798</v>
      </c>
      <c r="E85" s="1298">
        <f>[4]Mauritius!$B85</f>
        <v>4.2658285634774371</v>
      </c>
      <c r="F85" s="1218"/>
      <c r="G85" s="1222"/>
      <c r="H85" s="455"/>
      <c r="I85" s="258"/>
      <c r="J85" s="90"/>
    </row>
    <row r="86" spans="1:10" x14ac:dyDescent="0.25">
      <c r="A86" s="19">
        <v>1981</v>
      </c>
      <c r="B86" s="1291"/>
      <c r="C86" s="1218"/>
      <c r="D86" s="1299">
        <f>[4]Mauritius!$C86</f>
        <v>6.2472015051191478</v>
      </c>
      <c r="E86" s="1298">
        <f>[4]Mauritius!$B86</f>
        <v>3.9151307186844897</v>
      </c>
      <c r="F86" s="1218"/>
      <c r="G86" s="1222"/>
      <c r="H86" s="455"/>
      <c r="I86" s="258"/>
      <c r="J86" s="90"/>
    </row>
    <row r="87" spans="1:10" x14ac:dyDescent="0.25">
      <c r="A87" s="19">
        <v>1982</v>
      </c>
      <c r="B87" s="1291"/>
      <c r="C87" s="1218"/>
      <c r="D87" s="1299">
        <f>[4]Mauritius!$C87</f>
        <v>5.795268857032374</v>
      </c>
      <c r="E87" s="1298">
        <f>[4]Mauritius!$B87</f>
        <v>3.5911653936866643</v>
      </c>
      <c r="F87" s="1218"/>
      <c r="G87" s="1222"/>
      <c r="H87" s="455"/>
      <c r="I87" s="258"/>
      <c r="J87" s="90"/>
    </row>
    <row r="88" spans="1:10" x14ac:dyDescent="0.25">
      <c r="A88" s="19">
        <v>1983</v>
      </c>
      <c r="B88" s="1291"/>
      <c r="C88" s="1218"/>
      <c r="D88" s="1299">
        <f>[4]Mauritius!$C88</f>
        <v>5.3946643274945174</v>
      </c>
      <c r="E88" s="1298">
        <f>[4]Mauritius!$B88</f>
        <v>3.3380608377493539</v>
      </c>
      <c r="F88" s="1218"/>
      <c r="G88" s="1222"/>
      <c r="H88" s="455"/>
      <c r="I88" s="258"/>
      <c r="J88" s="90"/>
    </row>
    <row r="89" spans="1:10" x14ac:dyDescent="0.25">
      <c r="A89" s="19">
        <v>1984</v>
      </c>
      <c r="B89" s="1291"/>
      <c r="C89" s="1218"/>
      <c r="D89" s="1299">
        <f>[4]Mauritius!$C89</f>
        <v>4.9924053447520205</v>
      </c>
      <c r="E89" s="1298">
        <f>[4]Mauritius!$B89</f>
        <v>3.1019146183582311</v>
      </c>
      <c r="F89" s="1218"/>
      <c r="G89" s="1222"/>
      <c r="H89" s="455"/>
      <c r="I89" s="258"/>
      <c r="J89" s="90"/>
    </row>
    <row r="90" spans="1:10" x14ac:dyDescent="0.25">
      <c r="A90" s="19">
        <v>1985</v>
      </c>
      <c r="B90" s="1291"/>
      <c r="C90" s="1218"/>
      <c r="D90" s="1299">
        <f>[4]Mauritius!$C90</f>
        <v>4.9747938872972357</v>
      </c>
      <c r="E90" s="1298">
        <f>[4]Mauritius!$B90</f>
        <v>3.1825183205299226</v>
      </c>
      <c r="F90" s="1218"/>
      <c r="G90" s="1300"/>
      <c r="H90" s="455"/>
      <c r="I90" s="258"/>
      <c r="J90" s="90"/>
    </row>
    <row r="91" spans="1:10" x14ac:dyDescent="0.25">
      <c r="A91" s="19">
        <v>1986</v>
      </c>
      <c r="B91" s="1291">
        <v>0.39600000000000002</v>
      </c>
      <c r="C91" s="1218"/>
      <c r="D91" s="1299">
        <f>[4]Mauritius!$C91</f>
        <v>4.950342556995178</v>
      </c>
      <c r="E91" s="1298">
        <f>[4]Mauritius!$B91</f>
        <v>3.3017848629016369</v>
      </c>
      <c r="F91" s="1218"/>
      <c r="G91" s="1300"/>
      <c r="H91" s="455"/>
      <c r="I91" s="258"/>
      <c r="J91" s="90"/>
    </row>
    <row r="92" spans="1:10" x14ac:dyDescent="0.25">
      <c r="A92" s="19">
        <v>1987</v>
      </c>
      <c r="B92" s="1291"/>
      <c r="C92" s="1218"/>
      <c r="D92" s="1299">
        <f>[4]Mauritius!$C92</f>
        <v>4.9182631474965559</v>
      </c>
      <c r="E92" s="1298">
        <f>[4]Mauritius!$B92</f>
        <v>3.4471874476639757</v>
      </c>
      <c r="F92" s="1218"/>
      <c r="G92" s="1300"/>
      <c r="H92" s="455"/>
      <c r="I92" s="258"/>
      <c r="J92" s="90"/>
    </row>
    <row r="93" spans="1:10" x14ac:dyDescent="0.25">
      <c r="A93" s="19">
        <v>1988</v>
      </c>
      <c r="B93" s="1291"/>
      <c r="C93" s="1218"/>
      <c r="D93" s="1299">
        <f>[4]Mauritius!$C93</f>
        <v>4.233459088784767</v>
      </c>
      <c r="E93" s="1298">
        <f>[4]Mauritius!$B93</f>
        <v>2.9514842285821583</v>
      </c>
      <c r="F93" s="1218"/>
      <c r="G93" s="1300"/>
      <c r="H93" s="455"/>
      <c r="I93" s="258"/>
      <c r="J93" s="90"/>
    </row>
    <row r="94" spans="1:10" x14ac:dyDescent="0.25">
      <c r="A94" s="19">
        <v>1989</v>
      </c>
      <c r="B94" s="1291"/>
      <c r="C94" s="1218"/>
      <c r="D94" s="1299">
        <f>[4]Mauritius!$C94</f>
        <v>4.7554670898005265</v>
      </c>
      <c r="E94" s="1298">
        <f>[4]Mauritius!$B94</f>
        <v>3.349035936418125</v>
      </c>
      <c r="F94" s="1218"/>
      <c r="G94" s="1300"/>
      <c r="H94" s="455"/>
      <c r="I94" s="258"/>
      <c r="J94" s="90"/>
    </row>
    <row r="95" spans="1:10" x14ac:dyDescent="0.25">
      <c r="A95" s="19">
        <v>1990</v>
      </c>
      <c r="B95" s="1291"/>
      <c r="C95" s="1218"/>
      <c r="D95" s="1299">
        <f>[4]Mauritius!$C95</f>
        <v>4.9308785371058947</v>
      </c>
      <c r="E95" s="1298">
        <f>[4]Mauritius!$B95</f>
        <v>3.4360376016062859</v>
      </c>
      <c r="F95" s="1218"/>
      <c r="G95" s="1300"/>
      <c r="H95" s="455"/>
      <c r="I95" s="258"/>
      <c r="J95" s="90"/>
    </row>
    <row r="96" spans="1:10" x14ac:dyDescent="0.25">
      <c r="A96" s="19">
        <v>1991</v>
      </c>
      <c r="B96" s="1291">
        <v>0.379</v>
      </c>
      <c r="C96" s="1218"/>
      <c r="D96" s="1299">
        <f>[4]Mauritius!$C96</f>
        <v>5.0126442828321265</v>
      </c>
      <c r="E96" s="1298">
        <f>[4]Mauritius!$B96</f>
        <v>3.4517492620296641</v>
      </c>
      <c r="F96" s="1218"/>
      <c r="G96" s="1300"/>
      <c r="H96" s="455"/>
      <c r="I96" s="258"/>
      <c r="J96" s="90"/>
    </row>
    <row r="97" spans="1:10" x14ac:dyDescent="0.25">
      <c r="A97" s="19">
        <v>1992</v>
      </c>
      <c r="B97" s="1291"/>
      <c r="C97" s="1218"/>
      <c r="D97" s="1299"/>
      <c r="E97" s="1298"/>
      <c r="F97" s="1218"/>
      <c r="G97" s="1300"/>
      <c r="H97" s="455"/>
      <c r="I97" s="258"/>
      <c r="J97" s="90"/>
    </row>
    <row r="98" spans="1:10" x14ac:dyDescent="0.25">
      <c r="A98" s="19">
        <v>1993</v>
      </c>
      <c r="B98" s="1291"/>
      <c r="C98" s="1218"/>
      <c r="D98" s="1299">
        <f>[4]Mauritius!$C98</f>
        <v>4.5370116755300316</v>
      </c>
      <c r="E98" s="1298">
        <f>[4]Mauritius!$B98</f>
        <v>3.1312063076948347</v>
      </c>
      <c r="F98" s="1218"/>
      <c r="G98" s="1300"/>
      <c r="H98" s="455"/>
      <c r="I98" s="258"/>
      <c r="J98" s="90"/>
    </row>
    <row r="99" spans="1:10" x14ac:dyDescent="0.25">
      <c r="A99" s="19">
        <v>1994</v>
      </c>
      <c r="B99" s="1291"/>
      <c r="C99" s="1218"/>
      <c r="D99" s="1299">
        <f>[4]Mauritius!$C99</f>
        <v>4.6893040572237368</v>
      </c>
      <c r="E99" s="1298">
        <f>[4]Mauritius!$B99</f>
        <v>3.2544058724613207</v>
      </c>
      <c r="F99" s="1218"/>
      <c r="G99" s="1300"/>
      <c r="H99" s="455"/>
      <c r="I99" s="258"/>
      <c r="J99" s="90"/>
    </row>
    <row r="100" spans="1:10" x14ac:dyDescent="0.25">
      <c r="A100" s="19">
        <v>1995</v>
      </c>
      <c r="B100" s="1291"/>
      <c r="C100" s="1218"/>
      <c r="D100" s="1299">
        <f>[4]Mauritius!$C100</f>
        <v>4.6210272620778721</v>
      </c>
      <c r="E100" s="1298">
        <f>[4]Mauritius!$B100</f>
        <v>3.2129393397956534</v>
      </c>
      <c r="F100" s="1218"/>
      <c r="G100" s="1300"/>
      <c r="H100" s="455"/>
      <c r="I100" s="258"/>
      <c r="J100" s="90"/>
    </row>
    <row r="101" spans="1:10" x14ac:dyDescent="0.25">
      <c r="A101" s="19">
        <v>1996</v>
      </c>
      <c r="B101" s="1291">
        <v>0.38700000000000001</v>
      </c>
      <c r="C101" s="1218"/>
      <c r="D101" s="1299">
        <f>[4]Mauritius!$C101</f>
        <v>4.5178247259418498</v>
      </c>
      <c r="E101" s="1298">
        <f>[4]Mauritius!$B101</f>
        <v>3.1288189135366853</v>
      </c>
      <c r="F101" s="1218"/>
      <c r="G101" s="1301">
        <v>8.1999999999999993</v>
      </c>
      <c r="H101" s="455"/>
      <c r="I101" s="245"/>
      <c r="J101" s="90"/>
    </row>
    <row r="102" spans="1:10" x14ac:dyDescent="0.25">
      <c r="A102" s="19">
        <v>1997</v>
      </c>
      <c r="B102" s="1291"/>
      <c r="C102" s="1218"/>
      <c r="D102" s="1299">
        <f>[4]Mauritius!$C102</f>
        <v>4.4976858279514795</v>
      </c>
      <c r="E102" s="1298">
        <f>[4]Mauritius!$B102</f>
        <v>3.1346239758200429</v>
      </c>
      <c r="F102" s="1218"/>
      <c r="G102" s="1301"/>
      <c r="H102" s="455"/>
      <c r="I102" s="245"/>
      <c r="J102" s="90"/>
    </row>
    <row r="103" spans="1:10" x14ac:dyDescent="0.25">
      <c r="A103" s="19">
        <v>1998</v>
      </c>
      <c r="B103" s="1291"/>
      <c r="C103" s="1218"/>
      <c r="D103" s="1299">
        <f>[4]Mauritius!$C103</f>
        <v>4.749349118288321</v>
      </c>
      <c r="E103" s="1298">
        <f>[4]Mauritius!$B103</f>
        <v>3.3350217089143164</v>
      </c>
      <c r="F103" s="1218"/>
      <c r="G103" s="1301"/>
      <c r="H103" s="455"/>
      <c r="I103" s="245"/>
      <c r="J103" s="90"/>
    </row>
    <row r="104" spans="1:10" x14ac:dyDescent="0.25">
      <c r="A104" s="19">
        <v>1999</v>
      </c>
      <c r="B104" s="1291"/>
      <c r="C104" s="1218"/>
      <c r="D104" s="1299"/>
      <c r="E104" s="1298"/>
      <c r="F104" s="1218"/>
      <c r="G104" s="1301"/>
      <c r="H104" s="455"/>
      <c r="I104" s="245"/>
      <c r="J104" s="90"/>
    </row>
    <row r="105" spans="1:10" x14ac:dyDescent="0.25">
      <c r="A105" s="19">
        <v>2000</v>
      </c>
      <c r="B105" s="1291"/>
      <c r="C105" s="1218"/>
      <c r="D105" s="1299"/>
      <c r="E105" s="1298"/>
      <c r="F105" s="1218"/>
      <c r="G105" s="1301"/>
      <c r="H105" s="455"/>
      <c r="I105" s="245"/>
      <c r="J105" s="90"/>
    </row>
    <row r="106" spans="1:10" x14ac:dyDescent="0.25">
      <c r="A106" s="19">
        <v>2001</v>
      </c>
      <c r="B106" s="1291">
        <v>0.371</v>
      </c>
      <c r="C106" s="1218"/>
      <c r="D106" s="1299">
        <f>[4]Mauritius!$C106</f>
        <v>4.8509075104605301</v>
      </c>
      <c r="E106" s="1298">
        <f>[4]Mauritius!$B106</f>
        <v>3.465632845956808</v>
      </c>
      <c r="F106" s="1218"/>
      <c r="G106" s="1301">
        <v>7.8</v>
      </c>
      <c r="H106" s="455"/>
      <c r="I106" s="245"/>
      <c r="J106" s="90"/>
    </row>
    <row r="107" spans="1:10" x14ac:dyDescent="0.25">
      <c r="A107" s="19">
        <v>2002</v>
      </c>
      <c r="B107" s="1291"/>
      <c r="C107" s="1218"/>
      <c r="D107" s="1299">
        <f>[4]Mauritius!$C107</f>
        <v>3.8960778573788755</v>
      </c>
      <c r="E107" s="1298">
        <f>[4]Mauritius!$B107</f>
        <v>2.6947071460628211</v>
      </c>
      <c r="F107" s="1218"/>
      <c r="G107" s="1301"/>
      <c r="H107" s="455"/>
      <c r="I107" s="245"/>
      <c r="J107" s="90"/>
    </row>
    <row r="108" spans="1:10" x14ac:dyDescent="0.25">
      <c r="A108" s="19">
        <v>2003</v>
      </c>
      <c r="B108" s="1302"/>
      <c r="C108" s="1218"/>
      <c r="D108" s="1299">
        <f>[4]Mauritius!$C108</f>
        <v>5.1331491763252641</v>
      </c>
      <c r="E108" s="1298">
        <f>[4]Mauritius!$B108</f>
        <v>3.7009361099408564</v>
      </c>
      <c r="F108" s="1218"/>
      <c r="G108" s="1301"/>
      <c r="H108" s="455"/>
      <c r="I108" s="245"/>
      <c r="J108" s="90"/>
    </row>
    <row r="109" spans="1:10" x14ac:dyDescent="0.25">
      <c r="A109" s="19">
        <v>2004</v>
      </c>
      <c r="B109" s="1302"/>
      <c r="C109" s="1218"/>
      <c r="D109" s="1299">
        <f>[4]Mauritius!$C109</f>
        <v>5.275689929534999</v>
      </c>
      <c r="E109" s="1298">
        <f>[4]Mauritius!$B109</f>
        <v>3.8204770204037737</v>
      </c>
      <c r="F109" s="1218"/>
      <c r="G109" s="1301"/>
      <c r="H109" s="455"/>
      <c r="I109" s="245"/>
      <c r="J109" s="90"/>
    </row>
    <row r="110" spans="1:10" x14ac:dyDescent="0.25">
      <c r="A110" s="19">
        <v>2005</v>
      </c>
      <c r="B110" s="1302"/>
      <c r="C110" s="1218"/>
      <c r="D110" s="1299">
        <f>[4]Mauritius!$C110</f>
        <v>4.9756013312003917</v>
      </c>
      <c r="E110" s="1298">
        <f>[4]Mauritius!$B110</f>
        <v>3.591162817848919</v>
      </c>
      <c r="F110" s="1218"/>
      <c r="G110" s="1301"/>
      <c r="H110" s="455"/>
      <c r="I110" s="258"/>
      <c r="J110" s="90"/>
    </row>
    <row r="111" spans="1:10" x14ac:dyDescent="0.25">
      <c r="A111" s="19">
        <v>2006</v>
      </c>
      <c r="B111" s="1302">
        <v>0.38800000000000001</v>
      </c>
      <c r="C111" s="1218"/>
      <c r="D111" s="1299">
        <f>[4]Mauritius!$C111</f>
        <v>5.9585377210055412</v>
      </c>
      <c r="E111" s="1298">
        <f>[4]Mauritius!$B111</f>
        <v>4.3441174585133826</v>
      </c>
      <c r="F111" s="1218"/>
      <c r="G111" s="1301">
        <v>8.5</v>
      </c>
      <c r="H111" s="455"/>
      <c r="I111" s="258"/>
      <c r="J111" s="90"/>
    </row>
    <row r="112" spans="1:10" x14ac:dyDescent="0.25">
      <c r="A112" s="19">
        <v>2007</v>
      </c>
      <c r="B112" s="1302"/>
      <c r="C112" s="1218"/>
      <c r="D112" s="1299">
        <f>[4]Mauritius!$C112</f>
        <v>6.5180083970842997</v>
      </c>
      <c r="E112" s="1298">
        <f>[4]Mauritius!$B112</f>
        <v>4.8417770909439612</v>
      </c>
      <c r="F112" s="1218"/>
      <c r="G112" s="1303"/>
      <c r="H112" s="455"/>
      <c r="I112" s="258"/>
      <c r="J112" s="90"/>
    </row>
    <row r="113" spans="1:16" x14ac:dyDescent="0.25">
      <c r="A113" s="19">
        <v>2008</v>
      </c>
      <c r="B113" s="1302"/>
      <c r="C113" s="1218"/>
      <c r="D113" s="1299">
        <f>[4]Mauritius!$C113</f>
        <v>7.1168241279122295</v>
      </c>
      <c r="E113" s="1298">
        <f>[4]Mauritius!$B113</f>
        <v>5.1679179897111309</v>
      </c>
      <c r="F113" s="1218"/>
      <c r="G113" s="1303"/>
      <c r="H113" s="455"/>
      <c r="I113" s="258"/>
      <c r="J113" s="90"/>
    </row>
    <row r="114" spans="1:16" x14ac:dyDescent="0.25">
      <c r="A114" s="19">
        <v>2009</v>
      </c>
      <c r="B114" s="1302"/>
      <c r="C114" s="1218"/>
      <c r="D114" s="1299"/>
      <c r="E114" s="1298"/>
      <c r="F114" s="1218"/>
      <c r="G114" s="1303"/>
      <c r="H114" s="455"/>
      <c r="I114" s="258"/>
      <c r="J114" s="90"/>
    </row>
    <row r="115" spans="1:16" x14ac:dyDescent="0.25">
      <c r="A115" s="19">
        <v>2010</v>
      </c>
      <c r="B115" s="1302"/>
      <c r="C115" s="1218"/>
      <c r="D115" s="1299">
        <f>[4]Mauritius!$C115</f>
        <v>7.0346457217185216</v>
      </c>
      <c r="E115" s="1298">
        <f>[4]Mauritius!$B115</f>
        <v>5.0971506580571333</v>
      </c>
      <c r="F115" s="1218"/>
      <c r="G115" s="1304"/>
      <c r="H115" s="455"/>
      <c r="I115" s="258"/>
      <c r="J115" s="90"/>
    </row>
    <row r="116" spans="1:16" x14ac:dyDescent="0.25">
      <c r="A116" s="19">
        <v>2011</v>
      </c>
      <c r="B116" s="1302"/>
      <c r="C116" s="1218"/>
      <c r="D116" s="1299">
        <f>[4]Mauritius!$C116</f>
        <v>7.082333808761816</v>
      </c>
      <c r="E116" s="1298">
        <f>[4]Mauritius!$B116</f>
        <v>5.1686210816674594</v>
      </c>
      <c r="F116" s="1218"/>
      <c r="G116" s="1304"/>
      <c r="H116" s="455"/>
      <c r="I116" s="258"/>
      <c r="J116" s="90"/>
    </row>
    <row r="117" spans="1:16" x14ac:dyDescent="0.25">
      <c r="A117" s="19">
        <v>2012</v>
      </c>
      <c r="B117" s="993">
        <v>0.41299999999999998</v>
      </c>
      <c r="C117" s="1305"/>
      <c r="D117" s="1299"/>
      <c r="E117" s="1298"/>
      <c r="F117" s="1218"/>
      <c r="G117" s="1306">
        <v>9.8000000000000007</v>
      </c>
      <c r="H117" s="455"/>
      <c r="I117" s="258"/>
      <c r="J117" s="90"/>
    </row>
    <row r="118" spans="1:16" x14ac:dyDescent="0.25">
      <c r="A118" s="19">
        <v>2013</v>
      </c>
      <c r="B118" s="1302"/>
      <c r="C118" s="1218"/>
      <c r="D118" s="1299"/>
      <c r="E118" s="1298"/>
      <c r="F118" s="1218"/>
      <c r="G118" s="993"/>
      <c r="H118" s="455"/>
      <c r="I118" s="258"/>
      <c r="J118" s="90"/>
    </row>
    <row r="119" spans="1:16" x14ac:dyDescent="0.25">
      <c r="A119" s="19">
        <v>2014</v>
      </c>
      <c r="B119" s="1302"/>
      <c r="C119" s="1218"/>
      <c r="D119" s="1293"/>
      <c r="E119" s="1294"/>
      <c r="F119" s="1218"/>
      <c r="G119" s="993"/>
      <c r="H119" s="455"/>
      <c r="I119" s="258"/>
      <c r="J119" s="90"/>
    </row>
    <row r="120" spans="1:16" ht="15.75" thickBot="1" x14ac:dyDescent="0.3">
      <c r="A120" s="37">
        <v>2015</v>
      </c>
      <c r="B120" s="1232"/>
      <c r="C120" s="1233"/>
      <c r="D120" s="1237"/>
      <c r="E120" s="1307"/>
      <c r="F120" s="1233"/>
      <c r="G120" s="1234"/>
      <c r="H120" s="569"/>
      <c r="I120" s="245"/>
      <c r="J120" s="90"/>
    </row>
    <row r="121" spans="1:16" ht="15.75" thickTop="1" x14ac:dyDescent="0.25">
      <c r="H121" s="70"/>
    </row>
    <row r="122" spans="1:16" s="45" customFormat="1" x14ac:dyDescent="0.25">
      <c r="A122" s="1012" t="s">
        <v>505</v>
      </c>
      <c r="B122" s="75"/>
      <c r="C122" s="75"/>
      <c r="D122" s="75"/>
      <c r="E122" s="75"/>
      <c r="F122" s="75"/>
      <c r="G122" s="75"/>
      <c r="H122" s="43"/>
      <c r="J122" s="43"/>
    </row>
    <row r="123" spans="1:16" s="45" customFormat="1" ht="20.100000000000001" customHeight="1" x14ac:dyDescent="0.2">
      <c r="A123" s="99" t="s">
        <v>79</v>
      </c>
      <c r="B123" s="1543" t="s">
        <v>560</v>
      </c>
      <c r="C123" s="1543"/>
      <c r="D123" s="1543"/>
      <c r="E123" s="1543"/>
      <c r="F123" s="1543"/>
      <c r="G123" s="1543"/>
      <c r="H123" s="1543"/>
      <c r="I123" s="1543"/>
      <c r="J123" s="1543"/>
      <c r="K123" s="1543"/>
      <c r="L123" s="1543"/>
      <c r="M123" s="1543"/>
      <c r="N123" s="1543"/>
    </row>
    <row r="124" spans="1:16" s="45" customFormat="1" ht="18" customHeight="1" x14ac:dyDescent="0.25">
      <c r="A124" s="99" t="s">
        <v>619</v>
      </c>
      <c r="B124" s="1536" t="s">
        <v>488</v>
      </c>
      <c r="C124" s="1536"/>
      <c r="D124" s="1536"/>
      <c r="E124" s="1536"/>
      <c r="F124" s="1536"/>
      <c r="G124" s="1536"/>
      <c r="H124" s="1536"/>
      <c r="I124" s="1536"/>
      <c r="J124" s="1536"/>
      <c r="K124" s="1536"/>
      <c r="L124" s="1536"/>
      <c r="M124" s="1536"/>
      <c r="N124" s="1536"/>
      <c r="O124" s="1536"/>
      <c r="P124" s="1536"/>
    </row>
    <row r="125" spans="1:16" s="45" customFormat="1" x14ac:dyDescent="0.2">
      <c r="A125" s="99" t="s">
        <v>82</v>
      </c>
      <c r="B125" s="1543" t="s">
        <v>243</v>
      </c>
      <c r="C125" s="1543"/>
      <c r="D125" s="1543"/>
      <c r="E125" s="1543"/>
      <c r="F125" s="1543"/>
      <c r="G125" s="1543"/>
      <c r="H125" s="1543"/>
      <c r="I125" s="1543"/>
      <c r="J125" s="1543"/>
      <c r="K125" s="1543"/>
      <c r="L125" s="1543"/>
      <c r="M125" s="1543"/>
      <c r="N125" s="1543"/>
    </row>
    <row r="126" spans="1:16" x14ac:dyDescent="0.25">
      <c r="B126" s="1559"/>
      <c r="C126" s="1559"/>
      <c r="D126" s="1559"/>
      <c r="E126" s="1559"/>
      <c r="F126" s="1559"/>
      <c r="G126" s="1559"/>
      <c r="H126" s="131"/>
      <c r="I126" s="556"/>
    </row>
    <row r="127" spans="1:16" x14ac:dyDescent="0.25">
      <c r="A127" s="42" t="s">
        <v>504</v>
      </c>
      <c r="B127" s="129"/>
    </row>
    <row r="128" spans="1:16" ht="15" customHeight="1" x14ac:dyDescent="0.25">
      <c r="A128"/>
      <c r="B128" s="1520" t="s">
        <v>245</v>
      </c>
      <c r="C128" s="1520"/>
      <c r="D128" s="1520"/>
      <c r="E128" s="1520"/>
      <c r="F128" s="1520"/>
      <c r="G128" s="1520"/>
      <c r="H128" s="1520"/>
      <c r="I128" s="1520"/>
      <c r="J128" s="324"/>
      <c r="K128" s="324"/>
    </row>
    <row r="129" spans="1:11" x14ac:dyDescent="0.25">
      <c r="A129"/>
      <c r="B129" s="1514" t="s">
        <v>246</v>
      </c>
      <c r="C129" s="1514"/>
      <c r="D129" s="1514"/>
      <c r="E129" s="1514"/>
      <c r="F129" s="1514"/>
      <c r="G129" s="1514"/>
      <c r="H129" s="1514"/>
      <c r="I129" s="1514"/>
      <c r="J129" s="438"/>
      <c r="K129" s="438"/>
    </row>
    <row r="130" spans="1:11" x14ac:dyDescent="0.25">
      <c r="B130" s="129"/>
    </row>
    <row r="131" spans="1:11" x14ac:dyDescent="0.25">
      <c r="B131" s="129"/>
    </row>
  </sheetData>
  <mergeCells count="8">
    <mergeCell ref="B129:I129"/>
    <mergeCell ref="B126:G126"/>
    <mergeCell ref="B124:P124"/>
    <mergeCell ref="B1:G1"/>
    <mergeCell ref="D2:E2"/>
    <mergeCell ref="B123:N123"/>
    <mergeCell ref="B125:N125"/>
    <mergeCell ref="B128:I128"/>
  </mergeCells>
  <hyperlinks>
    <hyperlink ref="B124" r:id="rId1" display="WID.world (accessed 21 February 2017)" xr:uid="{00000000-0004-0000-1C00-000000000000}"/>
    <hyperlink ref="C124" r:id="rId2" display="http://wid.world/" xr:uid="{00000000-0004-0000-1C00-000001000000}"/>
    <hyperlink ref="D124" r:id="rId3" display="http://wid.world/" xr:uid="{00000000-0004-0000-1C00-000002000000}"/>
    <hyperlink ref="F124" r:id="rId4" display="http://wid.world/" xr:uid="{00000000-0004-0000-1C00-000003000000}"/>
    <hyperlink ref="G124" r:id="rId5" display="http://wid.world/" xr:uid="{00000000-0004-0000-1C00-000004000000}"/>
    <hyperlink ref="H124" r:id="rId6" display="http://wid.world/" xr:uid="{00000000-0004-0000-1C00-000005000000}"/>
    <hyperlink ref="I124" r:id="rId7" display="http://wid.world/" xr:uid="{00000000-0004-0000-1C00-000006000000}"/>
    <hyperlink ref="J124" r:id="rId8" display="http://wid.world/" xr:uid="{00000000-0004-0000-1C00-000007000000}"/>
    <hyperlink ref="K124" r:id="rId9" display="http://wid.world/" xr:uid="{00000000-0004-0000-1C00-000008000000}"/>
    <hyperlink ref="L124" r:id="rId10" display="http://wid.world/" xr:uid="{00000000-0004-0000-1C00-000009000000}"/>
    <hyperlink ref="M124" r:id="rId11" display="http://wid.world/" xr:uid="{00000000-0004-0000-1C00-00000A000000}"/>
    <hyperlink ref="N124" r:id="rId12" display="http://wid.world/" xr:uid="{00000000-0004-0000-1C00-00000B000000}"/>
    <hyperlink ref="O124" r:id="rId13" display="http://wid.world/" xr:uid="{00000000-0004-0000-1C00-00000C000000}"/>
    <hyperlink ref="P124" r:id="rId14" display="http://wid.world/" xr:uid="{00000000-0004-0000-1C00-00000D000000}"/>
    <hyperlink ref="B123" r:id="rId15" display="report on the Household Budget Survey (HBS) 2012, Table 3, report " xr:uid="{00000000-0004-0000-1C00-00000E000000}"/>
    <hyperlink ref="B125" r:id="rId16" display="report on the Household Budget Survey (HBS) 2012, Table 3, report " xr:uid="{00000000-0004-0000-1C00-00000F000000}"/>
    <hyperlink ref="B129" r:id="rId17" xr:uid="{00000000-0004-0000-1C00-00001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2"/>
  <sheetViews>
    <sheetView workbookViewId="0">
      <pane xSplit="1" ySplit="3" topLeftCell="B113" activePane="bottomRight" state="frozen"/>
      <selection pane="topRight" activeCell="B1" sqref="B1"/>
      <selection pane="bottomLeft" activeCell="A4" sqref="A4"/>
      <selection pane="bottomRight" activeCell="E135" sqref="E135"/>
    </sheetView>
  </sheetViews>
  <sheetFormatPr defaultColWidth="8.85546875" defaultRowHeight="15" x14ac:dyDescent="0.25"/>
  <cols>
    <col min="1" max="1" width="9.7109375" style="19" customWidth="1"/>
    <col min="2" max="2" width="17.140625" style="70" customWidth="1"/>
    <col min="3" max="6" width="15.7109375" style="70" customWidth="1"/>
    <col min="7" max="7" width="4.140625" customWidth="1"/>
    <col min="8" max="8" width="16.140625" customWidth="1"/>
    <col min="9" max="9" width="4.140625" customWidth="1"/>
    <col min="10" max="13" width="16.7109375" customWidth="1"/>
    <col min="14" max="14" width="8.85546875" customWidth="1"/>
  </cols>
  <sheetData>
    <row r="1" spans="1:14" ht="27" thickBot="1" x14ac:dyDescent="0.45">
      <c r="B1" s="1511" t="s">
        <v>808</v>
      </c>
      <c r="C1" s="1512"/>
      <c r="D1" s="1512"/>
      <c r="E1" s="1512"/>
      <c r="F1" s="1512"/>
      <c r="G1" s="1512"/>
      <c r="H1" s="1512"/>
      <c r="I1" s="1512"/>
      <c r="J1" s="1512"/>
      <c r="K1" s="1512"/>
      <c r="L1" s="1512"/>
      <c r="M1" s="1513"/>
    </row>
    <row r="2" spans="1:14" x14ac:dyDescent="0.25">
      <c r="B2" s="1517" t="s">
        <v>60</v>
      </c>
      <c r="C2" s="1518"/>
      <c r="D2" s="1518"/>
      <c r="E2" s="1518"/>
      <c r="F2" s="1519"/>
      <c r="G2" s="58"/>
      <c r="H2" s="88" t="s">
        <v>61</v>
      </c>
      <c r="I2" s="59"/>
      <c r="J2" s="1517" t="s">
        <v>62</v>
      </c>
      <c r="K2" s="1518"/>
      <c r="L2" s="1518"/>
      <c r="M2" s="1519"/>
    </row>
    <row r="3" spans="1:14" x14ac:dyDescent="0.25">
      <c r="A3" s="24" t="s">
        <v>65</v>
      </c>
      <c r="B3" s="60" t="s">
        <v>79</v>
      </c>
      <c r="C3" s="61" t="s">
        <v>80</v>
      </c>
      <c r="D3" s="61" t="s">
        <v>81</v>
      </c>
      <c r="E3" s="61" t="s">
        <v>82</v>
      </c>
      <c r="F3" s="62" t="s">
        <v>83</v>
      </c>
      <c r="G3" s="61"/>
      <c r="H3" s="84" t="s">
        <v>84</v>
      </c>
      <c r="I3" s="61"/>
      <c r="J3" s="60" t="s">
        <v>85</v>
      </c>
      <c r="K3" s="61" t="s">
        <v>86</v>
      </c>
      <c r="L3" s="61" t="s">
        <v>87</v>
      </c>
      <c r="M3" s="62" t="s">
        <v>88</v>
      </c>
      <c r="N3" s="63"/>
    </row>
    <row r="4" spans="1:14" ht="105" x14ac:dyDescent="0.25">
      <c r="A4" s="28" t="s">
        <v>4</v>
      </c>
      <c r="B4" s="64" t="s">
        <v>120</v>
      </c>
      <c r="C4" s="65" t="s">
        <v>121</v>
      </c>
      <c r="D4" s="65" t="s">
        <v>122</v>
      </c>
      <c r="E4" s="65" t="s">
        <v>123</v>
      </c>
      <c r="F4" s="83" t="s">
        <v>124</v>
      </c>
      <c r="G4" s="1"/>
      <c r="H4" s="243" t="s">
        <v>466</v>
      </c>
      <c r="I4" s="1"/>
      <c r="J4" s="66" t="s">
        <v>92</v>
      </c>
      <c r="K4" s="67" t="s">
        <v>93</v>
      </c>
      <c r="L4" s="67" t="s">
        <v>94</v>
      </c>
      <c r="M4" s="68" t="s">
        <v>95</v>
      </c>
      <c r="N4" s="1"/>
    </row>
    <row r="5" spans="1:14" ht="15.75" x14ac:dyDescent="0.25">
      <c r="A5" s="19">
        <v>1900</v>
      </c>
      <c r="B5" s="66"/>
      <c r="C5" s="65"/>
      <c r="D5" s="65"/>
      <c r="E5" s="65"/>
      <c r="F5" s="83"/>
      <c r="G5" s="1"/>
      <c r="H5" s="85"/>
      <c r="I5" s="1"/>
      <c r="J5" s="64"/>
      <c r="K5" s="65"/>
      <c r="L5" s="65"/>
      <c r="M5" s="83"/>
      <c r="N5" s="1"/>
    </row>
    <row r="6" spans="1:14" ht="15.75" x14ac:dyDescent="0.25">
      <c r="A6" s="19">
        <v>1901</v>
      </c>
      <c r="B6" s="66"/>
      <c r="C6" s="65"/>
      <c r="D6" s="65"/>
      <c r="E6" s="65"/>
      <c r="F6" s="83"/>
      <c r="G6" s="1"/>
      <c r="H6" s="85"/>
      <c r="I6" s="1"/>
      <c r="J6" s="64"/>
      <c r="K6" s="65"/>
      <c r="L6" s="65"/>
      <c r="M6" s="83"/>
      <c r="N6" s="1"/>
    </row>
    <row r="7" spans="1:14" x14ac:dyDescent="0.25">
      <c r="A7" s="19">
        <v>1902</v>
      </c>
      <c r="B7" s="66"/>
      <c r="C7" s="65"/>
      <c r="D7" s="65"/>
      <c r="E7" s="65"/>
      <c r="F7" s="83"/>
      <c r="G7" s="1"/>
      <c r="H7" s="94"/>
      <c r="I7" s="1"/>
      <c r="J7" s="64"/>
      <c r="K7" s="65"/>
      <c r="L7" s="65"/>
      <c r="M7" s="83"/>
      <c r="N7" s="1"/>
    </row>
    <row r="8" spans="1:14" x14ac:dyDescent="0.25">
      <c r="A8" s="19">
        <v>1903</v>
      </c>
      <c r="B8" s="66"/>
      <c r="C8" s="65"/>
      <c r="D8" s="65"/>
      <c r="E8" s="65"/>
      <c r="F8" s="83"/>
      <c r="G8" s="1"/>
      <c r="H8" s="94"/>
      <c r="I8" s="1"/>
      <c r="J8" s="64"/>
      <c r="K8" s="65"/>
      <c r="L8" s="65"/>
      <c r="M8" s="83"/>
      <c r="N8" s="1"/>
    </row>
    <row r="9" spans="1:14" x14ac:dyDescent="0.25">
      <c r="A9" s="19">
        <v>1904</v>
      </c>
      <c r="B9" s="66"/>
      <c r="C9" s="65"/>
      <c r="D9" s="65"/>
      <c r="E9" s="65"/>
      <c r="F9" s="83"/>
      <c r="G9" s="1"/>
      <c r="H9" s="94"/>
      <c r="I9" s="1"/>
      <c r="J9" s="64"/>
      <c r="K9" s="65"/>
      <c r="L9" s="65"/>
      <c r="M9" s="83"/>
      <c r="N9" s="1"/>
    </row>
    <row r="10" spans="1:14" x14ac:dyDescent="0.25">
      <c r="A10" s="19">
        <v>1905</v>
      </c>
      <c r="B10" s="66"/>
      <c r="C10" s="65"/>
      <c r="D10" s="65"/>
      <c r="E10" s="65"/>
      <c r="F10" s="83"/>
      <c r="G10" s="1"/>
      <c r="H10" s="86"/>
      <c r="I10" s="1"/>
      <c r="J10" s="64"/>
      <c r="K10" s="65"/>
      <c r="L10" s="65"/>
      <c r="M10" s="83"/>
      <c r="N10" s="1"/>
    </row>
    <row r="11" spans="1:14" x14ac:dyDescent="0.25">
      <c r="A11" s="19">
        <v>1906</v>
      </c>
      <c r="B11" s="66"/>
      <c r="C11" s="65"/>
      <c r="D11" s="65"/>
      <c r="E11" s="65"/>
      <c r="F11" s="83"/>
      <c r="G11" s="1"/>
      <c r="H11" s="94"/>
      <c r="I11" s="1"/>
      <c r="J11" s="64"/>
      <c r="K11" s="65"/>
      <c r="L11" s="65"/>
      <c r="M11" s="83"/>
      <c r="N11" s="1"/>
    </row>
    <row r="12" spans="1:14" x14ac:dyDescent="0.25">
      <c r="A12" s="19">
        <v>1907</v>
      </c>
      <c r="B12" s="66"/>
      <c r="C12" s="65"/>
      <c r="D12" s="65"/>
      <c r="E12" s="65"/>
      <c r="F12" s="83"/>
      <c r="G12" s="1"/>
      <c r="H12" s="94"/>
      <c r="I12" s="1"/>
      <c r="J12" s="64"/>
      <c r="K12" s="65"/>
      <c r="L12" s="65"/>
      <c r="M12" s="83"/>
      <c r="N12" s="1"/>
    </row>
    <row r="13" spans="1:14" x14ac:dyDescent="0.25">
      <c r="A13" s="19">
        <v>1908</v>
      </c>
      <c r="B13" s="66"/>
      <c r="C13" s="65"/>
      <c r="D13" s="65"/>
      <c r="E13" s="65"/>
      <c r="F13" s="83"/>
      <c r="G13" s="1"/>
      <c r="H13" s="86"/>
      <c r="I13" s="1"/>
      <c r="J13" s="64"/>
      <c r="K13" s="65"/>
      <c r="L13" s="65"/>
      <c r="M13" s="83"/>
      <c r="N13" s="1"/>
    </row>
    <row r="14" spans="1:14" x14ac:dyDescent="0.25">
      <c r="A14" s="19">
        <v>1909</v>
      </c>
      <c r="B14" s="66"/>
      <c r="C14" s="65"/>
      <c r="D14" s="65"/>
      <c r="E14" s="65"/>
      <c r="F14" s="83"/>
      <c r="G14" s="1"/>
      <c r="H14" s="86"/>
      <c r="I14" s="1"/>
      <c r="J14" s="64"/>
      <c r="K14" s="65"/>
      <c r="L14" s="65"/>
      <c r="M14" s="83"/>
      <c r="N14" s="1"/>
    </row>
    <row r="15" spans="1:14" x14ac:dyDescent="0.25">
      <c r="A15" s="19">
        <v>1910</v>
      </c>
      <c r="B15" s="66"/>
      <c r="C15" s="65"/>
      <c r="D15" s="65"/>
      <c r="E15" s="65"/>
      <c r="F15" s="83"/>
      <c r="G15" s="1"/>
      <c r="H15" s="86"/>
      <c r="I15" s="1"/>
      <c r="J15" s="64"/>
      <c r="K15" s="65"/>
      <c r="L15" s="65"/>
      <c r="M15" s="83"/>
      <c r="N15" s="1"/>
    </row>
    <row r="16" spans="1:14" x14ac:dyDescent="0.25">
      <c r="A16" s="19">
        <v>1911</v>
      </c>
      <c r="B16" s="69"/>
      <c r="C16" s="90"/>
      <c r="D16" s="90"/>
      <c r="E16" s="90"/>
      <c r="F16" s="92"/>
      <c r="H16" s="86"/>
      <c r="J16" s="97"/>
      <c r="K16" s="90"/>
      <c r="L16" s="90"/>
      <c r="M16" s="92"/>
    </row>
    <row r="17" spans="1:13" x14ac:dyDescent="0.25">
      <c r="A17" s="19">
        <v>1912</v>
      </c>
      <c r="B17" s="69"/>
      <c r="C17" s="90"/>
      <c r="D17" s="90"/>
      <c r="E17" s="90"/>
      <c r="F17" s="92"/>
      <c r="H17" s="86"/>
      <c r="J17" s="97"/>
      <c r="K17" s="90"/>
      <c r="L17" s="90"/>
      <c r="M17" s="92"/>
    </row>
    <row r="18" spans="1:13" x14ac:dyDescent="0.25">
      <c r="A18" s="19">
        <v>1913</v>
      </c>
      <c r="B18" s="69"/>
      <c r="C18" s="90"/>
      <c r="D18" s="90"/>
      <c r="E18" s="90"/>
      <c r="F18" s="92"/>
      <c r="H18" s="86"/>
      <c r="J18" s="97"/>
      <c r="K18" s="90"/>
      <c r="L18" s="90"/>
      <c r="M18" s="92"/>
    </row>
    <row r="19" spans="1:13" x14ac:dyDescent="0.25">
      <c r="A19" s="19">
        <v>1914</v>
      </c>
      <c r="B19" s="69"/>
      <c r="C19" s="90"/>
      <c r="D19" s="90"/>
      <c r="E19" s="90"/>
      <c r="F19" s="92"/>
      <c r="H19" s="86"/>
      <c r="J19" s="97"/>
      <c r="K19" s="90"/>
      <c r="L19" s="90"/>
      <c r="M19" s="92"/>
    </row>
    <row r="20" spans="1:13" x14ac:dyDescent="0.25">
      <c r="A20" s="19">
        <v>1915</v>
      </c>
      <c r="B20" s="69"/>
      <c r="C20" s="90"/>
      <c r="D20" s="90"/>
      <c r="E20" s="90"/>
      <c r="F20" s="92"/>
      <c r="H20" s="86"/>
      <c r="J20" s="97"/>
      <c r="K20" s="90"/>
      <c r="L20" s="90"/>
      <c r="M20" s="92"/>
    </row>
    <row r="21" spans="1:13" x14ac:dyDescent="0.25">
      <c r="A21" s="19">
        <v>1916</v>
      </c>
      <c r="B21" s="69"/>
      <c r="C21" s="90"/>
      <c r="D21" s="90"/>
      <c r="E21" s="90"/>
      <c r="F21" s="92"/>
      <c r="H21" s="86"/>
      <c r="J21" s="97"/>
      <c r="K21" s="90"/>
      <c r="L21" s="90"/>
      <c r="M21" s="92"/>
    </row>
    <row r="22" spans="1:13" x14ac:dyDescent="0.25">
      <c r="A22" s="19">
        <v>1917</v>
      </c>
      <c r="B22" s="69"/>
      <c r="C22" s="90"/>
      <c r="D22" s="90"/>
      <c r="E22" s="90"/>
      <c r="F22" s="92"/>
      <c r="H22" s="86"/>
      <c r="J22" s="97"/>
      <c r="K22" s="90"/>
      <c r="L22" s="90"/>
      <c r="M22" s="92"/>
    </row>
    <row r="23" spans="1:13" x14ac:dyDescent="0.25">
      <c r="A23" s="19">
        <v>1918</v>
      </c>
      <c r="B23" s="69"/>
      <c r="C23" s="90"/>
      <c r="D23" s="90"/>
      <c r="E23" s="90"/>
      <c r="F23" s="92"/>
      <c r="H23" s="86"/>
      <c r="J23" s="97"/>
      <c r="K23" s="90"/>
      <c r="L23" s="90"/>
      <c r="M23" s="92"/>
    </row>
    <row r="24" spans="1:13" x14ac:dyDescent="0.25">
      <c r="A24" s="19">
        <v>1919</v>
      </c>
      <c r="B24" s="69"/>
      <c r="C24" s="90"/>
      <c r="D24" s="90"/>
      <c r="E24" s="90"/>
      <c r="F24" s="92"/>
      <c r="H24" s="86"/>
      <c r="J24" s="97"/>
      <c r="K24" s="90"/>
      <c r="L24" s="90"/>
      <c r="M24" s="92"/>
    </row>
    <row r="25" spans="1:13" x14ac:dyDescent="0.25">
      <c r="A25" s="19">
        <v>1920</v>
      </c>
      <c r="B25" s="69"/>
      <c r="C25" s="90"/>
      <c r="D25" s="90"/>
      <c r="E25" s="90"/>
      <c r="F25" s="92"/>
      <c r="H25" s="86"/>
      <c r="J25" s="97"/>
      <c r="K25" s="90"/>
      <c r="L25" s="90"/>
      <c r="M25" s="92"/>
    </row>
    <row r="26" spans="1:13" x14ac:dyDescent="0.25">
      <c r="A26" s="19">
        <v>1921</v>
      </c>
      <c r="B26" s="69"/>
      <c r="C26" s="90"/>
      <c r="D26" s="90"/>
      <c r="E26" s="90"/>
      <c r="F26" s="92"/>
      <c r="H26" s="86"/>
      <c r="J26" s="97"/>
      <c r="K26" s="90"/>
      <c r="L26" s="90"/>
      <c r="M26" s="92"/>
    </row>
    <row r="27" spans="1:13" x14ac:dyDescent="0.25">
      <c r="A27" s="19">
        <v>1922</v>
      </c>
      <c r="B27" s="69"/>
      <c r="C27" s="90"/>
      <c r="D27" s="90"/>
      <c r="E27" s="90"/>
      <c r="F27" s="92"/>
      <c r="H27" s="86"/>
      <c r="J27" s="97"/>
      <c r="K27" s="90"/>
      <c r="L27" s="90"/>
      <c r="M27" s="92"/>
    </row>
    <row r="28" spans="1:13" x14ac:dyDescent="0.25">
      <c r="A28" s="19">
        <v>1923</v>
      </c>
      <c r="B28" s="69"/>
      <c r="C28" s="90"/>
      <c r="D28" s="90"/>
      <c r="E28" s="90"/>
      <c r="F28" s="92"/>
      <c r="H28" s="86"/>
      <c r="J28" s="97"/>
      <c r="K28" s="90"/>
      <c r="L28" s="90"/>
      <c r="M28" s="92"/>
    </row>
    <row r="29" spans="1:13" x14ac:dyDescent="0.25">
      <c r="A29" s="19">
        <v>1924</v>
      </c>
      <c r="B29" s="69"/>
      <c r="C29" s="90"/>
      <c r="D29" s="90"/>
      <c r="E29" s="90"/>
      <c r="F29" s="92"/>
      <c r="H29" s="86"/>
      <c r="J29" s="97"/>
      <c r="K29" s="90"/>
      <c r="L29" s="90"/>
      <c r="M29" s="92"/>
    </row>
    <row r="30" spans="1:13" x14ac:dyDescent="0.25">
      <c r="A30" s="19">
        <v>1925</v>
      </c>
      <c r="B30" s="69"/>
      <c r="C30" s="90"/>
      <c r="D30" s="90"/>
      <c r="E30" s="90"/>
      <c r="F30" s="92"/>
      <c r="H30" s="86"/>
      <c r="J30" s="97"/>
      <c r="K30" s="90"/>
      <c r="L30" s="90"/>
      <c r="M30" s="92"/>
    </row>
    <row r="31" spans="1:13" x14ac:dyDescent="0.25">
      <c r="A31" s="19">
        <v>1926</v>
      </c>
      <c r="B31" s="69"/>
      <c r="C31" s="90"/>
      <c r="D31" s="90"/>
      <c r="E31" s="90"/>
      <c r="F31" s="92"/>
      <c r="H31" s="86"/>
      <c r="J31" s="97"/>
      <c r="K31" s="90"/>
      <c r="L31" s="90"/>
      <c r="M31" s="92"/>
    </row>
    <row r="32" spans="1:13" x14ac:dyDescent="0.25">
      <c r="A32" s="19">
        <v>1927</v>
      </c>
      <c r="B32" s="69"/>
      <c r="C32" s="90"/>
      <c r="D32" s="90"/>
      <c r="E32" s="90"/>
      <c r="F32" s="92"/>
      <c r="H32" s="86"/>
      <c r="J32" s="97"/>
      <c r="K32" s="90"/>
      <c r="L32" s="90"/>
      <c r="M32" s="92"/>
    </row>
    <row r="33" spans="1:13" x14ac:dyDescent="0.25">
      <c r="A33" s="19">
        <v>1928</v>
      </c>
      <c r="B33" s="69"/>
      <c r="C33" s="90"/>
      <c r="D33" s="90"/>
      <c r="E33" s="90"/>
      <c r="F33" s="92"/>
      <c r="H33" s="86"/>
      <c r="J33" s="97"/>
      <c r="K33" s="90"/>
      <c r="L33" s="90"/>
      <c r="M33" s="92"/>
    </row>
    <row r="34" spans="1:13" x14ac:dyDescent="0.25">
      <c r="A34" s="19">
        <v>1929</v>
      </c>
      <c r="B34" s="69"/>
      <c r="C34" s="90"/>
      <c r="D34" s="90"/>
      <c r="E34" s="90"/>
      <c r="F34" s="92"/>
      <c r="H34" s="86"/>
      <c r="J34" s="97"/>
      <c r="K34" s="90"/>
      <c r="L34" s="90"/>
      <c r="M34" s="92"/>
    </row>
    <row r="35" spans="1:13" x14ac:dyDescent="0.25">
      <c r="A35" s="19">
        <v>1930</v>
      </c>
      <c r="B35" s="69"/>
      <c r="C35" s="90"/>
      <c r="D35" s="90"/>
      <c r="E35" s="90"/>
      <c r="F35" s="92"/>
      <c r="H35" s="86"/>
      <c r="J35" s="97"/>
      <c r="K35" s="90"/>
      <c r="L35" s="90"/>
      <c r="M35" s="92"/>
    </row>
    <row r="36" spans="1:13" x14ac:dyDescent="0.25">
      <c r="A36" s="19">
        <v>1931</v>
      </c>
      <c r="B36" s="69"/>
      <c r="C36" s="90"/>
      <c r="D36" s="90"/>
      <c r="E36" s="90"/>
      <c r="F36" s="92"/>
      <c r="H36" s="86"/>
      <c r="J36" s="97"/>
      <c r="K36" s="90"/>
      <c r="L36" s="90"/>
      <c r="M36" s="92"/>
    </row>
    <row r="37" spans="1:13" x14ac:dyDescent="0.25">
      <c r="A37" s="19">
        <v>1932</v>
      </c>
      <c r="B37" s="69"/>
      <c r="C37" s="90"/>
      <c r="D37" s="90"/>
      <c r="E37" s="90"/>
      <c r="F37" s="92"/>
      <c r="H37" s="86">
        <f>[4]Argentina!$B37</f>
        <v>18.77</v>
      </c>
      <c r="J37" s="97"/>
      <c r="K37" s="90"/>
      <c r="L37" s="90"/>
      <c r="M37" s="92"/>
    </row>
    <row r="38" spans="1:13" x14ac:dyDescent="0.25">
      <c r="A38" s="19">
        <v>1933</v>
      </c>
      <c r="B38" s="69"/>
      <c r="C38" s="90"/>
      <c r="D38" s="90"/>
      <c r="E38" s="90"/>
      <c r="F38" s="92"/>
      <c r="H38" s="86">
        <f>[4]Argentina!$B38</f>
        <v>17.18</v>
      </c>
      <c r="J38" s="97"/>
      <c r="K38" s="90"/>
      <c r="L38" s="90"/>
      <c r="M38" s="92"/>
    </row>
    <row r="39" spans="1:13" x14ac:dyDescent="0.25">
      <c r="A39" s="19">
        <v>1934</v>
      </c>
      <c r="B39" s="69"/>
      <c r="C39" s="90"/>
      <c r="D39" s="90"/>
      <c r="E39" s="90"/>
      <c r="F39" s="92"/>
      <c r="H39" s="86">
        <f>[4]Argentina!$B39</f>
        <v>18.059999999999999</v>
      </c>
      <c r="J39" s="97"/>
      <c r="K39" s="90"/>
      <c r="L39" s="90"/>
      <c r="M39" s="92"/>
    </row>
    <row r="40" spans="1:13" x14ac:dyDescent="0.25">
      <c r="A40" s="19">
        <v>1935</v>
      </c>
      <c r="B40" s="69"/>
      <c r="C40" s="90"/>
      <c r="D40" s="90"/>
      <c r="E40" s="90"/>
      <c r="F40" s="92"/>
      <c r="H40" s="86">
        <f>[4]Argentina!$B40</f>
        <v>18.440000000000001</v>
      </c>
      <c r="J40" s="97"/>
      <c r="K40" s="90"/>
      <c r="L40" s="90"/>
      <c r="M40" s="92"/>
    </row>
    <row r="41" spans="1:13" x14ac:dyDescent="0.25">
      <c r="A41" s="19">
        <v>1936</v>
      </c>
      <c r="B41" s="69"/>
      <c r="C41" s="90"/>
      <c r="D41" s="90"/>
      <c r="E41" s="90"/>
      <c r="F41" s="92"/>
      <c r="H41" s="86">
        <f>[4]Argentina!$B41</f>
        <v>20.399999999999999</v>
      </c>
      <c r="J41" s="97"/>
      <c r="K41" s="90"/>
      <c r="L41" s="90"/>
      <c r="M41" s="92"/>
    </row>
    <row r="42" spans="1:13" x14ac:dyDescent="0.25">
      <c r="A42" s="19">
        <v>1937</v>
      </c>
      <c r="B42" s="69"/>
      <c r="C42" s="90"/>
      <c r="D42" s="90"/>
      <c r="E42" s="90"/>
      <c r="F42" s="92"/>
      <c r="H42" s="86">
        <f>[4]Argentina!$B42</f>
        <v>20.440000000000001</v>
      </c>
      <c r="J42" s="97"/>
      <c r="K42" s="90"/>
      <c r="L42" s="90"/>
      <c r="M42" s="92"/>
    </row>
    <row r="43" spans="1:13" x14ac:dyDescent="0.25">
      <c r="A43" s="19">
        <v>1938</v>
      </c>
      <c r="B43" s="69"/>
      <c r="C43" s="90"/>
      <c r="D43" s="90"/>
      <c r="E43" s="90"/>
      <c r="F43" s="92"/>
      <c r="H43" s="86">
        <f>[4]Argentina!$B43</f>
        <v>20.47</v>
      </c>
      <c r="J43" s="97"/>
      <c r="K43" s="90"/>
      <c r="L43" s="90"/>
      <c r="M43" s="92"/>
    </row>
    <row r="44" spans="1:13" x14ac:dyDescent="0.25">
      <c r="A44" s="19">
        <v>1939</v>
      </c>
      <c r="B44" s="69"/>
      <c r="C44" s="90"/>
      <c r="D44" s="90"/>
      <c r="E44" s="90"/>
      <c r="F44" s="92"/>
      <c r="H44" s="86">
        <f>[4]Argentina!$B44</f>
        <v>20.88</v>
      </c>
      <c r="J44" s="97"/>
      <c r="K44" s="90"/>
      <c r="L44" s="90"/>
      <c r="M44" s="92"/>
    </row>
    <row r="45" spans="1:13" x14ac:dyDescent="0.25">
      <c r="A45" s="19">
        <v>1940</v>
      </c>
      <c r="B45" s="69"/>
      <c r="C45" s="90"/>
      <c r="D45" s="90"/>
      <c r="E45" s="90"/>
      <c r="F45" s="92"/>
      <c r="H45" s="86">
        <f>[4]Argentina!$B45</f>
        <v>20.11</v>
      </c>
      <c r="J45" s="97"/>
      <c r="K45" s="90"/>
      <c r="L45" s="90"/>
      <c r="M45" s="92"/>
    </row>
    <row r="46" spans="1:13" x14ac:dyDescent="0.25">
      <c r="A46" s="19">
        <v>1941</v>
      </c>
      <c r="B46" s="69"/>
      <c r="C46" s="90"/>
      <c r="D46" s="90"/>
      <c r="E46" s="90"/>
      <c r="F46" s="92"/>
      <c r="H46" s="86">
        <f>[4]Argentina!$B46</f>
        <v>22.43</v>
      </c>
      <c r="J46" s="97"/>
      <c r="K46" s="90"/>
      <c r="L46" s="90"/>
      <c r="M46" s="92"/>
    </row>
    <row r="47" spans="1:13" x14ac:dyDescent="0.25">
      <c r="A47" s="19">
        <v>1942</v>
      </c>
      <c r="B47" s="69"/>
      <c r="C47" s="90"/>
      <c r="D47" s="90"/>
      <c r="E47" s="90"/>
      <c r="F47" s="92"/>
      <c r="H47" s="86">
        <f>[4]Argentina!$B47</f>
        <v>23.77</v>
      </c>
      <c r="J47" s="97"/>
      <c r="K47" s="90"/>
      <c r="L47" s="90"/>
      <c r="M47" s="92"/>
    </row>
    <row r="48" spans="1:13" x14ac:dyDescent="0.25">
      <c r="A48" s="19">
        <v>1943</v>
      </c>
      <c r="B48" s="69"/>
      <c r="C48" s="90"/>
      <c r="D48" s="90"/>
      <c r="E48" s="90"/>
      <c r="F48" s="92"/>
      <c r="H48" s="86">
        <f>[4]Argentina!$B48</f>
        <v>25.96</v>
      </c>
      <c r="J48" s="97"/>
      <c r="K48" s="90"/>
      <c r="L48" s="90"/>
      <c r="M48" s="92"/>
    </row>
    <row r="49" spans="1:13" x14ac:dyDescent="0.25">
      <c r="A49" s="19">
        <v>1944</v>
      </c>
      <c r="B49" s="69"/>
      <c r="C49" s="90"/>
      <c r="D49" s="90"/>
      <c r="E49" s="90"/>
      <c r="F49" s="92"/>
      <c r="H49" s="86">
        <f>[4]Argentina!$B49</f>
        <v>24.75</v>
      </c>
      <c r="J49" s="97"/>
      <c r="K49" s="90"/>
      <c r="L49" s="90"/>
      <c r="M49" s="92"/>
    </row>
    <row r="50" spans="1:13" x14ac:dyDescent="0.25">
      <c r="A50" s="19">
        <v>1945</v>
      </c>
      <c r="B50" s="69"/>
      <c r="C50" s="90"/>
      <c r="D50" s="90"/>
      <c r="E50" s="90"/>
      <c r="F50" s="92"/>
      <c r="H50" s="86">
        <f>[4]Argentina!$B50</f>
        <v>23.39</v>
      </c>
      <c r="J50" s="97"/>
      <c r="K50" s="90"/>
      <c r="L50" s="90"/>
      <c r="M50" s="92"/>
    </row>
    <row r="51" spans="1:13" x14ac:dyDescent="0.25">
      <c r="A51" s="19">
        <v>1946</v>
      </c>
      <c r="B51" s="69"/>
      <c r="C51" s="90"/>
      <c r="D51" s="90"/>
      <c r="E51" s="90"/>
      <c r="F51" s="92"/>
      <c r="H51" s="86">
        <f>[4]Argentina!$B51</f>
        <v>22.63</v>
      </c>
      <c r="J51" s="97"/>
      <c r="K51" s="90"/>
      <c r="L51" s="90"/>
      <c r="M51" s="92"/>
    </row>
    <row r="52" spans="1:13" x14ac:dyDescent="0.25">
      <c r="A52" s="19">
        <v>1947</v>
      </c>
      <c r="B52" s="69"/>
      <c r="C52" s="90"/>
      <c r="D52" s="90"/>
      <c r="E52" s="90"/>
      <c r="F52" s="92"/>
      <c r="H52" s="86">
        <f>[4]Argentina!$B52</f>
        <v>24.02</v>
      </c>
      <c r="J52" s="97"/>
      <c r="K52" s="90"/>
      <c r="L52" s="90"/>
      <c r="M52" s="92"/>
    </row>
    <row r="53" spans="1:13" x14ac:dyDescent="0.25">
      <c r="A53" s="19">
        <v>1948</v>
      </c>
      <c r="B53" s="69"/>
      <c r="C53" s="90"/>
      <c r="D53" s="90"/>
      <c r="E53" s="90"/>
      <c r="F53" s="92"/>
      <c r="H53" s="86">
        <f>[4]Argentina!$B53</f>
        <v>23.22</v>
      </c>
      <c r="J53" s="97"/>
      <c r="K53" s="90"/>
      <c r="L53" s="90"/>
      <c r="M53" s="92"/>
    </row>
    <row r="54" spans="1:13" x14ac:dyDescent="0.25">
      <c r="A54" s="19">
        <v>1949</v>
      </c>
      <c r="B54" s="69"/>
      <c r="C54" s="90"/>
      <c r="D54" s="90"/>
      <c r="E54" s="90"/>
      <c r="F54" s="92"/>
      <c r="H54" s="86">
        <f>[4]Argentina!$B54</f>
        <v>19.34</v>
      </c>
      <c r="J54" s="97"/>
      <c r="K54" s="90"/>
      <c r="L54" s="90"/>
      <c r="M54" s="92"/>
    </row>
    <row r="55" spans="1:13" x14ac:dyDescent="0.25">
      <c r="A55" s="19">
        <v>1950</v>
      </c>
      <c r="B55" s="69"/>
      <c r="C55" s="90"/>
      <c r="D55" s="90"/>
      <c r="E55" s="90"/>
      <c r="F55" s="92"/>
      <c r="H55" s="86">
        <f>[4]Argentina!$B55</f>
        <v>19.809999999999999</v>
      </c>
      <c r="J55" s="97"/>
      <c r="K55" s="90"/>
      <c r="L55" s="90"/>
      <c r="M55" s="92"/>
    </row>
    <row r="56" spans="1:13" x14ac:dyDescent="0.25">
      <c r="A56" s="19">
        <v>1951</v>
      </c>
      <c r="B56" s="69"/>
      <c r="C56" s="90"/>
      <c r="D56" s="90"/>
      <c r="E56" s="90"/>
      <c r="F56" s="92"/>
      <c r="H56" s="86">
        <f>[4]Argentina!$B56</f>
        <v>16.96</v>
      </c>
      <c r="J56" s="97"/>
      <c r="K56" s="90"/>
      <c r="L56" s="90"/>
      <c r="M56" s="92"/>
    </row>
    <row r="57" spans="1:13" x14ac:dyDescent="0.25">
      <c r="A57" s="19">
        <v>1952</v>
      </c>
      <c r="B57" s="69"/>
      <c r="C57" s="90"/>
      <c r="D57" s="90"/>
      <c r="E57" s="90"/>
      <c r="F57" s="92"/>
      <c r="H57" s="86">
        <f>[4]Argentina!$B57</f>
        <v>15.96</v>
      </c>
      <c r="J57" s="97"/>
      <c r="K57" s="90"/>
      <c r="L57" s="90"/>
      <c r="M57" s="92"/>
    </row>
    <row r="58" spans="1:13" x14ac:dyDescent="0.25">
      <c r="A58" s="19">
        <v>1953</v>
      </c>
      <c r="B58" s="69">
        <f>[5]Sheet1!$B58</f>
        <v>40</v>
      </c>
      <c r="C58" s="90"/>
      <c r="D58" s="90"/>
      <c r="E58" s="90"/>
      <c r="F58" s="92"/>
      <c r="H58" s="86">
        <f>[4]Argentina!$B58</f>
        <v>15.35</v>
      </c>
      <c r="J58" s="97"/>
      <c r="K58" s="90"/>
      <c r="L58" s="90"/>
      <c r="M58" s="92"/>
    </row>
    <row r="59" spans="1:13" x14ac:dyDescent="0.25">
      <c r="A59" s="19">
        <v>1954</v>
      </c>
      <c r="B59" s="69"/>
      <c r="C59" s="90"/>
      <c r="D59" s="90"/>
      <c r="E59" s="90"/>
      <c r="F59" s="92"/>
      <c r="H59" s="86">
        <f>[4]Argentina!$B59</f>
        <v>16.54</v>
      </c>
      <c r="J59" s="97"/>
      <c r="K59" s="90"/>
      <c r="L59" s="90"/>
      <c r="M59" s="92"/>
    </row>
    <row r="60" spans="1:13" x14ac:dyDescent="0.25">
      <c r="A60" s="19">
        <v>1955</v>
      </c>
      <c r="B60" s="69"/>
      <c r="C60" s="90"/>
      <c r="D60" s="90"/>
      <c r="E60" s="90"/>
      <c r="F60" s="92"/>
      <c r="H60" s="86"/>
      <c r="J60" s="97"/>
      <c r="K60" s="90"/>
      <c r="L60" s="90"/>
      <c r="M60" s="92"/>
    </row>
    <row r="61" spans="1:13" x14ac:dyDescent="0.25">
      <c r="A61" s="19">
        <v>1956</v>
      </c>
      <c r="B61" s="69"/>
      <c r="C61" s="90"/>
      <c r="D61" s="90"/>
      <c r="E61" s="90"/>
      <c r="F61" s="92"/>
      <c r="H61" s="86">
        <f>[4]Argentina!$B61</f>
        <v>15.66</v>
      </c>
      <c r="J61" s="97"/>
      <c r="K61" s="90"/>
      <c r="L61" s="90"/>
      <c r="M61" s="92"/>
    </row>
    <row r="62" spans="1:13" x14ac:dyDescent="0.25">
      <c r="A62" s="19">
        <v>1957</v>
      </c>
      <c r="B62" s="69"/>
      <c r="C62" s="90"/>
      <c r="D62" s="90"/>
      <c r="E62" s="90"/>
      <c r="F62" s="92"/>
      <c r="H62" s="86"/>
      <c r="J62" s="97"/>
      <c r="K62" s="90"/>
      <c r="L62" s="90"/>
      <c r="M62" s="92"/>
    </row>
    <row r="63" spans="1:13" x14ac:dyDescent="0.25">
      <c r="A63" s="19">
        <v>1958</v>
      </c>
      <c r="B63" s="69"/>
      <c r="C63" s="90"/>
      <c r="D63" s="90"/>
      <c r="E63" s="90"/>
      <c r="F63" s="92"/>
      <c r="H63" s="86">
        <f>[4]Argentina!$B63</f>
        <v>14.17</v>
      </c>
      <c r="J63" s="97"/>
      <c r="K63" s="90"/>
      <c r="L63" s="90"/>
      <c r="M63" s="92"/>
    </row>
    <row r="64" spans="1:13" x14ac:dyDescent="0.25">
      <c r="A64" s="19">
        <v>1959</v>
      </c>
      <c r="B64" s="69">
        <v>44.7</v>
      </c>
      <c r="C64" s="90"/>
      <c r="D64" s="90"/>
      <c r="E64" s="90"/>
      <c r="F64" s="92"/>
      <c r="H64" s="86">
        <f>[4]Argentina!$B64</f>
        <v>15.92</v>
      </c>
      <c r="J64" s="97"/>
      <c r="K64" s="90"/>
      <c r="L64" s="90"/>
      <c r="M64" s="92"/>
    </row>
    <row r="65" spans="1:13" x14ac:dyDescent="0.25">
      <c r="A65" s="19">
        <v>1960</v>
      </c>
      <c r="B65" s="69"/>
      <c r="C65" s="90"/>
      <c r="D65" s="90"/>
      <c r="E65" s="90"/>
      <c r="F65" s="92"/>
      <c r="H65" s="86"/>
      <c r="J65" s="97"/>
      <c r="K65" s="90"/>
      <c r="L65" s="90"/>
      <c r="M65" s="92"/>
    </row>
    <row r="66" spans="1:13" x14ac:dyDescent="0.25">
      <c r="A66" s="19">
        <v>1961</v>
      </c>
      <c r="B66" s="97">
        <v>41.9</v>
      </c>
      <c r="C66" s="90"/>
      <c r="D66" s="90"/>
      <c r="E66" s="90"/>
      <c r="F66" s="92"/>
      <c r="H66" s="86">
        <f>[4]Argentina!$B66</f>
        <v>14.68</v>
      </c>
      <c r="J66" s="97"/>
      <c r="K66" s="90"/>
      <c r="L66" s="90"/>
      <c r="M66" s="92"/>
    </row>
    <row r="67" spans="1:13" x14ac:dyDescent="0.25">
      <c r="A67" s="19">
        <v>1962</v>
      </c>
      <c r="B67" s="69"/>
      <c r="C67" s="90"/>
      <c r="D67" s="90"/>
      <c r="E67" s="90"/>
      <c r="F67" s="92"/>
      <c r="H67" s="86"/>
      <c r="J67" s="97"/>
      <c r="K67" s="90"/>
      <c r="L67" s="90"/>
      <c r="M67" s="92"/>
    </row>
    <row r="68" spans="1:13" x14ac:dyDescent="0.25">
      <c r="A68" s="19">
        <v>1963</v>
      </c>
      <c r="B68" s="69"/>
      <c r="C68" s="90"/>
      <c r="D68" s="90"/>
      <c r="E68" s="90"/>
      <c r="F68" s="92"/>
      <c r="H68" s="86"/>
      <c r="J68" s="97"/>
      <c r="K68" s="90"/>
      <c r="L68" s="90"/>
      <c r="M68" s="92"/>
    </row>
    <row r="69" spans="1:13" x14ac:dyDescent="0.25">
      <c r="A69" s="19">
        <v>1964</v>
      </c>
      <c r="B69" s="69"/>
      <c r="C69" s="90"/>
      <c r="D69" s="90"/>
      <c r="E69" s="90"/>
      <c r="F69" s="92"/>
      <c r="H69" s="86"/>
      <c r="J69" s="97"/>
      <c r="K69" s="90"/>
      <c r="L69" s="90"/>
      <c r="M69" s="92"/>
    </row>
    <row r="70" spans="1:13" x14ac:dyDescent="0.25">
      <c r="A70" s="19">
        <v>1965</v>
      </c>
      <c r="B70" s="69"/>
      <c r="C70" s="90"/>
      <c r="D70" s="90"/>
      <c r="E70" s="90"/>
      <c r="F70" s="92"/>
      <c r="H70" s="86"/>
      <c r="J70" s="97"/>
      <c r="K70" s="90"/>
      <c r="L70" s="90"/>
      <c r="M70" s="92"/>
    </row>
    <row r="71" spans="1:13" x14ac:dyDescent="0.25">
      <c r="A71" s="19">
        <v>1966</v>
      </c>
      <c r="B71" s="69"/>
      <c r="C71" s="90"/>
      <c r="D71" s="90"/>
      <c r="E71" s="90"/>
      <c r="F71" s="92"/>
      <c r="H71" s="86"/>
      <c r="J71" s="97"/>
      <c r="K71" s="90"/>
      <c r="L71" s="90"/>
      <c r="M71" s="92"/>
    </row>
    <row r="72" spans="1:13" x14ac:dyDescent="0.25">
      <c r="A72" s="19">
        <v>1967</v>
      </c>
      <c r="B72" s="69"/>
      <c r="C72" s="90"/>
      <c r="D72" s="90"/>
      <c r="E72" s="90"/>
      <c r="F72" s="92"/>
      <c r="H72" s="86"/>
      <c r="J72" s="97"/>
      <c r="K72" s="90"/>
      <c r="L72" s="90"/>
      <c r="M72" s="92"/>
    </row>
    <row r="73" spans="1:13" x14ac:dyDescent="0.25">
      <c r="A73" s="19">
        <v>1968</v>
      </c>
      <c r="B73" s="69"/>
      <c r="C73" s="90"/>
      <c r="D73" s="90"/>
      <c r="E73" s="90"/>
      <c r="F73" s="92"/>
      <c r="H73" s="86"/>
      <c r="J73" s="97"/>
      <c r="K73" s="90"/>
      <c r="L73" s="90"/>
      <c r="M73" s="92"/>
    </row>
    <row r="74" spans="1:13" x14ac:dyDescent="0.25">
      <c r="A74" s="19">
        <v>1969</v>
      </c>
      <c r="B74" s="69"/>
      <c r="C74" s="90"/>
      <c r="D74" s="90"/>
      <c r="E74" s="90"/>
      <c r="F74" s="92"/>
      <c r="H74" s="86"/>
      <c r="J74" s="97"/>
      <c r="K74" s="90"/>
      <c r="L74" s="90"/>
      <c r="M74" s="92"/>
    </row>
    <row r="75" spans="1:13" x14ac:dyDescent="0.25">
      <c r="A75" s="19">
        <v>1970</v>
      </c>
      <c r="B75" s="69"/>
      <c r="C75" s="90"/>
      <c r="D75" s="90"/>
      <c r="E75" s="90"/>
      <c r="F75" s="92"/>
      <c r="H75" s="86"/>
      <c r="J75" s="97"/>
      <c r="K75" s="90"/>
      <c r="L75" s="90"/>
      <c r="M75" s="92"/>
    </row>
    <row r="76" spans="1:13" x14ac:dyDescent="0.25">
      <c r="A76" s="19">
        <v>1971</v>
      </c>
      <c r="B76" s="69"/>
      <c r="C76" s="90"/>
      <c r="D76" s="90"/>
      <c r="E76" s="90"/>
      <c r="F76" s="92"/>
      <c r="H76" s="86"/>
      <c r="J76" s="98"/>
      <c r="K76" s="91"/>
      <c r="L76" s="91"/>
      <c r="M76" s="93"/>
    </row>
    <row r="77" spans="1:13" x14ac:dyDescent="0.25">
      <c r="A77" s="19">
        <v>1972</v>
      </c>
      <c r="B77" s="576">
        <v>35.299999999999997</v>
      </c>
      <c r="C77" s="90"/>
      <c r="D77" s="90"/>
      <c r="E77" s="90"/>
      <c r="F77" s="92"/>
      <c r="H77" s="86"/>
      <c r="J77" s="98"/>
      <c r="K77" s="91"/>
      <c r="L77" s="91"/>
      <c r="M77" s="93"/>
    </row>
    <row r="78" spans="1:13" x14ac:dyDescent="0.25">
      <c r="A78" s="19">
        <v>1973</v>
      </c>
      <c r="B78" s="69"/>
      <c r="C78" s="90"/>
      <c r="D78" s="90"/>
      <c r="E78" s="90"/>
      <c r="F78" s="92"/>
      <c r="H78" s="86"/>
      <c r="J78" s="98"/>
      <c r="K78" s="91"/>
      <c r="L78" s="91"/>
      <c r="M78" s="93"/>
    </row>
    <row r="79" spans="1:13" x14ac:dyDescent="0.25">
      <c r="A79" s="19">
        <v>1974</v>
      </c>
      <c r="B79" s="69"/>
      <c r="C79" s="575">
        <f>'[6]intervals ei'!B13*100</f>
        <v>32.187022999999996</v>
      </c>
      <c r="D79" s="91"/>
      <c r="E79" s="91"/>
      <c r="F79" s="93"/>
      <c r="H79" s="86"/>
      <c r="J79" s="98">
        <f>'[7]intervals median'!$B$14</f>
        <v>13.11978</v>
      </c>
      <c r="K79" s="91"/>
      <c r="L79" s="91"/>
      <c r="M79" s="93"/>
    </row>
    <row r="80" spans="1:13" x14ac:dyDescent="0.25">
      <c r="A80" s="19">
        <v>1975</v>
      </c>
      <c r="B80" s="69"/>
      <c r="C80" s="91"/>
      <c r="D80" s="91"/>
      <c r="E80" s="91"/>
      <c r="F80" s="93"/>
      <c r="H80" s="86"/>
      <c r="J80" s="98"/>
      <c r="K80" s="91"/>
      <c r="L80" s="91"/>
      <c r="M80" s="93"/>
    </row>
    <row r="81" spans="1:13" x14ac:dyDescent="0.25">
      <c r="A81" s="19">
        <v>1976</v>
      </c>
      <c r="B81" s="69"/>
      <c r="C81" s="91"/>
      <c r="D81" s="91"/>
      <c r="E81" s="91"/>
      <c r="F81" s="93"/>
      <c r="H81" s="86"/>
      <c r="J81" s="98"/>
      <c r="K81" s="91"/>
      <c r="L81" s="91"/>
      <c r="M81" s="93"/>
    </row>
    <row r="82" spans="1:13" x14ac:dyDescent="0.25">
      <c r="A82" s="19">
        <v>1977</v>
      </c>
      <c r="B82" s="69"/>
      <c r="C82" s="91"/>
      <c r="D82" s="91"/>
      <c r="E82" s="91"/>
      <c r="F82" s="93"/>
      <c r="H82" s="86"/>
      <c r="J82" s="98"/>
      <c r="K82" s="91"/>
      <c r="L82" s="91"/>
      <c r="M82" s="93"/>
    </row>
    <row r="83" spans="1:13" x14ac:dyDescent="0.25">
      <c r="A83" s="19">
        <v>1978</v>
      </c>
      <c r="B83" s="69"/>
      <c r="C83" s="91"/>
      <c r="D83" s="91"/>
      <c r="E83" s="91"/>
      <c r="F83" s="93"/>
      <c r="H83" s="86"/>
      <c r="J83" s="98"/>
      <c r="K83" s="91"/>
      <c r="L83" s="91"/>
      <c r="M83" s="93"/>
    </row>
    <row r="84" spans="1:13" x14ac:dyDescent="0.25">
      <c r="A84" s="19">
        <v>1979</v>
      </c>
      <c r="B84" s="69"/>
      <c r="C84" s="91"/>
      <c r="D84" s="91"/>
      <c r="E84" s="91"/>
      <c r="F84" s="93"/>
      <c r="H84" s="86"/>
      <c r="J84" s="98"/>
      <c r="K84" s="91"/>
      <c r="L84" s="91"/>
      <c r="M84" s="93"/>
    </row>
    <row r="85" spans="1:13" x14ac:dyDescent="0.25">
      <c r="A85" s="19">
        <v>1980</v>
      </c>
      <c r="B85" s="69">
        <v>37.6</v>
      </c>
      <c r="C85" s="91">
        <f>'[6]intervals ei'!B14*100</f>
        <v>37.607992000000003</v>
      </c>
      <c r="D85" s="91"/>
      <c r="E85" s="91"/>
      <c r="F85" s="93"/>
      <c r="H85" s="86"/>
      <c r="J85" s="98">
        <f>'[7]intervals median'!$B$15</f>
        <v>16.796030999999999</v>
      </c>
      <c r="K85" s="91"/>
      <c r="L85" s="91"/>
      <c r="M85" s="93"/>
    </row>
    <row r="86" spans="1:13" x14ac:dyDescent="0.25">
      <c r="A86" s="19">
        <v>1981</v>
      </c>
      <c r="B86" s="69"/>
      <c r="C86" s="91"/>
      <c r="D86" s="91"/>
      <c r="E86" s="91"/>
      <c r="F86" s="93"/>
      <c r="H86" s="86"/>
      <c r="J86" s="98"/>
      <c r="K86" s="91"/>
      <c r="L86" s="91"/>
      <c r="M86" s="93"/>
    </row>
    <row r="87" spans="1:13" x14ac:dyDescent="0.25">
      <c r="A87" s="19">
        <v>1982</v>
      </c>
      <c r="B87" s="69"/>
      <c r="C87" s="91"/>
      <c r="D87" s="91"/>
      <c r="E87" s="91"/>
      <c r="F87" s="93"/>
      <c r="H87" s="86"/>
      <c r="J87" s="98"/>
      <c r="K87" s="91"/>
      <c r="L87" s="91"/>
      <c r="M87" s="93"/>
    </row>
    <row r="88" spans="1:13" x14ac:dyDescent="0.25">
      <c r="A88" s="19">
        <v>1983</v>
      </c>
      <c r="B88" s="69"/>
      <c r="C88" s="91"/>
      <c r="D88" s="91"/>
      <c r="E88" s="91"/>
      <c r="F88" s="93"/>
      <c r="H88" s="86"/>
      <c r="J88" s="98"/>
      <c r="K88" s="91"/>
      <c r="L88" s="91"/>
      <c r="M88" s="93"/>
    </row>
    <row r="89" spans="1:13" x14ac:dyDescent="0.25">
      <c r="A89" s="19">
        <v>1984</v>
      </c>
      <c r="B89" s="69"/>
      <c r="C89" s="91"/>
      <c r="D89" s="91"/>
      <c r="E89" s="91"/>
      <c r="F89" s="93"/>
      <c r="H89" s="86"/>
      <c r="J89" s="98"/>
      <c r="K89" s="91"/>
      <c r="L89" s="91"/>
      <c r="M89" s="93"/>
    </row>
    <row r="90" spans="1:13" x14ac:dyDescent="0.25">
      <c r="A90" s="19">
        <v>1985</v>
      </c>
      <c r="B90" s="69"/>
      <c r="C90" s="91"/>
      <c r="D90" s="91"/>
      <c r="E90" s="91"/>
      <c r="F90" s="93"/>
      <c r="H90" s="86"/>
      <c r="J90" s="98"/>
      <c r="K90" s="91"/>
      <c r="L90" s="91"/>
      <c r="M90" s="93"/>
    </row>
    <row r="91" spans="1:13" x14ac:dyDescent="0.25">
      <c r="A91" s="19">
        <v>1986</v>
      </c>
      <c r="B91" s="69">
        <v>40.5</v>
      </c>
      <c r="C91" s="91">
        <f>'[6]intervals ei'!B15*100</f>
        <v>40.522522000000002</v>
      </c>
      <c r="D91" s="91"/>
      <c r="E91" s="91"/>
      <c r="F91" s="93"/>
      <c r="H91" s="86"/>
      <c r="J91" s="98">
        <f>'[7]intervals median'!$B16</f>
        <v>17.613320999999999</v>
      </c>
      <c r="K91" s="91"/>
      <c r="L91" s="91"/>
      <c r="M91" s="93"/>
    </row>
    <row r="92" spans="1:13" x14ac:dyDescent="0.25">
      <c r="A92" s="19">
        <v>1987</v>
      </c>
      <c r="B92" s="69">
        <v>43.1</v>
      </c>
      <c r="C92" s="91">
        <f>'[6]intervals ei'!B16*100</f>
        <v>43.069925999999995</v>
      </c>
      <c r="D92" s="91"/>
      <c r="E92" s="91"/>
      <c r="F92" s="93"/>
      <c r="H92" s="86"/>
      <c r="J92" s="98">
        <f>'[7]intervals median'!$B17</f>
        <v>18.592105</v>
      </c>
      <c r="K92" s="91"/>
      <c r="L92" s="91"/>
      <c r="M92" s="93"/>
    </row>
    <row r="93" spans="1:13" x14ac:dyDescent="0.25">
      <c r="A93" s="19">
        <v>1988</v>
      </c>
      <c r="B93" s="69">
        <v>43.7</v>
      </c>
      <c r="C93" s="91">
        <f>'[6]intervals ei'!B17*100</f>
        <v>43.749380000000002</v>
      </c>
      <c r="D93" s="91"/>
      <c r="E93" s="91"/>
      <c r="F93" s="93"/>
      <c r="H93" s="86"/>
      <c r="J93" s="98">
        <f>'[7]intervals median'!$B18</f>
        <v>21.557403999999998</v>
      </c>
      <c r="K93" s="91"/>
      <c r="L93" s="91"/>
      <c r="M93" s="93"/>
    </row>
    <row r="94" spans="1:13" x14ac:dyDescent="0.25">
      <c r="A94" s="19">
        <v>1989</v>
      </c>
      <c r="B94" s="69"/>
      <c r="C94" s="91"/>
      <c r="D94" s="91"/>
      <c r="E94" s="91"/>
      <c r="F94" s="93"/>
      <c r="H94" s="86"/>
      <c r="J94" s="98"/>
      <c r="K94" s="91"/>
      <c r="L94" s="91"/>
      <c r="M94" s="93"/>
    </row>
    <row r="95" spans="1:13" x14ac:dyDescent="0.25">
      <c r="A95" s="19">
        <v>1990</v>
      </c>
      <c r="B95" s="69"/>
      <c r="C95" s="91"/>
      <c r="D95" s="91"/>
      <c r="E95" s="91"/>
      <c r="F95" s="93"/>
      <c r="H95" s="86"/>
      <c r="J95" s="98"/>
      <c r="K95" s="91"/>
      <c r="L95" s="91"/>
      <c r="M95" s="93"/>
    </row>
    <row r="96" spans="1:13" x14ac:dyDescent="0.25">
      <c r="A96" s="19">
        <v>1991</v>
      </c>
      <c r="B96" s="69">
        <v>44.2</v>
      </c>
      <c r="C96" s="91">
        <f>'[6]intervals ei'!B18*100</f>
        <v>44.174616999999998</v>
      </c>
      <c r="D96" s="91"/>
      <c r="E96" s="91"/>
      <c r="F96" s="93"/>
      <c r="H96" s="86"/>
      <c r="J96" s="98">
        <f>'[7]intervals median'!$B$19</f>
        <v>17.214241000000001</v>
      </c>
      <c r="K96" s="91"/>
      <c r="L96" s="91"/>
      <c r="M96" s="93"/>
    </row>
    <row r="97" spans="1:13" x14ac:dyDescent="0.25">
      <c r="A97" s="19">
        <v>1992</v>
      </c>
      <c r="B97" s="69">
        <v>42.4</v>
      </c>
      <c r="C97" s="71">
        <f>'[6]intervals ei'!B19*100</f>
        <v>42.379836999999995</v>
      </c>
      <c r="D97" s="71">
        <f>'[6]intervals ei'!B21*100</f>
        <v>42.948209999999996</v>
      </c>
      <c r="E97" s="91"/>
      <c r="F97" s="93"/>
      <c r="H97" s="86"/>
      <c r="J97" s="72">
        <f>'[7]intervals median'!$B$20</f>
        <v>17.217037999999999</v>
      </c>
      <c r="K97" s="71">
        <f>'[7]intervals median'!$B22</f>
        <v>19.558835999999999</v>
      </c>
      <c r="L97" s="91"/>
      <c r="M97" s="93"/>
    </row>
    <row r="98" spans="1:13" x14ac:dyDescent="0.25">
      <c r="A98" s="19">
        <v>1993</v>
      </c>
      <c r="B98" s="69"/>
      <c r="C98" s="91"/>
      <c r="D98" s="91">
        <f>'[6]intervals ei'!B22*100</f>
        <v>42.324534</v>
      </c>
      <c r="E98" s="91"/>
      <c r="F98" s="93"/>
      <c r="H98" s="86"/>
      <c r="J98" s="98"/>
      <c r="K98" s="91">
        <f>'[7]intervals median'!$B23</f>
        <v>20.099564999999998</v>
      </c>
      <c r="L98" s="91"/>
      <c r="M98" s="93"/>
    </row>
    <row r="99" spans="1:13" x14ac:dyDescent="0.25">
      <c r="A99" s="19">
        <v>1994</v>
      </c>
      <c r="B99" s="69"/>
      <c r="C99" s="91"/>
      <c r="D99" s="91">
        <f>'[6]intervals ei'!B23*100</f>
        <v>43.096780000000003</v>
      </c>
      <c r="E99" s="91"/>
      <c r="F99" s="93"/>
      <c r="H99" s="86"/>
      <c r="J99" s="98"/>
      <c r="K99" s="91">
        <f>'[7]intervals median'!$B24</f>
        <v>20.722494999999999</v>
      </c>
      <c r="L99" s="91"/>
      <c r="M99" s="93"/>
    </row>
    <row r="100" spans="1:13" x14ac:dyDescent="0.25">
      <c r="A100" s="19">
        <v>1995</v>
      </c>
      <c r="B100" s="69"/>
      <c r="C100" s="91"/>
      <c r="D100" s="91">
        <f>'[6]intervals ei'!B24*100</f>
        <v>45.968857</v>
      </c>
      <c r="E100" s="91"/>
      <c r="F100" s="93"/>
      <c r="H100" s="86"/>
      <c r="J100" s="98"/>
      <c r="K100" s="91">
        <f>'[7]intervals median'!$B25</f>
        <v>21.194300999999999</v>
      </c>
      <c r="L100" s="91"/>
      <c r="M100" s="93"/>
    </row>
    <row r="101" spans="1:13" x14ac:dyDescent="0.25">
      <c r="A101" s="19">
        <v>1996</v>
      </c>
      <c r="B101" s="69"/>
      <c r="C101" s="91"/>
      <c r="D101" s="91">
        <f>'[6]intervals ei'!B25*100</f>
        <v>46.260949000000004</v>
      </c>
      <c r="E101" s="91"/>
      <c r="F101" s="93"/>
      <c r="H101" s="86"/>
      <c r="J101" s="98"/>
      <c r="K101" s="91">
        <f>'[7]intervals median'!$B26</f>
        <v>22.554065999999999</v>
      </c>
      <c r="L101" s="91"/>
      <c r="M101" s="93"/>
    </row>
    <row r="102" spans="1:13" x14ac:dyDescent="0.25">
      <c r="A102" s="19">
        <v>1997</v>
      </c>
      <c r="B102" s="69"/>
      <c r="C102" s="91"/>
      <c r="D102" s="91">
        <f>'[6]intervals ei'!B26*100</f>
        <v>46.073363999999998</v>
      </c>
      <c r="E102" s="91"/>
      <c r="F102" s="93"/>
      <c r="H102" s="86">
        <f>[4]Argentina!$B102</f>
        <v>12.39</v>
      </c>
      <c r="J102" s="98"/>
      <c r="K102" s="91">
        <f>'[7]intervals median'!$B27</f>
        <v>22.229562999999999</v>
      </c>
      <c r="L102" s="91"/>
      <c r="M102" s="93"/>
    </row>
    <row r="103" spans="1:13" x14ac:dyDescent="0.25">
      <c r="A103" s="19">
        <v>1998</v>
      </c>
      <c r="B103" s="69"/>
      <c r="C103" s="91"/>
      <c r="D103" s="73">
        <f>'[6]intervals ei'!B27*100</f>
        <v>47.963276</v>
      </c>
      <c r="E103" s="73">
        <f>'[6]intervals ei'!B29*100</f>
        <v>47.831791000000003</v>
      </c>
      <c r="F103" s="93"/>
      <c r="H103" s="86">
        <f>[4]Argentina!$B103</f>
        <v>12.57</v>
      </c>
      <c r="J103" s="98"/>
      <c r="K103" s="73">
        <f>'[7]intervals median'!$B28</f>
        <v>21.933447999999999</v>
      </c>
      <c r="L103" s="73">
        <f>'[7]intervals median'!$B30</f>
        <v>23.020371000000001</v>
      </c>
      <c r="M103" s="93"/>
    </row>
    <row r="104" spans="1:13" x14ac:dyDescent="0.25">
      <c r="A104" s="19">
        <v>1999</v>
      </c>
      <c r="B104" s="69"/>
      <c r="C104" s="91"/>
      <c r="D104" s="91"/>
      <c r="E104" s="91">
        <f>'[6]intervals ei'!B30*100</f>
        <v>46.810853000000002</v>
      </c>
      <c r="F104" s="93"/>
      <c r="H104" s="86">
        <f>[4]Argentina!$B104</f>
        <v>13.53</v>
      </c>
      <c r="J104" s="98"/>
      <c r="K104" s="91"/>
      <c r="L104" s="91">
        <f>'[7]intervals median'!$B31</f>
        <v>22.473455999999999</v>
      </c>
      <c r="M104" s="93"/>
    </row>
    <row r="105" spans="1:13" x14ac:dyDescent="0.25">
      <c r="A105" s="19">
        <v>2000</v>
      </c>
      <c r="B105" s="69"/>
      <c r="C105" s="91"/>
      <c r="D105" s="91"/>
      <c r="E105" s="91">
        <f>'[6]intervals ei'!B31*100</f>
        <v>48.244084999999998</v>
      </c>
      <c r="F105" s="93"/>
      <c r="H105" s="86">
        <f>[4]Argentina!$B105</f>
        <v>14.34</v>
      </c>
      <c r="J105" s="98"/>
      <c r="K105" s="91"/>
      <c r="L105" s="91">
        <f>'[7]intervals median'!$B32</f>
        <v>24.477243999999999</v>
      </c>
      <c r="M105" s="93"/>
    </row>
    <row r="106" spans="1:13" x14ac:dyDescent="0.25">
      <c r="A106" s="19">
        <v>2001</v>
      </c>
      <c r="B106" s="69"/>
      <c r="C106" s="91"/>
      <c r="D106" s="91"/>
      <c r="E106" s="91">
        <f>'[6]intervals ei'!B32*100</f>
        <v>50.132058000000001</v>
      </c>
      <c r="F106" s="93"/>
      <c r="H106" s="86">
        <f>[4]Argentina!$B106</f>
        <v>12.91</v>
      </c>
      <c r="J106" s="98"/>
      <c r="K106" s="91"/>
      <c r="L106" s="91">
        <f>'[7]intervals median'!$B33</f>
        <v>25.066680999999999</v>
      </c>
      <c r="M106" s="93"/>
    </row>
    <row r="107" spans="1:13" x14ac:dyDescent="0.25">
      <c r="A107" s="19">
        <v>2002</v>
      </c>
      <c r="B107" s="69"/>
      <c r="C107" s="91"/>
      <c r="D107" s="91"/>
      <c r="E107" s="91">
        <f>'[6]intervals ei'!B33*100</f>
        <v>51.236612999999998</v>
      </c>
      <c r="F107" s="93"/>
      <c r="H107" s="86">
        <f>[4]Argentina!$B107</f>
        <v>15.53</v>
      </c>
      <c r="J107" s="98"/>
      <c r="K107" s="91"/>
      <c r="L107" s="91">
        <f>'[7]intervals median'!$B34</f>
        <v>25.936986000000001</v>
      </c>
      <c r="M107" s="93"/>
    </row>
    <row r="108" spans="1:13" x14ac:dyDescent="0.25">
      <c r="A108" s="19">
        <v>2003</v>
      </c>
      <c r="B108" s="69"/>
      <c r="C108" s="91"/>
      <c r="D108" s="91"/>
      <c r="E108" s="74">
        <f>'[6]intervals ei'!B34*100</f>
        <v>50.575702</v>
      </c>
      <c r="F108" s="365">
        <f>('[6]intervals ei'!$B$36+'[6]intervals ei'!$B$37+'[6]intervals ei'!$B$38)/3*100</f>
        <v>50.919165</v>
      </c>
      <c r="H108" s="86">
        <f>[4]Argentina!$B108</f>
        <v>16.850000000000001</v>
      </c>
      <c r="J108" s="98"/>
      <c r="K108" s="91"/>
      <c r="L108" s="74">
        <f>'[7]intervals median'!$B35</f>
        <v>24.877521999999999</v>
      </c>
      <c r="M108" s="365">
        <f>'[7]intervals median'!$B$37</f>
        <v>25.521591000000001</v>
      </c>
    </row>
    <row r="109" spans="1:13" x14ac:dyDescent="0.25">
      <c r="A109" s="19">
        <v>2004</v>
      </c>
      <c r="B109" s="69"/>
      <c r="C109" s="91"/>
      <c r="D109" s="91"/>
      <c r="E109" s="91"/>
      <c r="F109" s="93">
        <f>('[6]intervals ei'!$B$39+'[6]intervals ei'!$B$40)/2*100</f>
        <v>47.957201500000004</v>
      </c>
      <c r="H109" s="86">
        <f>[4]Argentina!$B109</f>
        <v>16.75</v>
      </c>
      <c r="J109" s="98"/>
      <c r="K109" s="91"/>
      <c r="L109" s="91"/>
      <c r="M109" s="93">
        <f>('[7]intervals median'!$B$38+'[7]intervals median'!$B$39)/2</f>
        <v>24.192951999999998</v>
      </c>
    </row>
    <row r="110" spans="1:13" x14ac:dyDescent="0.25">
      <c r="A110" s="19">
        <v>2005</v>
      </c>
      <c r="B110" s="69"/>
      <c r="C110" s="91"/>
      <c r="D110" s="91"/>
      <c r="E110" s="91"/>
      <c r="F110" s="93">
        <f>('[6]intervals ei'!$B$41+'[6]intervals ei'!$B$42)/2*100</f>
        <v>46.827023499999996</v>
      </c>
      <c r="H110" s="95"/>
      <c r="J110" s="98"/>
      <c r="K110" s="91"/>
      <c r="L110" s="91"/>
      <c r="M110" s="93">
        <f>('[7]intervals median'!$B$40+'[7]intervals median'!$B$41)/2</f>
        <v>23.921726</v>
      </c>
    </row>
    <row r="111" spans="1:13" x14ac:dyDescent="0.25">
      <c r="A111" s="19">
        <v>2006</v>
      </c>
      <c r="B111" s="69"/>
      <c r="C111" s="91"/>
      <c r="D111" s="91"/>
      <c r="E111" s="91"/>
      <c r="F111" s="93">
        <f>('[6]intervals ei'!$B$43+'[6]intervals ei'!$B$44)/2*100</f>
        <v>45.761698500000001</v>
      </c>
      <c r="H111" s="96"/>
      <c r="J111" s="98"/>
      <c r="K111" s="91"/>
      <c r="L111" s="91"/>
      <c r="M111" s="93">
        <f>('[7]intervals median'!$B$42+'[7]intervals median'!$B$43)/2</f>
        <v>24.079813000000001</v>
      </c>
    </row>
    <row r="112" spans="1:13" x14ac:dyDescent="0.25">
      <c r="A112" s="19">
        <v>2007</v>
      </c>
      <c r="B112" s="69"/>
      <c r="C112" s="91"/>
      <c r="D112" s="91"/>
      <c r="E112" s="91"/>
      <c r="F112" s="93">
        <f>('[6]intervals ei'!$B$45+'[6]intervals ei'!$B$46)/2*100</f>
        <v>44.627451500000006</v>
      </c>
      <c r="H112" s="96"/>
      <c r="J112" s="98"/>
      <c r="K112" s="91"/>
      <c r="L112" s="91"/>
      <c r="M112" s="93">
        <f>('[7]intervals median'!$B$44+'[7]intervals median'!$B$45)/2</f>
        <v>23.108128499999999</v>
      </c>
    </row>
    <row r="113" spans="1:13" x14ac:dyDescent="0.25">
      <c r="A113" s="19">
        <v>2008</v>
      </c>
      <c r="B113" s="69"/>
      <c r="C113" s="91"/>
      <c r="D113" s="91"/>
      <c r="E113" s="91"/>
      <c r="F113" s="93">
        <f>('[6]intervals ei'!$B$47+'[6]intervals ei'!$B$48)/2*100</f>
        <v>43.688281000000003</v>
      </c>
      <c r="H113" s="96"/>
      <c r="J113" s="98"/>
      <c r="K113" s="91"/>
      <c r="L113" s="91"/>
      <c r="M113" s="93">
        <f>('[7]intervals median'!$B$46+'[7]intervals median'!$B$47)/2</f>
        <v>22.476224500000001</v>
      </c>
    </row>
    <row r="114" spans="1:13" x14ac:dyDescent="0.25">
      <c r="A114" s="19">
        <v>2009</v>
      </c>
      <c r="B114" s="69"/>
      <c r="C114" s="91"/>
      <c r="D114" s="91"/>
      <c r="E114" s="91"/>
      <c r="F114" s="93">
        <f>('[6]intervals ei'!$B$49+'[6]intervals ei'!$B$50)/2*100</f>
        <v>43.1321175</v>
      </c>
      <c r="H114" s="96"/>
      <c r="J114" s="98"/>
      <c r="K114" s="91"/>
      <c r="L114" s="91"/>
      <c r="M114" s="93">
        <f>('[7]intervals median'!$B$48+'[7]intervals median'!$B$49)/2</f>
        <v>22.097512500000001</v>
      </c>
    </row>
    <row r="115" spans="1:13" x14ac:dyDescent="0.25">
      <c r="A115" s="19">
        <v>2010</v>
      </c>
      <c r="B115" s="69"/>
      <c r="C115" s="91"/>
      <c r="D115" s="91"/>
      <c r="E115" s="91"/>
      <c r="F115" s="93">
        <f>('[6]intervals ei'!$B$51+'[6]intervals ei'!$B$52)/2*100</f>
        <v>41.926384999999996</v>
      </c>
      <c r="H115" s="96"/>
      <c r="J115" s="98"/>
      <c r="K115" s="91"/>
      <c r="L115" s="91"/>
      <c r="M115" s="93">
        <f>('[7]intervals median'!$B$50+'[7]intervals median'!$B$51)/2</f>
        <v>21.058467</v>
      </c>
    </row>
    <row r="116" spans="1:13" x14ac:dyDescent="0.25">
      <c r="A116" s="19">
        <v>2011</v>
      </c>
      <c r="B116" s="69"/>
      <c r="C116" s="91"/>
      <c r="D116" s="91"/>
      <c r="E116" s="91"/>
      <c r="F116" s="93">
        <f>('[6]intervals ei'!$B$53+'[6]intervals ei'!$B$54)/2*100</f>
        <v>40.899836000000001</v>
      </c>
      <c r="H116" s="96"/>
      <c r="J116" s="98"/>
      <c r="K116" s="91"/>
      <c r="L116" s="91"/>
      <c r="M116" s="93">
        <f>('[7]intervals median'!$B$52+'[7]intervals median'!$B$53)/2</f>
        <v>20.442494500000002</v>
      </c>
    </row>
    <row r="117" spans="1:13" x14ac:dyDescent="0.25">
      <c r="A117" s="19">
        <v>2012</v>
      </c>
      <c r="B117" s="69"/>
      <c r="C117" s="91"/>
      <c r="D117" s="91"/>
      <c r="E117" s="91"/>
      <c r="F117" s="93">
        <f>('[6]intervals ei'!$B$55+'[6]intervals ei'!$B$56)/2*100</f>
        <v>39.997165999999993</v>
      </c>
      <c r="H117" s="96"/>
      <c r="J117" s="98"/>
      <c r="K117" s="91"/>
      <c r="L117" s="91"/>
      <c r="M117" s="93">
        <f>('[7]intervals median'!$B$54+'[7]intervals median'!$B$55)/2</f>
        <v>20.9053285</v>
      </c>
    </row>
    <row r="118" spans="1:13" x14ac:dyDescent="0.25">
      <c r="A118" s="19">
        <v>2013</v>
      </c>
      <c r="B118" s="69"/>
      <c r="C118" s="91"/>
      <c r="D118" s="91"/>
      <c r="E118" s="91"/>
      <c r="F118" s="93">
        <f>('[6]intervals ei'!$B$57+'[6]intervals ei'!$B$58)/2*100</f>
        <v>39.435003500000001</v>
      </c>
      <c r="H118" s="96"/>
      <c r="J118" s="98"/>
      <c r="K118" s="91"/>
      <c r="L118" s="91"/>
      <c r="M118" s="93">
        <f>('[7]intervals median'!$B$56+'[7]intervals median'!$B$57)/2</f>
        <v>20.232602999999997</v>
      </c>
    </row>
    <row r="119" spans="1:13" x14ac:dyDescent="0.25">
      <c r="A119" s="19">
        <v>2014</v>
      </c>
      <c r="B119" s="69"/>
      <c r="C119" s="91"/>
      <c r="D119" s="91"/>
      <c r="E119" s="91"/>
      <c r="F119" s="93">
        <f>('[6]intervals ei'!$B$59+'[6]intervals ei'!$B$60)/2*100</f>
        <v>39.465171999999995</v>
      </c>
      <c r="H119" s="96"/>
      <c r="J119" s="98"/>
      <c r="K119" s="91"/>
      <c r="L119" s="91"/>
      <c r="M119" s="93">
        <f>('[7]intervals median'!$B$58+'[7]intervals median'!$B$59)/2</f>
        <v>19.949631499999999</v>
      </c>
    </row>
    <row r="120" spans="1:13" ht="15.75" thickBot="1" x14ac:dyDescent="0.3">
      <c r="A120" s="37">
        <v>2015</v>
      </c>
      <c r="B120" s="147"/>
      <c r="C120" s="143"/>
      <c r="D120" s="143"/>
      <c r="E120" s="143"/>
      <c r="F120" s="154"/>
      <c r="G120" s="155"/>
      <c r="H120" s="145"/>
      <c r="I120" s="155"/>
      <c r="J120" s="156"/>
      <c r="K120" s="157"/>
      <c r="L120" s="157"/>
      <c r="M120" s="158"/>
    </row>
    <row r="121" spans="1:13" ht="15.75" thickTop="1" x14ac:dyDescent="0.25"/>
    <row r="122" spans="1:13" s="45" customFormat="1" x14ac:dyDescent="0.25">
      <c r="A122" s="42" t="s">
        <v>505</v>
      </c>
      <c r="B122" s="75"/>
      <c r="C122" s="75"/>
      <c r="D122" s="75"/>
      <c r="E122" s="75"/>
      <c r="F122" s="75"/>
      <c r="G122" s="75"/>
      <c r="H122" s="75"/>
      <c r="I122" s="75"/>
      <c r="J122" s="43"/>
      <c r="K122" s="43"/>
    </row>
    <row r="123" spans="1:13" s="45" customFormat="1" x14ac:dyDescent="0.25">
      <c r="A123" s="99" t="s">
        <v>79</v>
      </c>
      <c r="B123" s="1515" t="s">
        <v>489</v>
      </c>
      <c r="C123" s="1515"/>
      <c r="D123" s="1515"/>
      <c r="E123" s="1515"/>
      <c r="F123" s="1515"/>
      <c r="G123" s="76"/>
      <c r="H123" s="76"/>
      <c r="I123" s="76"/>
      <c r="J123" s="77"/>
      <c r="K123" s="77"/>
    </row>
    <row r="124" spans="1:13" s="45" customFormat="1" x14ac:dyDescent="0.25">
      <c r="A124" s="99" t="s">
        <v>90</v>
      </c>
      <c r="B124" s="76" t="s">
        <v>89</v>
      </c>
      <c r="C124" s="76"/>
      <c r="D124" s="78"/>
      <c r="E124" s="76"/>
      <c r="F124" s="76"/>
      <c r="G124" s="76"/>
      <c r="H124" s="76"/>
      <c r="I124" s="76"/>
      <c r="J124" s="77"/>
      <c r="K124" s="77"/>
    </row>
    <row r="125" spans="1:13" s="45" customFormat="1" x14ac:dyDescent="0.25">
      <c r="A125" s="99" t="s">
        <v>84</v>
      </c>
      <c r="B125" s="78" t="s">
        <v>488</v>
      </c>
      <c r="C125" s="78"/>
      <c r="D125" s="78"/>
      <c r="E125" s="78"/>
      <c r="F125" s="78"/>
      <c r="G125" s="78"/>
      <c r="H125" s="78"/>
      <c r="I125" s="78"/>
      <c r="J125" s="79"/>
      <c r="K125" s="79"/>
    </row>
    <row r="126" spans="1:13" x14ac:dyDescent="0.25">
      <c r="A126" s="99" t="s">
        <v>91</v>
      </c>
      <c r="B126" s="76" t="s">
        <v>89</v>
      </c>
    </row>
    <row r="127" spans="1:13" x14ac:dyDescent="0.25">
      <c r="B127" s="76"/>
    </row>
    <row r="128" spans="1:13" x14ac:dyDescent="0.25">
      <c r="A128" s="42" t="s">
        <v>504</v>
      </c>
    </row>
    <row r="129" spans="1:10" x14ac:dyDescent="0.25">
      <c r="A129" s="42"/>
      <c r="B129" s="1514" t="s">
        <v>487</v>
      </c>
      <c r="C129" s="1514"/>
      <c r="D129" s="1514"/>
      <c r="E129" s="1514"/>
      <c r="F129" s="1514"/>
      <c r="G129" s="1514"/>
      <c r="H129" s="1514"/>
      <c r="I129" s="1514"/>
      <c r="J129" s="1514"/>
    </row>
    <row r="130" spans="1:10" x14ac:dyDescent="0.25">
      <c r="A130"/>
      <c r="B130" s="1520" t="s">
        <v>96</v>
      </c>
      <c r="C130" s="1520"/>
      <c r="D130" s="1520"/>
      <c r="E130" s="1520"/>
      <c r="F130" s="1520"/>
      <c r="G130" s="1520"/>
      <c r="H130" s="1520"/>
      <c r="I130" s="1520"/>
      <c r="J130" s="1520"/>
    </row>
    <row r="131" spans="1:10" x14ac:dyDescent="0.25">
      <c r="A131"/>
      <c r="B131" s="1520" t="s">
        <v>97</v>
      </c>
      <c r="C131" s="1520"/>
      <c r="D131" s="1520"/>
      <c r="E131" s="1520"/>
      <c r="F131" s="1520"/>
      <c r="G131" s="1520"/>
      <c r="H131" s="1520"/>
      <c r="I131" s="1520"/>
      <c r="J131" s="1520"/>
    </row>
    <row r="132" spans="1:10" x14ac:dyDescent="0.25">
      <c r="A132"/>
      <c r="B132" s="1516" t="s">
        <v>98</v>
      </c>
      <c r="C132" s="1516"/>
      <c r="D132" s="1516"/>
      <c r="E132" s="1516"/>
      <c r="F132" s="1516"/>
      <c r="G132" s="1516"/>
      <c r="H132" s="1516"/>
      <c r="I132" s="1516"/>
      <c r="J132" s="1516"/>
    </row>
  </sheetData>
  <mergeCells count="8">
    <mergeCell ref="B1:M1"/>
    <mergeCell ref="B129:J129"/>
    <mergeCell ref="B123:F123"/>
    <mergeCell ref="B132:J132"/>
    <mergeCell ref="B2:F2"/>
    <mergeCell ref="J2:M2"/>
    <mergeCell ref="B130:J130"/>
    <mergeCell ref="B131:J131"/>
  </mergeCells>
  <hyperlinks>
    <hyperlink ref="B123" r:id="rId1" display="CONADE-CEPAL series (Cuadro 7) in Altimir, O, 1986, “Estimaciones de la distibución del ingreso en la Argentina, 1953-1980”, Desarrollo Económico, vol 25: 521-566." xr:uid="{00000000-0004-0000-0200-000000000000}"/>
    <hyperlink ref="G123" r:id="rId2" display="http://www.jstor.org/stable/3466844" xr:uid="{00000000-0004-0000-0200-000001000000}"/>
    <hyperlink ref="H123" r:id="rId3" display="http://www.jstor.org/stable/3466844" xr:uid="{00000000-0004-0000-0200-000002000000}"/>
    <hyperlink ref="I123" r:id="rId4" display="http://www.jstor.org/stable/3466844" xr:uid="{00000000-0004-0000-0200-000003000000}"/>
    <hyperlink ref="J123" r:id="rId5" display="http://www.jstor.org/stable/3466844" xr:uid="{00000000-0004-0000-0200-000004000000}"/>
    <hyperlink ref="K123" r:id="rId6" display="http://www.jstor.org/stable/3466844" xr:uid="{00000000-0004-0000-0200-000005000000}"/>
    <hyperlink ref="B125" r:id="rId7" xr:uid="{00000000-0004-0000-0200-000006000000}"/>
    <hyperlink ref="B124" r:id="rId8" display="Socio-Economic Database for Latin America and the Caribbean (CEDLAS and The World Bank)), " xr:uid="{00000000-0004-0000-0200-000007000000}"/>
    <hyperlink ref="B126" r:id="rId9" display="Socio-Economic Database for Latin America and the Caribbean (CEDLAS and The World Bank)), " xr:uid="{00000000-0004-0000-0200-000008000000}"/>
    <hyperlink ref="B132" r:id="rId10" xr:uid="{00000000-0004-0000-0200-000009000000}"/>
    <hyperlink ref="B129" r:id="rId11" xr:uid="{00000000-0004-0000-0200-00000A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133"/>
  <sheetViews>
    <sheetView workbookViewId="0">
      <pane xSplit="1" ySplit="5" topLeftCell="B6" activePane="bottomRight" state="frozen"/>
      <selection pane="topRight" activeCell="B1" sqref="B1"/>
      <selection pane="bottomLeft" activeCell="A6" sqref="A6"/>
      <selection pane="bottomRight" activeCell="F5" sqref="F5"/>
    </sheetView>
  </sheetViews>
  <sheetFormatPr defaultColWidth="8.85546875" defaultRowHeight="15" x14ac:dyDescent="0.25"/>
  <cols>
    <col min="2" max="2" width="20" style="70" customWidth="1"/>
    <col min="3" max="3" width="16.42578125" style="70" customWidth="1"/>
    <col min="4" max="4" width="21" style="70" customWidth="1"/>
    <col min="5" max="5" width="21.7109375" style="70" customWidth="1"/>
    <col min="6" max="6" width="17" style="70" customWidth="1"/>
    <col min="7" max="8" width="2" style="70" customWidth="1"/>
  </cols>
  <sheetData>
    <row r="1" spans="1:8" ht="27" thickBot="1" x14ac:dyDescent="0.45">
      <c r="A1" s="6"/>
      <c r="B1" s="1521" t="s">
        <v>32</v>
      </c>
      <c r="C1" s="1522"/>
      <c r="D1" s="1522"/>
      <c r="E1" s="1522"/>
      <c r="F1" s="1523"/>
      <c r="G1" s="602"/>
      <c r="H1" s="602"/>
    </row>
    <row r="2" spans="1:8" ht="15.75" thickBot="1" x14ac:dyDescent="0.3">
      <c r="A2" s="6"/>
      <c r="B2" s="645" t="s">
        <v>55</v>
      </c>
      <c r="C2" s="142" t="s">
        <v>56</v>
      </c>
      <c r="D2" s="142" t="s">
        <v>57</v>
      </c>
      <c r="E2" s="1067" t="s">
        <v>58</v>
      </c>
      <c r="F2" s="142" t="s">
        <v>59</v>
      </c>
      <c r="G2" s="602"/>
      <c r="H2" s="602"/>
    </row>
    <row r="3" spans="1:8" x14ac:dyDescent="0.25">
      <c r="A3" s="6"/>
      <c r="B3" s="646" t="s">
        <v>60</v>
      </c>
      <c r="C3" s="140" t="s">
        <v>61</v>
      </c>
      <c r="D3" s="140" t="s">
        <v>62</v>
      </c>
      <c r="E3" s="1068" t="s">
        <v>63</v>
      </c>
      <c r="F3" s="140" t="s">
        <v>64</v>
      </c>
      <c r="G3" s="106"/>
      <c r="H3" s="106"/>
    </row>
    <row r="4" spans="1:8" x14ac:dyDescent="0.25">
      <c r="A4" s="6"/>
      <c r="B4" s="647" t="s">
        <v>52</v>
      </c>
      <c r="C4" s="137" t="s">
        <v>67</v>
      </c>
      <c r="D4" s="511" t="s">
        <v>68</v>
      </c>
      <c r="E4" s="631" t="s">
        <v>254</v>
      </c>
      <c r="F4" s="137" t="s">
        <v>67</v>
      </c>
      <c r="G4" s="106"/>
      <c r="H4" s="106"/>
    </row>
    <row r="5" spans="1:8" s="1" customFormat="1" ht="90" x14ac:dyDescent="0.25">
      <c r="A5" s="16"/>
      <c r="B5" s="572" t="s">
        <v>103</v>
      </c>
      <c r="C5" s="275" t="s">
        <v>621</v>
      </c>
      <c r="D5" s="624" t="s">
        <v>6</v>
      </c>
      <c r="E5" s="632" t="s">
        <v>54</v>
      </c>
      <c r="F5" s="514" t="s">
        <v>623</v>
      </c>
      <c r="G5" s="113"/>
      <c r="H5" s="113"/>
    </row>
    <row r="6" spans="1:8" s="1" customFormat="1" x14ac:dyDescent="0.25">
      <c r="A6">
        <v>1900</v>
      </c>
      <c r="B6" s="648"/>
      <c r="C6" s="305"/>
      <c r="D6" s="204"/>
      <c r="E6" s="370"/>
      <c r="F6" s="305"/>
      <c r="G6" s="206"/>
      <c r="H6" s="206"/>
    </row>
    <row r="7" spans="1:8" s="1" customFormat="1" x14ac:dyDescent="0.25">
      <c r="A7">
        <v>1901</v>
      </c>
      <c r="B7" s="648"/>
      <c r="C7" s="305"/>
      <c r="D7" s="204"/>
      <c r="E7" s="370"/>
      <c r="F7" s="305"/>
      <c r="G7" s="206"/>
      <c r="H7" s="206"/>
    </row>
    <row r="8" spans="1:8" s="1" customFormat="1" x14ac:dyDescent="0.25">
      <c r="A8">
        <v>1902</v>
      </c>
      <c r="B8" s="648"/>
      <c r="C8" s="305"/>
      <c r="D8" s="204"/>
      <c r="E8" s="370"/>
      <c r="F8" s="305"/>
      <c r="G8" s="206"/>
      <c r="H8" s="206"/>
    </row>
    <row r="9" spans="1:8" s="1" customFormat="1" x14ac:dyDescent="0.25">
      <c r="A9">
        <v>1903</v>
      </c>
      <c r="B9" s="648"/>
      <c r="C9" s="305"/>
      <c r="D9" s="204"/>
      <c r="E9" s="370"/>
      <c r="F9" s="305"/>
      <c r="G9" s="206"/>
      <c r="H9" s="206"/>
    </row>
    <row r="10" spans="1:8" s="1" customFormat="1" x14ac:dyDescent="0.25">
      <c r="A10">
        <v>1904</v>
      </c>
      <c r="B10" s="648"/>
      <c r="C10" s="305"/>
      <c r="D10" s="204"/>
      <c r="E10" s="370"/>
      <c r="F10" s="305"/>
      <c r="G10" s="206"/>
      <c r="H10" s="206"/>
    </row>
    <row r="11" spans="1:8" s="1" customFormat="1" x14ac:dyDescent="0.25">
      <c r="A11">
        <v>1905</v>
      </c>
      <c r="B11" s="648"/>
      <c r="C11" s="305"/>
      <c r="D11" s="204"/>
      <c r="E11" s="370"/>
      <c r="F11" s="1060">
        <f>'Netherlands sources'!M10</f>
        <v>55</v>
      </c>
      <c r="G11" s="206"/>
      <c r="H11" s="206"/>
    </row>
    <row r="12" spans="1:8" s="1" customFormat="1" x14ac:dyDescent="0.25">
      <c r="A12">
        <v>1906</v>
      </c>
      <c r="B12" s="648"/>
      <c r="C12" s="305"/>
      <c r="D12" s="204"/>
      <c r="E12" s="370"/>
      <c r="F12" s="1060"/>
      <c r="G12" s="206"/>
      <c r="H12" s="206"/>
    </row>
    <row r="13" spans="1:8" s="1" customFormat="1" x14ac:dyDescent="0.25">
      <c r="A13">
        <v>1907</v>
      </c>
      <c r="B13" s="648"/>
      <c r="C13" s="305"/>
      <c r="D13" s="204"/>
      <c r="E13" s="370"/>
      <c r="F13" s="1060"/>
      <c r="G13" s="206"/>
      <c r="H13" s="206"/>
    </row>
    <row r="14" spans="1:8" s="1" customFormat="1" x14ac:dyDescent="0.25">
      <c r="A14">
        <v>1908</v>
      </c>
      <c r="B14" s="648"/>
      <c r="C14" s="305"/>
      <c r="D14" s="204"/>
      <c r="E14" s="370"/>
      <c r="F14" s="1060"/>
      <c r="G14" s="206"/>
      <c r="H14" s="206"/>
    </row>
    <row r="15" spans="1:8" s="1" customFormat="1" x14ac:dyDescent="0.25">
      <c r="A15">
        <v>1909</v>
      </c>
      <c r="B15" s="648"/>
      <c r="C15" s="305"/>
      <c r="D15" s="204"/>
      <c r="E15" s="370"/>
      <c r="F15" s="1060"/>
      <c r="G15" s="206"/>
      <c r="H15" s="206"/>
    </row>
    <row r="16" spans="1:8" s="1" customFormat="1" x14ac:dyDescent="0.25">
      <c r="A16">
        <v>1910</v>
      </c>
      <c r="B16" s="648"/>
      <c r="C16" s="305"/>
      <c r="D16" s="204"/>
      <c r="E16" s="370"/>
      <c r="F16" s="1060"/>
      <c r="G16" s="206"/>
      <c r="H16" s="206"/>
    </row>
    <row r="17" spans="1:8" x14ac:dyDescent="0.25">
      <c r="A17">
        <v>1911</v>
      </c>
      <c r="B17" s="648"/>
      <c r="C17" s="305"/>
      <c r="D17" s="214"/>
      <c r="E17" s="371"/>
      <c r="F17" s="1060"/>
      <c r="G17" s="216"/>
      <c r="H17" s="216"/>
    </row>
    <row r="18" spans="1:8" x14ac:dyDescent="0.25">
      <c r="A18">
        <v>1912</v>
      </c>
      <c r="B18" s="648"/>
      <c r="C18" s="305"/>
      <c r="D18" s="214"/>
      <c r="E18" s="371"/>
      <c r="F18" s="1060"/>
      <c r="G18" s="216"/>
      <c r="H18" s="216"/>
    </row>
    <row r="19" spans="1:8" x14ac:dyDescent="0.25">
      <c r="A19">
        <v>1913</v>
      </c>
      <c r="B19" s="648"/>
      <c r="C19" s="305"/>
      <c r="D19" s="214"/>
      <c r="E19" s="371"/>
      <c r="F19" s="1060"/>
      <c r="G19" s="216"/>
      <c r="H19" s="216"/>
    </row>
    <row r="20" spans="1:8" x14ac:dyDescent="0.25">
      <c r="A20">
        <v>1914</v>
      </c>
      <c r="B20" s="648"/>
      <c r="C20" s="305">
        <f>'Netherlands sources'!F19*100</f>
        <v>20.96</v>
      </c>
      <c r="D20" s="214"/>
      <c r="E20" s="371"/>
      <c r="F20" s="1060">
        <f>'Netherlands sources'!M19</f>
        <v>56.5</v>
      </c>
      <c r="G20" s="216"/>
      <c r="H20" s="216"/>
    </row>
    <row r="21" spans="1:8" x14ac:dyDescent="0.25">
      <c r="A21">
        <v>1915</v>
      </c>
      <c r="B21" s="648"/>
      <c r="C21" s="305">
        <f>'Netherlands sources'!F20*100</f>
        <v>25.580000000000002</v>
      </c>
      <c r="D21" s="214"/>
      <c r="E21" s="371"/>
      <c r="F21" s="1060"/>
      <c r="G21" s="216"/>
      <c r="H21" s="216"/>
    </row>
    <row r="22" spans="1:8" x14ac:dyDescent="0.25">
      <c r="A22">
        <v>1916</v>
      </c>
      <c r="B22" s="648"/>
      <c r="C22" s="305">
        <f>'Netherlands sources'!F21*100</f>
        <v>27.88</v>
      </c>
      <c r="D22" s="214"/>
      <c r="E22" s="371"/>
      <c r="F22" s="1060"/>
      <c r="G22" s="216"/>
      <c r="H22" s="216"/>
    </row>
    <row r="23" spans="1:8" x14ac:dyDescent="0.25">
      <c r="A23">
        <v>1917</v>
      </c>
      <c r="B23" s="648"/>
      <c r="C23" s="305">
        <f>'Netherlands sources'!F22*100</f>
        <v>26.51</v>
      </c>
      <c r="D23" s="214"/>
      <c r="E23" s="371"/>
      <c r="F23" s="1060"/>
      <c r="G23" s="216"/>
      <c r="H23" s="216"/>
    </row>
    <row r="24" spans="1:8" x14ac:dyDescent="0.25">
      <c r="A24">
        <v>1918</v>
      </c>
      <c r="B24" s="648"/>
      <c r="C24" s="305">
        <f>'Netherlands sources'!F23*100</f>
        <v>21.95</v>
      </c>
      <c r="D24" s="214"/>
      <c r="E24" s="371"/>
      <c r="F24" s="1060"/>
      <c r="G24" s="216"/>
      <c r="H24" s="216"/>
    </row>
    <row r="25" spans="1:8" x14ac:dyDescent="0.25">
      <c r="A25">
        <v>1919</v>
      </c>
      <c r="B25" s="648"/>
      <c r="C25" s="305">
        <f>'Netherlands sources'!F24*100</f>
        <v>23.74</v>
      </c>
      <c r="D25" s="214"/>
      <c r="E25" s="371"/>
      <c r="F25" s="1060">
        <f>'Netherlands sources'!M24</f>
        <v>50</v>
      </c>
      <c r="G25" s="216"/>
      <c r="H25" s="216"/>
    </row>
    <row r="26" spans="1:8" x14ac:dyDescent="0.25">
      <c r="A26">
        <v>1920</v>
      </c>
      <c r="B26" s="648"/>
      <c r="C26" s="305">
        <f>'Netherlands sources'!F25*100</f>
        <v>20.59</v>
      </c>
      <c r="D26" s="214"/>
      <c r="E26" s="371"/>
      <c r="F26" s="1060"/>
      <c r="G26" s="216"/>
      <c r="H26" s="216"/>
    </row>
    <row r="27" spans="1:8" x14ac:dyDescent="0.25">
      <c r="A27">
        <v>1921</v>
      </c>
      <c r="B27" s="648"/>
      <c r="C27" s="305">
        <f>'Netherlands sources'!F26*100</f>
        <v>18.29</v>
      </c>
      <c r="D27" s="214"/>
      <c r="E27" s="371"/>
      <c r="F27" s="1060"/>
      <c r="G27" s="216"/>
      <c r="H27" s="216"/>
    </row>
    <row r="28" spans="1:8" x14ac:dyDescent="0.25">
      <c r="A28">
        <v>1922</v>
      </c>
      <c r="B28" s="648"/>
      <c r="C28" s="305">
        <f>'Netherlands sources'!F27*100</f>
        <v>16.82</v>
      </c>
      <c r="D28" s="214"/>
      <c r="E28" s="371"/>
      <c r="F28" s="1060"/>
      <c r="G28" s="216"/>
      <c r="H28" s="216"/>
    </row>
    <row r="29" spans="1:8" x14ac:dyDescent="0.25">
      <c r="A29">
        <v>1923</v>
      </c>
      <c r="B29" s="648"/>
      <c r="C29" s="305">
        <f>'Netherlands sources'!F28*100</f>
        <v>16.45</v>
      </c>
      <c r="D29" s="214"/>
      <c r="E29" s="371"/>
      <c r="F29" s="1060"/>
      <c r="G29" s="216"/>
      <c r="H29" s="216"/>
    </row>
    <row r="30" spans="1:8" x14ac:dyDescent="0.25">
      <c r="A30">
        <v>1924</v>
      </c>
      <c r="B30" s="648"/>
      <c r="C30" s="305">
        <f>'Netherlands sources'!F29*100</f>
        <v>17.34</v>
      </c>
      <c r="D30" s="214"/>
      <c r="E30" s="371"/>
      <c r="F30" s="1060"/>
      <c r="G30" s="216"/>
      <c r="H30" s="216"/>
    </row>
    <row r="31" spans="1:8" x14ac:dyDescent="0.25">
      <c r="A31">
        <v>1925</v>
      </c>
      <c r="B31" s="648"/>
      <c r="C31" s="305">
        <f>'Netherlands sources'!F30*100</f>
        <v>17.75</v>
      </c>
      <c r="D31" s="214"/>
      <c r="E31" s="371"/>
      <c r="F31" s="1060">
        <f>'Netherlands sources'!M30</f>
        <v>47.5</v>
      </c>
      <c r="G31" s="216"/>
      <c r="H31" s="216"/>
    </row>
    <row r="32" spans="1:8" x14ac:dyDescent="0.25">
      <c r="A32">
        <v>1926</v>
      </c>
      <c r="B32" s="648"/>
      <c r="C32" s="305">
        <f>'Netherlands sources'!F31*100</f>
        <v>17.990000000000002</v>
      </c>
      <c r="D32" s="214"/>
      <c r="E32" s="371"/>
      <c r="F32" s="1060"/>
      <c r="G32" s="216"/>
      <c r="H32" s="216"/>
    </row>
    <row r="33" spans="1:8" x14ac:dyDescent="0.25">
      <c r="A33">
        <v>1927</v>
      </c>
      <c r="B33" s="648"/>
      <c r="C33" s="305">
        <f>'Netherlands sources'!F32*100</f>
        <v>18.37</v>
      </c>
      <c r="D33" s="214"/>
      <c r="E33" s="371"/>
      <c r="F33" s="1060"/>
      <c r="G33" s="216"/>
      <c r="H33" s="216"/>
    </row>
    <row r="34" spans="1:8" x14ac:dyDescent="0.25">
      <c r="A34">
        <v>1928</v>
      </c>
      <c r="B34" s="648"/>
      <c r="C34" s="305">
        <f>'Netherlands sources'!F33*100</f>
        <v>18.63</v>
      </c>
      <c r="D34" s="214"/>
      <c r="E34" s="371"/>
      <c r="F34" s="1060"/>
      <c r="G34" s="216"/>
      <c r="H34" s="216"/>
    </row>
    <row r="35" spans="1:8" x14ac:dyDescent="0.25">
      <c r="A35">
        <v>1929</v>
      </c>
      <c r="B35" s="648"/>
      <c r="C35" s="305">
        <f>'Netherlands sources'!F34*100</f>
        <v>18.09</v>
      </c>
      <c r="D35" s="214"/>
      <c r="E35" s="371"/>
      <c r="F35" s="1060"/>
      <c r="G35" s="216"/>
      <c r="H35" s="216"/>
    </row>
    <row r="36" spans="1:8" x14ac:dyDescent="0.25">
      <c r="A36">
        <v>1930</v>
      </c>
      <c r="B36" s="648"/>
      <c r="C36" s="305">
        <f>'Netherlands sources'!F35*100</f>
        <v>17.150000000000002</v>
      </c>
      <c r="D36" s="214"/>
      <c r="E36" s="371"/>
      <c r="F36" s="1060">
        <f>'Netherlands sources'!M35</f>
        <v>48</v>
      </c>
      <c r="G36" s="216"/>
      <c r="H36" s="216"/>
    </row>
    <row r="37" spans="1:8" x14ac:dyDescent="0.25">
      <c r="A37">
        <v>1931</v>
      </c>
      <c r="B37" s="648"/>
      <c r="C37" s="305">
        <f>'Netherlands sources'!F36*100</f>
        <v>15.590000000000002</v>
      </c>
      <c r="D37" s="214"/>
      <c r="E37" s="371"/>
      <c r="F37" s="1060"/>
      <c r="G37" s="216"/>
      <c r="H37" s="216"/>
    </row>
    <row r="38" spans="1:8" x14ac:dyDescent="0.25">
      <c r="A38">
        <v>1932</v>
      </c>
      <c r="B38" s="648"/>
      <c r="C38" s="305">
        <f>'Netherlands sources'!F37*100</f>
        <v>14.430000000000001</v>
      </c>
      <c r="D38" s="214"/>
      <c r="E38" s="371"/>
      <c r="F38" s="1060"/>
      <c r="G38" s="216"/>
      <c r="H38" s="216"/>
    </row>
    <row r="39" spans="1:8" x14ac:dyDescent="0.25">
      <c r="A39">
        <v>1933</v>
      </c>
      <c r="B39" s="648"/>
      <c r="C39" s="305">
        <f>'Netherlands sources'!F38*100</f>
        <v>14.2</v>
      </c>
      <c r="D39" s="214"/>
      <c r="E39" s="371"/>
      <c r="F39" s="1060"/>
      <c r="G39" s="216"/>
      <c r="H39" s="216"/>
    </row>
    <row r="40" spans="1:8" x14ac:dyDescent="0.25">
      <c r="A40">
        <v>1934</v>
      </c>
      <c r="B40" s="648"/>
      <c r="C40" s="305">
        <f>'Netherlands sources'!F39*100</f>
        <v>14.02</v>
      </c>
      <c r="D40" s="214"/>
      <c r="E40" s="371"/>
      <c r="F40" s="1060"/>
      <c r="G40" s="216"/>
      <c r="H40" s="216"/>
    </row>
    <row r="41" spans="1:8" x14ac:dyDescent="0.25">
      <c r="A41">
        <v>1935</v>
      </c>
      <c r="B41" s="648"/>
      <c r="C41" s="305">
        <f>'Netherlands sources'!F40*100</f>
        <v>14.000000000000002</v>
      </c>
      <c r="D41" s="214"/>
      <c r="E41" s="371"/>
      <c r="F41" s="1060">
        <f>'Netherlands sources'!M40</f>
        <v>42</v>
      </c>
      <c r="G41" s="216"/>
      <c r="H41" s="216"/>
    </row>
    <row r="42" spans="1:8" x14ac:dyDescent="0.25">
      <c r="A42">
        <v>1936</v>
      </c>
      <c r="B42" s="648"/>
      <c r="C42" s="305">
        <f>'Netherlands sources'!F41*100</f>
        <v>14.829999999999998</v>
      </c>
      <c r="D42" s="214"/>
      <c r="E42" s="371"/>
      <c r="F42" s="1060"/>
      <c r="G42" s="216"/>
      <c r="H42" s="216"/>
    </row>
    <row r="43" spans="1:8" x14ac:dyDescent="0.25">
      <c r="A43">
        <v>1937</v>
      </c>
      <c r="B43" s="648"/>
      <c r="C43" s="305">
        <f>'Netherlands sources'!F42*100</f>
        <v>16.05</v>
      </c>
      <c r="D43" s="214"/>
      <c r="E43" s="371"/>
      <c r="F43" s="1060"/>
      <c r="G43" s="216"/>
      <c r="H43" s="216"/>
    </row>
    <row r="44" spans="1:8" x14ac:dyDescent="0.25">
      <c r="A44">
        <v>1938</v>
      </c>
      <c r="B44" s="648"/>
      <c r="C44" s="305">
        <f>'Netherlands sources'!F43*100</f>
        <v>15.68</v>
      </c>
      <c r="D44" s="214"/>
      <c r="E44" s="371"/>
      <c r="F44" s="1060"/>
      <c r="G44" s="216"/>
      <c r="H44" s="216"/>
    </row>
    <row r="45" spans="1:8" x14ac:dyDescent="0.25">
      <c r="A45">
        <v>1939</v>
      </c>
      <c r="B45" s="648"/>
      <c r="C45" s="305">
        <f>'Netherlands sources'!F44*100</f>
        <v>15.790000000000001</v>
      </c>
      <c r="D45" s="214"/>
      <c r="E45" s="371"/>
      <c r="F45" s="1060">
        <f>'Netherlands sources'!M44</f>
        <v>45</v>
      </c>
      <c r="G45" s="216"/>
      <c r="H45" s="216"/>
    </row>
    <row r="46" spans="1:8" x14ac:dyDescent="0.25">
      <c r="A46">
        <v>1940</v>
      </c>
      <c r="B46" s="648"/>
      <c r="C46" s="305"/>
      <c r="D46" s="214"/>
      <c r="E46" s="371"/>
      <c r="F46" s="305"/>
      <c r="G46" s="216"/>
      <c r="H46" s="216"/>
    </row>
    <row r="47" spans="1:8" x14ac:dyDescent="0.25">
      <c r="A47">
        <v>1941</v>
      </c>
      <c r="B47" s="648"/>
      <c r="C47" s="305">
        <f>'Netherlands sources'!F46*100</f>
        <v>17.64</v>
      </c>
      <c r="D47" s="214"/>
      <c r="E47" s="371"/>
      <c r="F47" s="305"/>
      <c r="G47" s="216"/>
      <c r="H47" s="216"/>
    </row>
    <row r="48" spans="1:8" x14ac:dyDescent="0.25">
      <c r="A48">
        <v>1942</v>
      </c>
      <c r="B48" s="648"/>
      <c r="C48" s="305"/>
      <c r="D48" s="214"/>
      <c r="E48" s="371"/>
      <c r="F48" s="305"/>
      <c r="G48" s="216"/>
      <c r="H48" s="216"/>
    </row>
    <row r="49" spans="1:8" x14ac:dyDescent="0.25">
      <c r="A49">
        <v>1943</v>
      </c>
      <c r="B49" s="648"/>
      <c r="C49" s="305"/>
      <c r="D49" s="214"/>
      <c r="E49" s="371"/>
      <c r="F49" s="305"/>
      <c r="G49" s="216"/>
      <c r="H49" s="216"/>
    </row>
    <row r="50" spans="1:8" x14ac:dyDescent="0.25">
      <c r="A50">
        <v>1944</v>
      </c>
      <c r="B50" s="648"/>
      <c r="C50" s="305"/>
      <c r="D50" s="214"/>
      <c r="E50" s="371"/>
      <c r="F50" s="305"/>
      <c r="G50" s="216"/>
      <c r="H50" s="216"/>
    </row>
    <row r="51" spans="1:8" x14ac:dyDescent="0.25">
      <c r="A51">
        <v>1945</v>
      </c>
      <c r="B51" s="648"/>
      <c r="C51" s="305"/>
      <c r="D51" s="214"/>
      <c r="E51" s="371"/>
      <c r="F51" s="305"/>
      <c r="G51" s="216"/>
      <c r="H51" s="216"/>
    </row>
    <row r="52" spans="1:8" x14ac:dyDescent="0.25">
      <c r="A52">
        <v>1946</v>
      </c>
      <c r="B52" s="648"/>
      <c r="C52" s="305">
        <f>'Netherlands sources'!F51*100</f>
        <v>12.86</v>
      </c>
      <c r="D52" s="214"/>
      <c r="E52" s="371"/>
      <c r="F52" s="305"/>
      <c r="G52" s="216"/>
      <c r="H52" s="216"/>
    </row>
    <row r="53" spans="1:8" x14ac:dyDescent="0.25">
      <c r="A53">
        <v>1947</v>
      </c>
      <c r="B53" s="648"/>
      <c r="C53" s="305"/>
      <c r="D53" s="214"/>
      <c r="E53" s="371"/>
      <c r="F53" s="305"/>
      <c r="G53" s="216"/>
      <c r="H53" s="216"/>
    </row>
    <row r="54" spans="1:8" x14ac:dyDescent="0.25">
      <c r="A54">
        <v>1948</v>
      </c>
      <c r="B54" s="648"/>
      <c r="C54" s="305"/>
      <c r="D54" s="214"/>
      <c r="E54" s="371"/>
      <c r="F54" s="305"/>
      <c r="G54" s="216"/>
      <c r="H54" s="216"/>
    </row>
    <row r="55" spans="1:8" x14ac:dyDescent="0.25">
      <c r="A55">
        <v>1949</v>
      </c>
      <c r="B55" s="648"/>
      <c r="C55" s="305"/>
      <c r="D55" s="214"/>
      <c r="E55" s="392"/>
      <c r="F55" s="305"/>
      <c r="G55" s="216"/>
      <c r="H55" s="216"/>
    </row>
    <row r="56" spans="1:8" x14ac:dyDescent="0.25">
      <c r="A56">
        <v>1950</v>
      </c>
      <c r="B56" s="648"/>
      <c r="C56" s="305">
        <f>'Netherlands sources'!F55*100</f>
        <v>12.049999999999999</v>
      </c>
      <c r="D56" s="214"/>
      <c r="E56" s="393"/>
      <c r="F56" s="305"/>
      <c r="G56" s="216"/>
      <c r="H56" s="216"/>
    </row>
    <row r="57" spans="1:8" x14ac:dyDescent="0.25">
      <c r="A57">
        <v>1951</v>
      </c>
      <c r="B57" s="648"/>
      <c r="C57" s="305"/>
      <c r="D57" s="214"/>
      <c r="E57" s="633"/>
      <c r="F57" s="1060">
        <f>'Netherlands sources'!M56</f>
        <v>34</v>
      </c>
      <c r="G57" s="216"/>
      <c r="H57" s="216"/>
    </row>
    <row r="58" spans="1:8" x14ac:dyDescent="0.25">
      <c r="A58">
        <v>1952</v>
      </c>
      <c r="B58" s="648"/>
      <c r="C58" s="305">
        <f>'Netherlands sources'!F57*100</f>
        <v>12.61</v>
      </c>
      <c r="D58" s="214"/>
      <c r="E58" s="633"/>
      <c r="F58" s="1060"/>
      <c r="G58" s="216"/>
      <c r="H58" s="216"/>
    </row>
    <row r="59" spans="1:8" x14ac:dyDescent="0.25">
      <c r="A59">
        <v>1953</v>
      </c>
      <c r="B59" s="648"/>
      <c r="C59" s="305">
        <f>'Netherlands sources'!F58*100</f>
        <v>11.99</v>
      </c>
      <c r="D59" s="214"/>
      <c r="E59" s="633"/>
      <c r="F59" s="1060"/>
      <c r="G59" s="216"/>
      <c r="H59" s="216"/>
    </row>
    <row r="60" spans="1:8" x14ac:dyDescent="0.25">
      <c r="A60">
        <v>1954</v>
      </c>
      <c r="B60" s="648"/>
      <c r="C60" s="305"/>
      <c r="D60" s="214"/>
      <c r="E60" s="633"/>
      <c r="F60" s="1060"/>
      <c r="G60" s="216"/>
      <c r="H60" s="216"/>
    </row>
    <row r="61" spans="1:8" x14ac:dyDescent="0.25">
      <c r="A61">
        <v>1955</v>
      </c>
      <c r="B61" s="648"/>
      <c r="C61" s="305"/>
      <c r="D61" s="214"/>
      <c r="E61" s="633"/>
      <c r="F61" s="1060">
        <f>'Netherlands sources'!M60</f>
        <v>35</v>
      </c>
      <c r="G61" s="216"/>
      <c r="H61" s="216"/>
    </row>
    <row r="62" spans="1:8" x14ac:dyDescent="0.25">
      <c r="A62">
        <v>1956</v>
      </c>
      <c r="B62" s="648"/>
      <c r="C62" s="305"/>
      <c r="D62" s="214"/>
      <c r="E62" s="633"/>
      <c r="F62" s="1060"/>
      <c r="G62" s="216"/>
      <c r="H62" s="216"/>
    </row>
    <row r="63" spans="1:8" x14ac:dyDescent="0.25">
      <c r="A63">
        <v>1957</v>
      </c>
      <c r="B63" s="648"/>
      <c r="C63" s="305">
        <f>'Netherlands sources'!F62*100</f>
        <v>10.39</v>
      </c>
      <c r="D63" s="214"/>
      <c r="E63" s="633"/>
      <c r="F63" s="1060"/>
      <c r="G63" s="216"/>
      <c r="H63" s="216"/>
    </row>
    <row r="64" spans="1:8" x14ac:dyDescent="0.25">
      <c r="A64">
        <v>1958</v>
      </c>
      <c r="B64" s="648"/>
      <c r="C64" s="305">
        <f>'Netherlands sources'!F63*100</f>
        <v>11.29</v>
      </c>
      <c r="D64" s="214"/>
      <c r="E64" s="633"/>
      <c r="F64" s="1060"/>
      <c r="G64" s="216"/>
      <c r="H64" s="216"/>
    </row>
    <row r="65" spans="1:8" x14ac:dyDescent="0.25">
      <c r="A65">
        <v>1959</v>
      </c>
      <c r="B65" s="649">
        <f>'Netherlands sources'!B64*'Netherlands '!B$83/'Netherlands sources'!B$82</f>
        <v>32.621243347594699</v>
      </c>
      <c r="C65" s="305">
        <f>'Netherlands sources'!F64*100</f>
        <v>10.43</v>
      </c>
      <c r="D65" s="214"/>
      <c r="E65" s="633"/>
      <c r="F65" s="1060"/>
      <c r="G65" s="216"/>
      <c r="H65" s="216"/>
    </row>
    <row r="66" spans="1:8" x14ac:dyDescent="0.25">
      <c r="A66">
        <v>1960</v>
      </c>
      <c r="B66" s="649"/>
      <c r="C66" s="305"/>
      <c r="D66" s="214"/>
      <c r="E66" s="633"/>
      <c r="F66" s="1060">
        <f>'Netherlands sources'!M65</f>
        <v>37.5</v>
      </c>
      <c r="G66" s="223"/>
      <c r="H66" s="223"/>
    </row>
    <row r="67" spans="1:8" x14ac:dyDescent="0.25">
      <c r="A67">
        <v>1961</v>
      </c>
      <c r="B67" s="649"/>
      <c r="C67" s="305"/>
      <c r="D67" s="214"/>
      <c r="E67" s="633"/>
      <c r="F67" s="1060"/>
      <c r="G67" s="223"/>
      <c r="H67" s="223"/>
    </row>
    <row r="68" spans="1:8" x14ac:dyDescent="0.25">
      <c r="A68">
        <v>1962</v>
      </c>
      <c r="B68" s="649"/>
      <c r="C68" s="305">
        <f>'Netherlands sources'!F67*100</f>
        <v>10.58</v>
      </c>
      <c r="D68" s="214"/>
      <c r="E68" s="633"/>
      <c r="F68" s="1060"/>
      <c r="G68" s="223"/>
      <c r="H68" s="223"/>
    </row>
    <row r="69" spans="1:8" x14ac:dyDescent="0.25">
      <c r="A69">
        <v>1963</v>
      </c>
      <c r="B69" s="649"/>
      <c r="C69" s="305"/>
      <c r="D69" s="214"/>
      <c r="E69" s="633"/>
      <c r="F69" s="1060"/>
      <c r="G69" s="223"/>
      <c r="H69" s="223"/>
    </row>
    <row r="70" spans="1:8" x14ac:dyDescent="0.25">
      <c r="A70">
        <v>1964</v>
      </c>
      <c r="B70" s="649"/>
      <c r="C70" s="305">
        <f>'Netherlands sources'!F69*100</f>
        <v>10.07</v>
      </c>
      <c r="D70" s="214"/>
      <c r="E70" s="633"/>
      <c r="F70" s="1060"/>
      <c r="G70" s="223"/>
      <c r="H70" s="223"/>
    </row>
    <row r="71" spans="1:8" x14ac:dyDescent="0.25">
      <c r="A71">
        <v>1965</v>
      </c>
      <c r="B71" s="649"/>
      <c r="C71" s="305"/>
      <c r="D71" s="214"/>
      <c r="E71" s="633"/>
      <c r="F71" s="1060">
        <f>'Netherlands sources'!M70</f>
        <v>33</v>
      </c>
      <c r="G71" s="223"/>
      <c r="H71" s="223"/>
    </row>
    <row r="72" spans="1:8" x14ac:dyDescent="0.25">
      <c r="A72">
        <v>1966</v>
      </c>
      <c r="B72" s="649"/>
      <c r="C72" s="305">
        <f>'Netherlands sources'!F71*100</f>
        <v>9.4600000000000009</v>
      </c>
      <c r="D72" s="221"/>
      <c r="E72" s="633"/>
      <c r="F72" s="1060"/>
      <c r="G72" s="223"/>
      <c r="H72" s="223"/>
    </row>
    <row r="73" spans="1:8" x14ac:dyDescent="0.25">
      <c r="A73">
        <v>1967</v>
      </c>
      <c r="B73" s="649"/>
      <c r="C73" s="305">
        <f>'Netherlands sources'!F72*100</f>
        <v>9.26</v>
      </c>
      <c r="D73" s="221"/>
      <c r="E73" s="633"/>
      <c r="F73" s="1060"/>
      <c r="G73" s="223"/>
      <c r="H73" s="223"/>
    </row>
    <row r="74" spans="1:8" x14ac:dyDescent="0.25">
      <c r="A74">
        <v>1968</v>
      </c>
      <c r="B74" s="649"/>
      <c r="C74" s="305"/>
      <c r="D74" s="221"/>
      <c r="E74" s="633"/>
      <c r="F74" s="1060"/>
      <c r="G74" s="223"/>
      <c r="H74" s="223"/>
    </row>
    <row r="75" spans="1:8" x14ac:dyDescent="0.25">
      <c r="A75">
        <v>1969</v>
      </c>
      <c r="B75" s="649"/>
      <c r="C75" s="305"/>
      <c r="D75" s="221"/>
      <c r="E75" s="633"/>
      <c r="F75" s="1060"/>
      <c r="G75" s="223"/>
      <c r="H75" s="223"/>
    </row>
    <row r="76" spans="1:8" x14ac:dyDescent="0.25">
      <c r="A76">
        <v>1970</v>
      </c>
      <c r="B76" s="649">
        <f>'Netherlands sources'!B75*'Netherlands '!B$83/'Netherlands sources'!B$82</f>
        <v>28.706694145883336</v>
      </c>
      <c r="C76" s="305">
        <f>'Netherlands sources'!F75*100</f>
        <v>8.64</v>
      </c>
      <c r="D76" s="221"/>
      <c r="E76" s="633"/>
      <c r="F76" s="1060">
        <f>'Netherlands sources'!M75</f>
        <v>31</v>
      </c>
      <c r="G76" s="223"/>
      <c r="H76" s="223"/>
    </row>
    <row r="77" spans="1:8" x14ac:dyDescent="0.25">
      <c r="A77">
        <v>1971</v>
      </c>
      <c r="B77" s="649"/>
      <c r="C77" s="305"/>
      <c r="D77" s="321"/>
      <c r="E77" s="633"/>
      <c r="F77" s="1060"/>
      <c r="G77" s="223"/>
      <c r="H77" s="223"/>
    </row>
    <row r="78" spans="1:8" x14ac:dyDescent="0.25">
      <c r="A78">
        <v>1972</v>
      </c>
      <c r="B78" s="649"/>
      <c r="C78" s="305"/>
      <c r="D78" s="221"/>
      <c r="E78" s="633"/>
      <c r="F78" s="1060"/>
      <c r="G78" s="223"/>
      <c r="H78" s="223"/>
    </row>
    <row r="79" spans="1:8" x14ac:dyDescent="0.25">
      <c r="A79">
        <v>1973</v>
      </c>
      <c r="B79" s="649"/>
      <c r="C79" s="305">
        <f>'Netherlands sources'!F78*100</f>
        <v>6.9</v>
      </c>
      <c r="D79" s="221"/>
      <c r="E79" s="633"/>
      <c r="F79" s="1060"/>
      <c r="G79" s="223"/>
      <c r="H79" s="223"/>
    </row>
    <row r="80" spans="1:8" x14ac:dyDescent="0.25">
      <c r="A80">
        <v>1974</v>
      </c>
      <c r="B80" s="649"/>
      <c r="C80" s="305"/>
      <c r="D80" s="221"/>
      <c r="E80" s="633"/>
      <c r="F80" s="1060">
        <f>'Netherlands sources'!M79</f>
        <v>28</v>
      </c>
      <c r="G80" s="227"/>
      <c r="H80" s="227"/>
    </row>
    <row r="81" spans="1:8" x14ac:dyDescent="0.25">
      <c r="A81">
        <v>1975</v>
      </c>
      <c r="B81" s="649"/>
      <c r="C81" s="305">
        <f>'Netherlands sources'!F80*100</f>
        <v>6.12</v>
      </c>
      <c r="D81" s="221"/>
      <c r="E81" s="394"/>
      <c r="F81" s="305"/>
      <c r="G81" s="227"/>
      <c r="H81" s="227"/>
    </row>
    <row r="82" spans="1:8" x14ac:dyDescent="0.25">
      <c r="A82">
        <v>1976</v>
      </c>
      <c r="B82" s="650"/>
      <c r="C82" s="305"/>
      <c r="D82" s="321"/>
      <c r="E82" s="395"/>
      <c r="F82" s="305"/>
      <c r="G82" s="227"/>
      <c r="H82" s="227"/>
    </row>
    <row r="83" spans="1:8" x14ac:dyDescent="0.25">
      <c r="A83">
        <v>1977</v>
      </c>
      <c r="B83" s="1034">
        <f>'Netherlands sources'!C82*'Netherlands '!B$106/'Netherlands sources'!C$105</f>
        <v>25.749034749034752</v>
      </c>
      <c r="C83" s="305">
        <f>'Netherlands sources'!F82*100</f>
        <v>6.01</v>
      </c>
      <c r="D83" s="222"/>
      <c r="E83" s="395">
        <f>'Netherlands sources'!J82</f>
        <v>162.70096463022509</v>
      </c>
      <c r="F83" s="305"/>
      <c r="G83" s="227"/>
      <c r="H83" s="227"/>
    </row>
    <row r="84" spans="1:8" x14ac:dyDescent="0.25">
      <c r="A84">
        <v>1978</v>
      </c>
      <c r="B84" s="650"/>
      <c r="C84" s="305"/>
      <c r="D84" s="222"/>
      <c r="E84" s="395">
        <f>'Netherlands sources'!J83</f>
        <v>161.21212121212122</v>
      </c>
      <c r="F84" s="305"/>
      <c r="G84" s="227"/>
      <c r="H84" s="227"/>
    </row>
    <row r="85" spans="1:8" x14ac:dyDescent="0.25">
      <c r="A85">
        <v>1979</v>
      </c>
      <c r="B85" s="650"/>
      <c r="C85" s="305"/>
      <c r="D85" s="222"/>
      <c r="E85" s="395">
        <f>'Netherlands sources'!J84</f>
        <v>161.42857142857142</v>
      </c>
      <c r="F85" s="305"/>
      <c r="G85" s="227"/>
      <c r="H85" s="227"/>
    </row>
    <row r="86" spans="1:8" x14ac:dyDescent="0.25">
      <c r="A86">
        <v>1980</v>
      </c>
      <c r="B86" s="650"/>
      <c r="C86" s="305"/>
      <c r="D86" s="222"/>
      <c r="E86" s="395">
        <f>'Netherlands sources'!J85</f>
        <v>160.38251366120218</v>
      </c>
      <c r="F86" s="305"/>
      <c r="G86" s="227"/>
      <c r="H86" s="227"/>
    </row>
    <row r="87" spans="1:8" x14ac:dyDescent="0.25">
      <c r="A87">
        <v>1981</v>
      </c>
      <c r="B87" s="650">
        <f>'Netherlands sources'!C86*'Netherlands '!B$106/'Netherlands sources'!C$105</f>
        <v>25.969111969111964</v>
      </c>
      <c r="C87" s="305">
        <f>'Netherlands sources'!F86*100</f>
        <v>5.8500000000000005</v>
      </c>
      <c r="D87" s="222"/>
      <c r="E87" s="395">
        <f>'Netherlands sources'!J86</f>
        <v>160.20942408376965</v>
      </c>
      <c r="F87" s="305"/>
      <c r="G87" s="227"/>
      <c r="H87" s="227"/>
    </row>
    <row r="88" spans="1:8" x14ac:dyDescent="0.25">
      <c r="A88">
        <v>1982</v>
      </c>
      <c r="B88" s="650"/>
      <c r="C88" s="305"/>
      <c r="D88" s="222"/>
      <c r="E88" s="395">
        <f>'Netherlands sources'!J87</f>
        <v>158.66336633663366</v>
      </c>
      <c r="F88" s="305"/>
      <c r="G88" s="227"/>
      <c r="H88" s="227"/>
    </row>
    <row r="89" spans="1:8" x14ac:dyDescent="0.25">
      <c r="A89">
        <v>1983</v>
      </c>
      <c r="B89" s="650"/>
      <c r="C89" s="305"/>
      <c r="D89" s="222"/>
      <c r="E89" s="395">
        <f>'Netherlands sources'!J88</f>
        <v>158.76543209876544</v>
      </c>
      <c r="F89" s="305"/>
      <c r="G89" s="227"/>
      <c r="H89" s="227"/>
    </row>
    <row r="90" spans="1:8" x14ac:dyDescent="0.25">
      <c r="A90">
        <v>1984</v>
      </c>
      <c r="B90" s="650"/>
      <c r="C90" s="305"/>
      <c r="D90" s="222"/>
      <c r="E90" s="395">
        <f>'Netherlands sources'!J89</f>
        <v>160.1965601965602</v>
      </c>
      <c r="F90" s="305"/>
      <c r="G90" s="227"/>
      <c r="H90" s="227"/>
    </row>
    <row r="91" spans="1:8" x14ac:dyDescent="0.25">
      <c r="A91">
        <v>1985</v>
      </c>
      <c r="B91" s="650">
        <f>'Netherlands sources'!C90*'Netherlands '!B$106/'Netherlands sources'!C$105</f>
        <v>25.85907335907336</v>
      </c>
      <c r="C91" s="305">
        <f>'Netherlands sources'!F90*100</f>
        <v>5.92</v>
      </c>
      <c r="D91" s="222"/>
      <c r="E91" s="395">
        <f>'Netherlands sources'!J90</f>
        <v>161.51960784313727</v>
      </c>
      <c r="F91" s="305"/>
      <c r="G91" s="227"/>
      <c r="H91" s="227"/>
    </row>
    <row r="92" spans="1:8" x14ac:dyDescent="0.25">
      <c r="A92">
        <v>1986</v>
      </c>
      <c r="B92" s="650"/>
      <c r="C92" s="305"/>
      <c r="D92" s="222"/>
      <c r="E92" s="395">
        <f>'Netherlands sources'!J91</f>
        <v>164.09638554216866</v>
      </c>
      <c r="F92" s="305"/>
      <c r="G92" s="227"/>
      <c r="H92" s="227"/>
    </row>
    <row r="93" spans="1:8" x14ac:dyDescent="0.25">
      <c r="A93">
        <v>1987</v>
      </c>
      <c r="B93" s="650"/>
      <c r="C93" s="305"/>
      <c r="D93" s="222"/>
      <c r="E93" s="395">
        <f>'Netherlands sources'!J92</f>
        <v>164.3705463182898</v>
      </c>
      <c r="F93" s="305"/>
      <c r="G93" s="227"/>
      <c r="H93" s="227"/>
    </row>
    <row r="94" spans="1:8" x14ac:dyDescent="0.25">
      <c r="A94">
        <v>1988</v>
      </c>
      <c r="B94" s="650"/>
      <c r="C94" s="305"/>
      <c r="D94" s="222"/>
      <c r="E94" s="395">
        <f>'Netherlands sources'!J93</f>
        <v>165.80796252927399</v>
      </c>
      <c r="F94" s="305"/>
      <c r="G94" s="227"/>
      <c r="H94" s="227"/>
    </row>
    <row r="95" spans="1:8" x14ac:dyDescent="0.25">
      <c r="A95">
        <v>1989</v>
      </c>
      <c r="B95" s="650">
        <f>'Netherlands sources'!C94*'Netherlands '!B$106/'Netherlands sources'!C$105</f>
        <v>26.849420849420842</v>
      </c>
      <c r="C95" s="305">
        <f>'Netherlands sources'!F94*100</f>
        <v>5.7</v>
      </c>
      <c r="D95" s="222"/>
      <c r="E95" s="395">
        <f>'Netherlands sources'!J94</f>
        <v>165.8256880733945</v>
      </c>
      <c r="F95" s="305"/>
      <c r="G95" s="223"/>
      <c r="H95" s="223"/>
    </row>
    <row r="96" spans="1:8" x14ac:dyDescent="0.25">
      <c r="A96">
        <v>1990</v>
      </c>
      <c r="B96" s="650">
        <f>'Netherlands sources'!C95*'Netherlands '!B$106/'Netherlands sources'!C$105</f>
        <v>28.389961389961385</v>
      </c>
      <c r="C96" s="305">
        <f>'Netherlands sources'!F95*100</f>
        <v>5.56</v>
      </c>
      <c r="D96" s="222"/>
      <c r="E96" s="395">
        <f>'Netherlands sources'!J95</f>
        <v>166.37362637362637</v>
      </c>
      <c r="F96" s="305"/>
      <c r="G96" s="223"/>
      <c r="H96" s="223"/>
    </row>
    <row r="97" spans="1:8" x14ac:dyDescent="0.25">
      <c r="A97">
        <v>1991</v>
      </c>
      <c r="B97" s="650">
        <f>'Netherlands sources'!C96*'Netherlands '!B$106/'Netherlands sources'!C$105</f>
        <v>28.389961389961385</v>
      </c>
      <c r="C97" s="305">
        <f>'Netherlands sources'!F96*100</f>
        <v>5.54</v>
      </c>
      <c r="D97" s="222"/>
      <c r="E97" s="395">
        <f>'Netherlands sources'!J96</f>
        <v>165.74468085106383</v>
      </c>
      <c r="F97" s="305"/>
      <c r="G97" s="227"/>
      <c r="H97" s="227"/>
    </row>
    <row r="98" spans="1:8" x14ac:dyDescent="0.25">
      <c r="A98" s="6">
        <v>1992</v>
      </c>
      <c r="B98" s="650">
        <f>'Netherlands sources'!C97*'Netherlands '!B$106/'Netherlands sources'!C$105</f>
        <v>28.169884169884167</v>
      </c>
      <c r="C98" s="305">
        <f>'Netherlands sources'!F97*100</f>
        <v>5.5</v>
      </c>
      <c r="D98" s="222"/>
      <c r="E98" s="395">
        <f>'Netherlands sources'!J97</f>
        <v>165.10204081632654</v>
      </c>
      <c r="F98" s="305"/>
      <c r="G98" s="227"/>
      <c r="H98" s="227"/>
    </row>
    <row r="99" spans="1:8" x14ac:dyDescent="0.25">
      <c r="A99" s="6">
        <v>1993</v>
      </c>
      <c r="B99" s="650">
        <f>'Netherlands sources'!C98*'Netherlands '!B$106/'Netherlands sources'!C$105</f>
        <v>28.279922779922774</v>
      </c>
      <c r="C99" s="305">
        <f>'Netherlands sources'!F98*100</f>
        <v>5.24</v>
      </c>
      <c r="D99" s="222"/>
      <c r="E99" s="395">
        <f>'Netherlands sources'!J98</f>
        <v>167.25838264299801</v>
      </c>
      <c r="F99" s="305">
        <f>'Netherlands sources'!M98</f>
        <v>19.99766781610111</v>
      </c>
      <c r="G99" s="227"/>
      <c r="H99" s="227"/>
    </row>
    <row r="100" spans="1:8" x14ac:dyDescent="0.25">
      <c r="A100" s="6">
        <v>1994</v>
      </c>
      <c r="B100" s="650">
        <f>'Netherlands sources'!C99*'Netherlands '!B$106/'Netherlands sources'!C$105</f>
        <v>28.059845559845556</v>
      </c>
      <c r="C100" s="305">
        <f>'Netherlands sources'!F99*100</f>
        <v>5.33</v>
      </c>
      <c r="D100" s="655">
        <f>'Netherlands sources'!H99</f>
        <v>11</v>
      </c>
      <c r="E100" s="395">
        <f>'Netherlands sources'!J99</f>
        <v>165.82524271844659</v>
      </c>
      <c r="F100" s="305">
        <f>'Netherlands sources'!M99</f>
        <v>19.869939636075955</v>
      </c>
      <c r="G100" s="227"/>
      <c r="H100" s="227"/>
    </row>
    <row r="101" spans="1:8" x14ac:dyDescent="0.25">
      <c r="A101" s="6">
        <v>1995</v>
      </c>
      <c r="B101" s="650">
        <f>'Netherlands sources'!C100*'Netherlands '!B$106/'Netherlands sources'!C$105</f>
        <v>27.839768339768337</v>
      </c>
      <c r="C101" s="305">
        <f>'Netherlands sources'!F100*100</f>
        <v>5.37</v>
      </c>
      <c r="D101" s="655">
        <f>'Netherlands sources'!H100</f>
        <v>12</v>
      </c>
      <c r="E101" s="395">
        <f>'Netherlands sources'!J100</f>
        <v>171.85741088180112</v>
      </c>
      <c r="F101" s="305">
        <f>'Netherlands sources'!M100</f>
        <v>19.11878567907873</v>
      </c>
      <c r="G101" s="227"/>
      <c r="H101" s="227"/>
    </row>
    <row r="102" spans="1:8" x14ac:dyDescent="0.25">
      <c r="A102" s="6">
        <v>1996</v>
      </c>
      <c r="B102" s="650">
        <f>'Netherlands sources'!C101*'Netherlands '!B$106/'Netherlands sources'!C$105</f>
        <v>28.279922779922774</v>
      </c>
      <c r="C102" s="305">
        <f>'Netherlands sources'!F101*100</f>
        <v>5.3900000000000006</v>
      </c>
      <c r="D102" s="655">
        <f>'Netherlands sources'!H101</f>
        <v>10</v>
      </c>
      <c r="E102" s="395">
        <f>'Netherlands sources'!J101</f>
        <v>171.97802197802199</v>
      </c>
      <c r="F102" s="305">
        <f>'Netherlands sources'!M101</f>
        <v>19.527056661581945</v>
      </c>
      <c r="G102" s="227"/>
      <c r="H102" s="227"/>
    </row>
    <row r="103" spans="1:8" x14ac:dyDescent="0.25">
      <c r="A103" s="6">
        <v>1997</v>
      </c>
      <c r="B103" s="650">
        <f>'Netherlands sources'!C102*'Netherlands '!B$106/'Netherlands sources'!C$105</f>
        <v>27.949806949806941</v>
      </c>
      <c r="C103" s="305">
        <f>'Netherlands sources'!F102*100</f>
        <v>5.46</v>
      </c>
      <c r="D103" s="655">
        <f>'Netherlands sources'!H102</f>
        <v>10</v>
      </c>
      <c r="E103" s="395">
        <f>'Netherlands sources'!J102</f>
        <v>171.17437722419928</v>
      </c>
      <c r="F103" s="305">
        <f>'Netherlands sources'!M102</f>
        <v>19.209164825507532</v>
      </c>
      <c r="G103" s="227"/>
      <c r="H103" s="227"/>
    </row>
    <row r="104" spans="1:8" x14ac:dyDescent="0.25">
      <c r="A104" s="6">
        <v>1998</v>
      </c>
      <c r="B104" s="650">
        <f>'Netherlands sources'!C103*'Netherlands '!B$106/'Netherlands sources'!C$105</f>
        <v>28.169884169884167</v>
      </c>
      <c r="C104" s="305">
        <f>'Netherlands sources'!F103*100</f>
        <v>5.29</v>
      </c>
      <c r="D104" s="655">
        <f>'Netherlands sources'!H103</f>
        <v>11</v>
      </c>
      <c r="E104" s="395"/>
      <c r="F104" s="305">
        <f>'Netherlands sources'!M103</f>
        <v>19.795319884603398</v>
      </c>
      <c r="G104" s="227"/>
      <c r="H104" s="227"/>
    </row>
    <row r="105" spans="1:8" x14ac:dyDescent="0.25">
      <c r="A105" s="6">
        <v>1999</v>
      </c>
      <c r="B105" s="650">
        <f>'Netherlands sources'!C104*'Netherlands '!B$106/'Netherlands sources'!C$105</f>
        <v>28.389961389961385</v>
      </c>
      <c r="C105" s="305">
        <f>'Netherlands sources'!F104*100</f>
        <v>5.38</v>
      </c>
      <c r="D105" s="655">
        <f>'Netherlands sources'!H104</f>
        <v>11</v>
      </c>
      <c r="E105" s="395">
        <f>'Netherlands sources'!J104</f>
        <v>175.58139534883722</v>
      </c>
      <c r="F105" s="305">
        <f>'Netherlands sources'!M104</f>
        <v>19.367941095132736</v>
      </c>
      <c r="G105" s="227"/>
      <c r="H105" s="227"/>
    </row>
    <row r="106" spans="1:8" x14ac:dyDescent="0.25">
      <c r="A106" s="6">
        <v>2000</v>
      </c>
      <c r="B106" s="651">
        <f>'Netherlands sources'!D105*100</f>
        <v>28.499999999999996</v>
      </c>
      <c r="C106" s="305">
        <f>'Netherlands sources'!F105*100</f>
        <v>5.6132222182365101</v>
      </c>
      <c r="D106" s="655">
        <f>'Netherlands sources'!H105</f>
        <v>11</v>
      </c>
      <c r="E106" s="395"/>
      <c r="F106" s="305">
        <f>'Netherlands sources'!M105</f>
        <v>19.166042049119135</v>
      </c>
      <c r="G106" s="227"/>
      <c r="H106" s="227"/>
    </row>
    <row r="107" spans="1:8" ht="15.75" thickBot="1" x14ac:dyDescent="0.3">
      <c r="A107" s="6">
        <v>2001</v>
      </c>
      <c r="B107" s="648">
        <f>'Netherlands sources'!D106*100</f>
        <v>27.800000000000004</v>
      </c>
      <c r="C107" s="305">
        <f>'Netherlands sources'!F106*100</f>
        <v>6.6410514649644394</v>
      </c>
      <c r="D107" s="655">
        <f>'Netherlands sources'!H106</f>
        <v>11</v>
      </c>
      <c r="E107" s="1073"/>
      <c r="F107" s="305"/>
      <c r="G107" s="227"/>
      <c r="H107" s="227"/>
    </row>
    <row r="108" spans="1:8" ht="15.75" thickTop="1" x14ac:dyDescent="0.25">
      <c r="A108" s="6">
        <v>2002</v>
      </c>
      <c r="B108" s="648">
        <f>'Netherlands sources'!D107*100</f>
        <v>27.900000000000002</v>
      </c>
      <c r="C108" s="305">
        <f>'Netherlands sources'!F107*100</f>
        <v>6.5452835482853393</v>
      </c>
      <c r="D108" s="321"/>
      <c r="E108" s="394">
        <f>'Netherlands sources'!K107*100</f>
        <v>172.6</v>
      </c>
      <c r="F108" s="305"/>
      <c r="G108" s="227"/>
      <c r="H108" s="227"/>
    </row>
    <row r="109" spans="1:8" x14ac:dyDescent="0.25">
      <c r="A109" s="6">
        <v>2003</v>
      </c>
      <c r="B109" s="648">
        <f>'Netherlands sources'!D108*100</f>
        <v>27.800000000000004</v>
      </c>
      <c r="C109" s="305">
        <f>'Netherlands sources'!F108*100</f>
        <v>6.3550336309291104</v>
      </c>
      <c r="D109" s="321"/>
      <c r="E109" s="395"/>
      <c r="F109" s="305"/>
      <c r="G109" s="227"/>
      <c r="H109" s="227"/>
    </row>
    <row r="110" spans="1:8" x14ac:dyDescent="0.25">
      <c r="A110" s="6">
        <v>2004</v>
      </c>
      <c r="B110" s="648">
        <f>'Netherlands sources'!D109*100</f>
        <v>28.1</v>
      </c>
      <c r="C110" s="305">
        <f>'Netherlands sources'!F109*100</f>
        <v>6.6591856121354303</v>
      </c>
      <c r="D110" s="321">
        <f>'Netherlands sources'!H109</f>
        <v>10.7</v>
      </c>
      <c r="E110" s="395"/>
      <c r="F110" s="305"/>
      <c r="G110" s="227"/>
      <c r="H110" s="227"/>
    </row>
    <row r="111" spans="1:8" x14ac:dyDescent="0.25">
      <c r="A111" s="6">
        <v>2005</v>
      </c>
      <c r="B111" s="648">
        <f>'Netherlands sources'!D110*100</f>
        <v>28.1</v>
      </c>
      <c r="C111" s="305">
        <f>'Netherlands sources'!F110*100</f>
        <v>6.8069779376525599</v>
      </c>
      <c r="D111" s="321">
        <f>'Netherlands sources'!H110</f>
        <v>9.6999999999999993</v>
      </c>
      <c r="E111" s="395"/>
      <c r="F111" s="305"/>
      <c r="G111" s="227"/>
      <c r="H111" s="227"/>
    </row>
    <row r="112" spans="1:8" x14ac:dyDescent="0.25">
      <c r="A112" s="6">
        <v>2006</v>
      </c>
      <c r="B112" s="648">
        <f>'Netherlands sources'!D111*100</f>
        <v>27.6</v>
      </c>
      <c r="C112" s="305">
        <f>'Netherlands sources'!F111*100</f>
        <v>6.8429088473581894</v>
      </c>
      <c r="D112" s="321">
        <f>'Netherlands sources'!H111</f>
        <v>10.199999999999999</v>
      </c>
      <c r="E112" s="395">
        <f>'Netherlands sources'!K111*100</f>
        <v>178.1</v>
      </c>
      <c r="F112" s="305">
        <f>'Netherlands sources'!M111</f>
        <v>19.068444124255159</v>
      </c>
      <c r="G112" s="227"/>
      <c r="H112" s="227"/>
    </row>
    <row r="113" spans="1:9" x14ac:dyDescent="0.25">
      <c r="A113" s="6">
        <v>2007</v>
      </c>
      <c r="B113" s="648">
        <f>'Netherlands sources'!D112*100</f>
        <v>28.999999999999996</v>
      </c>
      <c r="C113" s="305">
        <f>'Netherlands sources'!F112*100</f>
        <v>7.5695415925546197</v>
      </c>
      <c r="D113" s="321">
        <f>'Netherlands sources'!H112</f>
        <v>10.5</v>
      </c>
      <c r="E113" s="395"/>
      <c r="F113" s="305">
        <f>'Netherlands sources'!M112</f>
        <v>18.862193913541759</v>
      </c>
      <c r="G113" s="227"/>
      <c r="H113" s="227"/>
    </row>
    <row r="114" spans="1:9" x14ac:dyDescent="0.25">
      <c r="A114" s="6">
        <v>2008</v>
      </c>
      <c r="B114" s="648">
        <f>'Netherlands sources'!D113*100</f>
        <v>28.199999999999996</v>
      </c>
      <c r="C114" s="305">
        <f>'Netherlands sources'!F113*100</f>
        <v>6.7629201777916998</v>
      </c>
      <c r="D114" s="321">
        <f>'Netherlands sources'!H113</f>
        <v>11.1</v>
      </c>
      <c r="E114" s="395"/>
      <c r="F114" s="305">
        <f>'Netherlands sources'!M113</f>
        <v>18.706317296213452</v>
      </c>
      <c r="G114" s="227"/>
      <c r="H114" s="227"/>
    </row>
    <row r="115" spans="1:9" x14ac:dyDescent="0.25">
      <c r="A115" s="6">
        <v>2009</v>
      </c>
      <c r="B115" s="648">
        <f>'Netherlands sources'!D114*100</f>
        <v>28.1</v>
      </c>
      <c r="C115" s="305">
        <f>'Netherlands sources'!F114*100</f>
        <v>6.4324341630042401</v>
      </c>
      <c r="D115" s="321">
        <f>'Netherlands sources'!H114</f>
        <v>10.3</v>
      </c>
      <c r="E115" s="395"/>
      <c r="F115" s="305">
        <f>'Netherlands sources'!M114</f>
        <v>18.488806435125468</v>
      </c>
      <c r="G115" s="227"/>
      <c r="H115" s="227"/>
    </row>
    <row r="116" spans="1:9" x14ac:dyDescent="0.25">
      <c r="A116" s="6">
        <v>2010</v>
      </c>
      <c r="B116" s="648">
        <f>'Netherlands sources'!D115*100</f>
        <v>27.900000000000002</v>
      </c>
      <c r="C116" s="305">
        <f>'Netherlands sources'!F115*100</f>
        <v>6.4480968907839404</v>
      </c>
      <c r="D116" s="321">
        <f>'Netherlands sources'!H115</f>
        <v>11</v>
      </c>
      <c r="E116" s="395">
        <f>'Netherlands sources'!K115*100</f>
        <v>176.6</v>
      </c>
      <c r="F116" s="305">
        <f>'Netherlands sources'!M115</f>
        <v>19.660128270838648</v>
      </c>
      <c r="G116" s="227"/>
      <c r="H116" s="227"/>
    </row>
    <row r="117" spans="1:9" x14ac:dyDescent="0.25">
      <c r="A117" s="6">
        <v>2011</v>
      </c>
      <c r="B117" s="648">
        <f>'Netherlands sources'!D116*100</f>
        <v>27.800000000000004</v>
      </c>
      <c r="C117" s="305">
        <f>'Netherlands sources'!F116*100</f>
        <v>6.3316589975366506</v>
      </c>
      <c r="D117" s="321">
        <f>'Netherlands sources'!H116</f>
        <v>10.1</v>
      </c>
      <c r="E117" s="395"/>
      <c r="F117" s="305">
        <f>'Netherlands sources'!M116</f>
        <v>19.864181810379971</v>
      </c>
      <c r="G117" s="227"/>
      <c r="H117" s="227"/>
    </row>
    <row r="118" spans="1:9" x14ac:dyDescent="0.25">
      <c r="A118" s="6">
        <v>2012</v>
      </c>
      <c r="B118" s="648">
        <f>'Netherlands sources'!D117*100</f>
        <v>28.000000000000004</v>
      </c>
      <c r="C118" s="305">
        <f>'Netherlands sources'!F117*100</f>
        <v>6.3331253774651808</v>
      </c>
      <c r="D118" s="321">
        <f>'Netherlands sources'!H117</f>
        <v>10.4</v>
      </c>
      <c r="E118" s="395"/>
      <c r="F118" s="305"/>
      <c r="G118" s="227"/>
      <c r="H118" s="227"/>
    </row>
    <row r="119" spans="1:9" x14ac:dyDescent="0.25">
      <c r="A119" s="6">
        <v>2013</v>
      </c>
      <c r="B119" s="648">
        <f>'Netherlands sources'!D118*100</f>
        <v>28.199999999999996</v>
      </c>
      <c r="C119" s="305"/>
      <c r="D119" s="321">
        <f>'Netherlands sources'!H118</f>
        <v>11.6</v>
      </c>
      <c r="E119" s="395"/>
      <c r="F119" s="305"/>
      <c r="G119" s="227"/>
      <c r="H119" s="227"/>
    </row>
    <row r="120" spans="1:9" x14ac:dyDescent="0.25">
      <c r="A120" s="6">
        <v>2014</v>
      </c>
      <c r="B120" s="648">
        <f>'Netherlands sources'!D119*100</f>
        <v>28.599999999999998</v>
      </c>
      <c r="C120" s="305"/>
      <c r="D120" s="321">
        <f>'Netherlands sources'!H119</f>
        <v>11.6</v>
      </c>
      <c r="E120" s="395">
        <f>'Netherlands sources'!K119*100</f>
        <v>185.9</v>
      </c>
      <c r="F120" s="305"/>
      <c r="G120" s="227"/>
      <c r="H120" s="227"/>
    </row>
    <row r="121" spans="1:9" ht="15.75" thickBot="1" x14ac:dyDescent="0.3">
      <c r="A121" s="143">
        <v>2015</v>
      </c>
      <c r="B121" s="652"/>
      <c r="C121" s="235"/>
      <c r="D121" s="323"/>
      <c r="E121" s="396"/>
      <c r="F121" s="306"/>
      <c r="G121" s="223"/>
      <c r="H121" s="223"/>
    </row>
    <row r="122" spans="1:9" ht="15.75" thickTop="1" x14ac:dyDescent="0.25">
      <c r="B122" s="119"/>
      <c r="D122" s="119"/>
      <c r="E122" s="120"/>
      <c r="F122" s="120"/>
      <c r="G122" s="120"/>
      <c r="H122" s="120"/>
    </row>
    <row r="123" spans="1:9" x14ac:dyDescent="0.25">
      <c r="A123" s="42" t="s">
        <v>70</v>
      </c>
      <c r="B123" s="1509" t="s">
        <v>71</v>
      </c>
      <c r="C123" s="1509"/>
      <c r="D123" s="1509"/>
      <c r="E123" s="43"/>
      <c r="F123" s="19"/>
      <c r="G123" s="121"/>
    </row>
    <row r="124" spans="1:9" x14ac:dyDescent="0.25">
      <c r="A124" s="42"/>
      <c r="B124" s="1065" t="s">
        <v>485</v>
      </c>
      <c r="C124" s="598"/>
      <c r="D124" s="598"/>
      <c r="E124" s="43"/>
      <c r="F124" s="19"/>
    </row>
    <row r="125" spans="1:9" ht="41.25" customHeight="1" x14ac:dyDescent="0.25">
      <c r="A125" s="42" t="s">
        <v>72</v>
      </c>
      <c r="B125" s="1510" t="s">
        <v>486</v>
      </c>
      <c r="C125" s="1510"/>
      <c r="D125" s="1510"/>
      <c r="E125" s="1510"/>
      <c r="F125" s="1510"/>
      <c r="G125" s="1510"/>
      <c r="H125" s="304"/>
    </row>
    <row r="126" spans="1:9" x14ac:dyDescent="0.25">
      <c r="A126" s="46" t="s">
        <v>73</v>
      </c>
      <c r="B126" s="609"/>
      <c r="C126" s="609"/>
      <c r="D126" s="609"/>
      <c r="E126" s="45"/>
      <c r="F126" s="45"/>
      <c r="G126" s="304"/>
      <c r="H126" s="304"/>
    </row>
    <row r="127" spans="1:9" s="70" customFormat="1" ht="45" customHeight="1" x14ac:dyDescent="0.25">
      <c r="A127" s="980" t="s">
        <v>55</v>
      </c>
      <c r="B127" s="1553" t="s">
        <v>629</v>
      </c>
      <c r="C127" s="1508"/>
      <c r="D127" s="1508"/>
      <c r="E127" s="1508"/>
      <c r="F127" s="1508"/>
      <c r="G127" s="1508"/>
      <c r="H127" s="123"/>
      <c r="I127" s="538"/>
    </row>
    <row r="128" spans="1:9" s="70" customFormat="1" ht="41.1" customHeight="1" x14ac:dyDescent="0.25">
      <c r="A128" s="980" t="s">
        <v>56</v>
      </c>
      <c r="B128" s="1553" t="s">
        <v>630</v>
      </c>
      <c r="C128" s="1508"/>
      <c r="D128" s="1508"/>
      <c r="E128" s="1508"/>
      <c r="F128" s="1508"/>
      <c r="G128" s="1508"/>
      <c r="H128" s="123"/>
      <c r="I128" s="129"/>
    </row>
    <row r="129" spans="1:8" s="70" customFormat="1" ht="39.75" customHeight="1" x14ac:dyDescent="0.25">
      <c r="A129" s="980" t="s">
        <v>57</v>
      </c>
      <c r="B129" s="1553" t="s">
        <v>253</v>
      </c>
      <c r="C129" s="1553"/>
      <c r="D129" s="1553"/>
      <c r="E129" s="1553"/>
      <c r="F129" s="1553"/>
      <c r="G129" s="1553"/>
      <c r="H129" s="124"/>
    </row>
    <row r="130" spans="1:8" ht="60" customHeight="1" x14ac:dyDescent="0.25">
      <c r="A130" s="980" t="s">
        <v>58</v>
      </c>
      <c r="B130" s="1508" t="s">
        <v>641</v>
      </c>
      <c r="C130" s="1508"/>
      <c r="D130" s="1508"/>
      <c r="E130" s="1508"/>
      <c r="F130" s="1508"/>
      <c r="G130" s="1508"/>
      <c r="H130" s="123"/>
    </row>
    <row r="131" spans="1:8" ht="33.75" customHeight="1" x14ac:dyDescent="0.25">
      <c r="A131" s="980" t="s">
        <v>76</v>
      </c>
      <c r="B131" s="1553" t="s">
        <v>631</v>
      </c>
      <c r="C131" s="1508"/>
      <c r="D131" s="1508"/>
      <c r="E131" s="1508"/>
      <c r="F131" s="1508"/>
      <c r="G131" s="1508"/>
      <c r="H131" s="125"/>
    </row>
    <row r="132" spans="1:8" x14ac:dyDescent="0.25">
      <c r="A132" s="19"/>
      <c r="B132" s="32"/>
      <c r="C132" s="32"/>
      <c r="D132" s="32"/>
      <c r="E132" s="32"/>
    </row>
    <row r="133" spans="1:8" x14ac:dyDescent="0.25">
      <c r="B133" s="1503" t="s">
        <v>78</v>
      </c>
      <c r="C133" s="1503"/>
      <c r="D133" s="1503"/>
      <c r="E133" s="32"/>
    </row>
  </sheetData>
  <mergeCells count="9">
    <mergeCell ref="B133:D133"/>
    <mergeCell ref="B1:F1"/>
    <mergeCell ref="B130:G130"/>
    <mergeCell ref="B131:G131"/>
    <mergeCell ref="B123:D123"/>
    <mergeCell ref="B125:G125"/>
    <mergeCell ref="B127:G127"/>
    <mergeCell ref="B128:G128"/>
    <mergeCell ref="B129:G129"/>
  </mergeCells>
  <hyperlinks>
    <hyperlink ref="G126" r:id="rId1" display="http://www.lisdatacenter.org/data-access/key-figures/" xr:uid="{00000000-0004-0000-1D00-000000000000}"/>
    <hyperlink ref="B133" location="'Netherlands sources'!A1" display="Explore the original series, references, and sources" xr:uid="{00000000-0004-0000-1D00-000001000000}"/>
  </hyperlinks>
  <pageMargins left="0.7" right="0.7" top="0.75" bottom="0.75" header="0.3" footer="0.3"/>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144"/>
  <sheetViews>
    <sheetView workbookViewId="0">
      <pane xSplit="1" ySplit="4" topLeftCell="B5" activePane="bottomRight" state="frozen"/>
      <selection pane="topRight" activeCell="B1" sqref="B1"/>
      <selection pane="bottomLeft" activeCell="A5" sqref="A5"/>
      <selection pane="bottomRight" activeCell="B111" sqref="B111"/>
    </sheetView>
  </sheetViews>
  <sheetFormatPr defaultColWidth="8.85546875" defaultRowHeight="15" x14ac:dyDescent="0.25"/>
  <cols>
    <col min="1" max="1" width="9.7109375" style="19" customWidth="1"/>
    <col min="2" max="2" width="16.42578125" style="70" customWidth="1"/>
    <col min="3" max="3" width="18" style="70" customWidth="1"/>
    <col min="4" max="4" width="17" style="70" customWidth="1"/>
    <col min="5" max="5" width="1.85546875" customWidth="1"/>
    <col min="6" max="6" width="16.140625" customWidth="1"/>
    <col min="7" max="7" width="2.28515625" customWidth="1"/>
    <col min="8" max="8" width="17.85546875" customWidth="1"/>
    <col min="9" max="9" width="1.85546875" customWidth="1"/>
    <col min="10" max="11" width="18.28515625" customWidth="1"/>
    <col min="12" max="12" width="1.42578125" customWidth="1"/>
    <col min="13" max="13" width="16.7109375" customWidth="1"/>
    <col min="14" max="14" width="3.140625" customWidth="1"/>
    <col min="15" max="15" width="3.140625" style="70" customWidth="1"/>
  </cols>
  <sheetData>
    <row r="1" spans="1:15" ht="27" thickBot="1" x14ac:dyDescent="0.45">
      <c r="B1" s="1567" t="s">
        <v>823</v>
      </c>
      <c r="C1" s="1568"/>
      <c r="D1" s="1568"/>
      <c r="E1" s="1568"/>
      <c r="F1" s="1568"/>
      <c r="G1" s="1568"/>
      <c r="H1" s="1568"/>
      <c r="I1" s="1568"/>
      <c r="J1" s="1568"/>
      <c r="K1" s="1568"/>
      <c r="L1" s="1568"/>
      <c r="M1" s="1569"/>
      <c r="N1" s="256"/>
    </row>
    <row r="2" spans="1:15" x14ac:dyDescent="0.25">
      <c r="B2" s="1517" t="s">
        <v>175</v>
      </c>
      <c r="C2" s="1518"/>
      <c r="D2" s="1519"/>
      <c r="E2" s="58"/>
      <c r="F2" s="109" t="s">
        <v>61</v>
      </c>
      <c r="G2" s="59"/>
      <c r="H2" s="109" t="s">
        <v>62</v>
      </c>
      <c r="I2" s="59"/>
      <c r="J2" s="1544" t="s">
        <v>63</v>
      </c>
      <c r="K2" s="1546"/>
      <c r="L2" s="602"/>
      <c r="M2" s="335" t="s">
        <v>64</v>
      </c>
      <c r="N2" s="257"/>
    </row>
    <row r="3" spans="1:15" x14ac:dyDescent="0.25">
      <c r="A3" s="24" t="s">
        <v>65</v>
      </c>
      <c r="B3" s="60" t="s">
        <v>79</v>
      </c>
      <c r="C3" s="606" t="s">
        <v>80</v>
      </c>
      <c r="D3" s="607" t="s">
        <v>81</v>
      </c>
      <c r="E3" s="606"/>
      <c r="F3" s="84" t="s">
        <v>82</v>
      </c>
      <c r="G3" s="606"/>
      <c r="H3" s="84" t="s">
        <v>83</v>
      </c>
      <c r="I3" s="606"/>
      <c r="J3" s="60" t="s">
        <v>84</v>
      </c>
      <c r="K3" s="607" t="s">
        <v>85</v>
      </c>
      <c r="L3" s="606"/>
      <c r="M3" s="84" t="s">
        <v>86</v>
      </c>
      <c r="N3" s="251"/>
      <c r="O3" s="246"/>
    </row>
    <row r="4" spans="1:15" ht="90" x14ac:dyDescent="0.25">
      <c r="A4" s="28" t="s">
        <v>4</v>
      </c>
      <c r="B4" s="1061" t="s">
        <v>546</v>
      </c>
      <c r="C4" s="1063" t="s">
        <v>248</v>
      </c>
      <c r="D4" s="1064" t="s">
        <v>249</v>
      </c>
      <c r="E4" s="1173"/>
      <c r="F4" s="275" t="s">
        <v>622</v>
      </c>
      <c r="G4" s="1173"/>
      <c r="H4" s="512" t="s">
        <v>214</v>
      </c>
      <c r="I4" s="1209"/>
      <c r="J4" s="388" t="s">
        <v>162</v>
      </c>
      <c r="K4" s="274" t="s">
        <v>161</v>
      </c>
      <c r="L4" s="273"/>
      <c r="M4" s="514" t="s">
        <v>624</v>
      </c>
      <c r="N4" s="252"/>
      <c r="O4" s="67"/>
    </row>
    <row r="5" spans="1:15" x14ac:dyDescent="0.25">
      <c r="A5" s="19">
        <v>1900</v>
      </c>
      <c r="B5" s="922"/>
      <c r="C5" s="898"/>
      <c r="D5" s="923"/>
      <c r="E5" s="1211"/>
      <c r="F5" s="1212"/>
      <c r="G5" s="1211"/>
      <c r="H5" s="994"/>
      <c r="I5" s="1213"/>
      <c r="J5" s="1308"/>
      <c r="K5" s="923"/>
      <c r="L5" s="1213"/>
      <c r="M5" s="271"/>
      <c r="N5" s="250"/>
      <c r="O5" s="65"/>
    </row>
    <row r="6" spans="1:15" x14ac:dyDescent="0.25">
      <c r="A6" s="19">
        <v>1901</v>
      </c>
      <c r="B6" s="1252"/>
      <c r="C6" s="1253"/>
      <c r="D6" s="1254"/>
      <c r="E6" s="1211"/>
      <c r="F6" s="1212"/>
      <c r="G6" s="1211"/>
      <c r="H6" s="994"/>
      <c r="I6" s="1213"/>
      <c r="J6" s="1308"/>
      <c r="K6" s="923"/>
      <c r="L6" s="1213"/>
      <c r="M6" s="271"/>
      <c r="N6" s="250"/>
      <c r="O6" s="65"/>
    </row>
    <row r="7" spans="1:15" x14ac:dyDescent="0.25">
      <c r="A7" s="19">
        <v>1902</v>
      </c>
      <c r="B7" s="1252"/>
      <c r="C7" s="1253"/>
      <c r="D7" s="1254"/>
      <c r="E7" s="1211"/>
      <c r="F7" s="1212"/>
      <c r="G7" s="1211"/>
      <c r="H7" s="994"/>
      <c r="I7" s="1213"/>
      <c r="J7" s="1308"/>
      <c r="K7" s="923"/>
      <c r="L7" s="1213"/>
      <c r="M7" s="271"/>
      <c r="N7" s="250"/>
      <c r="O7" s="65"/>
    </row>
    <row r="8" spans="1:15" x14ac:dyDescent="0.25">
      <c r="A8" s="19">
        <v>1903</v>
      </c>
      <c r="B8" s="1252"/>
      <c r="C8" s="1253"/>
      <c r="D8" s="1254"/>
      <c r="E8" s="1211"/>
      <c r="F8" s="1212"/>
      <c r="G8" s="1211"/>
      <c r="H8" s="994"/>
      <c r="I8" s="1213"/>
      <c r="J8" s="1308"/>
      <c r="K8" s="923"/>
      <c r="L8" s="1213"/>
      <c r="M8" s="271"/>
      <c r="N8" s="250"/>
      <c r="O8" s="65"/>
    </row>
    <row r="9" spans="1:15" x14ac:dyDescent="0.25">
      <c r="A9" s="19">
        <v>1904</v>
      </c>
      <c r="B9" s="1252"/>
      <c r="C9" s="1253"/>
      <c r="D9" s="1254"/>
      <c r="E9" s="1211"/>
      <c r="F9" s="1212"/>
      <c r="G9" s="1211"/>
      <c r="H9" s="994"/>
      <c r="I9" s="1213"/>
      <c r="J9" s="1308"/>
      <c r="K9" s="923"/>
      <c r="L9" s="1213"/>
      <c r="M9" s="271"/>
      <c r="N9" s="250"/>
      <c r="O9" s="65"/>
    </row>
    <row r="10" spans="1:15" x14ac:dyDescent="0.25">
      <c r="A10" s="19">
        <v>1905</v>
      </c>
      <c r="B10" s="1252"/>
      <c r="C10" s="1253"/>
      <c r="D10" s="1254"/>
      <c r="E10" s="1211"/>
      <c r="F10" s="1212"/>
      <c r="G10" s="1211"/>
      <c r="H10" s="994"/>
      <c r="I10" s="1213"/>
      <c r="J10" s="1308"/>
      <c r="K10" s="923"/>
      <c r="L10" s="1213"/>
      <c r="M10" s="34">
        <v>55</v>
      </c>
      <c r="N10" s="250"/>
      <c r="O10" s="65"/>
    </row>
    <row r="11" spans="1:15" x14ac:dyDescent="0.25">
      <c r="A11" s="19">
        <v>1906</v>
      </c>
      <c r="B11" s="1252"/>
      <c r="C11" s="1253"/>
      <c r="D11" s="1254"/>
      <c r="E11" s="1211"/>
      <c r="F11" s="1212"/>
      <c r="G11" s="1211"/>
      <c r="H11" s="994"/>
      <c r="I11" s="1213"/>
      <c r="J11" s="1308"/>
      <c r="K11" s="923"/>
      <c r="L11" s="1213"/>
      <c r="M11" s="34"/>
      <c r="N11" s="250"/>
      <c r="O11" s="65"/>
    </row>
    <row r="12" spans="1:15" x14ac:dyDescent="0.25">
      <c r="A12" s="19">
        <v>1907</v>
      </c>
      <c r="B12" s="1252"/>
      <c r="C12" s="1253"/>
      <c r="D12" s="1254"/>
      <c r="E12" s="1211"/>
      <c r="F12" s="1212"/>
      <c r="G12" s="1211"/>
      <c r="H12" s="994"/>
      <c r="I12" s="1213"/>
      <c r="J12" s="1308"/>
      <c r="K12" s="923"/>
      <c r="L12" s="1213"/>
      <c r="M12" s="34"/>
      <c r="N12" s="250"/>
      <c r="O12" s="65"/>
    </row>
    <row r="13" spans="1:15" x14ac:dyDescent="0.25">
      <c r="A13" s="19">
        <v>1908</v>
      </c>
      <c r="B13" s="1252"/>
      <c r="C13" s="1253"/>
      <c r="D13" s="1254"/>
      <c r="E13" s="1211"/>
      <c r="F13" s="1212"/>
      <c r="G13" s="1211"/>
      <c r="H13" s="994"/>
      <c r="I13" s="1213"/>
      <c r="J13" s="1308"/>
      <c r="K13" s="923"/>
      <c r="L13" s="1213"/>
      <c r="M13" s="34"/>
      <c r="N13" s="250"/>
      <c r="O13" s="65"/>
    </row>
    <row r="14" spans="1:15" x14ac:dyDescent="0.25">
      <c r="A14" s="19">
        <v>1909</v>
      </c>
      <c r="B14" s="1252"/>
      <c r="C14" s="1253"/>
      <c r="D14" s="1254"/>
      <c r="E14" s="1211"/>
      <c r="F14" s="1212"/>
      <c r="G14" s="1211"/>
      <c r="H14" s="994"/>
      <c r="I14" s="1213"/>
      <c r="J14" s="1308"/>
      <c r="K14" s="923"/>
      <c r="L14" s="1213"/>
      <c r="M14" s="34"/>
      <c r="N14" s="250"/>
      <c r="O14" s="65"/>
    </row>
    <row r="15" spans="1:15" x14ac:dyDescent="0.25">
      <c r="A15" s="19">
        <v>1910</v>
      </c>
      <c r="B15" s="1252"/>
      <c r="C15" s="1253"/>
      <c r="D15" s="1254"/>
      <c r="E15" s="1211"/>
      <c r="F15" s="1212"/>
      <c r="G15" s="1211"/>
      <c r="H15" s="994"/>
      <c r="I15" s="1213"/>
      <c r="J15" s="1308"/>
      <c r="K15" s="923"/>
      <c r="L15" s="1213"/>
      <c r="M15" s="34"/>
      <c r="N15" s="250"/>
      <c r="O15" s="65"/>
    </row>
    <row r="16" spans="1:15" x14ac:dyDescent="0.25">
      <c r="A16" s="19">
        <v>1911</v>
      </c>
      <c r="B16" s="1255"/>
      <c r="C16" s="1256"/>
      <c r="D16" s="1257"/>
      <c r="E16" s="1218"/>
      <c r="F16" s="1212"/>
      <c r="G16" s="1218"/>
      <c r="H16" s="993"/>
      <c r="I16" s="1219"/>
      <c r="J16" s="1295"/>
      <c r="K16" s="1309"/>
      <c r="L16" s="1219"/>
      <c r="M16" s="34"/>
      <c r="N16" s="245"/>
      <c r="O16" s="90"/>
    </row>
    <row r="17" spans="1:15" x14ac:dyDescent="0.25">
      <c r="A17" s="19">
        <v>1912</v>
      </c>
      <c r="B17" s="1255"/>
      <c r="C17" s="1256"/>
      <c r="D17" s="1257"/>
      <c r="E17" s="1218"/>
      <c r="F17" s="1212"/>
      <c r="G17" s="1218"/>
      <c r="H17" s="993"/>
      <c r="I17" s="1219"/>
      <c r="J17" s="1295"/>
      <c r="K17" s="1309"/>
      <c r="L17" s="1219"/>
      <c r="M17" s="34"/>
      <c r="N17" s="245"/>
      <c r="O17" s="90"/>
    </row>
    <row r="18" spans="1:15" x14ac:dyDescent="0.25">
      <c r="A18" s="19">
        <v>1913</v>
      </c>
      <c r="B18" s="1255"/>
      <c r="C18" s="1256"/>
      <c r="D18" s="1257"/>
      <c r="E18" s="1218"/>
      <c r="F18" s="1212"/>
      <c r="G18" s="1218"/>
      <c r="H18" s="993"/>
      <c r="I18" s="1219"/>
      <c r="J18" s="1295"/>
      <c r="K18" s="1309"/>
      <c r="L18" s="1219"/>
      <c r="M18" s="34"/>
      <c r="N18" s="245"/>
      <c r="O18" s="90"/>
    </row>
    <row r="19" spans="1:15" x14ac:dyDescent="0.25">
      <c r="A19" s="19">
        <v>1914</v>
      </c>
      <c r="B19" s="1255"/>
      <c r="C19" s="1256"/>
      <c r="D19" s="1257"/>
      <c r="E19" s="1218"/>
      <c r="F19" s="1212">
        <f>[30]Data!$N16</f>
        <v>0.20960000000000001</v>
      </c>
      <c r="G19" s="1218"/>
      <c r="H19" s="993"/>
      <c r="I19" s="1219"/>
      <c r="J19" s="1295"/>
      <c r="K19" s="1309"/>
      <c r="L19" s="1219"/>
      <c r="M19" s="34">
        <v>56.5</v>
      </c>
      <c r="N19" s="245"/>
      <c r="O19" s="90"/>
    </row>
    <row r="20" spans="1:15" x14ac:dyDescent="0.25">
      <c r="A20" s="19">
        <v>1915</v>
      </c>
      <c r="B20" s="1255"/>
      <c r="C20" s="1256"/>
      <c r="D20" s="1257"/>
      <c r="E20" s="1218"/>
      <c r="F20" s="1212">
        <f>[30]Data!$N17</f>
        <v>0.25580000000000003</v>
      </c>
      <c r="G20" s="1218"/>
      <c r="H20" s="993"/>
      <c r="I20" s="1219"/>
      <c r="J20" s="1295"/>
      <c r="K20" s="1309"/>
      <c r="L20" s="1219"/>
      <c r="M20" s="34"/>
      <c r="N20" s="245"/>
      <c r="O20" s="90"/>
    </row>
    <row r="21" spans="1:15" x14ac:dyDescent="0.25">
      <c r="A21" s="19">
        <v>1916</v>
      </c>
      <c r="B21" s="1255"/>
      <c r="C21" s="1256"/>
      <c r="D21" s="1257"/>
      <c r="E21" s="1218"/>
      <c r="F21" s="1212">
        <f>[30]Data!$N18</f>
        <v>0.27879999999999999</v>
      </c>
      <c r="G21" s="1218"/>
      <c r="H21" s="993"/>
      <c r="I21" s="1219"/>
      <c r="J21" s="1295"/>
      <c r="K21" s="1309"/>
      <c r="L21" s="1219"/>
      <c r="M21" s="34"/>
      <c r="N21" s="245"/>
      <c r="O21" s="90"/>
    </row>
    <row r="22" spans="1:15" x14ac:dyDescent="0.25">
      <c r="A22" s="19">
        <v>1917</v>
      </c>
      <c r="B22" s="1255"/>
      <c r="C22" s="1256"/>
      <c r="D22" s="1257"/>
      <c r="E22" s="1218"/>
      <c r="F22" s="1212">
        <f>[30]Data!$N19</f>
        <v>0.2651</v>
      </c>
      <c r="G22" s="1218"/>
      <c r="H22" s="993"/>
      <c r="I22" s="1219"/>
      <c r="J22" s="1295"/>
      <c r="K22" s="1309"/>
      <c r="L22" s="1219"/>
      <c r="M22" s="34"/>
      <c r="N22" s="245"/>
      <c r="O22" s="90"/>
    </row>
    <row r="23" spans="1:15" x14ac:dyDescent="0.25">
      <c r="A23" s="19">
        <v>1918</v>
      </c>
      <c r="B23" s="1255"/>
      <c r="C23" s="1256"/>
      <c r="D23" s="1257"/>
      <c r="E23" s="1218"/>
      <c r="F23" s="1212">
        <f>[30]Data!$N20</f>
        <v>0.2195</v>
      </c>
      <c r="G23" s="1218"/>
      <c r="H23" s="993"/>
      <c r="I23" s="1219"/>
      <c r="J23" s="1295"/>
      <c r="K23" s="1309"/>
      <c r="L23" s="1219"/>
      <c r="M23" s="34"/>
      <c r="N23" s="245"/>
      <c r="O23" s="90"/>
    </row>
    <row r="24" spans="1:15" x14ac:dyDescent="0.25">
      <c r="A24" s="19">
        <v>1919</v>
      </c>
      <c r="B24" s="1255"/>
      <c r="C24" s="1256"/>
      <c r="D24" s="1257"/>
      <c r="E24" s="1218"/>
      <c r="F24" s="1212">
        <f>[30]Data!$N21</f>
        <v>0.2374</v>
      </c>
      <c r="G24" s="1218"/>
      <c r="H24" s="993"/>
      <c r="I24" s="1219"/>
      <c r="J24" s="1295"/>
      <c r="K24" s="1309"/>
      <c r="L24" s="1219"/>
      <c r="M24" s="34">
        <v>50</v>
      </c>
      <c r="N24" s="245"/>
      <c r="O24" s="90"/>
    </row>
    <row r="25" spans="1:15" x14ac:dyDescent="0.25">
      <c r="A25" s="19">
        <v>1920</v>
      </c>
      <c r="B25" s="1255"/>
      <c r="C25" s="1256"/>
      <c r="D25" s="1257"/>
      <c r="E25" s="1218"/>
      <c r="F25" s="1212">
        <f>[30]Data!$N22</f>
        <v>0.2059</v>
      </c>
      <c r="G25" s="1218"/>
      <c r="H25" s="993"/>
      <c r="I25" s="1219"/>
      <c r="J25" s="1295"/>
      <c r="K25" s="1309"/>
      <c r="L25" s="1219"/>
      <c r="M25" s="34"/>
      <c r="N25" s="245"/>
      <c r="O25" s="90"/>
    </row>
    <row r="26" spans="1:15" x14ac:dyDescent="0.25">
      <c r="A26" s="19">
        <v>1921</v>
      </c>
      <c r="B26" s="1255"/>
      <c r="C26" s="1256"/>
      <c r="D26" s="1257"/>
      <c r="E26" s="1218"/>
      <c r="F26" s="1212">
        <f>[30]Data!$N23</f>
        <v>0.18290000000000001</v>
      </c>
      <c r="G26" s="1218"/>
      <c r="H26" s="993"/>
      <c r="I26" s="1219"/>
      <c r="J26" s="1295"/>
      <c r="K26" s="1309"/>
      <c r="L26" s="1219"/>
      <c r="M26" s="34"/>
      <c r="N26" s="245"/>
      <c r="O26" s="90"/>
    </row>
    <row r="27" spans="1:15" x14ac:dyDescent="0.25">
      <c r="A27" s="19">
        <v>1922</v>
      </c>
      <c r="B27" s="1255"/>
      <c r="C27" s="1256"/>
      <c r="D27" s="1257"/>
      <c r="E27" s="1218"/>
      <c r="F27" s="1212">
        <f>[30]Data!$N24</f>
        <v>0.16819999999999999</v>
      </c>
      <c r="G27" s="1218"/>
      <c r="H27" s="993"/>
      <c r="I27" s="1219"/>
      <c r="J27" s="1295"/>
      <c r="K27" s="1309"/>
      <c r="L27" s="1219"/>
      <c r="M27" s="34"/>
      <c r="N27" s="245"/>
      <c r="O27" s="90"/>
    </row>
    <row r="28" spans="1:15" x14ac:dyDescent="0.25">
      <c r="A28" s="19">
        <v>1923</v>
      </c>
      <c r="B28" s="1255"/>
      <c r="C28" s="1256"/>
      <c r="D28" s="1257"/>
      <c r="E28" s="1218"/>
      <c r="F28" s="1212">
        <f>[30]Data!$N25</f>
        <v>0.16450000000000001</v>
      </c>
      <c r="G28" s="1218"/>
      <c r="H28" s="993"/>
      <c r="I28" s="1219"/>
      <c r="J28" s="1295"/>
      <c r="K28" s="1309"/>
      <c r="L28" s="1219"/>
      <c r="M28" s="34"/>
      <c r="N28" s="245"/>
      <c r="O28" s="90"/>
    </row>
    <row r="29" spans="1:15" x14ac:dyDescent="0.25">
      <c r="A29" s="19">
        <v>1924</v>
      </c>
      <c r="B29" s="1255"/>
      <c r="C29" s="1256"/>
      <c r="D29" s="1257"/>
      <c r="E29" s="1218"/>
      <c r="F29" s="1212">
        <f>[30]Data!$N26</f>
        <v>0.1734</v>
      </c>
      <c r="G29" s="1218"/>
      <c r="H29" s="993"/>
      <c r="I29" s="1219"/>
      <c r="J29" s="1295"/>
      <c r="K29" s="1309"/>
      <c r="L29" s="1219"/>
      <c r="M29" s="34"/>
      <c r="N29" s="245"/>
      <c r="O29" s="90"/>
    </row>
    <row r="30" spans="1:15" x14ac:dyDescent="0.25">
      <c r="A30" s="19">
        <v>1925</v>
      </c>
      <c r="B30" s="1255"/>
      <c r="C30" s="1256"/>
      <c r="D30" s="1257"/>
      <c r="E30" s="1218"/>
      <c r="F30" s="1212">
        <f>[30]Data!$N27</f>
        <v>0.17749999999999999</v>
      </c>
      <c r="G30" s="1218"/>
      <c r="H30" s="993"/>
      <c r="I30" s="1219"/>
      <c r="J30" s="1295"/>
      <c r="K30" s="1309"/>
      <c r="L30" s="1219"/>
      <c r="M30" s="34">
        <v>47.5</v>
      </c>
      <c r="N30" s="245"/>
      <c r="O30" s="90"/>
    </row>
    <row r="31" spans="1:15" x14ac:dyDescent="0.25">
      <c r="A31" s="19">
        <v>1926</v>
      </c>
      <c r="B31" s="1255"/>
      <c r="C31" s="1256"/>
      <c r="D31" s="1257"/>
      <c r="E31" s="1218"/>
      <c r="F31" s="1212">
        <f>[30]Data!$N28</f>
        <v>0.1799</v>
      </c>
      <c r="G31" s="1218"/>
      <c r="H31" s="993"/>
      <c r="I31" s="1219"/>
      <c r="J31" s="1295"/>
      <c r="K31" s="1309"/>
      <c r="L31" s="1219"/>
      <c r="M31" s="34"/>
      <c r="N31" s="245"/>
      <c r="O31" s="90"/>
    </row>
    <row r="32" spans="1:15" x14ac:dyDescent="0.25">
      <c r="A32" s="19">
        <v>1927</v>
      </c>
      <c r="B32" s="1255"/>
      <c r="C32" s="1256"/>
      <c r="D32" s="1257"/>
      <c r="E32" s="1218"/>
      <c r="F32" s="1212">
        <f>[30]Data!$N29</f>
        <v>0.1837</v>
      </c>
      <c r="G32" s="1218"/>
      <c r="H32" s="993"/>
      <c r="I32" s="1219"/>
      <c r="J32" s="1295"/>
      <c r="K32" s="1309"/>
      <c r="L32" s="1219"/>
      <c r="M32" s="34"/>
      <c r="N32" s="245"/>
      <c r="O32" s="90"/>
    </row>
    <row r="33" spans="1:15" x14ac:dyDescent="0.25">
      <c r="A33" s="19">
        <v>1928</v>
      </c>
      <c r="B33" s="1255"/>
      <c r="C33" s="1256"/>
      <c r="D33" s="1257"/>
      <c r="E33" s="1218"/>
      <c r="F33" s="1212">
        <f>[30]Data!$N30</f>
        <v>0.18629999999999999</v>
      </c>
      <c r="G33" s="1218"/>
      <c r="H33" s="993"/>
      <c r="I33" s="1219"/>
      <c r="J33" s="1295"/>
      <c r="K33" s="1309"/>
      <c r="L33" s="1219"/>
      <c r="M33" s="34"/>
      <c r="N33" s="245"/>
      <c r="O33" s="90"/>
    </row>
    <row r="34" spans="1:15" x14ac:dyDescent="0.25">
      <c r="A34" s="19">
        <v>1929</v>
      </c>
      <c r="B34" s="1255"/>
      <c r="C34" s="1256"/>
      <c r="D34" s="1257"/>
      <c r="E34" s="1218"/>
      <c r="F34" s="1212">
        <f>[30]Data!$N31</f>
        <v>0.18090000000000001</v>
      </c>
      <c r="G34" s="1218"/>
      <c r="H34" s="993"/>
      <c r="I34" s="1219"/>
      <c r="J34" s="1295"/>
      <c r="K34" s="1309"/>
      <c r="L34" s="1219"/>
      <c r="M34" s="34"/>
      <c r="N34" s="245"/>
      <c r="O34" s="90"/>
    </row>
    <row r="35" spans="1:15" x14ac:dyDescent="0.25">
      <c r="A35" s="19">
        <v>1930</v>
      </c>
      <c r="B35" s="1255"/>
      <c r="C35" s="1256"/>
      <c r="D35" s="1257"/>
      <c r="E35" s="1218"/>
      <c r="F35" s="1212">
        <f>[30]Data!$N32</f>
        <v>0.17150000000000001</v>
      </c>
      <c r="G35" s="1218"/>
      <c r="H35" s="993"/>
      <c r="I35" s="1219"/>
      <c r="J35" s="1295"/>
      <c r="K35" s="1309"/>
      <c r="L35" s="1219"/>
      <c r="M35" s="34">
        <v>48</v>
      </c>
      <c r="N35" s="245"/>
      <c r="O35" s="90"/>
    </row>
    <row r="36" spans="1:15" x14ac:dyDescent="0.25">
      <c r="A36" s="19">
        <v>1931</v>
      </c>
      <c r="B36" s="1255"/>
      <c r="C36" s="1256"/>
      <c r="D36" s="1257"/>
      <c r="E36" s="1218"/>
      <c r="F36" s="1212">
        <f>[30]Data!$N33</f>
        <v>0.15590000000000001</v>
      </c>
      <c r="G36" s="1218"/>
      <c r="H36" s="993"/>
      <c r="I36" s="1219"/>
      <c r="J36" s="1295"/>
      <c r="K36" s="1309"/>
      <c r="L36" s="1219"/>
      <c r="M36" s="34"/>
      <c r="N36" s="245"/>
      <c r="O36" s="90"/>
    </row>
    <row r="37" spans="1:15" x14ac:dyDescent="0.25">
      <c r="A37" s="19">
        <v>1932</v>
      </c>
      <c r="B37" s="1255"/>
      <c r="C37" s="1256"/>
      <c r="D37" s="1257"/>
      <c r="E37" s="1218"/>
      <c r="F37" s="1212">
        <f>[30]Data!$N34</f>
        <v>0.14430000000000001</v>
      </c>
      <c r="G37" s="1218"/>
      <c r="H37" s="993"/>
      <c r="I37" s="1219"/>
      <c r="J37" s="1295"/>
      <c r="K37" s="1309"/>
      <c r="L37" s="1219"/>
      <c r="M37" s="34"/>
      <c r="N37" s="245"/>
      <c r="O37" s="90"/>
    </row>
    <row r="38" spans="1:15" x14ac:dyDescent="0.25">
      <c r="A38" s="19">
        <v>1933</v>
      </c>
      <c r="B38" s="1255"/>
      <c r="C38" s="1256"/>
      <c r="D38" s="1257"/>
      <c r="E38" s="1218"/>
      <c r="F38" s="1212">
        <f>[30]Data!$N35</f>
        <v>0.14199999999999999</v>
      </c>
      <c r="G38" s="1218"/>
      <c r="H38" s="993"/>
      <c r="I38" s="1219"/>
      <c r="J38" s="1295"/>
      <c r="K38" s="1309"/>
      <c r="L38" s="1219"/>
      <c r="M38" s="34"/>
      <c r="N38" s="245"/>
      <c r="O38" s="90"/>
    </row>
    <row r="39" spans="1:15" x14ac:dyDescent="0.25">
      <c r="A39" s="19">
        <v>1934</v>
      </c>
      <c r="B39" s="1255"/>
      <c r="C39" s="1256"/>
      <c r="D39" s="1257"/>
      <c r="E39" s="1218"/>
      <c r="F39" s="1212">
        <f>[30]Data!$N36</f>
        <v>0.14019999999999999</v>
      </c>
      <c r="G39" s="1218"/>
      <c r="H39" s="993"/>
      <c r="I39" s="1219"/>
      <c r="J39" s="1295"/>
      <c r="K39" s="1309"/>
      <c r="L39" s="1219"/>
      <c r="M39" s="34"/>
      <c r="N39" s="245"/>
      <c r="O39" s="90"/>
    </row>
    <row r="40" spans="1:15" x14ac:dyDescent="0.25">
      <c r="A40" s="19">
        <v>1935</v>
      </c>
      <c r="B40" s="1255"/>
      <c r="C40" s="1256"/>
      <c r="D40" s="1257"/>
      <c r="E40" s="1218"/>
      <c r="F40" s="1212">
        <f>[30]Data!$N37</f>
        <v>0.14000000000000001</v>
      </c>
      <c r="G40" s="1218"/>
      <c r="H40" s="993"/>
      <c r="I40" s="1219"/>
      <c r="J40" s="1295"/>
      <c r="K40" s="1309"/>
      <c r="L40" s="1219"/>
      <c r="M40" s="34">
        <v>42</v>
      </c>
      <c r="N40" s="245"/>
      <c r="O40" s="90"/>
    </row>
    <row r="41" spans="1:15" x14ac:dyDescent="0.25">
      <c r="A41" s="19">
        <v>1936</v>
      </c>
      <c r="B41" s="1255"/>
      <c r="C41" s="1256"/>
      <c r="D41" s="1257"/>
      <c r="E41" s="1218"/>
      <c r="F41" s="1212">
        <f>[30]Data!$N38</f>
        <v>0.14829999999999999</v>
      </c>
      <c r="G41" s="1218"/>
      <c r="H41" s="993"/>
      <c r="I41" s="1219"/>
      <c r="J41" s="1295"/>
      <c r="K41" s="1309"/>
      <c r="L41" s="1219"/>
      <c r="M41" s="34"/>
      <c r="N41" s="245"/>
      <c r="O41" s="90"/>
    </row>
    <row r="42" spans="1:15" x14ac:dyDescent="0.25">
      <c r="A42" s="19">
        <v>1937</v>
      </c>
      <c r="B42" s="1255"/>
      <c r="C42" s="1256"/>
      <c r="D42" s="1257"/>
      <c r="E42" s="1218"/>
      <c r="F42" s="1212">
        <f>[30]Data!$N39</f>
        <v>0.1605</v>
      </c>
      <c r="G42" s="1218"/>
      <c r="H42" s="993"/>
      <c r="I42" s="1219"/>
      <c r="J42" s="1295"/>
      <c r="K42" s="1309"/>
      <c r="L42" s="1219"/>
      <c r="M42" s="34"/>
      <c r="N42" s="245"/>
      <c r="O42" s="90"/>
    </row>
    <row r="43" spans="1:15" x14ac:dyDescent="0.25">
      <c r="A43" s="19">
        <v>1938</v>
      </c>
      <c r="B43" s="1255"/>
      <c r="C43" s="1256"/>
      <c r="D43" s="1257"/>
      <c r="E43" s="1218"/>
      <c r="F43" s="1212">
        <f>[30]Data!$N40</f>
        <v>0.15679999999999999</v>
      </c>
      <c r="G43" s="1218"/>
      <c r="H43" s="993"/>
      <c r="I43" s="1219"/>
      <c r="J43" s="1295"/>
      <c r="K43" s="1309"/>
      <c r="L43" s="1219"/>
      <c r="M43" s="34"/>
      <c r="N43" s="245"/>
      <c r="O43" s="90"/>
    </row>
    <row r="44" spans="1:15" x14ac:dyDescent="0.25">
      <c r="A44" s="19">
        <v>1939</v>
      </c>
      <c r="B44" s="1255"/>
      <c r="C44" s="1256"/>
      <c r="D44" s="1257"/>
      <c r="E44" s="1218"/>
      <c r="F44" s="1212">
        <f>[30]Data!$N41</f>
        <v>0.15790000000000001</v>
      </c>
      <c r="G44" s="1218"/>
      <c r="H44" s="993"/>
      <c r="I44" s="1219"/>
      <c r="J44" s="1295"/>
      <c r="K44" s="1309"/>
      <c r="L44" s="1219"/>
      <c r="M44" s="34">
        <v>45</v>
      </c>
      <c r="N44" s="245"/>
      <c r="O44" s="90"/>
    </row>
    <row r="45" spans="1:15" x14ac:dyDescent="0.25">
      <c r="A45" s="19">
        <v>1940</v>
      </c>
      <c r="B45" s="1255"/>
      <c r="C45" s="1256"/>
      <c r="D45" s="1257"/>
      <c r="E45" s="1218"/>
      <c r="F45" s="1212"/>
      <c r="G45" s="1218"/>
      <c r="H45" s="993"/>
      <c r="I45" s="1219"/>
      <c r="J45" s="1295"/>
      <c r="K45" s="1309"/>
      <c r="L45" s="1219"/>
      <c r="M45" s="34"/>
      <c r="N45" s="245"/>
      <c r="O45" s="90"/>
    </row>
    <row r="46" spans="1:15" x14ac:dyDescent="0.25">
      <c r="A46" s="19">
        <v>1941</v>
      </c>
      <c r="B46" s="1255"/>
      <c r="C46" s="1256"/>
      <c r="D46" s="1257"/>
      <c r="E46" s="1218"/>
      <c r="F46" s="1212">
        <f>[30]Data!$N43</f>
        <v>0.1764</v>
      </c>
      <c r="G46" s="1218"/>
      <c r="H46" s="993"/>
      <c r="I46" s="1219"/>
      <c r="J46" s="1295"/>
      <c r="K46" s="1309"/>
      <c r="L46" s="1219"/>
      <c r="M46" s="34"/>
      <c r="N46" s="245"/>
      <c r="O46" s="90"/>
    </row>
    <row r="47" spans="1:15" x14ac:dyDescent="0.25">
      <c r="A47" s="19">
        <v>1942</v>
      </c>
      <c r="B47" s="1255"/>
      <c r="C47" s="1256"/>
      <c r="D47" s="1257"/>
      <c r="E47" s="1218"/>
      <c r="F47" s="1212"/>
      <c r="G47" s="1218"/>
      <c r="H47" s="993"/>
      <c r="I47" s="1219"/>
      <c r="J47" s="1295"/>
      <c r="K47" s="1309"/>
      <c r="L47" s="1219"/>
      <c r="M47" s="34"/>
      <c r="N47" s="245"/>
      <c r="O47" s="90"/>
    </row>
    <row r="48" spans="1:15" x14ac:dyDescent="0.25">
      <c r="A48" s="19">
        <v>1943</v>
      </c>
      <c r="B48" s="1255"/>
      <c r="C48" s="1256"/>
      <c r="D48" s="1257"/>
      <c r="E48" s="1218"/>
      <c r="F48" s="1212"/>
      <c r="G48" s="1218"/>
      <c r="H48" s="993"/>
      <c r="I48" s="1219"/>
      <c r="J48" s="1295"/>
      <c r="K48" s="1309"/>
      <c r="L48" s="1219"/>
      <c r="M48" s="34"/>
      <c r="N48" s="245"/>
      <c r="O48" s="90"/>
    </row>
    <row r="49" spans="1:15" x14ac:dyDescent="0.25">
      <c r="A49" s="19">
        <v>1944</v>
      </c>
      <c r="B49" s="1255"/>
      <c r="C49" s="1256"/>
      <c r="D49" s="1257"/>
      <c r="E49" s="1218"/>
      <c r="F49" s="1212"/>
      <c r="G49" s="1218"/>
      <c r="H49" s="993"/>
      <c r="I49" s="1219"/>
      <c r="J49" s="1295"/>
      <c r="K49" s="1309"/>
      <c r="L49" s="1219"/>
      <c r="M49" s="34"/>
      <c r="N49" s="245"/>
      <c r="O49" s="90"/>
    </row>
    <row r="50" spans="1:15" x14ac:dyDescent="0.25">
      <c r="A50" s="19">
        <v>1945</v>
      </c>
      <c r="B50" s="1255"/>
      <c r="C50" s="1256"/>
      <c r="D50" s="1257"/>
      <c r="E50" s="1218"/>
      <c r="F50" s="1212"/>
      <c r="G50" s="1218"/>
      <c r="H50" s="993"/>
      <c r="I50" s="1219"/>
      <c r="J50" s="1295"/>
      <c r="K50" s="1309"/>
      <c r="L50" s="1219"/>
      <c r="M50" s="34"/>
      <c r="N50" s="245"/>
      <c r="O50" s="90"/>
    </row>
    <row r="51" spans="1:15" x14ac:dyDescent="0.25">
      <c r="A51" s="19">
        <v>1946</v>
      </c>
      <c r="B51" s="1255"/>
      <c r="C51" s="1256"/>
      <c r="D51" s="1257"/>
      <c r="E51" s="1218"/>
      <c r="F51" s="1212">
        <f>[30]Data!$N48</f>
        <v>0.12859999999999999</v>
      </c>
      <c r="G51" s="1218"/>
      <c r="H51" s="993"/>
      <c r="I51" s="1219"/>
      <c r="J51" s="1295"/>
      <c r="K51" s="1309"/>
      <c r="L51" s="1219"/>
      <c r="M51" s="34"/>
      <c r="N51" s="245"/>
      <c r="O51" s="90"/>
    </row>
    <row r="52" spans="1:15" x14ac:dyDescent="0.25">
      <c r="A52" s="19">
        <v>1947</v>
      </c>
      <c r="B52" s="1255"/>
      <c r="C52" s="1256"/>
      <c r="D52" s="1257"/>
      <c r="E52" s="1218"/>
      <c r="F52" s="1212"/>
      <c r="G52" s="1218"/>
      <c r="H52" s="993"/>
      <c r="I52" s="1219"/>
      <c r="J52" s="1295"/>
      <c r="K52" s="1309"/>
      <c r="L52" s="1219"/>
      <c r="M52" s="34"/>
      <c r="N52" s="245"/>
      <c r="O52" s="90"/>
    </row>
    <row r="53" spans="1:15" x14ac:dyDescent="0.25">
      <c r="A53" s="19">
        <v>1948</v>
      </c>
      <c r="B53" s="1255"/>
      <c r="C53" s="1256"/>
      <c r="D53" s="1257"/>
      <c r="E53" s="1218"/>
      <c r="F53" s="1212"/>
      <c r="G53" s="1218"/>
      <c r="H53" s="993"/>
      <c r="I53" s="1219"/>
      <c r="J53" s="1295"/>
      <c r="K53" s="1309"/>
      <c r="L53" s="1219"/>
      <c r="M53" s="34"/>
      <c r="N53" s="245"/>
      <c r="O53" s="90"/>
    </row>
    <row r="54" spans="1:15" x14ac:dyDescent="0.25">
      <c r="A54" s="19">
        <v>1949</v>
      </c>
      <c r="B54" s="1255"/>
      <c r="C54" s="1256"/>
      <c r="D54" s="1257"/>
      <c r="E54" s="1218"/>
      <c r="F54" s="1212"/>
      <c r="G54" s="1218"/>
      <c r="H54" s="993"/>
      <c r="I54" s="1219"/>
      <c r="J54" s="1295"/>
      <c r="K54" s="1309"/>
      <c r="L54" s="1219"/>
      <c r="M54" s="34"/>
      <c r="N54" s="245"/>
      <c r="O54" s="90"/>
    </row>
    <row r="55" spans="1:15" x14ac:dyDescent="0.25">
      <c r="A55" s="19">
        <v>1950</v>
      </c>
      <c r="B55" s="1255"/>
      <c r="C55" s="1256"/>
      <c r="D55" s="1257"/>
      <c r="E55" s="1218"/>
      <c r="F55" s="1212">
        <f>[30]Data!$N52</f>
        <v>0.1205</v>
      </c>
      <c r="G55" s="1218"/>
      <c r="H55" s="993"/>
      <c r="I55" s="1219"/>
      <c r="J55" s="1295"/>
      <c r="K55" s="1309"/>
      <c r="L55" s="1219"/>
      <c r="M55" s="34"/>
      <c r="N55" s="245"/>
      <c r="O55" s="90"/>
    </row>
    <row r="56" spans="1:15" x14ac:dyDescent="0.25">
      <c r="A56" s="19">
        <v>1951</v>
      </c>
      <c r="B56" s="1255"/>
      <c r="C56" s="1256"/>
      <c r="D56" s="1257"/>
      <c r="E56" s="1218"/>
      <c r="F56" s="1212"/>
      <c r="G56" s="1218"/>
      <c r="H56" s="993"/>
      <c r="I56" s="1219"/>
      <c r="J56" s="1295"/>
      <c r="K56" s="1309"/>
      <c r="L56" s="1219"/>
      <c r="M56" s="34">
        <v>34</v>
      </c>
      <c r="N56" s="245"/>
      <c r="O56" s="90"/>
    </row>
    <row r="57" spans="1:15" x14ac:dyDescent="0.25">
      <c r="A57" s="19">
        <v>1952</v>
      </c>
      <c r="B57" s="1255"/>
      <c r="C57" s="1256"/>
      <c r="D57" s="1257"/>
      <c r="E57" s="1218"/>
      <c r="F57" s="1212">
        <f>[30]Data!$N54</f>
        <v>0.12609999999999999</v>
      </c>
      <c r="G57" s="1218"/>
      <c r="H57" s="993"/>
      <c r="I57" s="1219"/>
      <c r="J57" s="1295"/>
      <c r="K57" s="1309"/>
      <c r="L57" s="1219"/>
      <c r="M57" s="34"/>
      <c r="N57" s="245"/>
      <c r="O57" s="90"/>
    </row>
    <row r="58" spans="1:15" x14ac:dyDescent="0.25">
      <c r="A58" s="19">
        <v>1953</v>
      </c>
      <c r="B58" s="1255"/>
      <c r="C58" s="1256"/>
      <c r="D58" s="1257"/>
      <c r="E58" s="1218"/>
      <c r="F58" s="1212">
        <f>[30]Data!$N55</f>
        <v>0.11990000000000001</v>
      </c>
      <c r="G58" s="1218"/>
      <c r="H58" s="993"/>
      <c r="I58" s="1219"/>
      <c r="J58" s="1295"/>
      <c r="K58" s="1309"/>
      <c r="L58" s="1219"/>
      <c r="M58" s="34"/>
      <c r="N58" s="245"/>
      <c r="O58" s="90"/>
    </row>
    <row r="59" spans="1:15" x14ac:dyDescent="0.25">
      <c r="A59" s="19">
        <v>1954</v>
      </c>
      <c r="B59" s="1255"/>
      <c r="C59" s="1256"/>
      <c r="D59" s="1257"/>
      <c r="E59" s="1218"/>
      <c r="F59" s="1212"/>
      <c r="G59" s="1218"/>
      <c r="H59" s="993"/>
      <c r="I59" s="1219"/>
      <c r="J59" s="1295"/>
      <c r="K59" s="1309"/>
      <c r="L59" s="1219"/>
      <c r="M59" s="34"/>
      <c r="N59" s="245"/>
      <c r="O59" s="90"/>
    </row>
    <row r="60" spans="1:15" x14ac:dyDescent="0.25">
      <c r="A60" s="19">
        <v>1955</v>
      </c>
      <c r="B60" s="1255"/>
      <c r="C60" s="1256"/>
      <c r="D60" s="1257"/>
      <c r="E60" s="1218"/>
      <c r="F60" s="1212"/>
      <c r="G60" s="1218"/>
      <c r="H60" s="993"/>
      <c r="I60" s="1219"/>
      <c r="J60" s="1295"/>
      <c r="K60" s="1309"/>
      <c r="L60" s="1219"/>
      <c r="M60" s="34">
        <v>35</v>
      </c>
      <c r="N60" s="245"/>
      <c r="O60" s="90"/>
    </row>
    <row r="61" spans="1:15" x14ac:dyDescent="0.25">
      <c r="A61" s="19">
        <v>1956</v>
      </c>
      <c r="B61" s="1255"/>
      <c r="C61" s="1256"/>
      <c r="D61" s="1257"/>
      <c r="E61" s="1218"/>
      <c r="F61" s="1212"/>
      <c r="G61" s="1218"/>
      <c r="H61" s="993"/>
      <c r="I61" s="1219"/>
      <c r="J61" s="1295"/>
      <c r="K61" s="1309"/>
      <c r="L61" s="1219"/>
      <c r="M61" s="34"/>
      <c r="N61" s="245"/>
      <c r="O61" s="90"/>
    </row>
    <row r="62" spans="1:15" x14ac:dyDescent="0.25">
      <c r="A62" s="19">
        <v>1957</v>
      </c>
      <c r="B62" s="1255"/>
      <c r="C62" s="1256"/>
      <c r="D62" s="1257"/>
      <c r="E62" s="1218"/>
      <c r="F62" s="1212">
        <f>[30]Data!$N59</f>
        <v>0.10390000000000001</v>
      </c>
      <c r="G62" s="1218"/>
      <c r="H62" s="993"/>
      <c r="I62" s="1219"/>
      <c r="J62" s="1295"/>
      <c r="K62" s="1309"/>
      <c r="L62" s="1219"/>
      <c r="M62" s="34"/>
      <c r="N62" s="245"/>
      <c r="O62" s="90"/>
    </row>
    <row r="63" spans="1:15" x14ac:dyDescent="0.25">
      <c r="A63" s="19">
        <v>1958</v>
      </c>
      <c r="B63" s="1255"/>
      <c r="C63" s="1256"/>
      <c r="D63" s="1257"/>
      <c r="E63" s="1218"/>
      <c r="F63" s="1212">
        <f>[30]Data!$N60</f>
        <v>0.1129</v>
      </c>
      <c r="G63" s="1218"/>
      <c r="H63" s="993"/>
      <c r="I63" s="1219"/>
      <c r="J63" s="1295"/>
      <c r="K63" s="1309"/>
      <c r="L63" s="1219"/>
      <c r="M63" s="34"/>
      <c r="N63" s="245"/>
      <c r="O63" s="90"/>
    </row>
    <row r="64" spans="1:15" x14ac:dyDescent="0.25">
      <c r="A64" s="19">
        <v>1959</v>
      </c>
      <c r="B64" s="1295">
        <v>37.5</v>
      </c>
      <c r="C64" s="1256"/>
      <c r="D64" s="1257"/>
      <c r="E64" s="1218"/>
      <c r="F64" s="1212">
        <f>[30]Data!$N61</f>
        <v>0.1043</v>
      </c>
      <c r="G64" s="1218"/>
      <c r="H64" s="993"/>
      <c r="I64" s="1219"/>
      <c r="J64" s="1295"/>
      <c r="K64" s="1309"/>
      <c r="L64" s="1219"/>
      <c r="M64" s="34"/>
      <c r="N64" s="245"/>
      <c r="O64" s="90"/>
    </row>
    <row r="65" spans="1:15" x14ac:dyDescent="0.25">
      <c r="A65" s="19">
        <v>1960</v>
      </c>
      <c r="B65" s="1295"/>
      <c r="C65" s="1256"/>
      <c r="D65" s="1257"/>
      <c r="E65" s="1218"/>
      <c r="F65" s="1212"/>
      <c r="G65" s="1218"/>
      <c r="H65" s="993"/>
      <c r="I65" s="1219"/>
      <c r="J65" s="1295"/>
      <c r="K65" s="1309"/>
      <c r="L65" s="1219"/>
      <c r="M65" s="34">
        <v>37.5</v>
      </c>
      <c r="N65" s="245"/>
      <c r="O65" s="90"/>
    </row>
    <row r="66" spans="1:15" x14ac:dyDescent="0.25">
      <c r="A66" s="19">
        <v>1961</v>
      </c>
      <c r="B66" s="1295"/>
      <c r="C66" s="1256"/>
      <c r="D66" s="1257"/>
      <c r="E66" s="1218"/>
      <c r="F66" s="1212"/>
      <c r="G66" s="1218"/>
      <c r="H66" s="993"/>
      <c r="I66" s="1219"/>
      <c r="J66" s="1295"/>
      <c r="K66" s="1309"/>
      <c r="L66" s="1219"/>
      <c r="M66" s="34"/>
      <c r="N66" s="245"/>
      <c r="O66" s="90"/>
    </row>
    <row r="67" spans="1:15" x14ac:dyDescent="0.25">
      <c r="A67" s="19">
        <v>1962</v>
      </c>
      <c r="B67" s="1295"/>
      <c r="C67" s="1310"/>
      <c r="D67" s="1257"/>
      <c r="E67" s="1218"/>
      <c r="F67" s="1212">
        <f>[30]Data!$N64</f>
        <v>0.10580000000000001</v>
      </c>
      <c r="G67" s="1218"/>
      <c r="H67" s="993"/>
      <c r="I67" s="1219"/>
      <c r="J67" s="1295"/>
      <c r="K67" s="1309"/>
      <c r="L67" s="1219"/>
      <c r="M67" s="34"/>
      <c r="N67" s="245"/>
      <c r="O67" s="90"/>
    </row>
    <row r="68" spans="1:15" x14ac:dyDescent="0.25">
      <c r="A68" s="19">
        <v>1963</v>
      </c>
      <c r="B68" s="1295"/>
      <c r="C68" s="1310"/>
      <c r="D68" s="1257"/>
      <c r="E68" s="1218"/>
      <c r="F68" s="1212"/>
      <c r="G68" s="1218"/>
      <c r="H68" s="993"/>
      <c r="I68" s="1219"/>
      <c r="J68" s="1295"/>
      <c r="K68" s="1309"/>
      <c r="L68" s="1219"/>
      <c r="M68" s="34"/>
      <c r="N68" s="245"/>
      <c r="O68" s="90"/>
    </row>
    <row r="69" spans="1:15" x14ac:dyDescent="0.25">
      <c r="A69" s="19">
        <v>1964</v>
      </c>
      <c r="B69" s="1295"/>
      <c r="C69" s="1310"/>
      <c r="D69" s="1257"/>
      <c r="E69" s="1218"/>
      <c r="F69" s="1212">
        <f>[30]Data!$N66</f>
        <v>0.1007</v>
      </c>
      <c r="G69" s="1218"/>
      <c r="H69" s="993"/>
      <c r="I69" s="1219"/>
      <c r="J69" s="1295"/>
      <c r="K69" s="1309"/>
      <c r="L69" s="1219"/>
      <c r="M69" s="34"/>
      <c r="N69" s="245"/>
      <c r="O69" s="90"/>
    </row>
    <row r="70" spans="1:15" x14ac:dyDescent="0.25">
      <c r="A70" s="19">
        <v>1965</v>
      </c>
      <c r="B70" s="1295"/>
      <c r="C70" s="1310"/>
      <c r="D70" s="1257"/>
      <c r="E70" s="1218"/>
      <c r="F70" s="1212"/>
      <c r="G70" s="1218"/>
      <c r="H70" s="993"/>
      <c r="I70" s="1219"/>
      <c r="J70" s="1295"/>
      <c r="K70" s="1309"/>
      <c r="L70" s="1219"/>
      <c r="M70" s="34">
        <v>33</v>
      </c>
      <c r="N70" s="245"/>
      <c r="O70" s="90"/>
    </row>
    <row r="71" spans="1:15" x14ac:dyDescent="0.25">
      <c r="A71" s="19">
        <v>1966</v>
      </c>
      <c r="B71" s="1295"/>
      <c r="C71" s="1310"/>
      <c r="D71" s="1257"/>
      <c r="E71" s="1218"/>
      <c r="F71" s="1212">
        <f>[30]Data!$N68</f>
        <v>9.4600000000000004E-2</v>
      </c>
      <c r="G71" s="1218"/>
      <c r="H71" s="993"/>
      <c r="I71" s="1219"/>
      <c r="J71" s="1295"/>
      <c r="K71" s="1309"/>
      <c r="L71" s="1219"/>
      <c r="M71" s="34"/>
      <c r="N71" s="245"/>
      <c r="O71" s="90"/>
    </row>
    <row r="72" spans="1:15" x14ac:dyDescent="0.25">
      <c r="A72" s="19">
        <v>1967</v>
      </c>
      <c r="B72" s="1295"/>
      <c r="C72" s="1310"/>
      <c r="D72" s="1257"/>
      <c r="E72" s="1218"/>
      <c r="F72" s="1212">
        <f>[30]Data!$N69</f>
        <v>9.2600000000000002E-2</v>
      </c>
      <c r="G72" s="1218"/>
      <c r="H72" s="993"/>
      <c r="I72" s="1219"/>
      <c r="J72" s="1295"/>
      <c r="K72" s="1309"/>
      <c r="L72" s="1219"/>
      <c r="M72" s="34"/>
      <c r="N72" s="245"/>
      <c r="O72" s="90"/>
    </row>
    <row r="73" spans="1:15" x14ac:dyDescent="0.25">
      <c r="A73" s="19">
        <v>1968</v>
      </c>
      <c r="B73" s="1295"/>
      <c r="C73" s="1310"/>
      <c r="D73" s="1257"/>
      <c r="E73" s="1218"/>
      <c r="F73" s="1212"/>
      <c r="G73" s="1218"/>
      <c r="H73" s="993"/>
      <c r="I73" s="1219"/>
      <c r="J73" s="1295"/>
      <c r="K73" s="1309"/>
      <c r="L73" s="1219"/>
      <c r="M73" s="34"/>
      <c r="N73" s="245"/>
      <c r="O73" s="90"/>
    </row>
    <row r="74" spans="1:15" x14ac:dyDescent="0.25">
      <c r="A74" s="19">
        <v>1969</v>
      </c>
      <c r="B74" s="1295"/>
      <c r="C74" s="1310"/>
      <c r="D74" s="1257"/>
      <c r="E74" s="1218"/>
      <c r="F74" s="1212"/>
      <c r="G74" s="1218"/>
      <c r="H74" s="993"/>
      <c r="I74" s="1219"/>
      <c r="J74" s="1295"/>
      <c r="K74" s="1309"/>
      <c r="L74" s="1219"/>
      <c r="M74" s="34"/>
      <c r="N74" s="245"/>
      <c r="O74" s="90"/>
    </row>
    <row r="75" spans="1:15" x14ac:dyDescent="0.25">
      <c r="A75" s="19">
        <v>1970</v>
      </c>
      <c r="B75" s="1295">
        <v>33</v>
      </c>
      <c r="C75" s="1310"/>
      <c r="D75" s="1257"/>
      <c r="E75" s="1218"/>
      <c r="F75" s="1212">
        <f>[30]Data!$N72</f>
        <v>8.6400000000000005E-2</v>
      </c>
      <c r="G75" s="1218"/>
      <c r="H75" s="993"/>
      <c r="I75" s="1219"/>
      <c r="J75" s="1295"/>
      <c r="K75" s="1309"/>
      <c r="L75" s="1219"/>
      <c r="M75" s="34">
        <v>31</v>
      </c>
      <c r="N75" s="245"/>
      <c r="O75" s="90"/>
    </row>
    <row r="76" spans="1:15" x14ac:dyDescent="0.25">
      <c r="A76" s="19">
        <v>1971</v>
      </c>
      <c r="B76" s="1295"/>
      <c r="C76" s="1310"/>
      <c r="D76" s="1257"/>
      <c r="E76" s="1218"/>
      <c r="F76" s="1212"/>
      <c r="G76" s="1218"/>
      <c r="H76" s="993"/>
      <c r="I76" s="1224"/>
      <c r="J76" s="1295"/>
      <c r="K76" s="1309"/>
      <c r="L76" s="1224"/>
      <c r="M76" s="34"/>
      <c r="N76" s="258"/>
      <c r="O76" s="90"/>
    </row>
    <row r="77" spans="1:15" x14ac:dyDescent="0.25">
      <c r="A77" s="19">
        <v>1972</v>
      </c>
      <c r="B77" s="1295"/>
      <c r="C77" s="1310"/>
      <c r="D77" s="1257"/>
      <c r="E77" s="1218"/>
      <c r="F77" s="1212"/>
      <c r="G77" s="1218"/>
      <c r="H77" s="993"/>
      <c r="I77" s="1224"/>
      <c r="J77" s="1295"/>
      <c r="K77" s="1309"/>
      <c r="L77" s="1224"/>
      <c r="M77" s="34"/>
      <c r="N77" s="258"/>
      <c r="O77" s="90"/>
    </row>
    <row r="78" spans="1:15" x14ac:dyDescent="0.25">
      <c r="A78" s="19">
        <v>1973</v>
      </c>
      <c r="B78" s="1295"/>
      <c r="C78" s="1310"/>
      <c r="D78" s="1257"/>
      <c r="E78" s="1218"/>
      <c r="F78" s="1212">
        <f>[30]Data!$N75</f>
        <v>6.9000000000000006E-2</v>
      </c>
      <c r="G78" s="1218"/>
      <c r="H78" s="993"/>
      <c r="I78" s="1224"/>
      <c r="J78" s="1295"/>
      <c r="K78" s="1265"/>
      <c r="L78" s="1224"/>
      <c r="M78" s="34"/>
      <c r="N78" s="258"/>
      <c r="O78" s="90"/>
    </row>
    <row r="79" spans="1:15" x14ac:dyDescent="0.25">
      <c r="A79" s="19">
        <v>1974</v>
      </c>
      <c r="B79" s="1295"/>
      <c r="C79" s="1310"/>
      <c r="D79" s="1257"/>
      <c r="E79" s="1218"/>
      <c r="F79" s="1212"/>
      <c r="G79" s="1218"/>
      <c r="H79" s="993"/>
      <c r="I79" s="1224"/>
      <c r="J79" s="1295"/>
      <c r="K79" s="1265"/>
      <c r="L79" s="1224"/>
      <c r="M79" s="34">
        <v>28</v>
      </c>
      <c r="N79" s="258"/>
      <c r="O79" s="90"/>
    </row>
    <row r="80" spans="1:15" x14ac:dyDescent="0.25">
      <c r="A80" s="19">
        <v>1975</v>
      </c>
      <c r="B80" s="1295"/>
      <c r="C80" s="1310"/>
      <c r="D80" s="1257"/>
      <c r="E80" s="1218"/>
      <c r="F80" s="1212">
        <f>[30]Data!$N77</f>
        <v>6.1199999999999997E-2</v>
      </c>
      <c r="G80" s="1218"/>
      <c r="H80" s="993"/>
      <c r="I80" s="1224"/>
      <c r="J80" s="1295"/>
      <c r="K80" s="1269"/>
      <c r="L80" s="1224"/>
      <c r="M80" s="34"/>
      <c r="N80" s="258"/>
      <c r="O80" s="90"/>
    </row>
    <row r="81" spans="1:15" x14ac:dyDescent="0.25">
      <c r="A81" s="19">
        <v>1976</v>
      </c>
      <c r="B81" s="1295"/>
      <c r="C81" s="1310"/>
      <c r="D81" s="1257"/>
      <c r="E81" s="1218"/>
      <c r="F81" s="1212">
        <f>[30]Data!$N78</f>
        <v>0</v>
      </c>
      <c r="G81" s="1218"/>
      <c r="H81" s="993"/>
      <c r="I81" s="1224"/>
      <c r="J81" s="1295"/>
      <c r="K81" s="1269"/>
      <c r="L81" s="1224"/>
      <c r="M81" s="34"/>
      <c r="N81" s="258"/>
      <c r="O81" s="90"/>
    </row>
    <row r="82" spans="1:15" x14ac:dyDescent="0.25">
      <c r="A82" s="19">
        <v>1977</v>
      </c>
      <c r="B82" s="1311">
        <v>29.6</v>
      </c>
      <c r="C82" s="1312">
        <v>25.116602316602322</v>
      </c>
      <c r="D82" s="1257"/>
      <c r="E82" s="1218"/>
      <c r="F82" s="1212">
        <f>[30]Data!$N79</f>
        <v>6.0100000000000001E-2</v>
      </c>
      <c r="G82" s="1218"/>
      <c r="H82" s="1222"/>
      <c r="I82" s="1224"/>
      <c r="J82" s="1297">
        <f>'[39]Table L.3 (OECD LMS)'!$I4</f>
        <v>162.70096463022509</v>
      </c>
      <c r="K82" s="1269"/>
      <c r="L82" s="1224"/>
      <c r="M82" s="34"/>
      <c r="N82" s="258"/>
      <c r="O82" s="90"/>
    </row>
    <row r="83" spans="1:15" x14ac:dyDescent="0.25">
      <c r="A83" s="19">
        <v>1978</v>
      </c>
      <c r="B83" s="1295"/>
      <c r="C83" s="1310"/>
      <c r="D83" s="1257"/>
      <c r="E83" s="1218"/>
      <c r="F83" s="1212"/>
      <c r="G83" s="1218"/>
      <c r="H83" s="1222"/>
      <c r="I83" s="1224"/>
      <c r="J83" s="1297">
        <f>'[39]Table L.3 (OECD LMS)'!$I5</f>
        <v>161.21212121212122</v>
      </c>
      <c r="K83" s="1269"/>
      <c r="L83" s="1224"/>
      <c r="M83" s="34"/>
      <c r="N83" s="258"/>
      <c r="O83" s="90"/>
    </row>
    <row r="84" spans="1:15" x14ac:dyDescent="0.25">
      <c r="A84" s="19">
        <v>1979</v>
      </c>
      <c r="B84" s="1295"/>
      <c r="C84" s="1310"/>
      <c r="D84" s="1257"/>
      <c r="E84" s="1218"/>
      <c r="F84" s="1212"/>
      <c r="G84" s="1218"/>
      <c r="H84" s="1222"/>
      <c r="I84" s="1224"/>
      <c r="J84" s="1297">
        <f>'[39]Table L.3 (OECD LMS)'!$I6</f>
        <v>161.42857142857142</v>
      </c>
      <c r="K84" s="1269"/>
      <c r="L84" s="1224"/>
      <c r="M84" s="34"/>
      <c r="N84" s="258"/>
      <c r="O84" s="90"/>
    </row>
    <row r="85" spans="1:15" x14ac:dyDescent="0.25">
      <c r="A85" s="19">
        <v>1980</v>
      </c>
      <c r="B85" s="1295"/>
      <c r="C85" s="1310"/>
      <c r="D85" s="1257"/>
      <c r="E85" s="1218"/>
      <c r="F85" s="1212"/>
      <c r="G85" s="1218"/>
      <c r="H85" s="1222"/>
      <c r="I85" s="1224"/>
      <c r="J85" s="1297">
        <f>'[39]Table L.3 (OECD LMS)'!$I7</f>
        <v>160.38251366120218</v>
      </c>
      <c r="K85" s="1269"/>
      <c r="L85" s="1224"/>
      <c r="M85" s="34"/>
      <c r="N85" s="258"/>
      <c r="O85" s="90"/>
    </row>
    <row r="86" spans="1:15" x14ac:dyDescent="0.25">
      <c r="A86" s="19">
        <v>1981</v>
      </c>
      <c r="B86" s="1295"/>
      <c r="C86" s="1310">
        <v>25.331274131274128</v>
      </c>
      <c r="D86" s="1313"/>
      <c r="E86" s="1218"/>
      <c r="F86" s="1212">
        <f>[30]Data!$N83</f>
        <v>5.8500000000000003E-2</v>
      </c>
      <c r="G86" s="1218"/>
      <c r="H86" s="1222"/>
      <c r="I86" s="1224"/>
      <c r="J86" s="1297">
        <f>'[39]Table L.3 (OECD LMS)'!$I8</f>
        <v>160.20942408376965</v>
      </c>
      <c r="K86" s="1269"/>
      <c r="L86" s="1224"/>
      <c r="M86" s="34"/>
      <c r="N86" s="258"/>
      <c r="O86" s="90"/>
    </row>
    <row r="87" spans="1:15" x14ac:dyDescent="0.25">
      <c r="A87" s="19">
        <v>1982</v>
      </c>
      <c r="B87" s="1295"/>
      <c r="C87" s="1310"/>
      <c r="D87" s="1313"/>
      <c r="E87" s="1218"/>
      <c r="F87" s="1212"/>
      <c r="G87" s="1218"/>
      <c r="H87" s="1222"/>
      <c r="I87" s="1224"/>
      <c r="J87" s="1297">
        <f>'[39]Table L.3 (OECD LMS)'!$I9</f>
        <v>158.66336633663366</v>
      </c>
      <c r="K87" s="1269"/>
      <c r="L87" s="1224"/>
      <c r="M87" s="34"/>
      <c r="N87" s="258"/>
      <c r="O87" s="90"/>
    </row>
    <row r="88" spans="1:15" x14ac:dyDescent="0.25">
      <c r="A88" s="19">
        <v>1983</v>
      </c>
      <c r="B88" s="1295"/>
      <c r="C88" s="1310"/>
      <c r="D88" s="1313"/>
      <c r="E88" s="1218"/>
      <c r="F88" s="1212"/>
      <c r="G88" s="1218"/>
      <c r="H88" s="1222"/>
      <c r="I88" s="1224"/>
      <c r="J88" s="1297">
        <f>'[39]Table L.3 (OECD LMS)'!$I10</f>
        <v>158.76543209876544</v>
      </c>
      <c r="K88" s="1269"/>
      <c r="L88" s="1224"/>
      <c r="M88" s="34"/>
      <c r="N88" s="258"/>
      <c r="O88" s="90"/>
    </row>
    <row r="89" spans="1:15" x14ac:dyDescent="0.25">
      <c r="A89" s="19">
        <v>1984</v>
      </c>
      <c r="B89" s="1295"/>
      <c r="C89" s="1310"/>
      <c r="D89" s="1313"/>
      <c r="E89" s="1218"/>
      <c r="F89" s="1212"/>
      <c r="G89" s="1218"/>
      <c r="H89" s="1222"/>
      <c r="I89" s="1224"/>
      <c r="J89" s="1297">
        <f>'[39]Table L.3 (OECD LMS)'!$I11</f>
        <v>160.1965601965602</v>
      </c>
      <c r="K89" s="1269"/>
      <c r="L89" s="1224"/>
      <c r="M89" s="34"/>
      <c r="N89" s="258"/>
      <c r="O89" s="90"/>
    </row>
    <row r="90" spans="1:15" x14ac:dyDescent="0.25">
      <c r="A90" s="19">
        <v>1985</v>
      </c>
      <c r="B90" s="1295">
        <v>29</v>
      </c>
      <c r="C90" s="1310">
        <v>25.223938223938227</v>
      </c>
      <c r="D90" s="1313"/>
      <c r="E90" s="1218"/>
      <c r="F90" s="1212">
        <f>[30]Data!$N87</f>
        <v>5.9200000000000003E-2</v>
      </c>
      <c r="G90" s="1218"/>
      <c r="H90" s="1300"/>
      <c r="I90" s="1224"/>
      <c r="J90" s="1297">
        <f>'[39]Table L.3 (OECD LMS)'!$I12</f>
        <v>161.51960784313727</v>
      </c>
      <c r="K90" s="1269"/>
      <c r="L90" s="1224"/>
      <c r="M90" s="34"/>
      <c r="N90" s="258"/>
      <c r="O90" s="90"/>
    </row>
    <row r="91" spans="1:15" x14ac:dyDescent="0.25">
      <c r="A91" s="19">
        <v>1986</v>
      </c>
      <c r="B91" s="1295"/>
      <c r="C91" s="1310"/>
      <c r="D91" s="1313"/>
      <c r="E91" s="1218"/>
      <c r="F91" s="1212"/>
      <c r="G91" s="1218"/>
      <c r="H91" s="1300"/>
      <c r="I91" s="1224"/>
      <c r="J91" s="1297">
        <f>'[39]Table L.3 (OECD LMS)'!$I13</f>
        <v>164.09638554216866</v>
      </c>
      <c r="K91" s="1269"/>
      <c r="L91" s="1224"/>
      <c r="M91" s="34"/>
      <c r="N91" s="258"/>
      <c r="O91" s="90"/>
    </row>
    <row r="92" spans="1:15" x14ac:dyDescent="0.25">
      <c r="A92" s="19">
        <v>1987</v>
      </c>
      <c r="B92" s="1295"/>
      <c r="C92" s="1310"/>
      <c r="D92" s="1313"/>
      <c r="E92" s="1218"/>
      <c r="F92" s="1212"/>
      <c r="G92" s="1218"/>
      <c r="H92" s="1300"/>
      <c r="I92" s="1224"/>
      <c r="J92" s="1297">
        <f>'[39]Table L.3 (OECD LMS)'!$I14</f>
        <v>164.3705463182898</v>
      </c>
      <c r="K92" s="1269"/>
      <c r="L92" s="1224"/>
      <c r="M92" s="34"/>
      <c r="N92" s="258"/>
      <c r="O92" s="90"/>
    </row>
    <row r="93" spans="1:15" x14ac:dyDescent="0.25">
      <c r="A93" s="19">
        <v>1988</v>
      </c>
      <c r="B93" s="1295"/>
      <c r="C93" s="1310"/>
      <c r="D93" s="1313"/>
      <c r="E93" s="1218"/>
      <c r="F93" s="1212"/>
      <c r="G93" s="1218"/>
      <c r="H93" s="1300"/>
      <c r="I93" s="1224"/>
      <c r="J93" s="1297">
        <f>'[39]Table L.3 (OECD LMS)'!$I15</f>
        <v>165.80796252927399</v>
      </c>
      <c r="K93" s="1269"/>
      <c r="L93" s="1224"/>
      <c r="M93" s="34"/>
      <c r="N93" s="258"/>
      <c r="O93" s="90"/>
    </row>
    <row r="94" spans="1:15" x14ac:dyDescent="0.25">
      <c r="A94" s="19">
        <v>1989</v>
      </c>
      <c r="B94" s="1295"/>
      <c r="C94" s="1310">
        <v>26.189961389961386</v>
      </c>
      <c r="D94" s="1313"/>
      <c r="E94" s="1218"/>
      <c r="F94" s="1212">
        <f>[30]Data!$N91</f>
        <v>5.7000000000000002E-2</v>
      </c>
      <c r="G94" s="1218"/>
      <c r="H94" s="1300"/>
      <c r="I94" s="1224"/>
      <c r="J94" s="1297">
        <f>'[39]Table L.3 (OECD LMS)'!$I16</f>
        <v>165.8256880733945</v>
      </c>
      <c r="K94" s="1269"/>
      <c r="L94" s="1224"/>
      <c r="M94" s="34"/>
      <c r="N94" s="258"/>
      <c r="O94" s="90"/>
    </row>
    <row r="95" spans="1:15" x14ac:dyDescent="0.25">
      <c r="A95" s="19">
        <v>1990</v>
      </c>
      <c r="B95" s="1295">
        <v>31.2</v>
      </c>
      <c r="C95" s="1310">
        <v>27.692664092664092</v>
      </c>
      <c r="D95" s="1313"/>
      <c r="E95" s="1218"/>
      <c r="F95" s="1212">
        <f>[30]Data!$N92</f>
        <v>5.5599999999999997E-2</v>
      </c>
      <c r="G95" s="1218"/>
      <c r="H95" s="1300"/>
      <c r="I95" s="1224"/>
      <c r="J95" s="1297">
        <f>'[39]Table L.3 (OECD LMS)'!$I17</f>
        <v>166.37362637362637</v>
      </c>
      <c r="K95" s="1269"/>
      <c r="L95" s="1224"/>
      <c r="M95" s="34"/>
      <c r="N95" s="258"/>
      <c r="O95" s="90"/>
    </row>
    <row r="96" spans="1:15" x14ac:dyDescent="0.25">
      <c r="A96" s="19">
        <v>1991</v>
      </c>
      <c r="B96" s="1295"/>
      <c r="C96" s="1310">
        <v>27.692664092664092</v>
      </c>
      <c r="D96" s="1313"/>
      <c r="E96" s="1218"/>
      <c r="F96" s="1212">
        <f>[30]Data!$N93</f>
        <v>5.5399999999999998E-2</v>
      </c>
      <c r="G96" s="1218"/>
      <c r="H96" s="1300"/>
      <c r="I96" s="1224"/>
      <c r="J96" s="1297">
        <f>'[39]Table L.3 (OECD LMS)'!$I18</f>
        <v>165.74468085106383</v>
      </c>
      <c r="K96" s="1269"/>
      <c r="L96" s="1224"/>
      <c r="M96" s="34"/>
      <c r="N96" s="258"/>
      <c r="O96" s="90"/>
    </row>
    <row r="97" spans="1:15" x14ac:dyDescent="0.25">
      <c r="A97" s="19">
        <v>1992</v>
      </c>
      <c r="B97" s="1295"/>
      <c r="C97" s="1310">
        <v>27.477992277992279</v>
      </c>
      <c r="D97" s="1313"/>
      <c r="E97" s="1218"/>
      <c r="F97" s="1212">
        <f>[30]Data!$N94</f>
        <v>5.5E-2</v>
      </c>
      <c r="G97" s="1218"/>
      <c r="H97" s="1300"/>
      <c r="I97" s="1224"/>
      <c r="J97" s="1297">
        <f>'[39]Table L.3 (OECD LMS)'!$I19</f>
        <v>165.10204081632654</v>
      </c>
      <c r="K97" s="1269"/>
      <c r="L97" s="1224"/>
      <c r="M97" s="34"/>
      <c r="N97" s="258"/>
      <c r="O97" s="90"/>
    </row>
    <row r="98" spans="1:15" x14ac:dyDescent="0.25">
      <c r="A98" s="19">
        <v>1993</v>
      </c>
      <c r="B98" s="1314"/>
      <c r="C98" s="1310">
        <v>27.585328185328184</v>
      </c>
      <c r="D98" s="1313"/>
      <c r="E98" s="1218"/>
      <c r="F98" s="1212">
        <f>[30]Data!$N95</f>
        <v>5.2400000000000002E-2</v>
      </c>
      <c r="G98" s="1218"/>
      <c r="H98" s="1300"/>
      <c r="I98" s="1224"/>
      <c r="J98" s="1297">
        <f>'[39]Table L.3 (OECD LMS)'!$I20</f>
        <v>167.25838264299801</v>
      </c>
      <c r="K98" s="1269"/>
      <c r="L98" s="1224"/>
      <c r="M98" s="34">
        <v>19.99766781610111</v>
      </c>
      <c r="N98" s="258"/>
      <c r="O98" s="90"/>
    </row>
    <row r="99" spans="1:15" x14ac:dyDescent="0.25">
      <c r="A99" s="19">
        <v>1994</v>
      </c>
      <c r="B99" s="1314"/>
      <c r="C99" s="1310">
        <v>27.37065637065637</v>
      </c>
      <c r="D99" s="1313"/>
      <c r="E99" s="1218"/>
      <c r="F99" s="1212">
        <f>[30]Data!$N96</f>
        <v>5.33E-2</v>
      </c>
      <c r="G99" s="1218"/>
      <c r="H99" s="1315">
        <f>[29]Data!$AC13</f>
        <v>11</v>
      </c>
      <c r="I99" s="1224"/>
      <c r="J99" s="1297">
        <f>'[39]Table L.3 (OECD LMS)'!$I21</f>
        <v>165.82524271844659</v>
      </c>
      <c r="K99" s="1269"/>
      <c r="L99" s="1224"/>
      <c r="M99" s="34">
        <v>19.869939636075955</v>
      </c>
      <c r="N99" s="258"/>
      <c r="O99" s="90"/>
    </row>
    <row r="100" spans="1:15" x14ac:dyDescent="0.25">
      <c r="A100" s="19">
        <v>1995</v>
      </c>
      <c r="B100" s="1314"/>
      <c r="C100" s="1310">
        <v>27.15598455598456</v>
      </c>
      <c r="D100" s="1313"/>
      <c r="E100" s="1218"/>
      <c r="F100" s="1212">
        <f>[30]Data!$N97</f>
        <v>5.3699999999999998E-2</v>
      </c>
      <c r="G100" s="1218"/>
      <c r="H100" s="1315">
        <f>[29]Data!$AC14</f>
        <v>12</v>
      </c>
      <c r="I100" s="1224"/>
      <c r="J100" s="1297">
        <f>'[39]Table L.3 (OECD LMS)'!$I22</f>
        <v>171.85741088180112</v>
      </c>
      <c r="K100" s="1269"/>
      <c r="L100" s="1224"/>
      <c r="M100" s="34">
        <v>19.11878567907873</v>
      </c>
      <c r="N100" s="258"/>
      <c r="O100" s="90"/>
    </row>
    <row r="101" spans="1:15" x14ac:dyDescent="0.25">
      <c r="A101" s="19">
        <v>1996</v>
      </c>
      <c r="B101" s="1314"/>
      <c r="C101" s="1310">
        <v>27.585328185328184</v>
      </c>
      <c r="D101" s="1313"/>
      <c r="E101" s="1218"/>
      <c r="F101" s="1212">
        <f>[30]Data!$N98</f>
        <v>5.3900000000000003E-2</v>
      </c>
      <c r="G101" s="1218"/>
      <c r="H101" s="1315">
        <f>[29]Data!$AC15</f>
        <v>10</v>
      </c>
      <c r="I101" s="1224"/>
      <c r="J101" s="1297">
        <f>'[39]Table L.3 (OECD LMS)'!$I23</f>
        <v>171.97802197802199</v>
      </c>
      <c r="K101" s="1269"/>
      <c r="L101" s="1224"/>
      <c r="M101" s="34">
        <v>19.527056661581945</v>
      </c>
      <c r="N101" s="245"/>
      <c r="O101" s="90"/>
    </row>
    <row r="102" spans="1:15" x14ac:dyDescent="0.25">
      <c r="A102" s="19">
        <v>1997</v>
      </c>
      <c r="B102" s="1314"/>
      <c r="C102" s="1310">
        <v>27.263320463320461</v>
      </c>
      <c r="D102" s="1313"/>
      <c r="E102" s="1218"/>
      <c r="F102" s="1212">
        <f>[30]Data!$N99</f>
        <v>5.4600000000000003E-2</v>
      </c>
      <c r="G102" s="1218"/>
      <c r="H102" s="1315">
        <f>[29]Data!$AC16</f>
        <v>10</v>
      </c>
      <c r="I102" s="1224"/>
      <c r="J102" s="1297">
        <f>'[39]Table L.3 (OECD LMS)'!$I24</f>
        <v>171.17437722419928</v>
      </c>
      <c r="K102" s="1269"/>
      <c r="L102" s="1224"/>
      <c r="M102" s="34">
        <v>19.209164825507532</v>
      </c>
      <c r="N102" s="245"/>
      <c r="O102" s="90"/>
    </row>
    <row r="103" spans="1:15" x14ac:dyDescent="0.25">
      <c r="A103" s="19">
        <v>1998</v>
      </c>
      <c r="B103" s="1314"/>
      <c r="C103" s="1310">
        <v>27.477992277992279</v>
      </c>
      <c r="D103" s="1313"/>
      <c r="E103" s="1218"/>
      <c r="F103" s="1212">
        <f>[30]Data!$N100</f>
        <v>5.2900000000000003E-2</v>
      </c>
      <c r="G103" s="1218"/>
      <c r="H103" s="1315">
        <f>[29]Data!$AC17</f>
        <v>11</v>
      </c>
      <c r="I103" s="1224"/>
      <c r="J103" s="1297"/>
      <c r="K103" s="1269"/>
      <c r="L103" s="1224"/>
      <c r="M103" s="34">
        <v>19.795319884603398</v>
      </c>
      <c r="N103" s="245"/>
      <c r="O103" s="90"/>
    </row>
    <row r="104" spans="1:15" x14ac:dyDescent="0.25">
      <c r="A104" s="19">
        <v>1999</v>
      </c>
      <c r="B104" s="1314"/>
      <c r="C104" s="1310">
        <v>27.692664092664092</v>
      </c>
      <c r="D104" s="1313"/>
      <c r="E104" s="1218"/>
      <c r="F104" s="1212">
        <f>[30]Data!$N101</f>
        <v>5.3800000000000001E-2</v>
      </c>
      <c r="G104" s="1218"/>
      <c r="H104" s="1315">
        <f>[29]Data!$AC18</f>
        <v>11</v>
      </c>
      <c r="I104" s="1224"/>
      <c r="J104" s="1297">
        <f>'[39]Table L.3 (OECD LMS)'!$I26</f>
        <v>175.58139534883722</v>
      </c>
      <c r="K104" s="1269"/>
      <c r="L104" s="1224"/>
      <c r="M104" s="34">
        <v>19.367941095132736</v>
      </c>
      <c r="N104" s="245"/>
      <c r="O104" s="90"/>
    </row>
    <row r="105" spans="1:15" x14ac:dyDescent="0.25">
      <c r="A105" s="19">
        <v>2000</v>
      </c>
      <c r="B105" s="1314"/>
      <c r="C105" s="1316">
        <v>27.8</v>
      </c>
      <c r="D105" s="1317">
        <f>[40]Data!$F6</f>
        <v>0.28499999999999998</v>
      </c>
      <c r="E105" s="1218"/>
      <c r="F105" s="1212">
        <f>[30]Data!$N102</f>
        <v>5.6132222182365098E-2</v>
      </c>
      <c r="G105" s="1218"/>
      <c r="H105" s="1315">
        <f>[29]Data!$AC19</f>
        <v>11</v>
      </c>
      <c r="I105" s="1224"/>
      <c r="J105" s="1297"/>
      <c r="K105" s="1269"/>
      <c r="L105" s="1224"/>
      <c r="M105" s="34">
        <v>19.166042049119135</v>
      </c>
      <c r="N105" s="245"/>
      <c r="O105" s="90"/>
    </row>
    <row r="106" spans="1:15" x14ac:dyDescent="0.25">
      <c r="A106" s="19">
        <v>2001</v>
      </c>
      <c r="B106" s="1314"/>
      <c r="C106" s="1310">
        <v>26.8</v>
      </c>
      <c r="D106" s="1272">
        <f>[40]Data!$F7</f>
        <v>0.27800000000000002</v>
      </c>
      <c r="E106" s="1218"/>
      <c r="F106" s="1212">
        <f>[30]Data!$N103</f>
        <v>6.6410514649644398E-2</v>
      </c>
      <c r="G106" s="1218"/>
      <c r="H106" s="1315">
        <f>[29]Data!$AC20</f>
        <v>11</v>
      </c>
      <c r="I106" s="1224"/>
      <c r="J106" s="1297"/>
      <c r="K106" s="1269"/>
      <c r="L106" s="1224"/>
      <c r="M106" s="34"/>
      <c r="N106" s="245"/>
      <c r="O106" s="90"/>
    </row>
    <row r="107" spans="1:15" x14ac:dyDescent="0.25">
      <c r="A107" s="19">
        <v>2002</v>
      </c>
      <c r="B107" s="1314"/>
      <c r="C107" s="1310">
        <v>26.9</v>
      </c>
      <c r="D107" s="1272">
        <f>[40]Data!$F8</f>
        <v>0.27900000000000003</v>
      </c>
      <c r="E107" s="1218"/>
      <c r="F107" s="1212">
        <f>[30]Data!$N104</f>
        <v>6.5452835482853397E-2</v>
      </c>
      <c r="G107" s="1218"/>
      <c r="H107" s="1315"/>
      <c r="I107" s="1224"/>
      <c r="J107" s="1263"/>
      <c r="K107" s="1269">
        <f>[17]Sheet1!$BT37</f>
        <v>1.726</v>
      </c>
      <c r="L107" s="1224"/>
      <c r="M107" s="34"/>
      <c r="N107" s="245"/>
      <c r="O107" s="90"/>
    </row>
    <row r="108" spans="1:15" x14ac:dyDescent="0.25">
      <c r="A108" s="19">
        <v>2003</v>
      </c>
      <c r="B108" s="1276"/>
      <c r="C108" s="1277">
        <v>26.9</v>
      </c>
      <c r="D108" s="1272">
        <f>[40]Data!$F9</f>
        <v>0.27800000000000002</v>
      </c>
      <c r="E108" s="1218"/>
      <c r="F108" s="1212">
        <f>[30]Data!$N105</f>
        <v>6.3550336309291106E-2</v>
      </c>
      <c r="G108" s="1218"/>
      <c r="H108" s="1315"/>
      <c r="I108" s="1224"/>
      <c r="J108" s="1263"/>
      <c r="K108" s="1269"/>
      <c r="L108" s="1224"/>
      <c r="M108" s="34"/>
      <c r="N108" s="245"/>
      <c r="O108" s="90"/>
    </row>
    <row r="109" spans="1:15" x14ac:dyDescent="0.25">
      <c r="A109" s="19">
        <v>2004</v>
      </c>
      <c r="B109" s="1276"/>
      <c r="C109" s="1277">
        <v>27.2</v>
      </c>
      <c r="D109" s="1272">
        <f>[40]Data!$F10</f>
        <v>0.28100000000000003</v>
      </c>
      <c r="E109" s="1218"/>
      <c r="F109" s="1212">
        <f>[30]Data!$N106</f>
        <v>6.6591856121354306E-2</v>
      </c>
      <c r="G109" s="1218"/>
      <c r="H109" s="1315">
        <f>[29]Data!$AC23</f>
        <v>10.7</v>
      </c>
      <c r="I109" s="1224"/>
      <c r="J109" s="1263"/>
      <c r="K109" s="1269"/>
      <c r="L109" s="1224"/>
      <c r="M109" s="34"/>
      <c r="N109" s="245"/>
      <c r="O109" s="90"/>
    </row>
    <row r="110" spans="1:15" x14ac:dyDescent="0.25">
      <c r="A110" s="19">
        <v>2005</v>
      </c>
      <c r="B110" s="1276"/>
      <c r="C110" s="1277">
        <v>27</v>
      </c>
      <c r="D110" s="1272">
        <f>[40]Data!$F11</f>
        <v>0.28100000000000003</v>
      </c>
      <c r="E110" s="1218"/>
      <c r="F110" s="1212">
        <f>[30]Data!$N107</f>
        <v>6.8069779376525599E-2</v>
      </c>
      <c r="G110" s="1218"/>
      <c r="H110" s="1315">
        <f>[29]Data!$AC24</f>
        <v>9.6999999999999993</v>
      </c>
      <c r="I110" s="1224"/>
      <c r="J110" s="1263"/>
      <c r="K110" s="1269"/>
      <c r="L110" s="1224"/>
      <c r="M110" s="34"/>
      <c r="N110" s="258"/>
      <c r="O110" s="90"/>
    </row>
    <row r="111" spans="1:15" x14ac:dyDescent="0.25">
      <c r="A111" s="19">
        <v>2006</v>
      </c>
      <c r="B111" s="1276"/>
      <c r="C111" s="1277">
        <v>26.4</v>
      </c>
      <c r="D111" s="1272">
        <f>[40]Data!$F12</f>
        <v>0.27600000000000002</v>
      </c>
      <c r="E111" s="1218"/>
      <c r="F111" s="1212">
        <f>[30]Data!$N108</f>
        <v>6.8429088473581895E-2</v>
      </c>
      <c r="G111" s="1218"/>
      <c r="H111" s="1315">
        <f>[29]Data!$AC25</f>
        <v>10.199999999999999</v>
      </c>
      <c r="I111" s="1224"/>
      <c r="J111" s="1263"/>
      <c r="K111" s="1269">
        <f>[17]Sheet1!$BT41</f>
        <v>1.7809999999999999</v>
      </c>
      <c r="L111" s="1224"/>
      <c r="M111" s="34">
        <v>19.068444124255159</v>
      </c>
      <c r="N111" s="258"/>
      <c r="O111" s="90"/>
    </row>
    <row r="112" spans="1:15" x14ac:dyDescent="0.25">
      <c r="A112" s="19">
        <v>2007</v>
      </c>
      <c r="B112" s="1276"/>
      <c r="C112" s="1277">
        <v>28.1</v>
      </c>
      <c r="D112" s="1272">
        <f>[40]Data!$F13</f>
        <v>0.28999999999999998</v>
      </c>
      <c r="E112" s="1218"/>
      <c r="F112" s="1212">
        <f>[30]Data!$N109</f>
        <v>7.5695415925546197E-2</v>
      </c>
      <c r="G112" s="1218"/>
      <c r="H112" s="1315">
        <f>[29]Data!$AC26</f>
        <v>10.5</v>
      </c>
      <c r="I112" s="1224"/>
      <c r="J112" s="1263"/>
      <c r="K112" s="1269"/>
      <c r="L112" s="1224"/>
      <c r="M112" s="34">
        <v>18.862193913541759</v>
      </c>
      <c r="N112" s="258"/>
      <c r="O112" s="90"/>
    </row>
    <row r="113" spans="1:21" x14ac:dyDescent="0.25">
      <c r="A113" s="19">
        <v>2008</v>
      </c>
      <c r="B113" s="1276"/>
      <c r="C113" s="1277">
        <v>28</v>
      </c>
      <c r="D113" s="1272">
        <f>[40]Data!$F14</f>
        <v>0.28199999999999997</v>
      </c>
      <c r="E113" s="1218"/>
      <c r="F113" s="1212">
        <f>[30]Data!$N110</f>
        <v>6.7629201777916995E-2</v>
      </c>
      <c r="G113" s="1218"/>
      <c r="H113" s="1315">
        <f>[29]Data!$AC27</f>
        <v>11.1</v>
      </c>
      <c r="I113" s="1224"/>
      <c r="J113" s="1263"/>
      <c r="K113" s="1269"/>
      <c r="L113" s="1224"/>
      <c r="M113" s="34">
        <v>18.706317296213452</v>
      </c>
      <c r="N113" s="258"/>
      <c r="O113" s="90"/>
    </row>
    <row r="114" spans="1:21" x14ac:dyDescent="0.25">
      <c r="A114" s="19">
        <v>2009</v>
      </c>
      <c r="B114" s="1276"/>
      <c r="C114" s="1277"/>
      <c r="D114" s="1272">
        <f>[40]Data!$F15</f>
        <v>0.28100000000000003</v>
      </c>
      <c r="E114" s="1218"/>
      <c r="F114" s="1212">
        <f>[30]Data!$N111</f>
        <v>6.43243416300424E-2</v>
      </c>
      <c r="G114" s="1218"/>
      <c r="H114" s="1315">
        <f>[29]Data!$AC28</f>
        <v>10.3</v>
      </c>
      <c r="I114" s="1224"/>
      <c r="J114" s="1279"/>
      <c r="K114" s="1269"/>
      <c r="L114" s="1224"/>
      <c r="M114" s="34">
        <v>18.488806435125468</v>
      </c>
      <c r="N114" s="258"/>
      <c r="O114" s="90"/>
    </row>
    <row r="115" spans="1:21" x14ac:dyDescent="0.25">
      <c r="A115" s="19">
        <v>2010</v>
      </c>
      <c r="B115" s="1276"/>
      <c r="C115" s="1277"/>
      <c r="D115" s="1272">
        <f>[40]Data!$F16</f>
        <v>0.27900000000000003</v>
      </c>
      <c r="E115" s="1218"/>
      <c r="F115" s="1212">
        <f>[30]Data!$N112</f>
        <v>6.44809689078394E-2</v>
      </c>
      <c r="G115" s="1218"/>
      <c r="H115" s="1315">
        <f>[29]Data!$AC29</f>
        <v>11</v>
      </c>
      <c r="I115" s="1224"/>
      <c r="J115" s="1279"/>
      <c r="K115" s="1269">
        <f>[17]Sheet1!$BT45</f>
        <v>1.766</v>
      </c>
      <c r="L115" s="1224"/>
      <c r="M115" s="34">
        <v>19.660128270838648</v>
      </c>
      <c r="N115" s="258"/>
      <c r="O115" s="90"/>
    </row>
    <row r="116" spans="1:21" x14ac:dyDescent="0.25">
      <c r="A116" s="19">
        <v>2011</v>
      </c>
      <c r="B116" s="1276"/>
      <c r="C116" s="1277"/>
      <c r="D116" s="1272">
        <f>[40]Data!$F17</f>
        <v>0.27800000000000002</v>
      </c>
      <c r="E116" s="1218"/>
      <c r="F116" s="1212">
        <f>[30]Data!$N113</f>
        <v>6.3316589975366502E-2</v>
      </c>
      <c r="G116" s="1218"/>
      <c r="H116" s="1315">
        <f>[29]Data!$AC30</f>
        <v>10.1</v>
      </c>
      <c r="I116" s="1224"/>
      <c r="J116" s="1281"/>
      <c r="K116" s="1269"/>
      <c r="L116" s="1224"/>
      <c r="M116" s="34">
        <v>19.864181810379971</v>
      </c>
      <c r="N116" s="258"/>
      <c r="O116" s="90"/>
    </row>
    <row r="117" spans="1:21" x14ac:dyDescent="0.25">
      <c r="A117" s="19">
        <v>2012</v>
      </c>
      <c r="B117" s="1276"/>
      <c r="C117" s="1277"/>
      <c r="D117" s="1272">
        <f>[40]Data!$F18</f>
        <v>0.28000000000000003</v>
      </c>
      <c r="E117" s="1218"/>
      <c r="F117" s="1212">
        <f>[30]Data!$N114</f>
        <v>6.3331253774651805E-2</v>
      </c>
      <c r="G117" s="1218"/>
      <c r="H117" s="1315">
        <f>[29]Data!$AC31</f>
        <v>10.4</v>
      </c>
      <c r="I117" s="1224"/>
      <c r="J117" s="1255"/>
      <c r="K117" s="1269"/>
      <c r="L117" s="1224"/>
      <c r="M117" s="34"/>
      <c r="N117" s="258"/>
      <c r="O117" s="90"/>
    </row>
    <row r="118" spans="1:21" x14ac:dyDescent="0.25">
      <c r="A118" s="19">
        <v>2013</v>
      </c>
      <c r="B118" s="1276"/>
      <c r="C118" s="1277"/>
      <c r="D118" s="1272">
        <f>[40]Data!$F19</f>
        <v>0.28199999999999997</v>
      </c>
      <c r="E118" s="1218"/>
      <c r="F118" s="1212"/>
      <c r="G118" s="1218"/>
      <c r="H118" s="1315">
        <f>[29]Data!$AC32</f>
        <v>11.6</v>
      </c>
      <c r="I118" s="1224"/>
      <c r="J118" s="1318"/>
      <c r="K118" s="1269"/>
      <c r="L118" s="1224"/>
      <c r="M118" s="31"/>
      <c r="N118" s="258"/>
      <c r="O118" s="90"/>
    </row>
    <row r="119" spans="1:21" x14ac:dyDescent="0.25">
      <c r="A119" s="19">
        <v>2014</v>
      </c>
      <c r="B119" s="1276"/>
      <c r="C119" s="1277"/>
      <c r="D119" s="1272">
        <f>[40]Data!$F20</f>
        <v>0.28599999999999998</v>
      </c>
      <c r="E119" s="1218"/>
      <c r="F119" s="1212"/>
      <c r="G119" s="1218"/>
      <c r="H119" s="1315">
        <f>[29]Data!$AC33</f>
        <v>11.6</v>
      </c>
      <c r="I119" s="1224"/>
      <c r="J119" s="1318"/>
      <c r="K119" s="1269">
        <f>[17]Sheet1!$BT49</f>
        <v>1.859</v>
      </c>
      <c r="L119" s="1224"/>
      <c r="M119" s="1304"/>
      <c r="N119" s="258"/>
      <c r="O119" s="90"/>
    </row>
    <row r="120" spans="1:21" ht="15.75" thickBot="1" x14ac:dyDescent="0.3">
      <c r="A120" s="37">
        <v>2015</v>
      </c>
      <c r="B120" s="546"/>
      <c r="C120" s="629"/>
      <c r="D120" s="550"/>
      <c r="E120" s="519"/>
      <c r="F120" s="520"/>
      <c r="G120" s="519"/>
      <c r="H120" s="630"/>
      <c r="I120" s="521"/>
      <c r="J120" s="539"/>
      <c r="K120" s="551"/>
      <c r="L120" s="553"/>
      <c r="M120" s="520"/>
      <c r="N120" s="245"/>
      <c r="O120" s="90"/>
    </row>
    <row r="121" spans="1:21" ht="15.75" thickTop="1" x14ac:dyDescent="0.25"/>
    <row r="122" spans="1:21" s="45" customFormat="1" x14ac:dyDescent="0.25">
      <c r="A122" s="1012" t="s">
        <v>505</v>
      </c>
      <c r="B122" s="75"/>
      <c r="C122" s="75"/>
      <c r="D122" s="75"/>
      <c r="E122" s="75"/>
      <c r="F122" s="75"/>
      <c r="G122" s="75"/>
      <c r="H122" s="75"/>
      <c r="I122" s="43"/>
      <c r="O122" s="43"/>
    </row>
    <row r="123" spans="1:21" s="45" customFormat="1" x14ac:dyDescent="0.2">
      <c r="A123" s="99" t="s">
        <v>79</v>
      </c>
      <c r="B123" s="130" t="s">
        <v>250</v>
      </c>
      <c r="C123" s="130"/>
      <c r="D123" s="533"/>
      <c r="E123" s="533"/>
      <c r="F123" s="533"/>
      <c r="G123" s="533"/>
      <c r="H123" s="533"/>
      <c r="I123" s="533"/>
      <c r="J123" s="533"/>
      <c r="K123" s="533"/>
      <c r="O123" s="43"/>
    </row>
    <row r="124" spans="1:21" s="45" customFormat="1" x14ac:dyDescent="0.2">
      <c r="A124" s="99" t="s">
        <v>80</v>
      </c>
      <c r="B124" s="1554" t="s">
        <v>252</v>
      </c>
      <c r="C124" s="1554"/>
      <c r="D124" s="1554"/>
      <c r="E124" s="1554"/>
      <c r="F124" s="1554"/>
      <c r="G124" s="1554"/>
      <c r="H124" s="1554"/>
      <c r="I124" s="533"/>
      <c r="J124" s="533"/>
      <c r="K124" s="533"/>
      <c r="O124" s="43"/>
    </row>
    <row r="125" spans="1:21" s="45" customFormat="1" x14ac:dyDescent="0.2">
      <c r="A125" s="99" t="s">
        <v>81</v>
      </c>
      <c r="B125" s="131" t="s">
        <v>251</v>
      </c>
      <c r="C125" s="130"/>
      <c r="D125" s="533"/>
      <c r="E125" s="533"/>
      <c r="F125" s="533"/>
      <c r="G125" s="533"/>
      <c r="H125" s="533"/>
      <c r="I125" s="533"/>
      <c r="J125" s="533"/>
      <c r="K125" s="533"/>
      <c r="O125" s="43"/>
    </row>
    <row r="126" spans="1:21" s="45" customFormat="1" ht="18" customHeight="1" x14ac:dyDescent="0.25">
      <c r="A126" s="99" t="s">
        <v>82</v>
      </c>
      <c r="B126" s="1536" t="s">
        <v>488</v>
      </c>
      <c r="C126" s="1536"/>
      <c r="D126" s="1536"/>
      <c r="E126" s="1536"/>
      <c r="F126" s="1536"/>
      <c r="G126" s="1536"/>
      <c r="H126" s="1536"/>
      <c r="I126" s="1536"/>
      <c r="J126" s="1536"/>
      <c r="K126" s="1536"/>
      <c r="L126" s="1536"/>
      <c r="M126" s="1536"/>
      <c r="N126" s="1536"/>
      <c r="O126" s="1536"/>
      <c r="P126" s="1536"/>
      <c r="Q126" s="1536"/>
      <c r="R126" s="1536"/>
      <c r="S126" s="1536"/>
      <c r="T126" s="1536"/>
      <c r="U126" s="1536"/>
    </row>
    <row r="127" spans="1:21" s="45" customFormat="1" x14ac:dyDescent="0.2">
      <c r="A127" s="241" t="s">
        <v>83</v>
      </c>
      <c r="B127" s="131" t="s">
        <v>174</v>
      </c>
      <c r="C127" s="605"/>
      <c r="D127" s="605"/>
      <c r="E127" s="605"/>
      <c r="F127" s="605"/>
      <c r="G127" s="605"/>
      <c r="H127" s="605"/>
      <c r="I127" s="605"/>
      <c r="J127" s="605"/>
      <c r="K127" s="609"/>
    </row>
    <row r="128" spans="1:21" s="45" customFormat="1" x14ac:dyDescent="0.2">
      <c r="A128" s="99" t="s">
        <v>84</v>
      </c>
      <c r="B128" s="1554" t="s">
        <v>632</v>
      </c>
      <c r="C128" s="1554"/>
      <c r="D128" s="1554"/>
      <c r="E128" s="1554"/>
      <c r="F128" s="1554"/>
      <c r="G128" s="1554"/>
      <c r="H128" s="1554"/>
      <c r="I128" s="504"/>
      <c r="J128" s="504"/>
      <c r="K128" s="504"/>
      <c r="L128" s="366"/>
      <c r="M128" s="605"/>
      <c r="N128" s="366"/>
      <c r="O128" s="366"/>
      <c r="P128" s="366"/>
      <c r="Q128" s="366"/>
      <c r="R128" s="366"/>
      <c r="S128" s="366"/>
    </row>
    <row r="129" spans="1:16" s="45" customFormat="1" x14ac:dyDescent="0.25">
      <c r="A129" s="99" t="s">
        <v>85</v>
      </c>
      <c r="B129" s="1543" t="s">
        <v>222</v>
      </c>
      <c r="C129" s="1543"/>
      <c r="D129" s="1543"/>
      <c r="E129" s="1543"/>
      <c r="F129" s="1543"/>
      <c r="G129" s="1543"/>
      <c r="H129" s="1543"/>
      <c r="I129" s="1543"/>
      <c r="J129" s="1543"/>
      <c r="K129" s="1543"/>
      <c r="L129" s="605"/>
      <c r="M129"/>
      <c r="O129" s="43"/>
    </row>
    <row r="130" spans="1:16" s="45" customFormat="1" x14ac:dyDescent="0.25">
      <c r="A130" s="99" t="s">
        <v>86</v>
      </c>
      <c r="B130" s="1554" t="s">
        <v>255</v>
      </c>
      <c r="C130" s="1554"/>
      <c r="D130" s="1554"/>
      <c r="E130" s="1554"/>
      <c r="F130" s="1554"/>
      <c r="G130" s="604"/>
      <c r="H130" s="604"/>
      <c r="I130" s="604"/>
      <c r="J130" s="604"/>
      <c r="K130" s="604"/>
      <c r="L130" s="605"/>
      <c r="M130"/>
      <c r="O130" s="43"/>
    </row>
    <row r="131" spans="1:16" x14ac:dyDescent="0.25">
      <c r="B131" s="1559"/>
      <c r="C131" s="1559"/>
      <c r="D131" s="1559"/>
      <c r="E131" s="1559"/>
      <c r="F131" s="1559"/>
      <c r="G131" s="1559"/>
      <c r="H131" s="1559"/>
      <c r="I131" s="131"/>
      <c r="J131" s="131"/>
      <c r="K131" s="131"/>
      <c r="L131" s="131"/>
      <c r="M131" s="131"/>
      <c r="N131" s="603"/>
    </row>
    <row r="132" spans="1:16" x14ac:dyDescent="0.25">
      <c r="A132" s="42" t="s">
        <v>504</v>
      </c>
      <c r="B132" s="129"/>
      <c r="C132" s="129"/>
      <c r="D132" s="129"/>
      <c r="M132" s="131"/>
    </row>
    <row r="133" spans="1:16" x14ac:dyDescent="0.25">
      <c r="A133"/>
      <c r="B133" s="1520" t="s">
        <v>256</v>
      </c>
      <c r="C133" s="1520"/>
      <c r="D133" s="1520"/>
      <c r="E133" s="1520"/>
      <c r="F133" s="1520"/>
      <c r="G133" s="1520"/>
      <c r="H133" s="1520"/>
      <c r="I133" s="1520"/>
      <c r="J133" s="1520"/>
      <c r="K133" s="324"/>
      <c r="L133" s="324"/>
      <c r="M133" s="324"/>
      <c r="N133" s="324"/>
      <c r="O133" s="324"/>
      <c r="P133" s="324"/>
    </row>
    <row r="134" spans="1:16" ht="27" customHeight="1" x14ac:dyDescent="0.25">
      <c r="A134"/>
      <c r="B134" s="1551" t="s">
        <v>257</v>
      </c>
      <c r="C134" s="1551"/>
      <c r="D134" s="1551"/>
      <c r="E134" s="1551"/>
      <c r="F134" s="1551"/>
      <c r="G134" s="1551"/>
      <c r="H134" s="1551"/>
      <c r="I134" s="1551"/>
      <c r="J134" s="1551"/>
      <c r="K134" s="1551"/>
      <c r="L134" s="438"/>
      <c r="M134" s="438"/>
      <c r="N134" s="438"/>
      <c r="O134" s="438"/>
      <c r="P134" s="438"/>
    </row>
    <row r="135" spans="1:16" x14ac:dyDescent="0.25">
      <c r="A135"/>
      <c r="B135" s="1520" t="s">
        <v>258</v>
      </c>
      <c r="C135" s="1520"/>
      <c r="D135" s="1520"/>
      <c r="E135" s="1520"/>
      <c r="F135" s="1520"/>
      <c r="G135" s="1520"/>
      <c r="H135" s="1520"/>
      <c r="I135" s="1520"/>
      <c r="J135" s="1520"/>
      <c r="K135" s="1520"/>
      <c r="L135" s="438"/>
      <c r="N135" s="601"/>
      <c r="O135"/>
    </row>
    <row r="136" spans="1:16" x14ac:dyDescent="0.25">
      <c r="A136"/>
      <c r="B136" s="1514" t="s">
        <v>633</v>
      </c>
      <c r="C136" s="1514"/>
      <c r="D136" s="1514"/>
      <c r="E136" s="1514"/>
      <c r="F136" s="1514"/>
      <c r="G136" s="1514"/>
      <c r="H136" s="1514"/>
      <c r="I136" s="1514"/>
      <c r="J136" s="1514"/>
      <c r="K136" s="1514"/>
      <c r="L136" s="438"/>
      <c r="N136" s="1066"/>
      <c r="O136"/>
    </row>
    <row r="137" spans="1:16" ht="15" customHeight="1" x14ac:dyDescent="0.25">
      <c r="B137" s="1520" t="s">
        <v>259</v>
      </c>
      <c r="C137" s="1520"/>
      <c r="D137" s="1520"/>
      <c r="E137" s="1520"/>
      <c r="F137" s="1520"/>
      <c r="G137" s="1520"/>
      <c r="H137" s="1520"/>
      <c r="I137" s="1520"/>
      <c r="J137" s="1520"/>
      <c r="K137" s="1520"/>
      <c r="L137" s="505"/>
      <c r="M137" s="599"/>
    </row>
    <row r="138" spans="1:16" x14ac:dyDescent="0.25">
      <c r="B138" s="1552" t="s">
        <v>634</v>
      </c>
      <c r="C138" s="1552"/>
      <c r="D138" s="1552"/>
      <c r="E138" s="1552"/>
      <c r="F138" s="1552"/>
      <c r="G138" s="1552"/>
      <c r="H138" s="1552"/>
      <c r="I138" s="1552"/>
      <c r="J138" s="1552"/>
      <c r="K138" s="1552"/>
      <c r="L138" s="324"/>
      <c r="M138" s="599"/>
    </row>
    <row r="139" spans="1:16" x14ac:dyDescent="0.25">
      <c r="B139" s="505"/>
      <c r="C139" s="505"/>
      <c r="D139" s="505"/>
      <c r="E139" s="505"/>
      <c r="F139" s="505"/>
      <c r="G139" s="505"/>
      <c r="H139" s="505"/>
      <c r="I139" s="505"/>
      <c r="J139" s="505"/>
      <c r="K139" s="505"/>
      <c r="L139" s="600"/>
      <c r="M139" s="599"/>
    </row>
    <row r="140" spans="1:16" x14ac:dyDescent="0.25">
      <c r="B140" s="439"/>
      <c r="C140" s="439"/>
      <c r="D140" s="439"/>
      <c r="E140" s="439"/>
      <c r="F140" s="439"/>
      <c r="G140" s="439"/>
      <c r="H140" s="439"/>
      <c r="I140" s="439"/>
      <c r="J140" s="439"/>
      <c r="K140" s="439"/>
      <c r="L140" s="600"/>
      <c r="M140" s="599"/>
    </row>
    <row r="141" spans="1:16" x14ac:dyDescent="0.25">
      <c r="B141" s="439"/>
      <c r="C141" s="439"/>
      <c r="D141" s="439"/>
      <c r="E141" s="439"/>
      <c r="F141" s="439"/>
      <c r="G141" s="439"/>
      <c r="H141" s="439"/>
      <c r="I141" s="439"/>
      <c r="J141" s="439"/>
      <c r="K141" s="439"/>
      <c r="L141" s="600"/>
      <c r="M141" s="601"/>
    </row>
    <row r="142" spans="1:16" x14ac:dyDescent="0.25">
      <c r="M142" s="600"/>
    </row>
    <row r="143" spans="1:16" x14ac:dyDescent="0.25">
      <c r="C143" s="366"/>
      <c r="D143" s="366"/>
      <c r="E143" s="366"/>
      <c r="F143" s="366"/>
      <c r="G143" s="366"/>
      <c r="H143" s="366"/>
      <c r="I143" s="366"/>
      <c r="J143" s="366"/>
      <c r="M143" s="600"/>
    </row>
    <row r="144" spans="1:16" x14ac:dyDescent="0.25">
      <c r="B144" s="1543"/>
      <c r="C144" s="1543"/>
      <c r="D144" s="1543"/>
      <c r="E144" s="1543"/>
      <c r="F144" s="1543"/>
      <c r="G144" s="1543"/>
      <c r="H144" s="1543"/>
      <c r="I144" s="1543"/>
      <c r="J144" s="1543"/>
      <c r="M144" s="600"/>
    </row>
  </sheetData>
  <mergeCells count="16">
    <mergeCell ref="B1:M1"/>
    <mergeCell ref="B2:D2"/>
    <mergeCell ref="J2:K2"/>
    <mergeCell ref="B126:U126"/>
    <mergeCell ref="B129:K129"/>
    <mergeCell ref="B124:H124"/>
    <mergeCell ref="B144:J144"/>
    <mergeCell ref="B128:H128"/>
    <mergeCell ref="B130:F130"/>
    <mergeCell ref="B133:J133"/>
    <mergeCell ref="B134:K134"/>
    <mergeCell ref="B135:K135"/>
    <mergeCell ref="B137:K137"/>
    <mergeCell ref="B138:K138"/>
    <mergeCell ref="B131:H131"/>
    <mergeCell ref="B136:K136"/>
  </mergeCells>
  <hyperlinks>
    <hyperlink ref="B126" r:id="rId1" display="WID.world (accessed 21 February 2017)" xr:uid="{00000000-0004-0000-1E00-000000000000}"/>
    <hyperlink ref="E126" r:id="rId2" display="http://wid.world/" xr:uid="{00000000-0004-0000-1E00-000001000000}"/>
    <hyperlink ref="F126" r:id="rId3" display="http://wid.world/" xr:uid="{00000000-0004-0000-1E00-000002000000}"/>
    <hyperlink ref="G126" r:id="rId4" display="http://wid.world/" xr:uid="{00000000-0004-0000-1E00-000003000000}"/>
    <hyperlink ref="H126" r:id="rId5" display="http://wid.world/" xr:uid="{00000000-0004-0000-1E00-000004000000}"/>
    <hyperlink ref="I126" r:id="rId6" display="http://wid.world/" xr:uid="{00000000-0004-0000-1E00-000005000000}"/>
    <hyperlink ref="J126" r:id="rId7" display="http://wid.world/" xr:uid="{00000000-0004-0000-1E00-000006000000}"/>
    <hyperlink ref="L126" r:id="rId8" display="http://wid.world/" xr:uid="{00000000-0004-0000-1E00-000007000000}"/>
    <hyperlink ref="N126" r:id="rId9" display="http://wid.world/" xr:uid="{00000000-0004-0000-1E00-000008000000}"/>
    <hyperlink ref="O126" r:id="rId10" display="http://wid.world/" xr:uid="{00000000-0004-0000-1E00-000009000000}"/>
    <hyperlink ref="P126" r:id="rId11" display="http://wid.world/" xr:uid="{00000000-0004-0000-1E00-00000A000000}"/>
    <hyperlink ref="Q126" r:id="rId12" display="http://wid.world/" xr:uid="{00000000-0004-0000-1E00-00000B000000}"/>
    <hyperlink ref="R126" r:id="rId13" display="http://wid.world/" xr:uid="{00000000-0004-0000-1E00-00000C000000}"/>
    <hyperlink ref="S126" r:id="rId14" display="http://wid.world/" xr:uid="{00000000-0004-0000-1E00-00000D000000}"/>
    <hyperlink ref="T126" r:id="rId15" display="http://wid.world/" xr:uid="{00000000-0004-0000-1E00-00000E000000}"/>
    <hyperlink ref="U126" r:id="rId16" display="http://wid.world/" xr:uid="{00000000-0004-0000-1E00-00000F000000}"/>
    <hyperlink ref="M127" r:id="rId17" display="http://wid.world/" xr:uid="{00000000-0004-0000-1E00-000010000000}"/>
    <hyperlink ref="B129" r:id="rId18" display="OECD iLibrary, Employment and Labour Market Statistics, Gross earnings decile ratios (accessed 22 Feb 2017), " xr:uid="{00000000-0004-0000-1E00-000011000000}"/>
    <hyperlink ref="B125" r:id="rId19" xr:uid="{00000000-0004-0000-1E00-000012000000}"/>
    <hyperlink ref="B127" r:id="rId20" display="(People at risk of poverty after social transfers table), Eurostat website (accessed 27 Feb 2017)" xr:uid="{00000000-0004-0000-1E00-000013000000}"/>
    <hyperlink ref="B136" r:id="rId21" xr:uid="{00000000-0004-0000-1E00-000014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133"/>
  <sheetViews>
    <sheetView workbookViewId="0">
      <pane xSplit="1" ySplit="5" topLeftCell="B100" activePane="bottomRight" state="frozen"/>
      <selection pane="topRight" activeCell="B1" sqref="B1"/>
      <selection pane="bottomLeft" activeCell="A6" sqref="A6"/>
      <selection pane="bottomRight" activeCell="G27" sqref="G27"/>
    </sheetView>
  </sheetViews>
  <sheetFormatPr defaultColWidth="8.85546875" defaultRowHeight="15" x14ac:dyDescent="0.25"/>
  <cols>
    <col min="2" max="2" width="15.42578125" style="70" customWidth="1"/>
    <col min="3" max="3" width="16.42578125" style="70" customWidth="1"/>
    <col min="4" max="4" width="21.28515625" style="70" customWidth="1"/>
    <col min="5" max="5" width="19.28515625" style="70" customWidth="1"/>
    <col min="6" max="6" width="23.42578125" style="70" customWidth="1"/>
    <col min="7" max="7" width="17" style="70" customWidth="1"/>
    <col min="8" max="9" width="2" style="70" customWidth="1"/>
  </cols>
  <sheetData>
    <row r="1" spans="1:9" ht="27" thickBot="1" x14ac:dyDescent="0.45">
      <c r="A1" s="6"/>
      <c r="B1" s="1521" t="s">
        <v>34</v>
      </c>
      <c r="C1" s="1522"/>
      <c r="D1" s="1522"/>
      <c r="E1" s="1522"/>
      <c r="F1" s="1522"/>
      <c r="G1" s="1523"/>
      <c r="H1" s="602"/>
      <c r="I1" s="602"/>
    </row>
    <row r="2" spans="1:9" ht="15.75" thickBot="1" x14ac:dyDescent="0.3">
      <c r="A2" s="6"/>
      <c r="B2" s="1540" t="s">
        <v>55</v>
      </c>
      <c r="C2" s="1542"/>
      <c r="D2" s="142" t="s">
        <v>56</v>
      </c>
      <c r="E2" s="142" t="s">
        <v>57</v>
      </c>
      <c r="F2" s="142" t="s">
        <v>58</v>
      </c>
      <c r="G2" s="142" t="s">
        <v>59</v>
      </c>
      <c r="H2" s="602"/>
      <c r="I2" s="602"/>
    </row>
    <row r="3" spans="1:9" x14ac:dyDescent="0.25">
      <c r="A3" s="6"/>
      <c r="B3" s="1548" t="s">
        <v>60</v>
      </c>
      <c r="C3" s="1549"/>
      <c r="D3" s="140" t="s">
        <v>61</v>
      </c>
      <c r="E3" s="140" t="s">
        <v>62</v>
      </c>
      <c r="F3" s="668" t="s">
        <v>63</v>
      </c>
      <c r="G3" s="140" t="s">
        <v>64</v>
      </c>
      <c r="H3" s="106"/>
      <c r="I3" s="106"/>
    </row>
    <row r="4" spans="1:9" ht="30" x14ac:dyDescent="0.25">
      <c r="A4" s="6"/>
      <c r="B4" s="308" t="s">
        <v>216</v>
      </c>
      <c r="C4" s="421" t="s">
        <v>217</v>
      </c>
      <c r="D4" s="137" t="s">
        <v>67</v>
      </c>
      <c r="E4" s="511" t="s">
        <v>68</v>
      </c>
      <c r="F4" s="511" t="s">
        <v>254</v>
      </c>
      <c r="G4" s="137" t="s">
        <v>67</v>
      </c>
      <c r="H4" s="106"/>
      <c r="I4" s="106"/>
    </row>
    <row r="5" spans="1:9" s="1" customFormat="1" ht="90" x14ac:dyDescent="0.25">
      <c r="A5" s="16"/>
      <c r="B5" s="319" t="s">
        <v>103</v>
      </c>
      <c r="C5" s="274" t="s">
        <v>262</v>
      </c>
      <c r="D5" s="275" t="s">
        <v>625</v>
      </c>
      <c r="E5" s="624" t="s">
        <v>6</v>
      </c>
      <c r="F5" s="513" t="s">
        <v>54</v>
      </c>
      <c r="G5" s="514" t="s">
        <v>589</v>
      </c>
      <c r="H5" s="113"/>
      <c r="I5" s="113"/>
    </row>
    <row r="6" spans="1:9" s="1" customFormat="1" x14ac:dyDescent="0.25">
      <c r="A6">
        <v>1900</v>
      </c>
      <c r="B6" s="261"/>
      <c r="C6" s="312"/>
      <c r="D6" s="305"/>
      <c r="E6" s="204"/>
      <c r="F6" s="669"/>
      <c r="G6" s="305"/>
      <c r="H6" s="206"/>
      <c r="I6" s="206"/>
    </row>
    <row r="7" spans="1:9" s="1" customFormat="1" x14ac:dyDescent="0.25">
      <c r="A7">
        <v>1901</v>
      </c>
      <c r="B7" s="261"/>
      <c r="C7" s="312"/>
      <c r="D7" s="305"/>
      <c r="E7" s="204"/>
      <c r="F7" s="669"/>
      <c r="G7" s="305"/>
      <c r="H7" s="206"/>
      <c r="I7" s="206"/>
    </row>
    <row r="8" spans="1:9" s="1" customFormat="1" x14ac:dyDescent="0.25">
      <c r="A8">
        <v>1902</v>
      </c>
      <c r="B8" s="261"/>
      <c r="C8" s="312"/>
      <c r="D8" s="305"/>
      <c r="E8" s="204"/>
      <c r="F8" s="669"/>
      <c r="G8" s="305"/>
      <c r="H8" s="206"/>
      <c r="I8" s="206"/>
    </row>
    <row r="9" spans="1:9" s="1" customFormat="1" x14ac:dyDescent="0.25">
      <c r="A9">
        <v>1903</v>
      </c>
      <c r="B9" s="261"/>
      <c r="C9" s="312"/>
      <c r="D9" s="305"/>
      <c r="E9" s="204"/>
      <c r="F9" s="669"/>
      <c r="G9" s="305"/>
      <c r="H9" s="206"/>
      <c r="I9" s="206"/>
    </row>
    <row r="10" spans="1:9" s="1" customFormat="1" x14ac:dyDescent="0.25">
      <c r="A10">
        <v>1904</v>
      </c>
      <c r="B10" s="261"/>
      <c r="C10" s="312"/>
      <c r="D10" s="305"/>
      <c r="E10" s="204"/>
      <c r="F10" s="669"/>
      <c r="G10" s="305"/>
      <c r="H10" s="206"/>
      <c r="I10" s="206"/>
    </row>
    <row r="11" spans="1:9" s="1" customFormat="1" x14ac:dyDescent="0.25">
      <c r="A11">
        <v>1905</v>
      </c>
      <c r="B11" s="261"/>
      <c r="C11" s="312"/>
      <c r="D11" s="305"/>
      <c r="E11" s="204"/>
      <c r="F11" s="669"/>
      <c r="G11" s="305"/>
      <c r="H11" s="206"/>
      <c r="I11" s="206"/>
    </row>
    <row r="12" spans="1:9" s="1" customFormat="1" x14ac:dyDescent="0.25">
      <c r="A12">
        <v>1906</v>
      </c>
      <c r="B12" s="261"/>
      <c r="C12" s="312"/>
      <c r="D12" s="305"/>
      <c r="E12" s="204"/>
      <c r="F12" s="669"/>
      <c r="G12" s="305"/>
      <c r="H12" s="206"/>
      <c r="I12" s="206"/>
    </row>
    <row r="13" spans="1:9" s="1" customFormat="1" x14ac:dyDescent="0.25">
      <c r="A13">
        <v>1907</v>
      </c>
      <c r="B13" s="261"/>
      <c r="C13" s="312"/>
      <c r="D13" s="305"/>
      <c r="E13" s="204"/>
      <c r="F13" s="669"/>
      <c r="G13" s="305"/>
      <c r="H13" s="206"/>
      <c r="I13" s="206"/>
    </row>
    <row r="14" spans="1:9" s="1" customFormat="1" x14ac:dyDescent="0.25">
      <c r="A14">
        <v>1908</v>
      </c>
      <c r="B14" s="261"/>
      <c r="C14" s="312"/>
      <c r="D14" s="305"/>
      <c r="E14" s="204"/>
      <c r="F14" s="669"/>
      <c r="G14" s="305"/>
      <c r="H14" s="206"/>
      <c r="I14" s="206"/>
    </row>
    <row r="15" spans="1:9" s="1" customFormat="1" x14ac:dyDescent="0.25">
      <c r="A15">
        <v>1909</v>
      </c>
      <c r="B15" s="261"/>
      <c r="C15" s="312"/>
      <c r="D15" s="305"/>
      <c r="E15" s="204"/>
      <c r="F15" s="669"/>
      <c r="G15" s="305"/>
      <c r="H15" s="206"/>
      <c r="I15" s="206"/>
    </row>
    <row r="16" spans="1:9" s="1" customFormat="1" x14ac:dyDescent="0.25">
      <c r="A16">
        <v>1910</v>
      </c>
      <c r="B16" s="261"/>
      <c r="C16" s="312"/>
      <c r="D16" s="305"/>
      <c r="E16" s="204"/>
      <c r="F16" s="669"/>
      <c r="G16" s="305"/>
      <c r="H16" s="206"/>
      <c r="I16" s="206"/>
    </row>
    <row r="17" spans="1:9" x14ac:dyDescent="0.25">
      <c r="A17">
        <v>1911</v>
      </c>
      <c r="B17" s="261"/>
      <c r="C17" s="312"/>
      <c r="D17" s="305"/>
      <c r="E17" s="214"/>
      <c r="F17" s="670"/>
      <c r="G17" s="305"/>
      <c r="H17" s="216"/>
      <c r="I17" s="216"/>
    </row>
    <row r="18" spans="1:9" x14ac:dyDescent="0.25">
      <c r="A18">
        <v>1912</v>
      </c>
      <c r="B18" s="261"/>
      <c r="C18" s="312"/>
      <c r="D18" s="305"/>
      <c r="E18" s="214"/>
      <c r="F18" s="670"/>
      <c r="G18" s="305"/>
      <c r="H18" s="216"/>
      <c r="I18" s="216"/>
    </row>
    <row r="19" spans="1:9" x14ac:dyDescent="0.25">
      <c r="A19">
        <v>1913</v>
      </c>
      <c r="B19" s="261"/>
      <c r="C19" s="312"/>
      <c r="D19" s="305"/>
      <c r="E19" s="214"/>
      <c r="F19" s="670"/>
      <c r="G19" s="305"/>
      <c r="H19" s="216"/>
      <c r="I19" s="216"/>
    </row>
    <row r="20" spans="1:9" x14ac:dyDescent="0.25">
      <c r="A20">
        <v>1914</v>
      </c>
      <c r="B20" s="261"/>
      <c r="C20" s="312"/>
      <c r="D20" s="305"/>
      <c r="E20" s="214"/>
      <c r="F20" s="670"/>
      <c r="G20" s="305"/>
      <c r="H20" s="216"/>
      <c r="I20" s="216"/>
    </row>
    <row r="21" spans="1:9" x14ac:dyDescent="0.25">
      <c r="A21">
        <v>1915</v>
      </c>
      <c r="B21" s="261"/>
      <c r="C21" s="312"/>
      <c r="D21" s="305"/>
      <c r="E21" s="214"/>
      <c r="F21" s="670"/>
      <c r="G21" s="305"/>
      <c r="H21" s="216"/>
      <c r="I21" s="216"/>
    </row>
    <row r="22" spans="1:9" x14ac:dyDescent="0.25">
      <c r="A22">
        <v>1916</v>
      </c>
      <c r="B22" s="261"/>
      <c r="C22" s="312"/>
      <c r="D22" s="305"/>
      <c r="E22" s="214"/>
      <c r="F22" s="670"/>
      <c r="G22" s="305"/>
      <c r="H22" s="216"/>
      <c r="I22" s="216"/>
    </row>
    <row r="23" spans="1:9" x14ac:dyDescent="0.25">
      <c r="A23">
        <v>1917</v>
      </c>
      <c r="B23" s="261"/>
      <c r="C23" s="312"/>
      <c r="D23" s="305"/>
      <c r="E23" s="214"/>
      <c r="F23" s="670"/>
      <c r="G23" s="305"/>
      <c r="H23" s="216"/>
      <c r="I23" s="216"/>
    </row>
    <row r="24" spans="1:9" x14ac:dyDescent="0.25">
      <c r="A24">
        <v>1918</v>
      </c>
      <c r="B24" s="261"/>
      <c r="C24" s="312"/>
      <c r="D24" s="305"/>
      <c r="E24" s="214"/>
      <c r="F24" s="670"/>
      <c r="G24" s="305"/>
      <c r="H24" s="216"/>
      <c r="I24" s="216"/>
    </row>
    <row r="25" spans="1:9" x14ac:dyDescent="0.25">
      <c r="A25">
        <v>1919</v>
      </c>
      <c r="B25" s="261"/>
      <c r="C25" s="312"/>
      <c r="D25" s="305"/>
      <c r="E25" s="214"/>
      <c r="F25" s="670"/>
      <c r="G25" s="305"/>
      <c r="H25" s="216"/>
      <c r="I25" s="216"/>
    </row>
    <row r="26" spans="1:9" x14ac:dyDescent="0.25">
      <c r="A26">
        <v>1920</v>
      </c>
      <c r="B26" s="261"/>
      <c r="C26" s="312"/>
      <c r="D26" s="305"/>
      <c r="E26" s="214"/>
      <c r="F26" s="670"/>
      <c r="G26" s="305"/>
      <c r="H26" s="216"/>
      <c r="I26" s="216"/>
    </row>
    <row r="27" spans="1:9" x14ac:dyDescent="0.25">
      <c r="A27">
        <v>1921</v>
      </c>
      <c r="B27" s="261"/>
      <c r="C27" s="312"/>
      <c r="D27" s="305">
        <f>'New Zealand sources'!E26</f>
        <v>11.344765317690825</v>
      </c>
      <c r="E27" s="214"/>
      <c r="F27" s="670"/>
      <c r="G27" s="305"/>
      <c r="H27" s="216"/>
      <c r="I27" s="216"/>
    </row>
    <row r="28" spans="1:9" x14ac:dyDescent="0.25">
      <c r="A28">
        <v>1922</v>
      </c>
      <c r="B28" s="261"/>
      <c r="C28" s="312"/>
      <c r="D28" s="305">
        <f>'New Zealand sources'!E27</f>
        <v>10.467346883568785</v>
      </c>
      <c r="E28" s="214"/>
      <c r="F28" s="670"/>
      <c r="G28" s="305"/>
      <c r="H28" s="216"/>
      <c r="I28" s="216"/>
    </row>
    <row r="29" spans="1:9" x14ac:dyDescent="0.25">
      <c r="A29">
        <v>1923</v>
      </c>
      <c r="B29" s="261"/>
      <c r="C29" s="312"/>
      <c r="D29" s="305">
        <f>'New Zealand sources'!E28</f>
        <v>10.943855524618373</v>
      </c>
      <c r="E29" s="214"/>
      <c r="F29" s="670"/>
      <c r="G29" s="305"/>
      <c r="H29" s="216"/>
      <c r="I29" s="216"/>
    </row>
    <row r="30" spans="1:9" x14ac:dyDescent="0.25">
      <c r="A30">
        <v>1924</v>
      </c>
      <c r="B30" s="261"/>
      <c r="C30" s="312"/>
      <c r="D30" s="305">
        <f>'New Zealand sources'!E29</f>
        <v>10.885344459073403</v>
      </c>
      <c r="E30" s="214"/>
      <c r="F30" s="670"/>
      <c r="G30" s="305"/>
      <c r="H30" s="216"/>
      <c r="I30" s="216"/>
    </row>
    <row r="31" spans="1:9" x14ac:dyDescent="0.25">
      <c r="A31">
        <v>1925</v>
      </c>
      <c r="B31" s="261"/>
      <c r="C31" s="312"/>
      <c r="D31" s="305">
        <f>'New Zealand sources'!E30</f>
        <v>11.081747559830863</v>
      </c>
      <c r="E31" s="214"/>
      <c r="F31" s="670"/>
      <c r="G31" s="305"/>
      <c r="H31" s="216"/>
      <c r="I31" s="216"/>
    </row>
    <row r="32" spans="1:9" x14ac:dyDescent="0.25">
      <c r="A32">
        <v>1926</v>
      </c>
      <c r="B32" s="261"/>
      <c r="C32" s="312"/>
      <c r="D32" s="305">
        <f>'New Zealand sources'!E31</f>
        <v>10.839869951992538</v>
      </c>
      <c r="E32" s="214"/>
      <c r="F32" s="670"/>
      <c r="G32" s="305"/>
      <c r="H32" s="216"/>
      <c r="I32" s="216"/>
    </row>
    <row r="33" spans="1:9" x14ac:dyDescent="0.25">
      <c r="A33">
        <v>1927</v>
      </c>
      <c r="B33" s="261"/>
      <c r="C33" s="312"/>
      <c r="D33" s="305">
        <f>'New Zealand sources'!E32</f>
        <v>10.643642433110667</v>
      </c>
      <c r="E33" s="214"/>
      <c r="F33" s="670"/>
      <c r="G33" s="305"/>
      <c r="H33" s="216"/>
      <c r="I33" s="216"/>
    </row>
    <row r="34" spans="1:9" x14ac:dyDescent="0.25">
      <c r="A34">
        <v>1928</v>
      </c>
      <c r="B34" s="261"/>
      <c r="C34" s="312"/>
      <c r="D34" s="305">
        <f>'New Zealand sources'!E33</f>
        <v>11.468016892626995</v>
      </c>
      <c r="E34" s="214"/>
      <c r="F34" s="670"/>
      <c r="G34" s="305"/>
      <c r="H34" s="216"/>
      <c r="I34" s="216"/>
    </row>
    <row r="35" spans="1:9" x14ac:dyDescent="0.25">
      <c r="A35">
        <v>1929</v>
      </c>
      <c r="B35" s="261"/>
      <c r="C35" s="312"/>
      <c r="D35" s="305">
        <f>'New Zealand sources'!E34</f>
        <v>10.989526586090939</v>
      </c>
      <c r="E35" s="214"/>
      <c r="F35" s="670"/>
      <c r="G35" s="305"/>
      <c r="H35" s="216"/>
      <c r="I35" s="216"/>
    </row>
    <row r="36" spans="1:9" x14ac:dyDescent="0.25">
      <c r="A36">
        <v>1930</v>
      </c>
      <c r="B36" s="261"/>
      <c r="C36" s="312"/>
      <c r="D36" s="305">
        <f>'New Zealand sources'!E35</f>
        <v>10.568297971196735</v>
      </c>
      <c r="E36" s="214"/>
      <c r="F36" s="670"/>
      <c r="G36" s="305"/>
      <c r="H36" s="216"/>
      <c r="I36" s="216"/>
    </row>
    <row r="37" spans="1:9" x14ac:dyDescent="0.25">
      <c r="A37">
        <v>1931</v>
      </c>
      <c r="B37" s="261"/>
      <c r="C37" s="312"/>
      <c r="D37" s="305"/>
      <c r="E37" s="214"/>
      <c r="F37" s="670"/>
      <c r="G37" s="305"/>
      <c r="H37" s="216"/>
      <c r="I37" s="216"/>
    </row>
    <row r="38" spans="1:9" x14ac:dyDescent="0.25">
      <c r="A38">
        <v>1932</v>
      </c>
      <c r="B38" s="261"/>
      <c r="C38" s="312"/>
      <c r="D38" s="305"/>
      <c r="E38" s="214"/>
      <c r="F38" s="670"/>
      <c r="G38" s="305"/>
      <c r="H38" s="216"/>
      <c r="I38" s="216"/>
    </row>
    <row r="39" spans="1:9" x14ac:dyDescent="0.25">
      <c r="A39">
        <v>1933</v>
      </c>
      <c r="B39" s="261"/>
      <c r="C39" s="312"/>
      <c r="D39" s="305">
        <f>'New Zealand sources'!E38</f>
        <v>10.857153234010836</v>
      </c>
      <c r="E39" s="214"/>
      <c r="F39" s="670"/>
      <c r="G39" s="305"/>
      <c r="H39" s="216"/>
      <c r="I39" s="216"/>
    </row>
    <row r="40" spans="1:9" x14ac:dyDescent="0.25">
      <c r="A40">
        <v>1934</v>
      </c>
      <c r="B40" s="261"/>
      <c r="C40" s="312"/>
      <c r="D40" s="305">
        <f>'New Zealand sources'!E39</f>
        <v>10.423104039341638</v>
      </c>
      <c r="E40" s="214"/>
      <c r="F40" s="670"/>
      <c r="G40" s="305"/>
      <c r="H40" s="216"/>
      <c r="I40" s="216"/>
    </row>
    <row r="41" spans="1:9" x14ac:dyDescent="0.25">
      <c r="A41">
        <v>1935</v>
      </c>
      <c r="B41" s="261"/>
      <c r="C41" s="312"/>
      <c r="D41" s="305">
        <f>'New Zealand sources'!E40</f>
        <v>10.360896212304846</v>
      </c>
      <c r="E41" s="214"/>
      <c r="F41" s="670"/>
      <c r="G41" s="305"/>
      <c r="H41" s="216"/>
      <c r="I41" s="216"/>
    </row>
    <row r="42" spans="1:9" x14ac:dyDescent="0.25">
      <c r="A42">
        <v>1936</v>
      </c>
      <c r="B42" s="261"/>
      <c r="C42" s="312"/>
      <c r="D42" s="305">
        <f>'New Zealand sources'!E41</f>
        <v>10.6632032582473</v>
      </c>
      <c r="E42" s="214"/>
      <c r="F42" s="670"/>
      <c r="G42" s="305"/>
      <c r="H42" s="216"/>
      <c r="I42" s="216"/>
    </row>
    <row r="43" spans="1:9" x14ac:dyDescent="0.25">
      <c r="A43">
        <v>1937</v>
      </c>
      <c r="B43" s="261"/>
      <c r="C43" s="312"/>
      <c r="D43" s="305">
        <f>'New Zealand sources'!E42</f>
        <v>8.3312104686662511</v>
      </c>
      <c r="E43" s="214"/>
      <c r="F43" s="670"/>
      <c r="G43" s="305"/>
      <c r="H43" s="216"/>
      <c r="I43" s="216"/>
    </row>
    <row r="44" spans="1:9" x14ac:dyDescent="0.25">
      <c r="A44">
        <v>1938</v>
      </c>
      <c r="B44" s="261"/>
      <c r="C44" s="312"/>
      <c r="D44" s="305">
        <f>'New Zealand sources'!E43</f>
        <v>7.3213301201533536</v>
      </c>
      <c r="E44" s="214"/>
      <c r="F44" s="670"/>
      <c r="G44" s="305"/>
      <c r="H44" s="216"/>
      <c r="I44" s="216"/>
    </row>
    <row r="45" spans="1:9" x14ac:dyDescent="0.25">
      <c r="A45">
        <v>1939</v>
      </c>
      <c r="B45" s="261"/>
      <c r="C45" s="312"/>
      <c r="D45" s="305">
        <f>'New Zealand sources'!E44</f>
        <v>7.8461724673040818</v>
      </c>
      <c r="E45" s="214"/>
      <c r="F45" s="670"/>
      <c r="G45" s="305"/>
      <c r="H45" s="216"/>
      <c r="I45" s="216"/>
    </row>
    <row r="46" spans="1:9" x14ac:dyDescent="0.25">
      <c r="A46">
        <v>1940</v>
      </c>
      <c r="B46" s="261"/>
      <c r="C46" s="312"/>
      <c r="D46" s="305">
        <f>'New Zealand sources'!E45</f>
        <v>7.417102430798673</v>
      </c>
      <c r="E46" s="214"/>
      <c r="F46" s="670"/>
      <c r="G46" s="305"/>
      <c r="H46" s="216"/>
      <c r="I46" s="216"/>
    </row>
    <row r="47" spans="1:9" x14ac:dyDescent="0.25">
      <c r="A47">
        <v>1941</v>
      </c>
      <c r="B47" s="261"/>
      <c r="C47" s="312"/>
      <c r="D47" s="305"/>
      <c r="E47" s="214"/>
      <c r="F47" s="670"/>
      <c r="G47" s="305"/>
      <c r="H47" s="216"/>
      <c r="I47" s="216"/>
    </row>
    <row r="48" spans="1:9" x14ac:dyDescent="0.25">
      <c r="A48">
        <v>1942</v>
      </c>
      <c r="B48" s="261"/>
      <c r="C48" s="312"/>
      <c r="D48" s="305"/>
      <c r="E48" s="214"/>
      <c r="F48" s="670"/>
      <c r="G48" s="305"/>
      <c r="H48" s="216"/>
      <c r="I48" s="216"/>
    </row>
    <row r="49" spans="1:9" x14ac:dyDescent="0.25">
      <c r="A49">
        <v>1943</v>
      </c>
      <c r="B49" s="261"/>
      <c r="C49" s="312"/>
      <c r="D49" s="305"/>
      <c r="E49" s="214"/>
      <c r="F49" s="670"/>
      <c r="G49" s="305"/>
      <c r="H49" s="216"/>
      <c r="I49" s="216"/>
    </row>
    <row r="50" spans="1:9" x14ac:dyDescent="0.25">
      <c r="A50">
        <v>1944</v>
      </c>
      <c r="B50" s="261"/>
      <c r="C50" s="312"/>
      <c r="D50" s="305"/>
      <c r="E50" s="214"/>
      <c r="F50" s="670"/>
      <c r="G50" s="305"/>
      <c r="H50" s="216"/>
      <c r="I50" s="216"/>
    </row>
    <row r="51" spans="1:9" x14ac:dyDescent="0.25">
      <c r="A51">
        <v>1945</v>
      </c>
      <c r="B51" s="261"/>
      <c r="C51" s="312"/>
      <c r="D51" s="305">
        <f>'New Zealand sources'!E50</f>
        <v>6.8805971021145869</v>
      </c>
      <c r="E51" s="214"/>
      <c r="F51" s="670"/>
      <c r="G51" s="305"/>
      <c r="H51" s="216"/>
      <c r="I51" s="216"/>
    </row>
    <row r="52" spans="1:9" x14ac:dyDescent="0.25">
      <c r="A52">
        <v>1946</v>
      </c>
      <c r="B52" s="261"/>
      <c r="C52" s="312"/>
      <c r="D52" s="305">
        <f>'New Zealand sources'!E51</f>
        <v>7.5027559946588704</v>
      </c>
      <c r="E52" s="214"/>
      <c r="F52" s="670"/>
      <c r="G52" s="305"/>
      <c r="H52" s="216"/>
      <c r="I52" s="216"/>
    </row>
    <row r="53" spans="1:9" x14ac:dyDescent="0.25">
      <c r="A53">
        <v>1947</v>
      </c>
      <c r="B53" s="261"/>
      <c r="C53" s="312"/>
      <c r="D53" s="305">
        <f>'New Zealand sources'!E52</f>
        <v>7.7173180960351662</v>
      </c>
      <c r="E53" s="214"/>
      <c r="F53" s="670"/>
      <c r="G53" s="305"/>
      <c r="H53" s="216"/>
      <c r="I53" s="216"/>
    </row>
    <row r="54" spans="1:9" x14ac:dyDescent="0.25">
      <c r="A54">
        <v>1948</v>
      </c>
      <c r="B54" s="261"/>
      <c r="C54" s="312"/>
      <c r="D54" s="305">
        <f>'New Zealand sources'!E53</f>
        <v>7.7367353509093526</v>
      </c>
      <c r="E54" s="214"/>
      <c r="F54" s="670"/>
      <c r="G54" s="305"/>
      <c r="H54" s="216"/>
      <c r="I54" s="216"/>
    </row>
    <row r="55" spans="1:9" x14ac:dyDescent="0.25">
      <c r="A55">
        <v>1949</v>
      </c>
      <c r="B55" s="261"/>
      <c r="C55" s="312"/>
      <c r="D55" s="305">
        <f>'New Zealand sources'!E54</f>
        <v>8.0175759458039479</v>
      </c>
      <c r="E55" s="214"/>
      <c r="F55" s="671"/>
      <c r="G55" s="305"/>
      <c r="H55" s="216"/>
      <c r="I55" s="216"/>
    </row>
    <row r="56" spans="1:9" x14ac:dyDescent="0.25">
      <c r="A56">
        <v>1950</v>
      </c>
      <c r="B56" s="261"/>
      <c r="C56" s="312"/>
      <c r="D56" s="305">
        <f>'New Zealand sources'!E55</f>
        <v>9.4369386715936443</v>
      </c>
      <c r="E56" s="214"/>
      <c r="F56" s="672"/>
      <c r="G56" s="305"/>
      <c r="H56" s="216"/>
      <c r="I56" s="216"/>
    </row>
    <row r="57" spans="1:9" x14ac:dyDescent="0.25">
      <c r="A57">
        <v>1951</v>
      </c>
      <c r="B57" s="261"/>
      <c r="C57" s="312"/>
      <c r="D57" s="305">
        <f>'New Zealand sources'!E56</f>
        <v>7.8827567494987507</v>
      </c>
      <c r="E57" s="214"/>
      <c r="F57" s="673"/>
      <c r="G57" s="305"/>
      <c r="H57" s="216"/>
      <c r="I57" s="216"/>
    </row>
    <row r="58" spans="1:9" ht="15.75" thickBot="1" x14ac:dyDescent="0.3">
      <c r="A58">
        <v>1952</v>
      </c>
      <c r="B58" s="261"/>
      <c r="C58" s="312"/>
      <c r="D58" s="641">
        <f>'New Zealand sources'!E57</f>
        <v>7.9430489124286403</v>
      </c>
      <c r="E58" s="214"/>
      <c r="F58" s="673"/>
      <c r="G58" s="305"/>
      <c r="H58" s="216"/>
      <c r="I58" s="216"/>
    </row>
    <row r="59" spans="1:9" ht="15.75" thickTop="1" x14ac:dyDescent="0.25">
      <c r="A59">
        <v>1953</v>
      </c>
      <c r="B59" s="261"/>
      <c r="C59" s="312"/>
      <c r="D59" s="657">
        <f>'New Zealand sources'!F58</f>
        <v>9.8967124725114672</v>
      </c>
      <c r="E59" s="214"/>
      <c r="F59" s="673"/>
      <c r="G59" s="305"/>
      <c r="H59" s="216"/>
      <c r="I59" s="216"/>
    </row>
    <row r="60" spans="1:9" x14ac:dyDescent="0.25">
      <c r="A60">
        <v>1954</v>
      </c>
      <c r="B60" s="261"/>
      <c r="C60" s="312"/>
      <c r="D60" s="305">
        <f>'New Zealand sources'!F59</f>
        <v>9.5428873461404891</v>
      </c>
      <c r="E60" s="214"/>
      <c r="F60" s="673"/>
      <c r="G60" s="305"/>
      <c r="H60" s="216"/>
      <c r="I60" s="216"/>
    </row>
    <row r="61" spans="1:9" x14ac:dyDescent="0.25">
      <c r="A61">
        <v>1955</v>
      </c>
      <c r="B61" s="261"/>
      <c r="C61" s="312"/>
      <c r="D61" s="305">
        <f>'New Zealand sources'!F60</f>
        <v>8.7559603164729403</v>
      </c>
      <c r="E61" s="214"/>
      <c r="F61" s="673"/>
      <c r="G61" s="305"/>
      <c r="H61" s="216"/>
      <c r="I61" s="216"/>
    </row>
    <row r="62" spans="1:9" x14ac:dyDescent="0.25">
      <c r="A62">
        <v>1956</v>
      </c>
      <c r="B62" s="261"/>
      <c r="C62" s="312"/>
      <c r="D62" s="305">
        <f>'New Zealand sources'!F61</f>
        <v>8.9098491412797003</v>
      </c>
      <c r="E62" s="214"/>
      <c r="F62" s="673"/>
      <c r="G62" s="1060">
        <f>'New Zealand sources'!M61</f>
        <v>25.4</v>
      </c>
      <c r="H62" s="216"/>
      <c r="I62" s="216"/>
    </row>
    <row r="63" spans="1:9" x14ac:dyDescent="0.25">
      <c r="A63">
        <v>1957</v>
      </c>
      <c r="B63" s="261"/>
      <c r="C63" s="312"/>
      <c r="D63" s="305">
        <f>'New Zealand sources'!F62</f>
        <v>8.653482997422282</v>
      </c>
      <c r="E63" s="214"/>
      <c r="F63" s="1072"/>
      <c r="G63" s="1060"/>
      <c r="H63" s="216"/>
      <c r="I63" s="216"/>
    </row>
    <row r="64" spans="1:9" x14ac:dyDescent="0.25">
      <c r="A64">
        <v>1958</v>
      </c>
      <c r="B64" s="261"/>
      <c r="C64" s="312">
        <f>'New Zealand sources'!B63</f>
        <v>60.6</v>
      </c>
      <c r="D64" s="305">
        <f>'New Zealand sources'!F63</f>
        <v>7.2568062385839802</v>
      </c>
      <c r="E64" s="214"/>
      <c r="F64" s="1072">
        <f>'New Zealand sources'!J63</f>
        <v>148</v>
      </c>
      <c r="G64" s="1060"/>
      <c r="H64" s="216"/>
      <c r="I64" s="216"/>
    </row>
    <row r="65" spans="1:9" x14ac:dyDescent="0.25">
      <c r="A65">
        <v>1959</v>
      </c>
      <c r="B65" s="665"/>
      <c r="C65" s="312">
        <f>'New Zealand sources'!B64</f>
        <v>61</v>
      </c>
      <c r="D65" s="305">
        <f>'New Zealand sources'!F64</f>
        <v>7.6024307620366995</v>
      </c>
      <c r="E65" s="214"/>
      <c r="F65" s="1072">
        <f>'New Zealand sources'!J64</f>
        <v>149</v>
      </c>
      <c r="G65" s="1060"/>
      <c r="H65" s="216"/>
      <c r="I65" s="216"/>
    </row>
    <row r="66" spans="1:9" x14ac:dyDescent="0.25">
      <c r="A66">
        <v>1960</v>
      </c>
      <c r="B66" s="665"/>
      <c r="C66" s="312">
        <f>'New Zealand sources'!B65</f>
        <v>59.7</v>
      </c>
      <c r="D66" s="305">
        <f>'New Zealand sources'!F65</f>
        <v>7.4372354092035877</v>
      </c>
      <c r="E66" s="214"/>
      <c r="F66" s="1072">
        <f>'New Zealand sources'!J65</f>
        <v>150</v>
      </c>
      <c r="G66" s="1060"/>
      <c r="H66" s="223"/>
      <c r="I66" s="223"/>
    </row>
    <row r="67" spans="1:9" x14ac:dyDescent="0.25">
      <c r="A67">
        <v>1961</v>
      </c>
      <c r="B67" s="665"/>
      <c r="C67" s="312"/>
      <c r="D67" s="305"/>
      <c r="E67" s="214"/>
      <c r="F67" s="1072"/>
      <c r="G67" s="1060"/>
      <c r="H67" s="223"/>
      <c r="I67" s="223"/>
    </row>
    <row r="68" spans="1:9" x14ac:dyDescent="0.25">
      <c r="A68">
        <v>1962</v>
      </c>
      <c r="B68" s="665"/>
      <c r="C68" s="312">
        <f>'New Zealand sources'!B67</f>
        <v>58.2</v>
      </c>
      <c r="D68" s="305">
        <f>'New Zealand sources'!F67</f>
        <v>7.2517887351132826</v>
      </c>
      <c r="E68" s="214"/>
      <c r="F68" s="1072">
        <f>'New Zealand sources'!J67</f>
        <v>149</v>
      </c>
      <c r="G68" s="1060"/>
      <c r="H68" s="223"/>
      <c r="I68" s="223"/>
    </row>
    <row r="69" spans="1:9" x14ac:dyDescent="0.25">
      <c r="A69">
        <v>1963</v>
      </c>
      <c r="B69" s="665"/>
      <c r="C69" s="312">
        <f>'New Zealand sources'!B68</f>
        <v>58.1</v>
      </c>
      <c r="D69" s="305">
        <f>'New Zealand sources'!F68</f>
        <v>7.2877541422133882</v>
      </c>
      <c r="E69" s="214"/>
      <c r="F69" s="1072">
        <f>'New Zealand sources'!J68</f>
        <v>149</v>
      </c>
      <c r="G69" s="1060"/>
      <c r="H69" s="223"/>
      <c r="I69" s="223"/>
    </row>
    <row r="70" spans="1:9" x14ac:dyDescent="0.25">
      <c r="A70">
        <v>1964</v>
      </c>
      <c r="B70" s="665"/>
      <c r="C70" s="312">
        <f>'New Zealand sources'!B69</f>
        <v>57.7</v>
      </c>
      <c r="D70" s="305">
        <f>'New Zealand sources'!F69</f>
        <v>7.4244807707580511</v>
      </c>
      <c r="E70" s="214"/>
      <c r="F70" s="1072">
        <f>'New Zealand sources'!J69</f>
        <v>149</v>
      </c>
      <c r="G70" s="1060"/>
      <c r="H70" s="223"/>
      <c r="I70" s="223"/>
    </row>
    <row r="71" spans="1:9" x14ac:dyDescent="0.25">
      <c r="A71">
        <v>1965</v>
      </c>
      <c r="B71" s="665"/>
      <c r="C71" s="312">
        <f>'New Zealand sources'!B70</f>
        <v>56.3</v>
      </c>
      <c r="D71" s="305">
        <f>'New Zealand sources'!F70</f>
        <v>6.7232732075124471</v>
      </c>
      <c r="E71" s="214"/>
      <c r="F71" s="1072">
        <f>'New Zealand sources'!J70</f>
        <v>150</v>
      </c>
      <c r="G71" s="1060"/>
      <c r="H71" s="223"/>
      <c r="I71" s="223"/>
    </row>
    <row r="72" spans="1:9" x14ac:dyDescent="0.25">
      <c r="A72">
        <v>1966</v>
      </c>
      <c r="B72" s="665"/>
      <c r="C72" s="312">
        <f>'New Zealand sources'!B71</f>
        <v>55.6</v>
      </c>
      <c r="D72" s="305">
        <f>'New Zealand sources'!F71</f>
        <v>6.5616048829258595</v>
      </c>
      <c r="E72" s="221"/>
      <c r="F72" s="1072">
        <f>'New Zealand sources'!J71</f>
        <v>150</v>
      </c>
      <c r="G72" s="1060">
        <f>'New Zealand sources'!M71</f>
        <v>18</v>
      </c>
      <c r="H72" s="223"/>
      <c r="I72" s="223"/>
    </row>
    <row r="73" spans="1:9" x14ac:dyDescent="0.25">
      <c r="A73">
        <v>1967</v>
      </c>
      <c r="B73" s="665"/>
      <c r="C73" s="312">
        <f>'New Zealand sources'!B72</f>
        <v>55.4</v>
      </c>
      <c r="D73" s="305">
        <f>'New Zealand sources'!F72</f>
        <v>6.5891029415764999</v>
      </c>
      <c r="E73" s="221"/>
      <c r="F73" s="1072">
        <f>'New Zealand sources'!J72</f>
        <v>153</v>
      </c>
      <c r="G73" s="305"/>
      <c r="H73" s="223"/>
      <c r="I73" s="223"/>
    </row>
    <row r="74" spans="1:9" x14ac:dyDescent="0.25">
      <c r="A74">
        <v>1968</v>
      </c>
      <c r="B74" s="665"/>
      <c r="C74" s="312">
        <f>'New Zealand sources'!B73</f>
        <v>55.1</v>
      </c>
      <c r="D74" s="305">
        <f>'New Zealand sources'!F73</f>
        <v>6.7154120335195397</v>
      </c>
      <c r="E74" s="221"/>
      <c r="F74" s="1072">
        <f>'New Zealand sources'!J73</f>
        <v>152</v>
      </c>
      <c r="G74" s="305"/>
      <c r="H74" s="223"/>
      <c r="I74" s="223"/>
    </row>
    <row r="75" spans="1:9" x14ac:dyDescent="0.25">
      <c r="A75">
        <v>1969</v>
      </c>
      <c r="B75" s="665"/>
      <c r="C75" s="312">
        <f>'New Zealand sources'!B74</f>
        <v>55.2</v>
      </c>
      <c r="D75" s="305">
        <f>'New Zealand sources'!F74</f>
        <v>6.6978267653391281</v>
      </c>
      <c r="E75" s="221"/>
      <c r="F75" s="1072">
        <f>'New Zealand sources'!J74</f>
        <v>154</v>
      </c>
      <c r="G75" s="305"/>
      <c r="H75" s="223"/>
      <c r="I75" s="223"/>
    </row>
    <row r="76" spans="1:9" x14ac:dyDescent="0.25">
      <c r="A76">
        <v>1970</v>
      </c>
      <c r="B76" s="665"/>
      <c r="C76" s="312">
        <f>'New Zealand sources'!B75</f>
        <v>54.7</v>
      </c>
      <c r="D76" s="305">
        <f>'New Zealand sources'!F75</f>
        <v>6.6391844863122511</v>
      </c>
      <c r="E76" s="221"/>
      <c r="F76" s="1072">
        <f>'New Zealand sources'!J75</f>
        <v>156</v>
      </c>
      <c r="G76" s="305"/>
      <c r="H76" s="223"/>
      <c r="I76" s="223"/>
    </row>
    <row r="77" spans="1:9" x14ac:dyDescent="0.25">
      <c r="A77">
        <v>1971</v>
      </c>
      <c r="B77" s="665"/>
      <c r="C77" s="312">
        <f>'New Zealand sources'!B76</f>
        <v>54.3</v>
      </c>
      <c r="D77" s="305">
        <f>'New Zealand sources'!F76</f>
        <v>6.4325627228881359</v>
      </c>
      <c r="E77" s="321"/>
      <c r="F77" s="1072">
        <f>'New Zealand sources'!J76</f>
        <v>157</v>
      </c>
      <c r="G77" s="305"/>
      <c r="H77" s="223"/>
      <c r="I77" s="223"/>
    </row>
    <row r="78" spans="1:9" x14ac:dyDescent="0.25">
      <c r="A78">
        <v>1972</v>
      </c>
      <c r="B78" s="665"/>
      <c r="C78" s="312">
        <f>'New Zealand sources'!B77</f>
        <v>55.2</v>
      </c>
      <c r="D78" s="305">
        <f>'New Zealand sources'!F77</f>
        <v>7.0779635757873285</v>
      </c>
      <c r="E78" s="221"/>
      <c r="F78" s="1072">
        <f>'New Zealand sources'!J77</f>
        <v>157</v>
      </c>
      <c r="G78" s="305"/>
      <c r="H78" s="223"/>
      <c r="I78" s="223"/>
    </row>
    <row r="79" spans="1:9" x14ac:dyDescent="0.25">
      <c r="A79">
        <v>1973</v>
      </c>
      <c r="B79" s="665"/>
      <c r="C79" s="312">
        <f>'New Zealand sources'!B78</f>
        <v>54.7</v>
      </c>
      <c r="D79" s="305">
        <f>'New Zealand sources'!F78</f>
        <v>7.4669443849072481</v>
      </c>
      <c r="E79" s="221"/>
      <c r="F79" s="1072">
        <f>'New Zealand sources'!J78</f>
        <v>156</v>
      </c>
      <c r="G79" s="305"/>
      <c r="H79" s="223"/>
      <c r="I79" s="223"/>
    </row>
    <row r="80" spans="1:9" x14ac:dyDescent="0.25">
      <c r="A80">
        <v>1974</v>
      </c>
      <c r="B80" s="665"/>
      <c r="C80" s="312">
        <f>'New Zealand sources'!B79</f>
        <v>53.2</v>
      </c>
      <c r="D80" s="305">
        <f>'New Zealand sources'!F79</f>
        <v>7.5466422113855733</v>
      </c>
      <c r="E80" s="221"/>
      <c r="F80" s="673"/>
      <c r="G80" s="305"/>
      <c r="H80" s="227"/>
      <c r="I80" s="227"/>
    </row>
    <row r="81" spans="1:9" x14ac:dyDescent="0.25">
      <c r="A81">
        <v>1975</v>
      </c>
      <c r="B81" s="665"/>
      <c r="C81" s="312">
        <f>'New Zealand sources'!B80</f>
        <v>51.5</v>
      </c>
      <c r="D81" s="305">
        <f>'New Zealand sources'!F80</f>
        <v>6.5572000386261946</v>
      </c>
      <c r="E81" s="221"/>
      <c r="F81" s="674"/>
      <c r="G81" s="305"/>
      <c r="H81" s="227"/>
      <c r="I81" s="227"/>
    </row>
    <row r="82" spans="1:9" x14ac:dyDescent="0.25">
      <c r="A82">
        <v>1976</v>
      </c>
      <c r="B82" s="666"/>
      <c r="C82" s="312">
        <f>'New Zealand sources'!B81</f>
        <v>52.3</v>
      </c>
      <c r="D82" s="305">
        <f>'New Zealand sources'!F81</f>
        <v>7.4810174710705448</v>
      </c>
      <c r="E82" s="321"/>
      <c r="F82" s="675"/>
      <c r="G82" s="305"/>
      <c r="H82" s="227"/>
      <c r="I82" s="227"/>
    </row>
    <row r="83" spans="1:9" x14ac:dyDescent="0.25">
      <c r="A83">
        <v>1977</v>
      </c>
      <c r="B83" s="666"/>
      <c r="C83" s="312"/>
      <c r="D83" s="305">
        <f>'New Zealand sources'!F82</f>
        <v>6.1309450445096436</v>
      </c>
      <c r="E83" s="222"/>
      <c r="F83" s="675"/>
      <c r="G83" s="305"/>
      <c r="H83" s="227"/>
      <c r="I83" s="227"/>
    </row>
    <row r="84" spans="1:9" x14ac:dyDescent="0.25">
      <c r="A84">
        <v>1978</v>
      </c>
      <c r="B84" s="666"/>
      <c r="C84" s="312"/>
      <c r="D84" s="305">
        <f>'New Zealand sources'!F83</f>
        <v>6.1167268345345587</v>
      </c>
      <c r="E84" s="222"/>
      <c r="F84" s="675"/>
      <c r="G84" s="305"/>
      <c r="H84" s="227"/>
      <c r="I84" s="227"/>
    </row>
    <row r="85" spans="1:9" x14ac:dyDescent="0.25">
      <c r="A85">
        <v>1979</v>
      </c>
      <c r="B85" s="666"/>
      <c r="C85" s="312"/>
      <c r="D85" s="305">
        <f>'New Zealand sources'!F84</f>
        <v>5.7737270884731338</v>
      </c>
      <c r="E85" s="222"/>
      <c r="F85" s="675"/>
      <c r="G85" s="305"/>
      <c r="H85" s="227"/>
      <c r="I85" s="227"/>
    </row>
    <row r="86" spans="1:9" x14ac:dyDescent="0.25">
      <c r="A86">
        <v>1980</v>
      </c>
      <c r="B86" s="666"/>
      <c r="C86" s="312"/>
      <c r="D86" s="305">
        <f>'New Zealand sources'!F85</f>
        <v>5.6525854838537546</v>
      </c>
      <c r="E86" s="222"/>
      <c r="F86" s="675"/>
      <c r="G86" s="305"/>
      <c r="H86" s="227"/>
      <c r="I86" s="227"/>
    </row>
    <row r="87" spans="1:9" x14ac:dyDescent="0.25">
      <c r="A87">
        <v>1981</v>
      </c>
      <c r="B87" s="666"/>
      <c r="C87" s="312"/>
      <c r="D87" s="305">
        <f>'New Zealand sources'!F86</f>
        <v>5.5024543232178296</v>
      </c>
      <c r="E87" s="222"/>
      <c r="F87" s="675"/>
      <c r="G87" s="305"/>
      <c r="H87" s="227"/>
      <c r="I87" s="227"/>
    </row>
    <row r="88" spans="1:9" x14ac:dyDescent="0.25">
      <c r="A88">
        <v>1982</v>
      </c>
      <c r="B88" s="666">
        <f>'New Zealand sources'!C87</f>
        <v>27.2</v>
      </c>
      <c r="C88" s="270"/>
      <c r="D88" s="305">
        <f>'New Zealand sources'!F87</f>
        <v>5.4864406183260135</v>
      </c>
      <c r="E88" s="655">
        <f>'New Zealand sources'!H87</f>
        <v>14</v>
      </c>
      <c r="F88" s="675"/>
      <c r="G88" s="305"/>
      <c r="H88" s="227"/>
      <c r="I88" s="227"/>
    </row>
    <row r="89" spans="1:9" x14ac:dyDescent="0.25">
      <c r="A89">
        <v>1983</v>
      </c>
      <c r="B89" s="666"/>
      <c r="C89" s="270"/>
      <c r="D89" s="305">
        <f>'New Zealand sources'!F88</f>
        <v>5.6805033125202327</v>
      </c>
      <c r="E89" s="655"/>
      <c r="F89" s="675"/>
      <c r="G89" s="305"/>
      <c r="H89" s="227"/>
      <c r="I89" s="227"/>
    </row>
    <row r="90" spans="1:9" x14ac:dyDescent="0.25">
      <c r="A90">
        <v>1984</v>
      </c>
      <c r="B90" s="666">
        <f>'New Zealand sources'!C89</f>
        <v>27.5</v>
      </c>
      <c r="C90" s="270"/>
      <c r="D90" s="305">
        <f>'New Zealand sources'!F89</f>
        <v>5.5996799333877929</v>
      </c>
      <c r="E90" s="655">
        <f>'New Zealand sources'!H89</f>
        <v>14</v>
      </c>
      <c r="F90" s="675">
        <f>'New Zealand sources'!K89*100</f>
        <v>151.80000000000001</v>
      </c>
      <c r="G90" s="305"/>
      <c r="H90" s="227"/>
      <c r="I90" s="227"/>
    </row>
    <row r="91" spans="1:9" x14ac:dyDescent="0.25">
      <c r="A91">
        <v>1985</v>
      </c>
      <c r="B91" s="666"/>
      <c r="C91" s="270"/>
      <c r="D91" s="305">
        <f>'New Zealand sources'!F90</f>
        <v>5.5096507602741642</v>
      </c>
      <c r="E91" s="655"/>
      <c r="F91" s="675"/>
      <c r="G91" s="305"/>
      <c r="H91" s="227"/>
      <c r="I91" s="227"/>
    </row>
    <row r="92" spans="1:9" x14ac:dyDescent="0.25">
      <c r="A92">
        <v>1986</v>
      </c>
      <c r="B92" s="666">
        <f>'New Zealand sources'!C91</f>
        <v>27</v>
      </c>
      <c r="C92" s="270"/>
      <c r="D92" s="305">
        <f>'New Zealand sources'!F91</f>
        <v>4.8809463021115551</v>
      </c>
      <c r="E92" s="655">
        <f>'New Zealand sources'!H91</f>
        <v>13</v>
      </c>
      <c r="F92" s="675">
        <f>'New Zealand sources'!K91*100</f>
        <v>148.59998999999999</v>
      </c>
      <c r="G92" s="305"/>
      <c r="H92" s="227"/>
      <c r="I92" s="227"/>
    </row>
    <row r="93" spans="1:9" x14ac:dyDescent="0.25">
      <c r="A93">
        <v>1987</v>
      </c>
      <c r="B93" s="666"/>
      <c r="C93" s="270"/>
      <c r="D93" s="305">
        <f>'New Zealand sources'!F92</f>
        <v>5.477985174214739</v>
      </c>
      <c r="E93" s="655"/>
      <c r="F93" s="675"/>
      <c r="G93" s="305"/>
      <c r="H93" s="227"/>
      <c r="I93" s="227"/>
    </row>
    <row r="94" spans="1:9" x14ac:dyDescent="0.25">
      <c r="A94">
        <v>1988</v>
      </c>
      <c r="B94" s="666">
        <f>'New Zealand sources'!C93</f>
        <v>27.1</v>
      </c>
      <c r="C94" s="270"/>
      <c r="D94" s="305">
        <f>'New Zealand sources'!F93</f>
        <v>5.3461592143931291</v>
      </c>
      <c r="E94" s="655">
        <f>'New Zealand sources'!H93</f>
        <v>13</v>
      </c>
      <c r="F94" s="675">
        <f>'New Zealand sources'!K93*100</f>
        <v>149.60001</v>
      </c>
      <c r="G94" s="305"/>
      <c r="H94" s="227"/>
      <c r="I94" s="227"/>
    </row>
    <row r="95" spans="1:9" x14ac:dyDescent="0.25">
      <c r="A95">
        <v>1989</v>
      </c>
      <c r="B95" s="666"/>
      <c r="C95" s="270"/>
      <c r="D95" s="305">
        <f>'New Zealand sources'!F94</f>
        <v>6.5871553043922662</v>
      </c>
      <c r="E95" s="655"/>
      <c r="F95" s="675"/>
      <c r="G95" s="305"/>
      <c r="H95" s="223"/>
      <c r="I95" s="223"/>
    </row>
    <row r="96" spans="1:9" x14ac:dyDescent="0.25">
      <c r="A96">
        <v>1990</v>
      </c>
      <c r="B96" s="666">
        <f>'New Zealand sources'!C95</f>
        <v>30.2</v>
      </c>
      <c r="C96" s="270"/>
      <c r="D96" s="305">
        <f>'New Zealand sources'!F95</f>
        <v>8.2100682271598622</v>
      </c>
      <c r="E96" s="655">
        <f>'New Zealand sources'!H95</f>
        <v>13</v>
      </c>
      <c r="F96" s="675">
        <f>'New Zealand sources'!K95*100</f>
        <v>155.29999999999998</v>
      </c>
      <c r="G96" s="305"/>
      <c r="H96" s="223"/>
      <c r="I96" s="223"/>
    </row>
    <row r="97" spans="1:9" x14ac:dyDescent="0.25">
      <c r="A97">
        <v>1991</v>
      </c>
      <c r="B97" s="666"/>
      <c r="C97" s="270"/>
      <c r="D97" s="305">
        <f>'New Zealand sources'!F96</f>
        <v>7.9608226028261004</v>
      </c>
      <c r="E97" s="655"/>
      <c r="F97" s="675"/>
      <c r="G97" s="305"/>
      <c r="H97" s="227"/>
      <c r="I97" s="227"/>
    </row>
    <row r="98" spans="1:9" x14ac:dyDescent="0.25">
      <c r="A98" s="6">
        <v>1992</v>
      </c>
      <c r="B98" s="666">
        <f>'New Zealand sources'!C97</f>
        <v>31.9</v>
      </c>
      <c r="C98" s="270"/>
      <c r="D98" s="305">
        <f>'New Zealand sources'!F97</f>
        <v>8.4045988727567593</v>
      </c>
      <c r="E98" s="655">
        <f>'New Zealand sources'!H97</f>
        <v>15</v>
      </c>
      <c r="F98" s="675">
        <f>'New Zealand sources'!K97*100</f>
        <v>155.49999</v>
      </c>
      <c r="G98" s="305"/>
      <c r="H98" s="227"/>
      <c r="I98" s="227"/>
    </row>
    <row r="99" spans="1:9" x14ac:dyDescent="0.25">
      <c r="A99" s="6">
        <v>1993</v>
      </c>
      <c r="B99" s="666"/>
      <c r="C99" s="270"/>
      <c r="D99" s="305">
        <f>'New Zealand sources'!F98</f>
        <v>8.7585780327666267</v>
      </c>
      <c r="E99" s="655"/>
      <c r="F99" s="675"/>
      <c r="G99" s="305"/>
      <c r="H99" s="227"/>
      <c r="I99" s="227"/>
    </row>
    <row r="100" spans="1:9" x14ac:dyDescent="0.25">
      <c r="A100" s="6">
        <v>1994</v>
      </c>
      <c r="B100" s="666">
        <f>'New Zealand sources'!C99</f>
        <v>32.200000000000003</v>
      </c>
      <c r="C100" s="270"/>
      <c r="D100" s="305">
        <f>'New Zealand sources'!F99</f>
        <v>9.0005949408370345</v>
      </c>
      <c r="E100" s="655">
        <f>'New Zealand sources'!H99</f>
        <v>15</v>
      </c>
      <c r="F100" s="675">
        <f>'New Zealand sources'!K99*100</f>
        <v>156.69999999999999</v>
      </c>
      <c r="G100" s="305"/>
      <c r="H100" s="227"/>
      <c r="I100" s="227"/>
    </row>
    <row r="101" spans="1:9" x14ac:dyDescent="0.25">
      <c r="A101" s="6">
        <v>1995</v>
      </c>
      <c r="B101" s="666"/>
      <c r="C101" s="270"/>
      <c r="D101" s="305">
        <f>'New Zealand sources'!F100</f>
        <v>8.9785002521984207</v>
      </c>
      <c r="E101" s="655"/>
      <c r="F101" s="675">
        <f>'New Zealand sources'!K100*100</f>
        <v>154.80000000000001</v>
      </c>
      <c r="G101" s="305"/>
      <c r="H101" s="227"/>
      <c r="I101" s="227"/>
    </row>
    <row r="102" spans="1:9" x14ac:dyDescent="0.25">
      <c r="A102" s="6">
        <v>1996</v>
      </c>
      <c r="B102" s="666">
        <f>'New Zealand sources'!C101</f>
        <v>33.1</v>
      </c>
      <c r="C102" s="270"/>
      <c r="D102" s="305">
        <f>'New Zealand sources'!F101</f>
        <v>8.9248311626208654</v>
      </c>
      <c r="E102" s="655">
        <f>'New Zealand sources'!H101</f>
        <v>14</v>
      </c>
      <c r="F102" s="675">
        <f>'New Zealand sources'!K101*100</f>
        <v>162.69999999999999</v>
      </c>
      <c r="G102" s="305"/>
      <c r="H102" s="227"/>
      <c r="I102" s="227"/>
    </row>
    <row r="103" spans="1:9" x14ac:dyDescent="0.25">
      <c r="A103" s="6">
        <v>1997</v>
      </c>
      <c r="B103" s="666"/>
      <c r="C103" s="270"/>
      <c r="D103" s="305">
        <f>'New Zealand sources'!F102</f>
        <v>9.162282856575283</v>
      </c>
      <c r="E103" s="655"/>
      <c r="F103" s="675">
        <f>'New Zealand sources'!K102*100</f>
        <v>170.4</v>
      </c>
      <c r="G103" s="305"/>
      <c r="H103" s="227"/>
      <c r="I103" s="227"/>
    </row>
    <row r="104" spans="1:9" x14ac:dyDescent="0.25">
      <c r="A104" s="6">
        <v>1998</v>
      </c>
      <c r="B104" s="666">
        <f>'New Zealand sources'!C103</f>
        <v>33</v>
      </c>
      <c r="C104" s="270"/>
      <c r="D104" s="305">
        <f>'New Zealand sources'!F103</f>
        <v>10.214264736140727</v>
      </c>
      <c r="E104" s="655">
        <f>'New Zealand sources'!H103</f>
        <v>16</v>
      </c>
      <c r="F104" s="675">
        <f>'New Zealand sources'!K103*100</f>
        <v>165.9</v>
      </c>
      <c r="G104" s="305"/>
      <c r="H104" s="227"/>
      <c r="I104" s="227"/>
    </row>
    <row r="105" spans="1:9" x14ac:dyDescent="0.25">
      <c r="A105" s="6">
        <v>1999</v>
      </c>
      <c r="B105" s="666"/>
      <c r="C105" s="270"/>
      <c r="D105" s="305">
        <f>'New Zealand sources'!F104</f>
        <v>13.443191446067003</v>
      </c>
      <c r="E105" s="655"/>
      <c r="F105" s="675">
        <f>'New Zealand sources'!K104*100</f>
        <v>169.79999999999998</v>
      </c>
      <c r="G105" s="305"/>
      <c r="H105" s="227"/>
      <c r="I105" s="227"/>
    </row>
    <row r="106" spans="1:9" x14ac:dyDescent="0.25">
      <c r="A106" s="6">
        <v>2000</v>
      </c>
      <c r="B106" s="666"/>
      <c r="C106" s="210"/>
      <c r="D106" s="305">
        <f>'New Zealand sources'!F105</f>
        <v>7.918346975687216</v>
      </c>
      <c r="E106" s="655"/>
      <c r="F106" s="675">
        <f>'New Zealand sources'!K105*100</f>
        <v>168.9</v>
      </c>
      <c r="G106" s="305"/>
      <c r="H106" s="227"/>
      <c r="I106" s="227"/>
    </row>
    <row r="107" spans="1:9" x14ac:dyDescent="0.25">
      <c r="A107" s="6">
        <v>2001</v>
      </c>
      <c r="B107" s="666">
        <f>'New Zealand sources'!C106</f>
        <v>33.799999999999997</v>
      </c>
      <c r="C107" s="312"/>
      <c r="D107" s="305">
        <f>'New Zealand sources'!F106</f>
        <v>8.3236129390673526</v>
      </c>
      <c r="E107" s="655">
        <f>'New Zealand sources'!H106</f>
        <v>18</v>
      </c>
      <c r="F107" s="675">
        <f>'New Zealand sources'!K106*100</f>
        <v>175.8</v>
      </c>
      <c r="G107" s="305"/>
      <c r="H107" s="227"/>
      <c r="I107" s="227"/>
    </row>
    <row r="108" spans="1:9" x14ac:dyDescent="0.25">
      <c r="A108" s="6">
        <v>2002</v>
      </c>
      <c r="B108" s="666"/>
      <c r="C108" s="312"/>
      <c r="D108" s="305">
        <f>'New Zealand sources'!F107</f>
        <v>8.3412147286832443</v>
      </c>
      <c r="E108" s="655"/>
      <c r="F108" s="675">
        <f>'New Zealand sources'!K107*100</f>
        <v>173.9</v>
      </c>
      <c r="G108" s="305"/>
      <c r="H108" s="227"/>
      <c r="I108" s="227"/>
    </row>
    <row r="109" spans="1:9" x14ac:dyDescent="0.25">
      <c r="A109" s="6">
        <v>2003</v>
      </c>
      <c r="B109" s="666"/>
      <c r="C109" s="312"/>
      <c r="D109" s="305">
        <f>'New Zealand sources'!F108</f>
        <v>8.814444206231288</v>
      </c>
      <c r="E109" s="655"/>
      <c r="F109" s="675">
        <f>'New Zealand sources'!K108*100</f>
        <v>180.6</v>
      </c>
      <c r="G109" s="305"/>
      <c r="H109" s="227"/>
      <c r="I109" s="227"/>
    </row>
    <row r="110" spans="1:9" x14ac:dyDescent="0.25">
      <c r="A110" s="6">
        <v>2004</v>
      </c>
      <c r="B110" s="666">
        <f>'New Zealand sources'!C109</f>
        <v>33.4</v>
      </c>
      <c r="C110" s="312"/>
      <c r="D110" s="305">
        <f>'New Zealand sources'!F109</f>
        <v>9.4059479980770515</v>
      </c>
      <c r="E110" s="655">
        <f>'New Zealand sources'!H109</f>
        <v>21</v>
      </c>
      <c r="F110" s="675">
        <f>'New Zealand sources'!K109*100</f>
        <v>175.6</v>
      </c>
      <c r="G110" s="305"/>
      <c r="H110" s="227"/>
      <c r="I110" s="227"/>
    </row>
    <row r="111" spans="1:9" x14ac:dyDescent="0.25">
      <c r="A111" s="6">
        <v>2005</v>
      </c>
      <c r="B111" s="666"/>
      <c r="C111" s="312"/>
      <c r="D111" s="305">
        <f>'New Zealand sources'!F110</f>
        <v>8.6606869960270174</v>
      </c>
      <c r="E111" s="655"/>
      <c r="F111" s="675">
        <f>'New Zealand sources'!K110*100</f>
        <v>176.7</v>
      </c>
      <c r="G111" s="305"/>
      <c r="H111" s="227"/>
      <c r="I111" s="227"/>
    </row>
    <row r="112" spans="1:9" x14ac:dyDescent="0.25">
      <c r="A112" s="6">
        <v>2006</v>
      </c>
      <c r="B112" s="666"/>
      <c r="C112" s="312"/>
      <c r="D112" s="305">
        <f>'New Zealand sources'!F111</f>
        <v>8.1396950336944887</v>
      </c>
      <c r="E112" s="655"/>
      <c r="F112" s="675">
        <f>'New Zealand sources'!K111*100</f>
        <v>177.8</v>
      </c>
      <c r="G112" s="305"/>
      <c r="H112" s="227"/>
      <c r="I112" s="227"/>
    </row>
    <row r="113" spans="1:10" x14ac:dyDescent="0.25">
      <c r="A113" s="6">
        <v>2007</v>
      </c>
      <c r="B113" s="666">
        <f>'New Zealand sources'!C112</f>
        <v>32</v>
      </c>
      <c r="C113" s="312"/>
      <c r="D113" s="305">
        <f>'New Zealand sources'!F112</f>
        <v>7.8251124170766175</v>
      </c>
      <c r="E113" s="655">
        <f>'New Zealand sources'!H112</f>
        <v>19</v>
      </c>
      <c r="F113" s="675">
        <f>'New Zealand sources'!K112*100</f>
        <v>182.5</v>
      </c>
      <c r="G113" s="305"/>
      <c r="H113" s="227"/>
      <c r="I113" s="227"/>
    </row>
    <row r="114" spans="1:10" x14ac:dyDescent="0.25">
      <c r="A114" s="6">
        <v>2008</v>
      </c>
      <c r="B114" s="666">
        <f>'New Zealand sources'!C113</f>
        <v>33.299999999999997</v>
      </c>
      <c r="C114" s="312"/>
      <c r="D114" s="305">
        <f>'New Zealand sources'!F113</f>
        <v>8.1065121808842875</v>
      </c>
      <c r="E114" s="655"/>
      <c r="F114" s="675">
        <f>'New Zealand sources'!K113*100</f>
        <v>187</v>
      </c>
      <c r="G114" s="305"/>
      <c r="H114" s="227"/>
      <c r="I114" s="227"/>
    </row>
    <row r="115" spans="1:10" x14ac:dyDescent="0.25">
      <c r="A115" s="6">
        <v>2009</v>
      </c>
      <c r="B115" s="666">
        <f>'New Zealand sources'!C114</f>
        <v>32.9</v>
      </c>
      <c r="C115" s="312"/>
      <c r="D115" s="305">
        <f>'New Zealand sources'!F114</f>
        <v>7.8370982147858195</v>
      </c>
      <c r="E115" s="655">
        <f>'New Zealand sources'!H114</f>
        <v>19</v>
      </c>
      <c r="F115" s="675">
        <f>'New Zealand sources'!K114*100</f>
        <v>183</v>
      </c>
      <c r="G115" s="305"/>
      <c r="H115" s="227"/>
      <c r="I115" s="227"/>
    </row>
    <row r="116" spans="1:10" x14ac:dyDescent="0.25">
      <c r="A116" s="6">
        <v>2010</v>
      </c>
      <c r="B116" s="666">
        <f>'New Zealand sources'!C115</f>
        <v>32.4</v>
      </c>
      <c r="C116" s="312"/>
      <c r="D116" s="305">
        <f>'New Zealand sources'!F115</f>
        <v>7.4020000000000001</v>
      </c>
      <c r="E116" s="655">
        <f>'New Zealand sources'!H115</f>
        <v>19</v>
      </c>
      <c r="F116" s="675">
        <f>'New Zealand sources'!K115*100</f>
        <v>182.5</v>
      </c>
      <c r="G116" s="305"/>
      <c r="H116" s="227"/>
      <c r="I116" s="227"/>
    </row>
    <row r="117" spans="1:10" x14ac:dyDescent="0.25">
      <c r="A117" s="6">
        <v>2011</v>
      </c>
      <c r="B117" s="666">
        <f>'New Zealand sources'!C116</f>
        <v>35.1</v>
      </c>
      <c r="C117" s="312"/>
      <c r="D117" s="305">
        <f>'New Zealand sources'!F116</f>
        <v>8.16</v>
      </c>
      <c r="E117" s="655">
        <f>'New Zealand sources'!H116</f>
        <v>19</v>
      </c>
      <c r="F117" s="675">
        <f>'New Zealand sources'!K116*100</f>
        <v>185.3</v>
      </c>
      <c r="G117" s="305"/>
      <c r="H117" s="227"/>
      <c r="I117" s="227"/>
    </row>
    <row r="118" spans="1:10" x14ac:dyDescent="0.25">
      <c r="A118" s="6">
        <v>2012</v>
      </c>
      <c r="B118" s="666">
        <f>'New Zealand sources'!C117</f>
        <v>32.4</v>
      </c>
      <c r="C118" s="312"/>
      <c r="D118" s="305">
        <f>'New Zealand sources'!F117</f>
        <v>8.81</v>
      </c>
      <c r="E118" s="655">
        <f>'New Zealand sources'!H117</f>
        <v>18</v>
      </c>
      <c r="F118" s="675">
        <f>'New Zealand sources'!K117*100</f>
        <v>187.5</v>
      </c>
      <c r="G118" s="305"/>
      <c r="H118" s="227"/>
      <c r="I118" s="227"/>
    </row>
    <row r="119" spans="1:10" x14ac:dyDescent="0.25">
      <c r="A119" s="6">
        <v>2013</v>
      </c>
      <c r="B119" s="666">
        <f>'New Zealand sources'!C118</f>
        <v>33.4</v>
      </c>
      <c r="C119" s="312"/>
      <c r="D119" s="305">
        <f>'New Zealand sources'!F118</f>
        <v>7.69</v>
      </c>
      <c r="E119" s="655">
        <f>'New Zealand sources'!H118</f>
        <v>18</v>
      </c>
      <c r="F119" s="675">
        <f>'New Zealand sources'!K118*100</f>
        <v>186.4</v>
      </c>
      <c r="G119" s="305"/>
      <c r="H119" s="227"/>
      <c r="I119" s="227"/>
    </row>
    <row r="120" spans="1:10" x14ac:dyDescent="0.25">
      <c r="A120" s="6">
        <v>2014</v>
      </c>
      <c r="B120" s="666">
        <f>'New Zealand sources'!C119</f>
        <v>34.200000000000003</v>
      </c>
      <c r="C120" s="312"/>
      <c r="D120" s="305"/>
      <c r="E120" s="655">
        <f>'New Zealand sources'!H119</f>
        <v>20</v>
      </c>
      <c r="F120" s="675">
        <f>'New Zealand sources'!K119*100</f>
        <v>188.5</v>
      </c>
      <c r="G120" s="305"/>
      <c r="H120" s="227"/>
      <c r="I120" s="227"/>
    </row>
    <row r="121" spans="1:10" ht="15.75" thickBot="1" x14ac:dyDescent="0.3">
      <c r="A121" s="143">
        <v>2015</v>
      </c>
      <c r="B121" s="667">
        <f>'New Zealand sources'!C120</f>
        <v>35</v>
      </c>
      <c r="C121" s="537"/>
      <c r="D121" s="235"/>
      <c r="E121" s="656">
        <f>'New Zealand sources'!H120</f>
        <v>18</v>
      </c>
      <c r="F121" s="676"/>
      <c r="G121" s="306"/>
      <c r="H121" s="223"/>
      <c r="I121" s="223"/>
    </row>
    <row r="122" spans="1:10" ht="15.75" thickTop="1" x14ac:dyDescent="0.25">
      <c r="B122" s="119"/>
      <c r="C122" s="119"/>
      <c r="E122" s="119"/>
      <c r="F122" s="120"/>
      <c r="G122" s="120"/>
      <c r="H122" s="120"/>
      <c r="I122" s="120"/>
    </row>
    <row r="123" spans="1:10" x14ac:dyDescent="0.25">
      <c r="A123" s="42" t="s">
        <v>70</v>
      </c>
      <c r="B123" s="1509" t="s">
        <v>71</v>
      </c>
      <c r="C123" s="1509"/>
      <c r="D123" s="1509"/>
      <c r="E123" s="1509"/>
      <c r="F123" s="43"/>
      <c r="G123" s="19"/>
      <c r="H123" s="121"/>
    </row>
    <row r="124" spans="1:10" x14ac:dyDescent="0.25">
      <c r="A124" s="42"/>
      <c r="B124" s="1065" t="s">
        <v>485</v>
      </c>
      <c r="C124" s="598"/>
      <c r="D124" s="598"/>
      <c r="E124" s="598"/>
      <c r="F124" s="43"/>
      <c r="G124" s="19"/>
    </row>
    <row r="125" spans="1:10" ht="30.95" customHeight="1" x14ac:dyDescent="0.25">
      <c r="A125" s="42" t="s">
        <v>72</v>
      </c>
      <c r="B125" s="1510" t="s">
        <v>486</v>
      </c>
      <c r="C125" s="1510"/>
      <c r="D125" s="1510"/>
      <c r="E125" s="1510"/>
      <c r="F125" s="1510"/>
      <c r="G125" s="1510"/>
      <c r="H125" s="1510"/>
      <c r="I125" s="304"/>
    </row>
    <row r="126" spans="1:10" x14ac:dyDescent="0.25">
      <c r="A126" s="46" t="s">
        <v>73</v>
      </c>
      <c r="B126" s="609"/>
      <c r="C126" s="609"/>
      <c r="D126" s="609"/>
      <c r="E126" s="609"/>
      <c r="F126" s="45"/>
      <c r="G126" s="45"/>
      <c r="H126" s="304"/>
      <c r="I126" s="304"/>
    </row>
    <row r="127" spans="1:10" s="70" customFormat="1" ht="39" customHeight="1" x14ac:dyDescent="0.25">
      <c r="A127" s="980" t="s">
        <v>55</v>
      </c>
      <c r="B127" s="1553" t="s">
        <v>635</v>
      </c>
      <c r="C127" s="1553"/>
      <c r="D127" s="1508"/>
      <c r="E127" s="1508"/>
      <c r="F127" s="1508"/>
      <c r="G127" s="1508"/>
      <c r="H127" s="1508"/>
      <c r="I127" s="123"/>
      <c r="J127" s="538"/>
    </row>
    <row r="128" spans="1:10" s="70" customFormat="1" ht="32.1" customHeight="1" x14ac:dyDescent="0.25">
      <c r="A128" s="980" t="s">
        <v>56</v>
      </c>
      <c r="B128" s="1508" t="s">
        <v>636</v>
      </c>
      <c r="C128" s="1508"/>
      <c r="D128" s="1508"/>
      <c r="E128" s="1508"/>
      <c r="F128" s="1508"/>
      <c r="G128" s="1508"/>
      <c r="H128" s="1508"/>
      <c r="I128" s="123"/>
      <c r="J128" s="129"/>
    </row>
    <row r="129" spans="1:9" s="70" customFormat="1" ht="29.1" customHeight="1" x14ac:dyDescent="0.25">
      <c r="A129" s="980" t="s">
        <v>57</v>
      </c>
      <c r="B129" s="1553" t="s">
        <v>264</v>
      </c>
      <c r="C129" s="1553"/>
      <c r="D129" s="1553"/>
      <c r="E129" s="1553"/>
      <c r="F129" s="1553"/>
      <c r="G129" s="1553"/>
      <c r="H129" s="1553"/>
      <c r="I129" s="124"/>
    </row>
    <row r="130" spans="1:9" ht="43.5" customHeight="1" x14ac:dyDescent="0.25">
      <c r="A130" s="980" t="s">
        <v>58</v>
      </c>
      <c r="B130" s="1508" t="s">
        <v>637</v>
      </c>
      <c r="C130" s="1508"/>
      <c r="D130" s="1508"/>
      <c r="E130" s="1508"/>
      <c r="F130" s="1508"/>
      <c r="G130" s="1508"/>
      <c r="H130" s="1508"/>
      <c r="I130" s="123"/>
    </row>
    <row r="131" spans="1:9" x14ac:dyDescent="0.25">
      <c r="A131" s="980" t="s">
        <v>76</v>
      </c>
      <c r="B131" s="1553" t="s">
        <v>638</v>
      </c>
      <c r="C131" s="1553"/>
      <c r="D131" s="1508"/>
      <c r="E131" s="1508"/>
      <c r="F131" s="1508"/>
      <c r="G131" s="1508"/>
      <c r="H131" s="1508"/>
      <c r="I131" s="125"/>
    </row>
    <row r="132" spans="1:9" x14ac:dyDescent="0.25">
      <c r="A132" s="19"/>
      <c r="B132" s="32"/>
      <c r="C132" s="32"/>
      <c r="D132" s="32"/>
      <c r="E132" s="32"/>
      <c r="F132" s="32"/>
    </row>
    <row r="133" spans="1:9" x14ac:dyDescent="0.25">
      <c r="B133" s="1503" t="s">
        <v>78</v>
      </c>
      <c r="C133" s="1503"/>
      <c r="D133" s="1503"/>
      <c r="E133" s="32"/>
      <c r="F133" s="32"/>
    </row>
  </sheetData>
  <mergeCells count="11">
    <mergeCell ref="B1:G1"/>
    <mergeCell ref="B2:C2"/>
    <mergeCell ref="B130:H130"/>
    <mergeCell ref="B131:H131"/>
    <mergeCell ref="B133:D133"/>
    <mergeCell ref="B3:C3"/>
    <mergeCell ref="B123:E123"/>
    <mergeCell ref="B125:H125"/>
    <mergeCell ref="B127:H127"/>
    <mergeCell ref="B128:H128"/>
    <mergeCell ref="B129:H129"/>
  </mergeCells>
  <hyperlinks>
    <hyperlink ref="H126" r:id="rId1" display="http://www.lisdatacenter.org/data-access/key-figures/" xr:uid="{00000000-0004-0000-1F00-000000000000}"/>
    <hyperlink ref="B133" location="'Netherlands sources'!A1" display="Explore the original series, references, and sources" xr:uid="{00000000-0004-0000-1F00-000001000000}"/>
    <hyperlink ref="D133" location="'Netherlands sources'!A1" display="'Netherlands sources'!A1" xr:uid="{00000000-0004-0000-1F00-000002000000}"/>
  </hyperlinks>
  <pageMargins left="0.7" right="0.7" top="0.75" bottom="0.75" header="0.3" footer="0.3"/>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42"/>
  <sheetViews>
    <sheetView zoomScale="88" workbookViewId="0">
      <pane xSplit="1" ySplit="4" topLeftCell="B5" activePane="bottomRight" state="frozen"/>
      <selection pane="topRight" activeCell="B1" sqref="B1"/>
      <selection pane="bottomLeft" activeCell="A5" sqref="A5"/>
      <selection pane="bottomRight" activeCell="J27" sqref="J27"/>
    </sheetView>
  </sheetViews>
  <sheetFormatPr defaultColWidth="8.85546875" defaultRowHeight="15" x14ac:dyDescent="0.25"/>
  <cols>
    <col min="1" max="1" width="9.7109375" style="19" customWidth="1"/>
    <col min="2" max="3" width="20.42578125" style="70" customWidth="1"/>
    <col min="4" max="4" width="1.42578125" customWidth="1"/>
    <col min="5" max="5" width="18.42578125" customWidth="1"/>
    <col min="6" max="6" width="18.7109375" customWidth="1"/>
    <col min="7" max="7" width="1.28515625" customWidth="1"/>
    <col min="8" max="8" width="17.85546875" customWidth="1"/>
    <col min="9" max="9" width="1.85546875" customWidth="1"/>
    <col min="10" max="11" width="18.28515625" customWidth="1"/>
    <col min="12" max="12" width="1.42578125" customWidth="1"/>
    <col min="13" max="13" width="16.7109375" customWidth="1"/>
    <col min="14" max="14" width="3.140625" customWidth="1"/>
    <col min="15" max="15" width="3.140625" style="70" customWidth="1"/>
  </cols>
  <sheetData>
    <row r="1" spans="1:15" ht="27" thickBot="1" x14ac:dyDescent="0.3">
      <c r="B1" s="1578" t="s">
        <v>826</v>
      </c>
      <c r="C1" s="1579"/>
      <c r="D1" s="1579"/>
      <c r="E1" s="1579"/>
      <c r="F1" s="1579"/>
      <c r="G1" s="1579"/>
      <c r="H1" s="1579"/>
      <c r="I1" s="1579"/>
      <c r="J1" s="1579"/>
      <c r="K1" s="1579"/>
      <c r="L1" s="1579"/>
      <c r="M1" s="1580"/>
      <c r="N1" s="256"/>
    </row>
    <row r="2" spans="1:15" x14ac:dyDescent="0.25">
      <c r="B2" s="1583" t="s">
        <v>175</v>
      </c>
      <c r="C2" s="1585"/>
      <c r="D2" s="1245"/>
      <c r="E2" s="1583" t="s">
        <v>61</v>
      </c>
      <c r="F2" s="1585"/>
      <c r="G2" s="1245"/>
      <c r="H2" s="1246" t="s">
        <v>62</v>
      </c>
      <c r="I2" s="1245"/>
      <c r="J2" s="1581" t="s">
        <v>63</v>
      </c>
      <c r="K2" s="1582"/>
      <c r="L2" s="20"/>
      <c r="M2" s="80" t="s">
        <v>64</v>
      </c>
      <c r="N2" s="257"/>
    </row>
    <row r="3" spans="1:15" x14ac:dyDescent="0.25">
      <c r="A3" s="24" t="s">
        <v>65</v>
      </c>
      <c r="B3" s="1169" t="s">
        <v>79</v>
      </c>
      <c r="C3" s="1171" t="s">
        <v>80</v>
      </c>
      <c r="D3" s="1170"/>
      <c r="E3" s="1169" t="s">
        <v>81</v>
      </c>
      <c r="F3" s="1171" t="s">
        <v>82</v>
      </c>
      <c r="G3" s="1170"/>
      <c r="H3" s="1247" t="s">
        <v>83</v>
      </c>
      <c r="I3" s="1170"/>
      <c r="J3" s="1169" t="s">
        <v>84</v>
      </c>
      <c r="K3" s="1171" t="s">
        <v>85</v>
      </c>
      <c r="L3" s="1170"/>
      <c r="M3" s="1247" t="s">
        <v>86</v>
      </c>
      <c r="N3" s="251"/>
      <c r="O3" s="246"/>
    </row>
    <row r="4" spans="1:15" ht="105" x14ac:dyDescent="0.25">
      <c r="A4" s="28" t="s">
        <v>4</v>
      </c>
      <c r="B4" s="388" t="s">
        <v>5</v>
      </c>
      <c r="C4" s="1064" t="s">
        <v>247</v>
      </c>
      <c r="D4" s="1173"/>
      <c r="E4" s="1174" t="s">
        <v>547</v>
      </c>
      <c r="F4" s="1000" t="s">
        <v>548</v>
      </c>
      <c r="G4" s="1173"/>
      <c r="H4" s="512" t="s">
        <v>214</v>
      </c>
      <c r="I4" s="1209"/>
      <c r="J4" s="388" t="s">
        <v>162</v>
      </c>
      <c r="K4" s="274" t="s">
        <v>161</v>
      </c>
      <c r="L4" s="273"/>
      <c r="M4" s="514" t="s">
        <v>626</v>
      </c>
      <c r="N4" s="252"/>
      <c r="O4" s="67"/>
    </row>
    <row r="5" spans="1:15" x14ac:dyDescent="0.25">
      <c r="A5" s="19">
        <v>1900</v>
      </c>
      <c r="B5" s="1308"/>
      <c r="C5" s="923"/>
      <c r="D5" s="1211"/>
      <c r="E5" s="1293"/>
      <c r="F5" s="1294"/>
      <c r="G5" s="1211"/>
      <c r="H5" s="994"/>
      <c r="I5" s="1213"/>
      <c r="J5" s="388"/>
      <c r="K5" s="923"/>
      <c r="L5" s="1213"/>
      <c r="M5" s="1325"/>
      <c r="N5" s="250"/>
      <c r="O5" s="65"/>
    </row>
    <row r="6" spans="1:15" x14ac:dyDescent="0.25">
      <c r="A6" s="19">
        <v>1901</v>
      </c>
      <c r="B6" s="944"/>
      <c r="C6" s="1254"/>
      <c r="D6" s="1211"/>
      <c r="E6" s="1293"/>
      <c r="F6" s="1294"/>
      <c r="G6" s="1211"/>
      <c r="H6" s="994"/>
      <c r="I6" s="1213"/>
      <c r="J6" s="922"/>
      <c r="K6" s="923"/>
      <c r="L6" s="1213"/>
      <c r="M6" s="1325"/>
      <c r="N6" s="250"/>
      <c r="O6" s="65"/>
    </row>
    <row r="7" spans="1:15" x14ac:dyDescent="0.25">
      <c r="A7" s="19">
        <v>1902</v>
      </c>
      <c r="B7" s="944"/>
      <c r="C7" s="1254"/>
      <c r="D7" s="1211"/>
      <c r="E7" s="1293"/>
      <c r="F7" s="1294"/>
      <c r="G7" s="1211"/>
      <c r="H7" s="994"/>
      <c r="I7" s="1213"/>
      <c r="J7" s="922"/>
      <c r="K7" s="923"/>
      <c r="L7" s="1213"/>
      <c r="M7" s="1325"/>
      <c r="N7" s="250"/>
      <c r="O7" s="65"/>
    </row>
    <row r="8" spans="1:15" x14ac:dyDescent="0.25">
      <c r="A8" s="19">
        <v>1903</v>
      </c>
      <c r="B8" s="944"/>
      <c r="C8" s="1254"/>
      <c r="D8" s="1211"/>
      <c r="E8" s="1293"/>
      <c r="F8" s="1294"/>
      <c r="G8" s="1211"/>
      <c r="H8" s="994"/>
      <c r="I8" s="1213"/>
      <c r="J8" s="922"/>
      <c r="K8" s="923"/>
      <c r="L8" s="1213"/>
      <c r="M8" s="1325"/>
      <c r="N8" s="250"/>
      <c r="O8" s="65"/>
    </row>
    <row r="9" spans="1:15" x14ac:dyDescent="0.25">
      <c r="A9" s="19">
        <v>1904</v>
      </c>
      <c r="B9" s="944"/>
      <c r="C9" s="1254"/>
      <c r="D9" s="1211"/>
      <c r="E9" s="1293"/>
      <c r="F9" s="1294"/>
      <c r="G9" s="1211"/>
      <c r="H9" s="994"/>
      <c r="I9" s="1213"/>
      <c r="J9" s="922"/>
      <c r="K9" s="923"/>
      <c r="L9" s="1213"/>
      <c r="M9" s="1325"/>
      <c r="N9" s="250"/>
      <c r="O9" s="65"/>
    </row>
    <row r="10" spans="1:15" x14ac:dyDescent="0.25">
      <c r="A10" s="19">
        <v>1905</v>
      </c>
      <c r="B10" s="944"/>
      <c r="C10" s="1254"/>
      <c r="D10" s="1211"/>
      <c r="E10" s="1293"/>
      <c r="F10" s="1294"/>
      <c r="G10" s="1211"/>
      <c r="H10" s="994"/>
      <c r="I10" s="1213"/>
      <c r="J10" s="922"/>
      <c r="K10" s="923"/>
      <c r="L10" s="1213"/>
      <c r="M10" s="1325"/>
      <c r="N10" s="250"/>
      <c r="O10" s="65"/>
    </row>
    <row r="11" spans="1:15" x14ac:dyDescent="0.25">
      <c r="A11" s="19">
        <v>1906</v>
      </c>
      <c r="B11" s="944"/>
      <c r="C11" s="1254"/>
      <c r="D11" s="1211"/>
      <c r="E11" s="1293"/>
      <c r="F11" s="1294"/>
      <c r="G11" s="1211"/>
      <c r="H11" s="994"/>
      <c r="I11" s="1213"/>
      <c r="J11" s="922"/>
      <c r="K11" s="923"/>
      <c r="L11" s="1213"/>
      <c r="M11" s="1325"/>
      <c r="N11" s="250"/>
      <c r="O11" s="65"/>
    </row>
    <row r="12" spans="1:15" x14ac:dyDescent="0.25">
      <c r="A12" s="19">
        <v>1907</v>
      </c>
      <c r="B12" s="944"/>
      <c r="C12" s="1254"/>
      <c r="D12" s="1211"/>
      <c r="E12" s="1293"/>
      <c r="F12" s="1294"/>
      <c r="G12" s="1211"/>
      <c r="H12" s="994"/>
      <c r="I12" s="1213"/>
      <c r="J12" s="922"/>
      <c r="K12" s="923"/>
      <c r="L12" s="1213"/>
      <c r="M12" s="1325"/>
      <c r="N12" s="250"/>
      <c r="O12" s="65"/>
    </row>
    <row r="13" spans="1:15" x14ac:dyDescent="0.25">
      <c r="A13" s="19">
        <v>1908</v>
      </c>
      <c r="B13" s="944"/>
      <c r="C13" s="1254"/>
      <c r="D13" s="1211"/>
      <c r="E13" s="1293"/>
      <c r="F13" s="1294"/>
      <c r="G13" s="1211"/>
      <c r="H13" s="994"/>
      <c r="I13" s="1213"/>
      <c r="J13" s="922"/>
      <c r="K13" s="923"/>
      <c r="L13" s="1213"/>
      <c r="M13" s="1325"/>
      <c r="N13" s="250"/>
      <c r="O13" s="65"/>
    </row>
    <row r="14" spans="1:15" x14ac:dyDescent="0.25">
      <c r="A14" s="19">
        <v>1909</v>
      </c>
      <c r="B14" s="944"/>
      <c r="C14" s="1254"/>
      <c r="D14" s="1211"/>
      <c r="E14" s="1293"/>
      <c r="F14" s="1294"/>
      <c r="G14" s="1211"/>
      <c r="H14" s="994"/>
      <c r="I14" s="1213"/>
      <c r="J14" s="922"/>
      <c r="K14" s="923"/>
      <c r="L14" s="1213"/>
      <c r="M14" s="1325"/>
      <c r="N14" s="250"/>
      <c r="O14" s="65"/>
    </row>
    <row r="15" spans="1:15" x14ac:dyDescent="0.25">
      <c r="A15" s="19">
        <v>1910</v>
      </c>
      <c r="B15" s="944"/>
      <c r="C15" s="1254"/>
      <c r="D15" s="1211"/>
      <c r="E15" s="1293"/>
      <c r="F15" s="1294"/>
      <c r="G15" s="1211"/>
      <c r="H15" s="994"/>
      <c r="I15" s="1213"/>
      <c r="J15" s="922"/>
      <c r="K15" s="923"/>
      <c r="L15" s="1213"/>
      <c r="M15" s="1325"/>
      <c r="N15" s="250"/>
      <c r="O15" s="65"/>
    </row>
    <row r="16" spans="1:15" x14ac:dyDescent="0.25">
      <c r="A16" s="19">
        <v>1911</v>
      </c>
      <c r="B16" s="1258"/>
      <c r="C16" s="1257"/>
      <c r="D16" s="1218"/>
      <c r="E16" s="1293"/>
      <c r="F16" s="1294"/>
      <c r="G16" s="1218"/>
      <c r="H16" s="993"/>
      <c r="I16" s="1219"/>
      <c r="J16" s="1318"/>
      <c r="K16" s="1309"/>
      <c r="L16" s="1219"/>
      <c r="M16" s="1326"/>
      <c r="N16" s="245"/>
      <c r="O16" s="90"/>
    </row>
    <row r="17" spans="1:15" x14ac:dyDescent="0.25">
      <c r="A17" s="19">
        <v>1912</v>
      </c>
      <c r="B17" s="1258"/>
      <c r="C17" s="1257"/>
      <c r="D17" s="1218"/>
      <c r="E17" s="1293"/>
      <c r="F17" s="1294"/>
      <c r="G17" s="1218"/>
      <c r="H17" s="993"/>
      <c r="I17" s="1219"/>
      <c r="J17" s="1318"/>
      <c r="K17" s="1309"/>
      <c r="L17" s="1219"/>
      <c r="M17" s="1326"/>
      <c r="N17" s="245"/>
      <c r="O17" s="90"/>
    </row>
    <row r="18" spans="1:15" x14ac:dyDescent="0.25">
      <c r="A18" s="19">
        <v>1913</v>
      </c>
      <c r="B18" s="1258"/>
      <c r="C18" s="1257"/>
      <c r="D18" s="1218"/>
      <c r="E18" s="1293"/>
      <c r="F18" s="1294"/>
      <c r="G18" s="1218"/>
      <c r="H18" s="993"/>
      <c r="I18" s="1219"/>
      <c r="J18" s="1318"/>
      <c r="K18" s="1309"/>
      <c r="L18" s="1219"/>
      <c r="M18" s="1326"/>
      <c r="N18" s="245"/>
      <c r="O18" s="90"/>
    </row>
    <row r="19" spans="1:15" x14ac:dyDescent="0.25">
      <c r="A19" s="19">
        <v>1914</v>
      </c>
      <c r="B19" s="1258"/>
      <c r="C19" s="1257"/>
      <c r="D19" s="1218"/>
      <c r="E19" s="1293"/>
      <c r="F19" s="1294"/>
      <c r="G19" s="1218"/>
      <c r="H19" s="993"/>
      <c r="I19" s="1219"/>
      <c r="J19" s="1318"/>
      <c r="K19" s="1309"/>
      <c r="L19" s="1219"/>
      <c r="M19" s="1326"/>
      <c r="N19" s="245"/>
      <c r="O19" s="90"/>
    </row>
    <row r="20" spans="1:15" x14ac:dyDescent="0.25">
      <c r="A20" s="19">
        <v>1915</v>
      </c>
      <c r="B20" s="1258"/>
      <c r="C20" s="1257"/>
      <c r="D20" s="1218"/>
      <c r="E20" s="1293"/>
      <c r="F20" s="1294"/>
      <c r="G20" s="1218"/>
      <c r="H20" s="993"/>
      <c r="I20" s="1219"/>
      <c r="J20" s="1318"/>
      <c r="K20" s="1309"/>
      <c r="L20" s="1219"/>
      <c r="M20" s="1326"/>
      <c r="N20" s="245"/>
      <c r="O20" s="90"/>
    </row>
    <row r="21" spans="1:15" x14ac:dyDescent="0.25">
      <c r="A21" s="19">
        <v>1916</v>
      </c>
      <c r="B21" s="1258"/>
      <c r="C21" s="1257"/>
      <c r="D21" s="1218"/>
      <c r="E21" s="1293"/>
      <c r="F21" s="1294"/>
      <c r="G21" s="1218"/>
      <c r="H21" s="993"/>
      <c r="I21" s="1219"/>
      <c r="J21" s="1318"/>
      <c r="K21" s="1309"/>
      <c r="L21" s="1219"/>
      <c r="M21" s="1326"/>
      <c r="N21" s="245"/>
      <c r="O21" s="90"/>
    </row>
    <row r="22" spans="1:15" x14ac:dyDescent="0.25">
      <c r="A22" s="19">
        <v>1917</v>
      </c>
      <c r="B22" s="1258"/>
      <c r="C22" s="1257"/>
      <c r="D22" s="1218"/>
      <c r="E22" s="1293"/>
      <c r="F22" s="1294"/>
      <c r="G22" s="1218"/>
      <c r="H22" s="993"/>
      <c r="I22" s="1219"/>
      <c r="J22" s="1318"/>
      <c r="K22" s="1309"/>
      <c r="L22" s="1219"/>
      <c r="M22" s="1326"/>
      <c r="N22" s="245"/>
      <c r="O22" s="90"/>
    </row>
    <row r="23" spans="1:15" x14ac:dyDescent="0.25">
      <c r="A23" s="19">
        <v>1918</v>
      </c>
      <c r="B23" s="1258"/>
      <c r="C23" s="1257"/>
      <c r="D23" s="1218"/>
      <c r="E23" s="1293"/>
      <c r="F23" s="1294"/>
      <c r="G23" s="1218"/>
      <c r="H23" s="993"/>
      <c r="I23" s="1219"/>
      <c r="J23" s="1318"/>
      <c r="K23" s="1309"/>
      <c r="L23" s="1219"/>
      <c r="M23" s="1326"/>
      <c r="N23" s="245"/>
      <c r="O23" s="90"/>
    </row>
    <row r="24" spans="1:15" x14ac:dyDescent="0.25">
      <c r="A24" s="19">
        <v>1919</v>
      </c>
      <c r="B24" s="1258"/>
      <c r="C24" s="1257"/>
      <c r="D24" s="1218"/>
      <c r="E24" s="1293"/>
      <c r="F24" s="1294"/>
      <c r="G24" s="1218"/>
      <c r="H24" s="993"/>
      <c r="I24" s="1219"/>
      <c r="J24" s="1318"/>
      <c r="K24" s="1309"/>
      <c r="L24" s="1219"/>
      <c r="M24" s="1326"/>
      <c r="N24" s="245"/>
      <c r="O24" s="90"/>
    </row>
    <row r="25" spans="1:15" x14ac:dyDescent="0.25">
      <c r="A25" s="19">
        <v>1920</v>
      </c>
      <c r="B25" s="1258"/>
      <c r="C25" s="1257"/>
      <c r="D25" s="1218"/>
      <c r="E25" s="1293"/>
      <c r="F25" s="1294"/>
      <c r="G25" s="1218"/>
      <c r="H25" s="993"/>
      <c r="I25" s="1219"/>
      <c r="J25" s="1318"/>
      <c r="K25" s="1309"/>
      <c r="L25" s="1219"/>
      <c r="M25" s="1326"/>
      <c r="N25" s="245"/>
      <c r="O25" s="90"/>
    </row>
    <row r="26" spans="1:15" x14ac:dyDescent="0.25">
      <c r="A26" s="19">
        <v>1921</v>
      </c>
      <c r="B26" s="1258"/>
      <c r="C26" s="1257"/>
      <c r="D26" s="1218"/>
      <c r="E26" s="1299">
        <f>'[4]New Zealand'!$B26</f>
        <v>11.344765317690825</v>
      </c>
      <c r="F26" s="1298"/>
      <c r="G26" s="1218"/>
      <c r="H26" s="993"/>
      <c r="I26" s="1219"/>
      <c r="J26" s="1318"/>
      <c r="K26" s="1309"/>
      <c r="L26" s="1219"/>
      <c r="M26" s="1326"/>
      <c r="N26" s="245"/>
      <c r="O26" s="90"/>
    </row>
    <row r="27" spans="1:15" x14ac:dyDescent="0.25">
      <c r="A27" s="19">
        <v>1922</v>
      </c>
      <c r="B27" s="1258"/>
      <c r="C27" s="1257"/>
      <c r="D27" s="1218"/>
      <c r="E27" s="1299">
        <f>'[4]New Zealand'!$B27</f>
        <v>10.467346883568785</v>
      </c>
      <c r="F27" s="1298"/>
      <c r="G27" s="1218"/>
      <c r="H27" s="993"/>
      <c r="I27" s="1219"/>
      <c r="J27" s="1318"/>
      <c r="K27" s="1309"/>
      <c r="L27" s="1219"/>
      <c r="M27" s="1326"/>
      <c r="N27" s="245"/>
      <c r="O27" s="90"/>
    </row>
    <row r="28" spans="1:15" x14ac:dyDescent="0.25">
      <c r="A28" s="19">
        <v>1923</v>
      </c>
      <c r="B28" s="1258"/>
      <c r="C28" s="1257"/>
      <c r="D28" s="1218"/>
      <c r="E28" s="1299">
        <f>'[4]New Zealand'!$B28</f>
        <v>10.943855524618373</v>
      </c>
      <c r="F28" s="1298"/>
      <c r="G28" s="1218"/>
      <c r="H28" s="993"/>
      <c r="I28" s="1219"/>
      <c r="J28" s="1318"/>
      <c r="K28" s="1309"/>
      <c r="L28" s="1219"/>
      <c r="M28" s="1326"/>
      <c r="N28" s="245"/>
      <c r="O28" s="90"/>
    </row>
    <row r="29" spans="1:15" x14ac:dyDescent="0.25">
      <c r="A29" s="19">
        <v>1924</v>
      </c>
      <c r="B29" s="1258"/>
      <c r="C29" s="1257"/>
      <c r="D29" s="1218"/>
      <c r="E29" s="1299">
        <f>'[4]New Zealand'!$B29</f>
        <v>10.885344459073403</v>
      </c>
      <c r="F29" s="1298"/>
      <c r="G29" s="1218"/>
      <c r="H29" s="993"/>
      <c r="I29" s="1219"/>
      <c r="J29" s="1318"/>
      <c r="K29" s="1309"/>
      <c r="L29" s="1219"/>
      <c r="M29" s="1326"/>
      <c r="N29" s="245"/>
      <c r="O29" s="90"/>
    </row>
    <row r="30" spans="1:15" x14ac:dyDescent="0.25">
      <c r="A30" s="19">
        <v>1925</v>
      </c>
      <c r="B30" s="1258"/>
      <c r="C30" s="1257"/>
      <c r="D30" s="1218"/>
      <c r="E30" s="1299">
        <f>'[4]New Zealand'!$B30</f>
        <v>11.081747559830863</v>
      </c>
      <c r="F30" s="1298"/>
      <c r="G30" s="1218"/>
      <c r="H30" s="993"/>
      <c r="I30" s="1219"/>
      <c r="J30" s="1318"/>
      <c r="K30" s="1309"/>
      <c r="L30" s="1219"/>
      <c r="M30" s="1326"/>
      <c r="N30" s="245"/>
      <c r="O30" s="90"/>
    </row>
    <row r="31" spans="1:15" x14ac:dyDescent="0.25">
      <c r="A31" s="19">
        <v>1926</v>
      </c>
      <c r="B31" s="1258"/>
      <c r="C31" s="1257"/>
      <c r="D31" s="1218"/>
      <c r="E31" s="1299">
        <f>'[4]New Zealand'!$B31</f>
        <v>10.839869951992538</v>
      </c>
      <c r="F31" s="1298"/>
      <c r="G31" s="1218"/>
      <c r="H31" s="993"/>
      <c r="I31" s="1219"/>
      <c r="J31" s="1318"/>
      <c r="K31" s="1309"/>
      <c r="L31" s="1219"/>
      <c r="M31" s="1326"/>
      <c r="N31" s="245"/>
      <c r="O31" s="90"/>
    </row>
    <row r="32" spans="1:15" x14ac:dyDescent="0.25">
      <c r="A32" s="19">
        <v>1927</v>
      </c>
      <c r="B32" s="1258"/>
      <c r="C32" s="1257"/>
      <c r="D32" s="1218"/>
      <c r="E32" s="1299">
        <f>'[4]New Zealand'!$B32</f>
        <v>10.643642433110667</v>
      </c>
      <c r="F32" s="1298"/>
      <c r="G32" s="1218"/>
      <c r="H32" s="993"/>
      <c r="I32" s="1219"/>
      <c r="J32" s="1318"/>
      <c r="K32" s="1309"/>
      <c r="L32" s="1219"/>
      <c r="M32" s="1326"/>
      <c r="N32" s="245"/>
      <c r="O32" s="90"/>
    </row>
    <row r="33" spans="1:15" x14ac:dyDescent="0.25">
      <c r="A33" s="19">
        <v>1928</v>
      </c>
      <c r="B33" s="1258"/>
      <c r="C33" s="1257"/>
      <c r="D33" s="1218"/>
      <c r="E33" s="1299">
        <f>'[4]New Zealand'!$B33</f>
        <v>11.468016892626995</v>
      </c>
      <c r="F33" s="1298"/>
      <c r="G33" s="1218"/>
      <c r="H33" s="993"/>
      <c r="I33" s="1219"/>
      <c r="J33" s="1318"/>
      <c r="K33" s="1309"/>
      <c r="L33" s="1219"/>
      <c r="M33" s="1326"/>
      <c r="N33" s="245"/>
      <c r="O33" s="90"/>
    </row>
    <row r="34" spans="1:15" x14ac:dyDescent="0.25">
      <c r="A34" s="19">
        <v>1929</v>
      </c>
      <c r="B34" s="1258"/>
      <c r="C34" s="1257"/>
      <c r="D34" s="1218"/>
      <c r="E34" s="1299">
        <f>'[4]New Zealand'!$B34</f>
        <v>10.989526586090939</v>
      </c>
      <c r="F34" s="1298"/>
      <c r="G34" s="1218"/>
      <c r="H34" s="993"/>
      <c r="I34" s="1219"/>
      <c r="J34" s="1318"/>
      <c r="K34" s="1309"/>
      <c r="L34" s="1219"/>
      <c r="M34" s="1326"/>
      <c r="N34" s="245"/>
      <c r="O34" s="90"/>
    </row>
    <row r="35" spans="1:15" x14ac:dyDescent="0.25">
      <c r="A35" s="19">
        <v>1930</v>
      </c>
      <c r="B35" s="1258"/>
      <c r="C35" s="1257"/>
      <c r="D35" s="1218"/>
      <c r="E35" s="1299">
        <f>'[4]New Zealand'!$B35</f>
        <v>10.568297971196735</v>
      </c>
      <c r="F35" s="1298"/>
      <c r="G35" s="1218"/>
      <c r="H35" s="993"/>
      <c r="I35" s="1219"/>
      <c r="J35" s="1318"/>
      <c r="K35" s="1309"/>
      <c r="L35" s="1219"/>
      <c r="M35" s="1326"/>
      <c r="N35" s="245"/>
      <c r="O35" s="90"/>
    </row>
    <row r="36" spans="1:15" x14ac:dyDescent="0.25">
      <c r="A36" s="19">
        <v>1931</v>
      </c>
      <c r="B36" s="1258"/>
      <c r="C36" s="1257"/>
      <c r="D36" s="1218"/>
      <c r="E36" s="1299"/>
      <c r="F36" s="1298"/>
      <c r="G36" s="1218"/>
      <c r="H36" s="993"/>
      <c r="I36" s="1219"/>
      <c r="J36" s="1318"/>
      <c r="K36" s="1309"/>
      <c r="L36" s="1219"/>
      <c r="M36" s="1326"/>
      <c r="N36" s="245"/>
      <c r="O36" s="90"/>
    </row>
    <row r="37" spans="1:15" x14ac:dyDescent="0.25">
      <c r="A37" s="19">
        <v>1932</v>
      </c>
      <c r="B37" s="1258"/>
      <c r="C37" s="1257"/>
      <c r="D37" s="1218"/>
      <c r="E37" s="1299"/>
      <c r="F37" s="1298"/>
      <c r="G37" s="1218"/>
      <c r="H37" s="993"/>
      <c r="I37" s="1219"/>
      <c r="J37" s="1318"/>
      <c r="K37" s="1309"/>
      <c r="L37" s="1219"/>
      <c r="M37" s="1326"/>
      <c r="N37" s="245"/>
      <c r="O37" s="90"/>
    </row>
    <row r="38" spans="1:15" x14ac:dyDescent="0.25">
      <c r="A38" s="19">
        <v>1933</v>
      </c>
      <c r="B38" s="1258"/>
      <c r="C38" s="1257"/>
      <c r="D38" s="1218"/>
      <c r="E38" s="1299">
        <f>'[4]New Zealand'!$B38</f>
        <v>10.857153234010836</v>
      </c>
      <c r="F38" s="1298"/>
      <c r="G38" s="1218"/>
      <c r="H38" s="993"/>
      <c r="I38" s="1219"/>
      <c r="J38" s="1318"/>
      <c r="K38" s="1309"/>
      <c r="L38" s="1219"/>
      <c r="M38" s="1326"/>
      <c r="N38" s="245"/>
      <c r="O38" s="90"/>
    </row>
    <row r="39" spans="1:15" x14ac:dyDescent="0.25">
      <c r="A39" s="19">
        <v>1934</v>
      </c>
      <c r="B39" s="1258"/>
      <c r="C39" s="1257"/>
      <c r="D39" s="1218"/>
      <c r="E39" s="1299">
        <f>'[4]New Zealand'!$B39</f>
        <v>10.423104039341638</v>
      </c>
      <c r="F39" s="1298"/>
      <c r="G39" s="1218"/>
      <c r="H39" s="993"/>
      <c r="I39" s="1219"/>
      <c r="J39" s="1318"/>
      <c r="K39" s="1309"/>
      <c r="L39" s="1219"/>
      <c r="M39" s="1326"/>
      <c r="N39" s="245"/>
      <c r="O39" s="90"/>
    </row>
    <row r="40" spans="1:15" x14ac:dyDescent="0.25">
      <c r="A40" s="19">
        <v>1935</v>
      </c>
      <c r="B40" s="1258"/>
      <c r="C40" s="1257"/>
      <c r="D40" s="1218"/>
      <c r="E40" s="1299">
        <f>'[4]New Zealand'!$B40</f>
        <v>10.360896212304846</v>
      </c>
      <c r="F40" s="1298"/>
      <c r="G40" s="1218"/>
      <c r="H40" s="993"/>
      <c r="I40" s="1219"/>
      <c r="J40" s="1318"/>
      <c r="K40" s="1309"/>
      <c r="L40" s="1219"/>
      <c r="M40" s="1326"/>
      <c r="N40" s="245"/>
      <c r="O40" s="90"/>
    </row>
    <row r="41" spans="1:15" x14ac:dyDescent="0.25">
      <c r="A41" s="19">
        <v>1936</v>
      </c>
      <c r="B41" s="1258"/>
      <c r="C41" s="1257"/>
      <c r="D41" s="1218"/>
      <c r="E41" s="1299">
        <f>'[4]New Zealand'!$B41</f>
        <v>10.6632032582473</v>
      </c>
      <c r="F41" s="1298"/>
      <c r="G41" s="1218"/>
      <c r="H41" s="993"/>
      <c r="I41" s="1219"/>
      <c r="J41" s="1318"/>
      <c r="K41" s="1309"/>
      <c r="L41" s="1219"/>
      <c r="M41" s="1326"/>
      <c r="N41" s="245"/>
      <c r="O41" s="90"/>
    </row>
    <row r="42" spans="1:15" x14ac:dyDescent="0.25">
      <c r="A42" s="19">
        <v>1937</v>
      </c>
      <c r="B42" s="1258"/>
      <c r="C42" s="1257"/>
      <c r="D42" s="1218"/>
      <c r="E42" s="1299">
        <f>'[4]New Zealand'!$B42</f>
        <v>8.3312104686662511</v>
      </c>
      <c r="F42" s="1298"/>
      <c r="G42" s="1218"/>
      <c r="H42" s="993"/>
      <c r="I42" s="1219"/>
      <c r="J42" s="1318"/>
      <c r="K42" s="1309"/>
      <c r="L42" s="1219"/>
      <c r="M42" s="1326"/>
      <c r="N42" s="245"/>
      <c r="O42" s="90"/>
    </row>
    <row r="43" spans="1:15" x14ac:dyDescent="0.25">
      <c r="A43" s="19">
        <v>1938</v>
      </c>
      <c r="B43" s="1258"/>
      <c r="C43" s="1257"/>
      <c r="D43" s="1218"/>
      <c r="E43" s="1299">
        <f>'[4]New Zealand'!$B43</f>
        <v>7.3213301201533536</v>
      </c>
      <c r="F43" s="1298"/>
      <c r="G43" s="1218"/>
      <c r="H43" s="993"/>
      <c r="I43" s="1219"/>
      <c r="J43" s="1318"/>
      <c r="K43" s="1309"/>
      <c r="L43" s="1219"/>
      <c r="M43" s="1326"/>
      <c r="N43" s="245"/>
      <c r="O43" s="90"/>
    </row>
    <row r="44" spans="1:15" x14ac:dyDescent="0.25">
      <c r="A44" s="19">
        <v>1939</v>
      </c>
      <c r="B44" s="1258"/>
      <c r="C44" s="1257"/>
      <c r="D44" s="1218"/>
      <c r="E44" s="1299">
        <f>'[4]New Zealand'!$B44</f>
        <v>7.8461724673040818</v>
      </c>
      <c r="F44" s="1298"/>
      <c r="G44" s="1218"/>
      <c r="H44" s="993"/>
      <c r="I44" s="1219"/>
      <c r="J44" s="1318"/>
      <c r="K44" s="1309"/>
      <c r="L44" s="1219"/>
      <c r="M44" s="1326"/>
      <c r="N44" s="245"/>
      <c r="O44" s="90"/>
    </row>
    <row r="45" spans="1:15" x14ac:dyDescent="0.25">
      <c r="A45" s="19">
        <v>1940</v>
      </c>
      <c r="B45" s="1258"/>
      <c r="C45" s="1257"/>
      <c r="D45" s="1218"/>
      <c r="E45" s="1299">
        <f>'[4]New Zealand'!$B45</f>
        <v>7.417102430798673</v>
      </c>
      <c r="F45" s="1298"/>
      <c r="G45" s="1218"/>
      <c r="H45" s="993"/>
      <c r="I45" s="1219"/>
      <c r="J45" s="1318"/>
      <c r="K45" s="1309"/>
      <c r="L45" s="1219"/>
      <c r="M45" s="1326"/>
      <c r="N45" s="245"/>
      <c r="O45" s="90"/>
    </row>
    <row r="46" spans="1:15" x14ac:dyDescent="0.25">
      <c r="A46" s="19">
        <v>1941</v>
      </c>
      <c r="B46" s="1258"/>
      <c r="C46" s="1257"/>
      <c r="D46" s="1218"/>
      <c r="E46" s="1299"/>
      <c r="F46" s="1298"/>
      <c r="G46" s="1218"/>
      <c r="H46" s="993"/>
      <c r="I46" s="1219"/>
      <c r="J46" s="1318"/>
      <c r="K46" s="1309"/>
      <c r="L46" s="1219"/>
      <c r="M46" s="1326"/>
      <c r="N46" s="245"/>
      <c r="O46" s="90"/>
    </row>
    <row r="47" spans="1:15" x14ac:dyDescent="0.25">
      <c r="A47" s="19">
        <v>1942</v>
      </c>
      <c r="B47" s="1258"/>
      <c r="C47" s="1257"/>
      <c r="D47" s="1218"/>
      <c r="E47" s="1299"/>
      <c r="F47" s="1298"/>
      <c r="G47" s="1218"/>
      <c r="H47" s="993"/>
      <c r="I47" s="1219"/>
      <c r="J47" s="1318"/>
      <c r="K47" s="1309"/>
      <c r="L47" s="1219"/>
      <c r="M47" s="1326"/>
      <c r="N47" s="245"/>
      <c r="O47" s="90"/>
    </row>
    <row r="48" spans="1:15" x14ac:dyDescent="0.25">
      <c r="A48" s="19">
        <v>1943</v>
      </c>
      <c r="B48" s="1258"/>
      <c r="C48" s="1257"/>
      <c r="D48" s="1218"/>
      <c r="E48" s="1299"/>
      <c r="F48" s="1298"/>
      <c r="G48" s="1218"/>
      <c r="H48" s="993"/>
      <c r="I48" s="1219"/>
      <c r="J48" s="1318"/>
      <c r="K48" s="1309"/>
      <c r="L48" s="1219"/>
      <c r="M48" s="1326"/>
      <c r="N48" s="245"/>
      <c r="O48" s="90"/>
    </row>
    <row r="49" spans="1:15" x14ac:dyDescent="0.25">
      <c r="A49" s="19">
        <v>1944</v>
      </c>
      <c r="B49" s="1258"/>
      <c r="C49" s="1257"/>
      <c r="D49" s="1218"/>
      <c r="E49" s="1299"/>
      <c r="F49" s="1298"/>
      <c r="G49" s="1218"/>
      <c r="H49" s="993"/>
      <c r="I49" s="1219"/>
      <c r="J49" s="1318"/>
      <c r="K49" s="1309"/>
      <c r="L49" s="1219"/>
      <c r="M49" s="1326"/>
      <c r="N49" s="245"/>
      <c r="O49" s="90"/>
    </row>
    <row r="50" spans="1:15" x14ac:dyDescent="0.25">
      <c r="A50" s="19">
        <v>1945</v>
      </c>
      <c r="B50" s="1258"/>
      <c r="C50" s="1257"/>
      <c r="D50" s="1218"/>
      <c r="E50" s="1299">
        <f>'[4]New Zealand'!$B50</f>
        <v>6.8805971021145869</v>
      </c>
      <c r="F50" s="1298"/>
      <c r="G50" s="1218"/>
      <c r="H50" s="993"/>
      <c r="I50" s="1219"/>
      <c r="J50" s="1318"/>
      <c r="K50" s="1309"/>
      <c r="L50" s="1219"/>
      <c r="M50" s="1326"/>
      <c r="N50" s="245"/>
      <c r="O50" s="90"/>
    </row>
    <row r="51" spans="1:15" x14ac:dyDescent="0.25">
      <c r="A51" s="19">
        <v>1946</v>
      </c>
      <c r="B51" s="1258"/>
      <c r="C51" s="1257"/>
      <c r="D51" s="1218"/>
      <c r="E51" s="1299">
        <f>'[4]New Zealand'!$B51</f>
        <v>7.5027559946588704</v>
      </c>
      <c r="F51" s="1298"/>
      <c r="G51" s="1218"/>
      <c r="H51" s="993"/>
      <c r="I51" s="1219"/>
      <c r="J51" s="1318"/>
      <c r="K51" s="1309"/>
      <c r="L51" s="1219"/>
      <c r="M51" s="1326"/>
      <c r="N51" s="245"/>
      <c r="O51" s="90"/>
    </row>
    <row r="52" spans="1:15" x14ac:dyDescent="0.25">
      <c r="A52" s="19">
        <v>1947</v>
      </c>
      <c r="B52" s="1258"/>
      <c r="C52" s="1257"/>
      <c r="D52" s="1218"/>
      <c r="E52" s="1299">
        <f>'[4]New Zealand'!$B52</f>
        <v>7.7173180960351662</v>
      </c>
      <c r="F52" s="1298"/>
      <c r="G52" s="1218"/>
      <c r="H52" s="993"/>
      <c r="I52" s="1219"/>
      <c r="J52" s="1318"/>
      <c r="K52" s="1309"/>
      <c r="L52" s="1219"/>
      <c r="M52" s="1326"/>
      <c r="N52" s="245"/>
      <c r="O52" s="90"/>
    </row>
    <row r="53" spans="1:15" x14ac:dyDescent="0.25">
      <c r="A53" s="19">
        <v>1948</v>
      </c>
      <c r="B53" s="1258"/>
      <c r="C53" s="1257"/>
      <c r="D53" s="1218"/>
      <c r="E53" s="1299">
        <f>'[4]New Zealand'!$B53</f>
        <v>7.7367353509093526</v>
      </c>
      <c r="F53" s="1298"/>
      <c r="G53" s="1218"/>
      <c r="H53" s="993"/>
      <c r="I53" s="1219"/>
      <c r="J53" s="1318"/>
      <c r="K53" s="1309"/>
      <c r="L53" s="1219"/>
      <c r="M53" s="1326"/>
      <c r="N53" s="245"/>
      <c r="O53" s="90"/>
    </row>
    <row r="54" spans="1:15" x14ac:dyDescent="0.25">
      <c r="A54" s="19">
        <v>1949</v>
      </c>
      <c r="B54" s="1258"/>
      <c r="C54" s="1257"/>
      <c r="D54" s="1218"/>
      <c r="E54" s="1299">
        <f>'[4]New Zealand'!$B54</f>
        <v>8.0175759458039479</v>
      </c>
      <c r="F54" s="1298"/>
      <c r="G54" s="1218"/>
      <c r="H54" s="993"/>
      <c r="I54" s="1219"/>
      <c r="J54" s="1318"/>
      <c r="K54" s="1309"/>
      <c r="L54" s="1219"/>
      <c r="M54" s="1326"/>
      <c r="N54" s="245"/>
      <c r="O54" s="90"/>
    </row>
    <row r="55" spans="1:15" x14ac:dyDescent="0.25">
      <c r="A55" s="19">
        <v>1950</v>
      </c>
      <c r="B55" s="1258"/>
      <c r="C55" s="1257"/>
      <c r="D55" s="1218"/>
      <c r="E55" s="1299">
        <f>'[4]New Zealand'!$B55</f>
        <v>9.4369386715936443</v>
      </c>
      <c r="F55" s="1298"/>
      <c r="G55" s="1218"/>
      <c r="H55" s="993"/>
      <c r="I55" s="1219"/>
      <c r="J55" s="1318"/>
      <c r="K55" s="1309"/>
      <c r="L55" s="1219"/>
      <c r="M55" s="1326"/>
      <c r="N55" s="245"/>
      <c r="O55" s="90"/>
    </row>
    <row r="56" spans="1:15" x14ac:dyDescent="0.25">
      <c r="A56" s="19">
        <v>1951</v>
      </c>
      <c r="B56" s="1258"/>
      <c r="C56" s="1257"/>
      <c r="D56" s="1218"/>
      <c r="E56" s="1299">
        <f>'[4]New Zealand'!$B56</f>
        <v>7.8827567494987507</v>
      </c>
      <c r="F56" s="1298"/>
      <c r="G56" s="1218"/>
      <c r="H56" s="993"/>
      <c r="I56" s="1219"/>
      <c r="J56" s="1318"/>
      <c r="K56" s="1309"/>
      <c r="L56" s="1219"/>
      <c r="M56" s="1326"/>
      <c r="N56" s="245"/>
      <c r="O56" s="90"/>
    </row>
    <row r="57" spans="1:15" x14ac:dyDescent="0.25">
      <c r="A57" s="19">
        <v>1952</v>
      </c>
      <c r="B57" s="1258"/>
      <c r="C57" s="1257"/>
      <c r="D57" s="1218"/>
      <c r="E57" s="1299">
        <f>'[4]New Zealand'!$B57</f>
        <v>7.9430489124286403</v>
      </c>
      <c r="F57" s="1298"/>
      <c r="G57" s="1218"/>
      <c r="H57" s="993"/>
      <c r="I57" s="1219"/>
      <c r="J57" s="1318"/>
      <c r="K57" s="1309"/>
      <c r="L57" s="1219"/>
      <c r="M57" s="1326"/>
      <c r="N57" s="245"/>
      <c r="O57" s="90"/>
    </row>
    <row r="58" spans="1:15" x14ac:dyDescent="0.25">
      <c r="A58" s="19">
        <v>1953</v>
      </c>
      <c r="B58" s="1258"/>
      <c r="C58" s="1257"/>
      <c r="D58" s="1218"/>
      <c r="E58" s="1299"/>
      <c r="F58" s="1298">
        <f>'[4]New Zealand'!$C58</f>
        <v>9.8967124725114672</v>
      </c>
      <c r="G58" s="1218"/>
      <c r="H58" s="993"/>
      <c r="I58" s="1219"/>
      <c r="J58" s="1318"/>
      <c r="K58" s="1309"/>
      <c r="L58" s="1219"/>
      <c r="M58" s="1326"/>
      <c r="N58" s="245"/>
      <c r="O58" s="90"/>
    </row>
    <row r="59" spans="1:15" x14ac:dyDescent="0.25">
      <c r="A59" s="19">
        <v>1954</v>
      </c>
      <c r="B59" s="1258"/>
      <c r="C59" s="1257"/>
      <c r="D59" s="1218"/>
      <c r="E59" s="1299"/>
      <c r="F59" s="1298">
        <f>'[4]New Zealand'!$C59</f>
        <v>9.5428873461404891</v>
      </c>
      <c r="G59" s="1218"/>
      <c r="H59" s="993"/>
      <c r="I59" s="1219"/>
      <c r="J59" s="1318"/>
      <c r="K59" s="1309"/>
      <c r="L59" s="1219"/>
      <c r="M59" s="1326"/>
      <c r="N59" s="245"/>
      <c r="O59" s="90"/>
    </row>
    <row r="60" spans="1:15" x14ac:dyDescent="0.25">
      <c r="A60" s="19">
        <v>1955</v>
      </c>
      <c r="B60" s="1258"/>
      <c r="C60" s="1257"/>
      <c r="D60" s="1218"/>
      <c r="E60" s="1299"/>
      <c r="F60" s="1298">
        <f>'[4]New Zealand'!$C60</f>
        <v>8.7559603164729403</v>
      </c>
      <c r="G60" s="1218"/>
      <c r="H60" s="993"/>
      <c r="I60" s="1219"/>
      <c r="J60" s="1318"/>
      <c r="K60" s="1309"/>
      <c r="L60" s="1219"/>
      <c r="M60" s="1326"/>
      <c r="N60" s="245"/>
      <c r="O60" s="90"/>
    </row>
    <row r="61" spans="1:15" x14ac:dyDescent="0.25">
      <c r="A61" s="19">
        <v>1956</v>
      </c>
      <c r="B61" s="1258"/>
      <c r="C61" s="1257"/>
      <c r="D61" s="1218"/>
      <c r="E61" s="1299"/>
      <c r="F61" s="1298">
        <f>'[4]New Zealand'!$C61</f>
        <v>8.9098491412797003</v>
      </c>
      <c r="G61" s="1218"/>
      <c r="H61" s="993"/>
      <c r="I61" s="1219"/>
      <c r="J61" s="1318"/>
      <c r="K61" s="1309"/>
      <c r="L61" s="1219"/>
      <c r="M61" s="1326">
        <v>25.4</v>
      </c>
      <c r="N61" s="245"/>
      <c r="O61" s="90"/>
    </row>
    <row r="62" spans="1:15" x14ac:dyDescent="0.25">
      <c r="A62" s="19">
        <v>1957</v>
      </c>
      <c r="B62" s="1258"/>
      <c r="C62" s="1257"/>
      <c r="D62" s="1218"/>
      <c r="E62" s="1299"/>
      <c r="F62" s="1298">
        <f>'[4]New Zealand'!$C62</f>
        <v>8.653482997422282</v>
      </c>
      <c r="G62" s="1218"/>
      <c r="H62" s="993"/>
      <c r="I62" s="1219"/>
      <c r="J62" s="1318"/>
      <c r="K62" s="1309"/>
      <c r="L62" s="1219"/>
      <c r="M62" s="1326"/>
      <c r="N62" s="245"/>
      <c r="O62" s="90"/>
    </row>
    <row r="63" spans="1:15" x14ac:dyDescent="0.25">
      <c r="A63" s="19">
        <v>1958</v>
      </c>
      <c r="B63" s="1258">
        <v>60.6</v>
      </c>
      <c r="C63" s="1257"/>
      <c r="D63" s="1218"/>
      <c r="E63" s="1299"/>
      <c r="F63" s="1298">
        <f>'[4]New Zealand'!$C63</f>
        <v>7.2568062385839802</v>
      </c>
      <c r="G63" s="1218"/>
      <c r="H63" s="993"/>
      <c r="I63" s="1219"/>
      <c r="J63" s="1327">
        <f>'[41]Table M.3 (Easton)'!$F4</f>
        <v>148</v>
      </c>
      <c r="K63" s="1309"/>
      <c r="L63" s="1219"/>
      <c r="M63" s="1326"/>
      <c r="N63" s="245"/>
      <c r="O63" s="90"/>
    </row>
    <row r="64" spans="1:15" x14ac:dyDescent="0.25">
      <c r="A64" s="19">
        <v>1959</v>
      </c>
      <c r="B64" s="1258">
        <v>61</v>
      </c>
      <c r="C64" s="1257"/>
      <c r="D64" s="1218"/>
      <c r="E64" s="1299"/>
      <c r="F64" s="1298">
        <f>'[4]New Zealand'!$C64</f>
        <v>7.6024307620366995</v>
      </c>
      <c r="G64" s="1218"/>
      <c r="H64" s="993"/>
      <c r="I64" s="1219"/>
      <c r="J64" s="1327">
        <f>'[41]Table M.3 (Easton)'!$F5</f>
        <v>149</v>
      </c>
      <c r="K64" s="1309"/>
      <c r="L64" s="1219"/>
      <c r="M64" s="1326"/>
      <c r="N64" s="245"/>
      <c r="O64" s="90"/>
    </row>
    <row r="65" spans="1:15" x14ac:dyDescent="0.25">
      <c r="A65" s="19">
        <v>1960</v>
      </c>
      <c r="B65" s="1258">
        <v>59.7</v>
      </c>
      <c r="C65" s="1257"/>
      <c r="D65" s="1218"/>
      <c r="E65" s="1299"/>
      <c r="F65" s="1298">
        <f>'[4]New Zealand'!$C65</f>
        <v>7.4372354092035877</v>
      </c>
      <c r="G65" s="1218"/>
      <c r="H65" s="993"/>
      <c r="I65" s="1219"/>
      <c r="J65" s="1327">
        <f>'[41]Table M.3 (Easton)'!$F6</f>
        <v>150</v>
      </c>
      <c r="K65" s="1309"/>
      <c r="L65" s="1219"/>
      <c r="M65" s="1326"/>
      <c r="N65" s="245"/>
      <c r="O65" s="90"/>
    </row>
    <row r="66" spans="1:15" x14ac:dyDescent="0.25">
      <c r="A66" s="19">
        <v>1961</v>
      </c>
      <c r="B66" s="1258"/>
      <c r="C66" s="1257"/>
      <c r="D66" s="1218"/>
      <c r="E66" s="1299"/>
      <c r="F66" s="1298"/>
      <c r="G66" s="1218"/>
      <c r="H66" s="993"/>
      <c r="I66" s="1219"/>
      <c r="J66" s="1327"/>
      <c r="K66" s="1309"/>
      <c r="L66" s="1219"/>
      <c r="M66" s="1326"/>
      <c r="N66" s="245"/>
      <c r="O66" s="90"/>
    </row>
    <row r="67" spans="1:15" x14ac:dyDescent="0.25">
      <c r="A67" s="19">
        <v>1962</v>
      </c>
      <c r="B67" s="1258">
        <v>58.2</v>
      </c>
      <c r="C67" s="1328"/>
      <c r="D67" s="1218"/>
      <c r="E67" s="1299"/>
      <c r="F67" s="1298">
        <f>'[4]New Zealand'!$C67</f>
        <v>7.2517887351132826</v>
      </c>
      <c r="G67" s="1218"/>
      <c r="H67" s="993"/>
      <c r="I67" s="1219"/>
      <c r="J67" s="1327">
        <f>'[41]Table M.3 (Easton)'!$F8</f>
        <v>149</v>
      </c>
      <c r="K67" s="1309"/>
      <c r="L67" s="1219"/>
      <c r="M67" s="1326"/>
      <c r="N67" s="245"/>
      <c r="O67" s="90"/>
    </row>
    <row r="68" spans="1:15" x14ac:dyDescent="0.25">
      <c r="A68" s="19">
        <v>1963</v>
      </c>
      <c r="B68" s="1258">
        <v>58.1</v>
      </c>
      <c r="C68" s="1328"/>
      <c r="D68" s="1218"/>
      <c r="E68" s="1299"/>
      <c r="F68" s="1298">
        <f>'[4]New Zealand'!$C68</f>
        <v>7.2877541422133882</v>
      </c>
      <c r="G68" s="1218"/>
      <c r="H68" s="993"/>
      <c r="I68" s="1219"/>
      <c r="J68" s="1327">
        <f>'[41]Table M.3 (Easton)'!$F9</f>
        <v>149</v>
      </c>
      <c r="K68" s="1309"/>
      <c r="L68" s="1219"/>
      <c r="M68" s="1326"/>
      <c r="N68" s="245"/>
      <c r="O68" s="90"/>
    </row>
    <row r="69" spans="1:15" x14ac:dyDescent="0.25">
      <c r="A69" s="19">
        <v>1964</v>
      </c>
      <c r="B69" s="1258">
        <v>57.7</v>
      </c>
      <c r="C69" s="1328"/>
      <c r="D69" s="1218"/>
      <c r="E69" s="1299"/>
      <c r="F69" s="1298">
        <f>'[4]New Zealand'!$C69</f>
        <v>7.4244807707580511</v>
      </c>
      <c r="G69" s="1218"/>
      <c r="H69" s="993"/>
      <c r="I69" s="1219"/>
      <c r="J69" s="1327">
        <f>'[41]Table M.3 (Easton)'!$F10</f>
        <v>149</v>
      </c>
      <c r="K69" s="1309"/>
      <c r="L69" s="1219"/>
      <c r="M69" s="1326"/>
      <c r="N69" s="245"/>
      <c r="O69" s="90"/>
    </row>
    <row r="70" spans="1:15" x14ac:dyDescent="0.25">
      <c r="A70" s="19">
        <v>1965</v>
      </c>
      <c r="B70" s="1258">
        <v>56.3</v>
      </c>
      <c r="C70" s="1328"/>
      <c r="D70" s="1218"/>
      <c r="E70" s="1299"/>
      <c r="F70" s="1298">
        <f>'[4]New Zealand'!$C70</f>
        <v>6.7232732075124471</v>
      </c>
      <c r="G70" s="1218"/>
      <c r="H70" s="993"/>
      <c r="I70" s="1219"/>
      <c r="J70" s="1327">
        <f>'[41]Table M.3 (Easton)'!$F11</f>
        <v>150</v>
      </c>
      <c r="K70" s="1309"/>
      <c r="L70" s="1219"/>
      <c r="M70" s="1326"/>
      <c r="N70" s="245"/>
      <c r="O70" s="90"/>
    </row>
    <row r="71" spans="1:15" x14ac:dyDescent="0.25">
      <c r="A71" s="19">
        <v>1966</v>
      </c>
      <c r="B71" s="1258">
        <v>55.6</v>
      </c>
      <c r="C71" s="1328"/>
      <c r="D71" s="1218"/>
      <c r="E71" s="1299"/>
      <c r="F71" s="1298">
        <f>'[4]New Zealand'!$C71</f>
        <v>6.5616048829258595</v>
      </c>
      <c r="G71" s="1218"/>
      <c r="H71" s="993"/>
      <c r="I71" s="1219"/>
      <c r="J71" s="1327">
        <f>'[41]Table M.3 (Easton)'!$F12</f>
        <v>150</v>
      </c>
      <c r="K71" s="1309"/>
      <c r="L71" s="1219"/>
      <c r="M71" s="1329">
        <v>18</v>
      </c>
      <c r="N71" s="245"/>
      <c r="O71" s="90"/>
    </row>
    <row r="72" spans="1:15" x14ac:dyDescent="0.25">
      <c r="A72" s="19">
        <v>1967</v>
      </c>
      <c r="B72" s="1258">
        <v>55.4</v>
      </c>
      <c r="C72" s="1328"/>
      <c r="D72" s="1218"/>
      <c r="E72" s="1299"/>
      <c r="F72" s="1298">
        <f>'[4]New Zealand'!$C72</f>
        <v>6.5891029415764999</v>
      </c>
      <c r="G72" s="1218"/>
      <c r="H72" s="993"/>
      <c r="I72" s="1219"/>
      <c r="J72" s="1327">
        <f>'[41]Table M.3 (Easton)'!$F13</f>
        <v>153</v>
      </c>
      <c r="K72" s="1309"/>
      <c r="L72" s="1219"/>
      <c r="M72" s="1326"/>
      <c r="N72" s="245"/>
      <c r="O72" s="90"/>
    </row>
    <row r="73" spans="1:15" x14ac:dyDescent="0.25">
      <c r="A73" s="19">
        <v>1968</v>
      </c>
      <c r="B73" s="1258">
        <v>55.1</v>
      </c>
      <c r="C73" s="1328"/>
      <c r="D73" s="1218"/>
      <c r="E73" s="1299"/>
      <c r="F73" s="1298">
        <f>'[4]New Zealand'!$C73</f>
        <v>6.7154120335195397</v>
      </c>
      <c r="G73" s="1218"/>
      <c r="H73" s="993"/>
      <c r="I73" s="1219"/>
      <c r="J73" s="1327">
        <f>'[41]Table M.3 (Easton)'!$F14</f>
        <v>152</v>
      </c>
      <c r="K73" s="1309"/>
      <c r="L73" s="1219"/>
      <c r="M73" s="1326"/>
      <c r="N73" s="245"/>
      <c r="O73" s="90"/>
    </row>
    <row r="74" spans="1:15" x14ac:dyDescent="0.25">
      <c r="A74" s="19">
        <v>1969</v>
      </c>
      <c r="B74" s="1258">
        <v>55.2</v>
      </c>
      <c r="C74" s="1328"/>
      <c r="D74" s="1218"/>
      <c r="E74" s="1299"/>
      <c r="F74" s="1298">
        <f>'[4]New Zealand'!$C74</f>
        <v>6.6978267653391281</v>
      </c>
      <c r="G74" s="1218"/>
      <c r="H74" s="993"/>
      <c r="I74" s="1219"/>
      <c r="J74" s="1327">
        <f>'[41]Table M.3 (Easton)'!$F15</f>
        <v>154</v>
      </c>
      <c r="K74" s="1309"/>
      <c r="L74" s="1219"/>
      <c r="M74" s="1326"/>
      <c r="N74" s="245"/>
      <c r="O74" s="90"/>
    </row>
    <row r="75" spans="1:15" x14ac:dyDescent="0.25">
      <c r="A75" s="19">
        <v>1970</v>
      </c>
      <c r="B75" s="1258">
        <v>54.7</v>
      </c>
      <c r="C75" s="1328"/>
      <c r="D75" s="1218"/>
      <c r="E75" s="1299"/>
      <c r="F75" s="1298">
        <f>'[4]New Zealand'!$C75</f>
        <v>6.6391844863122511</v>
      </c>
      <c r="G75" s="1218"/>
      <c r="H75" s="993"/>
      <c r="I75" s="1219"/>
      <c r="J75" s="1327">
        <f>'[41]Table M.3 (Easton)'!$F16</f>
        <v>156</v>
      </c>
      <c r="K75" s="1309"/>
      <c r="L75" s="1219"/>
      <c r="M75" s="1326"/>
      <c r="N75" s="245"/>
      <c r="O75" s="90"/>
    </row>
    <row r="76" spans="1:15" x14ac:dyDescent="0.25">
      <c r="A76" s="19">
        <v>1971</v>
      </c>
      <c r="B76" s="1258">
        <v>54.3</v>
      </c>
      <c r="C76" s="1328"/>
      <c r="D76" s="1218"/>
      <c r="E76" s="1299"/>
      <c r="F76" s="1298">
        <f>'[4]New Zealand'!$C76</f>
        <v>6.4325627228881359</v>
      </c>
      <c r="G76" s="1218"/>
      <c r="H76" s="993"/>
      <c r="I76" s="1224"/>
      <c r="J76" s="1327">
        <f>'[41]Table M.3 (Easton)'!$F17</f>
        <v>157</v>
      </c>
      <c r="K76" s="1309"/>
      <c r="L76" s="1224"/>
      <c r="M76" s="1326"/>
      <c r="N76" s="258"/>
      <c r="O76" s="90"/>
    </row>
    <row r="77" spans="1:15" x14ac:dyDescent="0.25">
      <c r="A77" s="19">
        <v>1972</v>
      </c>
      <c r="B77" s="1258">
        <v>55.2</v>
      </c>
      <c r="C77" s="1328"/>
      <c r="D77" s="1218"/>
      <c r="E77" s="1299"/>
      <c r="F77" s="1298">
        <f>'[4]New Zealand'!$C77</f>
        <v>7.0779635757873285</v>
      </c>
      <c r="G77" s="1218"/>
      <c r="H77" s="993"/>
      <c r="I77" s="1224"/>
      <c r="J77" s="1327">
        <f>'[41]Table M.3 (Easton)'!$F18</f>
        <v>157</v>
      </c>
      <c r="K77" s="1309"/>
      <c r="L77" s="1224"/>
      <c r="M77" s="1326"/>
      <c r="N77" s="258"/>
      <c r="O77" s="90"/>
    </row>
    <row r="78" spans="1:15" x14ac:dyDescent="0.25">
      <c r="A78" s="19">
        <v>1973</v>
      </c>
      <c r="B78" s="1258">
        <v>54.7</v>
      </c>
      <c r="C78" s="1328"/>
      <c r="D78" s="1218"/>
      <c r="E78" s="1299"/>
      <c r="F78" s="1298">
        <f>'[4]New Zealand'!$C78</f>
        <v>7.4669443849072481</v>
      </c>
      <c r="G78" s="1218"/>
      <c r="H78" s="993"/>
      <c r="I78" s="1224"/>
      <c r="J78" s="1327">
        <f>'[41]Table M.3 (Easton)'!$F19</f>
        <v>156</v>
      </c>
      <c r="K78" s="1265"/>
      <c r="L78" s="1224"/>
      <c r="M78" s="1326"/>
      <c r="N78" s="258"/>
      <c r="O78" s="90"/>
    </row>
    <row r="79" spans="1:15" x14ac:dyDescent="0.25">
      <c r="A79" s="19">
        <v>1974</v>
      </c>
      <c r="B79" s="1258">
        <v>53.2</v>
      </c>
      <c r="C79" s="1328"/>
      <c r="D79" s="1218"/>
      <c r="E79" s="1299"/>
      <c r="F79" s="1298">
        <f>'[4]New Zealand'!$C79</f>
        <v>7.5466422113855733</v>
      </c>
      <c r="G79" s="1218"/>
      <c r="H79" s="993"/>
      <c r="I79" s="1224"/>
      <c r="J79" s="1327"/>
      <c r="K79" s="1265"/>
      <c r="L79" s="1224"/>
      <c r="M79" s="1326"/>
      <c r="N79" s="258"/>
      <c r="O79" s="90"/>
    </row>
    <row r="80" spans="1:15" x14ac:dyDescent="0.25">
      <c r="A80" s="19">
        <v>1975</v>
      </c>
      <c r="B80" s="1258">
        <v>51.5</v>
      </c>
      <c r="C80" s="1328"/>
      <c r="D80" s="1218"/>
      <c r="E80" s="1299"/>
      <c r="F80" s="1298">
        <f>'[4]New Zealand'!$C80</f>
        <v>6.5572000386261946</v>
      </c>
      <c r="G80" s="1218"/>
      <c r="H80" s="993"/>
      <c r="I80" s="1224"/>
      <c r="J80" s="1327"/>
      <c r="K80" s="1269"/>
      <c r="L80" s="1224"/>
      <c r="M80" s="1326"/>
      <c r="N80" s="258"/>
      <c r="O80" s="90"/>
    </row>
    <row r="81" spans="1:15" x14ac:dyDescent="0.25">
      <c r="A81" s="19">
        <v>1976</v>
      </c>
      <c r="B81" s="1258">
        <v>52.3</v>
      </c>
      <c r="C81" s="1328"/>
      <c r="D81" s="1218"/>
      <c r="E81" s="1299"/>
      <c r="F81" s="1298">
        <f>'[4]New Zealand'!$C81</f>
        <v>7.4810174710705448</v>
      </c>
      <c r="G81" s="1218"/>
      <c r="H81" s="993"/>
      <c r="I81" s="1224"/>
      <c r="J81" s="1318"/>
      <c r="K81" s="1269"/>
      <c r="L81" s="1224"/>
      <c r="M81" s="1326"/>
      <c r="N81" s="258"/>
      <c r="O81" s="90"/>
    </row>
    <row r="82" spans="1:15" x14ac:dyDescent="0.25">
      <c r="A82" s="19">
        <v>1977</v>
      </c>
      <c r="B82" s="1258"/>
      <c r="C82" s="1328"/>
      <c r="D82" s="1218"/>
      <c r="E82" s="1299"/>
      <c r="F82" s="1298">
        <f>'[4]New Zealand'!$C82</f>
        <v>6.1309450445096436</v>
      </c>
      <c r="G82" s="1218"/>
      <c r="H82" s="1222"/>
      <c r="I82" s="1224"/>
      <c r="J82" s="1330"/>
      <c r="K82" s="1269"/>
      <c r="L82" s="1224"/>
      <c r="M82" s="1326"/>
      <c r="N82" s="258"/>
      <c r="O82" s="90"/>
    </row>
    <row r="83" spans="1:15" x14ac:dyDescent="0.25">
      <c r="A83" s="19">
        <v>1978</v>
      </c>
      <c r="B83" s="1318"/>
      <c r="C83" s="1328"/>
      <c r="D83" s="1218"/>
      <c r="E83" s="1299"/>
      <c r="F83" s="1298">
        <f>'[4]New Zealand'!$C83</f>
        <v>6.1167268345345587</v>
      </c>
      <c r="G83" s="1218"/>
      <c r="H83" s="1222"/>
      <c r="I83" s="1224"/>
      <c r="J83" s="1330"/>
      <c r="K83" s="1269"/>
      <c r="L83" s="1224"/>
      <c r="M83" s="1326"/>
      <c r="N83" s="258"/>
      <c r="O83" s="90"/>
    </row>
    <row r="84" spans="1:15" x14ac:dyDescent="0.25">
      <c r="A84" s="19">
        <v>1979</v>
      </c>
      <c r="B84" s="1318"/>
      <c r="C84" s="1328"/>
      <c r="D84" s="1218"/>
      <c r="E84" s="1299"/>
      <c r="F84" s="1298">
        <f>'[4]New Zealand'!$C84</f>
        <v>5.7737270884731338</v>
      </c>
      <c r="G84" s="1218"/>
      <c r="H84" s="1222"/>
      <c r="I84" s="1224"/>
      <c r="J84" s="1330"/>
      <c r="K84" s="1269"/>
      <c r="L84" s="1224"/>
      <c r="M84" s="1326"/>
      <c r="N84" s="258"/>
      <c r="O84" s="90"/>
    </row>
    <row r="85" spans="1:15" x14ac:dyDescent="0.25">
      <c r="A85" s="19">
        <v>1980</v>
      </c>
      <c r="B85" s="1318"/>
      <c r="C85" s="1328"/>
      <c r="D85" s="1218"/>
      <c r="E85" s="1299"/>
      <c r="F85" s="1298">
        <f>'[4]New Zealand'!$C85</f>
        <v>5.6525854838537546</v>
      </c>
      <c r="G85" s="1218"/>
      <c r="H85" s="1222"/>
      <c r="I85" s="1224"/>
      <c r="J85" s="1330"/>
      <c r="K85" s="1269"/>
      <c r="L85" s="1224"/>
      <c r="M85" s="1326"/>
      <c r="N85" s="258"/>
      <c r="O85" s="90"/>
    </row>
    <row r="86" spans="1:15" x14ac:dyDescent="0.25">
      <c r="A86" s="19">
        <v>1981</v>
      </c>
      <c r="B86" s="1318"/>
      <c r="C86" s="1328"/>
      <c r="D86" s="1218"/>
      <c r="E86" s="1299"/>
      <c r="F86" s="1298">
        <f>'[4]New Zealand'!$C86</f>
        <v>5.5024543232178296</v>
      </c>
      <c r="G86" s="1218"/>
      <c r="H86" s="1222"/>
      <c r="I86" s="1224"/>
      <c r="J86" s="1330"/>
      <c r="K86" s="1269"/>
      <c r="L86" s="1224"/>
      <c r="M86" s="1326"/>
      <c r="N86" s="258"/>
      <c r="O86" s="90"/>
    </row>
    <row r="87" spans="1:15" x14ac:dyDescent="0.25">
      <c r="A87" s="19">
        <v>1982</v>
      </c>
      <c r="B87" s="1318"/>
      <c r="C87" s="1328">
        <v>27.2</v>
      </c>
      <c r="D87" s="1218"/>
      <c r="E87" s="1299"/>
      <c r="F87" s="1298">
        <f>'[4]New Zealand'!$C87</f>
        <v>5.4864406183260135</v>
      </c>
      <c r="G87" s="1218"/>
      <c r="H87" s="1331">
        <v>14</v>
      </c>
      <c r="I87" s="1224"/>
      <c r="J87" s="1330"/>
      <c r="K87" s="1269"/>
      <c r="L87" s="1224"/>
      <c r="M87" s="1326"/>
      <c r="N87" s="258"/>
      <c r="O87" s="90"/>
    </row>
    <row r="88" spans="1:15" x14ac:dyDescent="0.25">
      <c r="A88" s="19">
        <v>1983</v>
      </c>
      <c r="B88" s="1318"/>
      <c r="C88" s="1328"/>
      <c r="D88" s="1218"/>
      <c r="E88" s="1299"/>
      <c r="F88" s="1298">
        <f>'[4]New Zealand'!$C88</f>
        <v>5.6805033125202327</v>
      </c>
      <c r="G88" s="1218"/>
      <c r="H88" s="1331"/>
      <c r="I88" s="1224"/>
      <c r="J88" s="1330"/>
      <c r="K88" s="1332"/>
      <c r="L88" s="1224"/>
      <c r="M88" s="1326"/>
      <c r="N88" s="258"/>
      <c r="O88" s="90"/>
    </row>
    <row r="89" spans="1:15" x14ac:dyDescent="0.25">
      <c r="A89" s="19">
        <v>1984</v>
      </c>
      <c r="B89" s="1318"/>
      <c r="C89" s="1328">
        <v>27.5</v>
      </c>
      <c r="D89" s="1218"/>
      <c r="E89" s="1299"/>
      <c r="F89" s="1298">
        <f>'[4]New Zealand'!$C89</f>
        <v>5.5996799333877929</v>
      </c>
      <c r="G89" s="1218"/>
      <c r="H89" s="1331">
        <v>14</v>
      </c>
      <c r="I89" s="1224"/>
      <c r="J89" s="1330"/>
      <c r="K89" s="1269">
        <f>[17]Sheet1!$BW19</f>
        <v>1.518</v>
      </c>
      <c r="L89" s="1224"/>
      <c r="M89" s="1326"/>
      <c r="N89" s="258"/>
      <c r="O89" s="90"/>
    </row>
    <row r="90" spans="1:15" x14ac:dyDescent="0.25">
      <c r="A90" s="19">
        <v>1985</v>
      </c>
      <c r="B90" s="1318"/>
      <c r="C90" s="1328"/>
      <c r="D90" s="1218"/>
      <c r="E90" s="1299"/>
      <c r="F90" s="1298">
        <f>'[4]New Zealand'!$C90</f>
        <v>5.5096507602741642</v>
      </c>
      <c r="G90" s="1218"/>
      <c r="H90" s="1333"/>
      <c r="I90" s="1224"/>
      <c r="J90" s="1330"/>
      <c r="K90" s="1269"/>
      <c r="L90" s="1224"/>
      <c r="M90" s="1326"/>
      <c r="N90" s="258"/>
      <c r="O90" s="90"/>
    </row>
    <row r="91" spans="1:15" x14ac:dyDescent="0.25">
      <c r="A91" s="19">
        <v>1986</v>
      </c>
      <c r="B91" s="1318"/>
      <c r="C91" s="1328">
        <v>27</v>
      </c>
      <c r="D91" s="1218"/>
      <c r="E91" s="1299"/>
      <c r="F91" s="1298">
        <f>'[4]New Zealand'!$C91</f>
        <v>4.8809463021115551</v>
      </c>
      <c r="G91" s="1218"/>
      <c r="H91" s="1333">
        <v>13</v>
      </c>
      <c r="I91" s="1224"/>
      <c r="J91" s="1330"/>
      <c r="K91" s="1269">
        <f>[17]Sheet1!$BW21</f>
        <v>1.4859998999999999</v>
      </c>
      <c r="L91" s="1224"/>
      <c r="M91" s="1326"/>
      <c r="N91" s="258"/>
      <c r="O91" s="90"/>
    </row>
    <row r="92" spans="1:15" x14ac:dyDescent="0.25">
      <c r="A92" s="19">
        <v>1987</v>
      </c>
      <c r="B92" s="1318"/>
      <c r="C92" s="1328"/>
      <c r="D92" s="1218"/>
      <c r="E92" s="1299"/>
      <c r="F92" s="1298">
        <f>'[4]New Zealand'!$C92</f>
        <v>5.477985174214739</v>
      </c>
      <c r="G92" s="1218"/>
      <c r="H92" s="1333"/>
      <c r="I92" s="1224"/>
      <c r="J92" s="1330"/>
      <c r="K92" s="1269"/>
      <c r="L92" s="1224"/>
      <c r="M92" s="1326"/>
      <c r="N92" s="258"/>
      <c r="O92" s="90"/>
    </row>
    <row r="93" spans="1:15" x14ac:dyDescent="0.25">
      <c r="A93" s="19">
        <v>1988</v>
      </c>
      <c r="B93" s="1318"/>
      <c r="C93" s="1328">
        <v>27.1</v>
      </c>
      <c r="D93" s="1218"/>
      <c r="E93" s="1299"/>
      <c r="F93" s="1298">
        <f>'[4]New Zealand'!$C93</f>
        <v>5.3461592143931291</v>
      </c>
      <c r="G93" s="1218"/>
      <c r="H93" s="1333">
        <v>13</v>
      </c>
      <c r="I93" s="1224"/>
      <c r="J93" s="1330"/>
      <c r="K93" s="1269">
        <f>[17]Sheet1!$BW23</f>
        <v>1.4960001000000001</v>
      </c>
      <c r="L93" s="1224"/>
      <c r="M93" s="1326"/>
      <c r="N93" s="258"/>
      <c r="O93" s="90"/>
    </row>
    <row r="94" spans="1:15" x14ac:dyDescent="0.25">
      <c r="A94" s="19">
        <v>1989</v>
      </c>
      <c r="B94" s="1318"/>
      <c r="C94" s="1328"/>
      <c r="D94" s="1218"/>
      <c r="E94" s="1299"/>
      <c r="F94" s="1298">
        <f>'[4]New Zealand'!$C94</f>
        <v>6.5871553043922662</v>
      </c>
      <c r="G94" s="1218"/>
      <c r="H94" s="1333"/>
      <c r="I94" s="1224"/>
      <c r="J94" s="1330"/>
      <c r="K94" s="1269"/>
      <c r="L94" s="1224"/>
      <c r="M94" s="1326"/>
      <c r="N94" s="258"/>
      <c r="O94" s="90"/>
    </row>
    <row r="95" spans="1:15" x14ac:dyDescent="0.25">
      <c r="A95" s="19">
        <v>1990</v>
      </c>
      <c r="B95" s="1318"/>
      <c r="C95" s="1328">
        <v>30.2</v>
      </c>
      <c r="D95" s="1218"/>
      <c r="E95" s="1299"/>
      <c r="F95" s="1298">
        <f>'[4]New Zealand'!$C95</f>
        <v>8.2100682271598622</v>
      </c>
      <c r="G95" s="1218"/>
      <c r="H95" s="1333">
        <v>13</v>
      </c>
      <c r="I95" s="1224"/>
      <c r="J95" s="1330"/>
      <c r="K95" s="1269">
        <f>[17]Sheet1!$BW25</f>
        <v>1.5529999999999999</v>
      </c>
      <c r="L95" s="1224"/>
      <c r="M95" s="1326"/>
      <c r="N95" s="258"/>
      <c r="O95" s="90"/>
    </row>
    <row r="96" spans="1:15" x14ac:dyDescent="0.25">
      <c r="A96" s="19">
        <v>1991</v>
      </c>
      <c r="B96" s="1318"/>
      <c r="C96" s="1328"/>
      <c r="D96" s="1218"/>
      <c r="E96" s="1299"/>
      <c r="F96" s="1298">
        <f>'[4]New Zealand'!$C96</f>
        <v>7.9608226028261004</v>
      </c>
      <c r="G96" s="1218"/>
      <c r="H96" s="1333"/>
      <c r="I96" s="1224"/>
      <c r="J96" s="1330"/>
      <c r="K96" s="1269"/>
      <c r="L96" s="1224"/>
      <c r="M96" s="1326"/>
      <c r="N96" s="258"/>
      <c r="O96" s="90"/>
    </row>
    <row r="97" spans="1:15" x14ac:dyDescent="0.25">
      <c r="A97" s="19">
        <v>1992</v>
      </c>
      <c r="B97" s="1318"/>
      <c r="C97" s="1328">
        <v>31.9</v>
      </c>
      <c r="D97" s="1218"/>
      <c r="E97" s="1299"/>
      <c r="F97" s="1298">
        <f>'[4]New Zealand'!$C97</f>
        <v>8.4045988727567593</v>
      </c>
      <c r="G97" s="1218"/>
      <c r="H97" s="1333">
        <v>15</v>
      </c>
      <c r="I97" s="1224"/>
      <c r="J97" s="1330"/>
      <c r="K97" s="1269">
        <f>[17]Sheet1!$BW27</f>
        <v>1.5549999000000001</v>
      </c>
      <c r="L97" s="1224"/>
      <c r="M97" s="1326"/>
      <c r="N97" s="258"/>
      <c r="O97" s="90"/>
    </row>
    <row r="98" spans="1:15" x14ac:dyDescent="0.25">
      <c r="A98" s="19">
        <v>1993</v>
      </c>
      <c r="B98" s="1334"/>
      <c r="C98" s="1328"/>
      <c r="D98" s="1218"/>
      <c r="E98" s="1299"/>
      <c r="F98" s="1298">
        <f>'[4]New Zealand'!$C98</f>
        <v>8.7585780327666267</v>
      </c>
      <c r="G98" s="1218"/>
      <c r="H98" s="1333"/>
      <c r="I98" s="1224"/>
      <c r="J98" s="1330"/>
      <c r="K98" s="1269"/>
      <c r="L98" s="1224"/>
      <c r="M98" s="1326"/>
      <c r="N98" s="258"/>
      <c r="O98" s="90"/>
    </row>
    <row r="99" spans="1:15" x14ac:dyDescent="0.25">
      <c r="A99" s="19">
        <v>1994</v>
      </c>
      <c r="B99" s="1334"/>
      <c r="C99" s="1328">
        <v>32.200000000000003</v>
      </c>
      <c r="D99" s="1218"/>
      <c r="E99" s="1299"/>
      <c r="F99" s="1298">
        <f>'[4]New Zealand'!$C99</f>
        <v>9.0005949408370345</v>
      </c>
      <c r="G99" s="1218"/>
      <c r="H99" s="1333">
        <v>15</v>
      </c>
      <c r="I99" s="1224"/>
      <c r="J99" s="1330"/>
      <c r="K99" s="1269">
        <f>[17]Sheet1!$BW29</f>
        <v>1.5669999999999999</v>
      </c>
      <c r="L99" s="1224"/>
      <c r="M99" s="1326"/>
      <c r="N99" s="258"/>
      <c r="O99" s="90"/>
    </row>
    <row r="100" spans="1:15" x14ac:dyDescent="0.25">
      <c r="A100" s="19">
        <v>1995</v>
      </c>
      <c r="B100" s="1334"/>
      <c r="C100" s="1328"/>
      <c r="D100" s="1218"/>
      <c r="E100" s="1299"/>
      <c r="F100" s="1298">
        <f>'[4]New Zealand'!$C100</f>
        <v>8.9785002521984207</v>
      </c>
      <c r="G100" s="1218"/>
      <c r="H100" s="1333"/>
      <c r="I100" s="1224"/>
      <c r="J100" s="1330"/>
      <c r="K100" s="1269">
        <f>[17]Sheet1!$BW30</f>
        <v>1.548</v>
      </c>
      <c r="L100" s="1224"/>
      <c r="M100" s="1326"/>
      <c r="N100" s="258"/>
      <c r="O100" s="90"/>
    </row>
    <row r="101" spans="1:15" x14ac:dyDescent="0.25">
      <c r="A101" s="19">
        <v>1996</v>
      </c>
      <c r="B101" s="1334"/>
      <c r="C101" s="1328">
        <v>33.1</v>
      </c>
      <c r="D101" s="1218"/>
      <c r="E101" s="1299"/>
      <c r="F101" s="1298">
        <f>'[4]New Zealand'!$C101</f>
        <v>8.9248311626208654</v>
      </c>
      <c r="G101" s="1218"/>
      <c r="H101" s="1333">
        <v>14</v>
      </c>
      <c r="I101" s="1224"/>
      <c r="J101" s="1330"/>
      <c r="K101" s="1269">
        <f>[17]Sheet1!$BW31</f>
        <v>1.627</v>
      </c>
      <c r="L101" s="1224"/>
      <c r="M101" s="1326"/>
      <c r="N101" s="245"/>
      <c r="O101" s="90"/>
    </row>
    <row r="102" spans="1:15" x14ac:dyDescent="0.25">
      <c r="A102" s="19">
        <v>1997</v>
      </c>
      <c r="B102" s="1334"/>
      <c r="C102" s="1328"/>
      <c r="D102" s="1218"/>
      <c r="E102" s="1299"/>
      <c r="F102" s="1298">
        <f>'[4]New Zealand'!$C102</f>
        <v>9.162282856575283</v>
      </c>
      <c r="G102" s="1218"/>
      <c r="H102" s="1333"/>
      <c r="I102" s="1224"/>
      <c r="J102" s="1330"/>
      <c r="K102" s="1269">
        <f>[17]Sheet1!$BW32</f>
        <v>1.704</v>
      </c>
      <c r="L102" s="1224"/>
      <c r="M102" s="1326"/>
      <c r="N102" s="245"/>
      <c r="O102" s="90"/>
    </row>
    <row r="103" spans="1:15" x14ac:dyDescent="0.25">
      <c r="A103" s="19">
        <v>1998</v>
      </c>
      <c r="B103" s="1334"/>
      <c r="C103" s="1328">
        <v>33</v>
      </c>
      <c r="D103" s="1218"/>
      <c r="E103" s="1299"/>
      <c r="F103" s="1298">
        <f>'[4]New Zealand'!$C103</f>
        <v>10.214264736140727</v>
      </c>
      <c r="G103" s="1218"/>
      <c r="H103" s="1333">
        <v>16</v>
      </c>
      <c r="I103" s="1224"/>
      <c r="J103" s="1330"/>
      <c r="K103" s="1269">
        <f>[17]Sheet1!$BW33</f>
        <v>1.659</v>
      </c>
      <c r="L103" s="1224"/>
      <c r="M103" s="1326"/>
      <c r="N103" s="245"/>
      <c r="O103" s="90"/>
    </row>
    <row r="104" spans="1:15" x14ac:dyDescent="0.25">
      <c r="A104" s="19">
        <v>1999</v>
      </c>
      <c r="B104" s="1334"/>
      <c r="C104" s="1328"/>
      <c r="D104" s="1218"/>
      <c r="E104" s="1299"/>
      <c r="F104" s="1298">
        <f>'[4]New Zealand'!$C104</f>
        <v>13.443191446067003</v>
      </c>
      <c r="G104" s="1218"/>
      <c r="H104" s="1333"/>
      <c r="I104" s="1224"/>
      <c r="J104" s="1330"/>
      <c r="K104" s="1269">
        <f>[17]Sheet1!$BW34</f>
        <v>1.698</v>
      </c>
      <c r="L104" s="1224"/>
      <c r="M104" s="1326"/>
      <c r="N104" s="245"/>
      <c r="O104" s="90"/>
    </row>
    <row r="105" spans="1:15" x14ac:dyDescent="0.25">
      <c r="A105" s="19">
        <v>2000</v>
      </c>
      <c r="B105" s="1334"/>
      <c r="C105" s="1328"/>
      <c r="D105" s="1218"/>
      <c r="E105" s="1299"/>
      <c r="F105" s="1298">
        <f>'[4]New Zealand'!$C105</f>
        <v>7.918346975687216</v>
      </c>
      <c r="G105" s="1218"/>
      <c r="H105" s="1333"/>
      <c r="I105" s="1224"/>
      <c r="J105" s="1330"/>
      <c r="K105" s="1269">
        <f>[17]Sheet1!$BW35</f>
        <v>1.6890000000000001</v>
      </c>
      <c r="L105" s="1224"/>
      <c r="M105" s="1326"/>
      <c r="N105" s="245"/>
      <c r="O105" s="90"/>
    </row>
    <row r="106" spans="1:15" x14ac:dyDescent="0.25">
      <c r="A106" s="19">
        <v>2001</v>
      </c>
      <c r="B106" s="1334"/>
      <c r="C106" s="1328">
        <v>33.799999999999997</v>
      </c>
      <c r="D106" s="1218"/>
      <c r="E106" s="1299"/>
      <c r="F106" s="1298">
        <f>'[4]New Zealand'!$C106</f>
        <v>8.3236129390673526</v>
      </c>
      <c r="G106" s="1218"/>
      <c r="H106" s="1333">
        <v>18</v>
      </c>
      <c r="I106" s="1224"/>
      <c r="J106" s="1330"/>
      <c r="K106" s="1269">
        <f>[17]Sheet1!$BW36</f>
        <v>1.758</v>
      </c>
      <c r="L106" s="1224"/>
      <c r="M106" s="1326"/>
      <c r="N106" s="245"/>
      <c r="O106" s="90"/>
    </row>
    <row r="107" spans="1:15" x14ac:dyDescent="0.25">
      <c r="A107" s="19">
        <v>2002</v>
      </c>
      <c r="B107" s="1334"/>
      <c r="C107" s="1328"/>
      <c r="D107" s="1218"/>
      <c r="E107" s="1299"/>
      <c r="F107" s="1298">
        <f>'[4]New Zealand'!$C107</f>
        <v>8.3412147286832443</v>
      </c>
      <c r="G107" s="1218"/>
      <c r="H107" s="1333"/>
      <c r="I107" s="1224"/>
      <c r="J107" s="1335"/>
      <c r="K107" s="1269">
        <f>[17]Sheet1!$BW37</f>
        <v>1.7390000000000001</v>
      </c>
      <c r="L107" s="1224"/>
      <c r="M107" s="1326"/>
      <c r="N107" s="245"/>
      <c r="O107" s="90"/>
    </row>
    <row r="108" spans="1:15" x14ac:dyDescent="0.25">
      <c r="A108" s="19">
        <v>2003</v>
      </c>
      <c r="B108" s="1276"/>
      <c r="C108" s="1278"/>
      <c r="D108" s="1218"/>
      <c r="E108" s="1299"/>
      <c r="F108" s="1298">
        <f>'[4]New Zealand'!$C108</f>
        <v>8.814444206231288</v>
      </c>
      <c r="G108" s="1218"/>
      <c r="H108" s="1333"/>
      <c r="I108" s="1224"/>
      <c r="J108" s="1335"/>
      <c r="K108" s="1269">
        <f>[17]Sheet1!$BW38</f>
        <v>1.806</v>
      </c>
      <c r="L108" s="1224"/>
      <c r="M108" s="1326"/>
      <c r="N108" s="245"/>
      <c r="O108" s="90"/>
    </row>
    <row r="109" spans="1:15" x14ac:dyDescent="0.25">
      <c r="A109" s="19">
        <v>2004</v>
      </c>
      <c r="B109" s="1276"/>
      <c r="C109" s="1278">
        <v>33.4</v>
      </c>
      <c r="D109" s="1218"/>
      <c r="E109" s="1299"/>
      <c r="F109" s="1298">
        <f>'[4]New Zealand'!$C109</f>
        <v>9.4059479980770515</v>
      </c>
      <c r="G109" s="1218"/>
      <c r="H109" s="1333">
        <v>21</v>
      </c>
      <c r="I109" s="1224"/>
      <c r="J109" s="1335"/>
      <c r="K109" s="1269">
        <f>[17]Sheet1!$BW39</f>
        <v>1.756</v>
      </c>
      <c r="L109" s="1224"/>
      <c r="M109" s="1326"/>
      <c r="N109" s="245"/>
      <c r="O109" s="90"/>
    </row>
    <row r="110" spans="1:15" x14ac:dyDescent="0.25">
      <c r="A110" s="19">
        <v>2005</v>
      </c>
      <c r="B110" s="1276"/>
      <c r="C110" s="1278"/>
      <c r="D110" s="1218"/>
      <c r="E110" s="1299"/>
      <c r="F110" s="1298">
        <f>'[4]New Zealand'!$C110</f>
        <v>8.6606869960270174</v>
      </c>
      <c r="G110" s="1218"/>
      <c r="H110" s="1333"/>
      <c r="I110" s="1224"/>
      <c r="J110" s="1335"/>
      <c r="K110" s="1269">
        <f>[17]Sheet1!$BW40</f>
        <v>1.7669999999999999</v>
      </c>
      <c r="L110" s="1224"/>
      <c r="M110" s="1326"/>
      <c r="N110" s="258"/>
      <c r="O110" s="90"/>
    </row>
    <row r="111" spans="1:15" x14ac:dyDescent="0.25">
      <c r="A111" s="19">
        <v>2006</v>
      </c>
      <c r="B111" s="1276"/>
      <c r="C111" s="1278"/>
      <c r="D111" s="1218"/>
      <c r="E111" s="1299"/>
      <c r="F111" s="1298">
        <f>'[4]New Zealand'!$C111</f>
        <v>8.1396950336944887</v>
      </c>
      <c r="G111" s="1218"/>
      <c r="H111" s="1333"/>
      <c r="I111" s="1224"/>
      <c r="J111" s="1335"/>
      <c r="K111" s="1269">
        <f>[17]Sheet1!$BW41</f>
        <v>1.778</v>
      </c>
      <c r="L111" s="1224"/>
      <c r="M111" s="1326"/>
      <c r="N111" s="258"/>
      <c r="O111" s="90"/>
    </row>
    <row r="112" spans="1:15" x14ac:dyDescent="0.25">
      <c r="A112" s="19">
        <v>2007</v>
      </c>
      <c r="B112" s="1276"/>
      <c r="C112" s="1278">
        <v>32</v>
      </c>
      <c r="D112" s="1218"/>
      <c r="E112" s="1299"/>
      <c r="F112" s="1298">
        <f>'[4]New Zealand'!$C112</f>
        <v>7.8251124170766175</v>
      </c>
      <c r="G112" s="1218"/>
      <c r="H112" s="1333">
        <v>19</v>
      </c>
      <c r="I112" s="1224"/>
      <c r="J112" s="1335"/>
      <c r="K112" s="1269">
        <f>[17]Sheet1!$BW42</f>
        <v>1.825</v>
      </c>
      <c r="L112" s="1224"/>
      <c r="M112" s="1326"/>
      <c r="N112" s="258"/>
      <c r="O112" s="90"/>
    </row>
    <row r="113" spans="1:21" x14ac:dyDescent="0.25">
      <c r="A113" s="19">
        <v>2008</v>
      </c>
      <c r="B113" s="1276"/>
      <c r="C113" s="1278">
        <v>33.299999999999997</v>
      </c>
      <c r="D113" s="1218"/>
      <c r="E113" s="1299"/>
      <c r="F113" s="1298">
        <f>'[4]New Zealand'!$C113</f>
        <v>8.1065121808842875</v>
      </c>
      <c r="G113" s="1218"/>
      <c r="H113" s="1333"/>
      <c r="I113" s="1224"/>
      <c r="J113" s="1335"/>
      <c r="K113" s="1269">
        <f>[17]Sheet1!$BW43</f>
        <v>1.87</v>
      </c>
      <c r="L113" s="1224"/>
      <c r="M113" s="1326"/>
      <c r="N113" s="258"/>
      <c r="O113" s="90"/>
    </row>
    <row r="114" spans="1:21" x14ac:dyDescent="0.25">
      <c r="A114" s="19">
        <v>2009</v>
      </c>
      <c r="B114" s="1276"/>
      <c r="C114" s="1278">
        <v>32.9</v>
      </c>
      <c r="D114" s="1218"/>
      <c r="E114" s="1299"/>
      <c r="F114" s="1298">
        <f>'[4]New Zealand'!$C114</f>
        <v>7.8370982147858195</v>
      </c>
      <c r="G114" s="1218"/>
      <c r="H114" s="1333">
        <v>19</v>
      </c>
      <c r="I114" s="1224"/>
      <c r="J114" s="1336"/>
      <c r="K114" s="1269">
        <f>[17]Sheet1!$BW44</f>
        <v>1.83</v>
      </c>
      <c r="L114" s="1224"/>
      <c r="M114" s="1326"/>
      <c r="N114" s="258"/>
      <c r="O114" s="90"/>
    </row>
    <row r="115" spans="1:21" x14ac:dyDescent="0.25">
      <c r="A115" s="19">
        <v>2010</v>
      </c>
      <c r="B115" s="1276"/>
      <c r="C115" s="1278">
        <v>32.4</v>
      </c>
      <c r="D115" s="1218"/>
      <c r="E115" s="1299"/>
      <c r="F115" s="1298">
        <f>'[4]New Zealand'!$C115</f>
        <v>7.4020000000000001</v>
      </c>
      <c r="G115" s="1218"/>
      <c r="H115" s="1333">
        <v>19</v>
      </c>
      <c r="I115" s="1224"/>
      <c r="J115" s="1336"/>
      <c r="K115" s="1269">
        <f>[17]Sheet1!$BW45</f>
        <v>1.825</v>
      </c>
      <c r="L115" s="1224"/>
      <c r="M115" s="1326"/>
      <c r="N115" s="258"/>
      <c r="O115" s="90"/>
    </row>
    <row r="116" spans="1:21" x14ac:dyDescent="0.25">
      <c r="A116" s="19">
        <v>2011</v>
      </c>
      <c r="B116" s="1276"/>
      <c r="C116" s="1278">
        <v>35.1</v>
      </c>
      <c r="D116" s="1218"/>
      <c r="E116" s="1299"/>
      <c r="F116" s="1298">
        <f>'[4]New Zealand'!$C116</f>
        <v>8.16</v>
      </c>
      <c r="G116" s="1218"/>
      <c r="H116" s="1333">
        <v>19</v>
      </c>
      <c r="I116" s="1224"/>
      <c r="J116" s="1281"/>
      <c r="K116" s="1269">
        <f>[17]Sheet1!$BW46</f>
        <v>1.853</v>
      </c>
      <c r="L116" s="1224"/>
      <c r="M116" s="1326"/>
      <c r="N116" s="258"/>
      <c r="O116" s="90"/>
    </row>
    <row r="117" spans="1:21" x14ac:dyDescent="0.25">
      <c r="A117" s="19">
        <v>2012</v>
      </c>
      <c r="B117" s="1276"/>
      <c r="C117" s="1278">
        <v>32.4</v>
      </c>
      <c r="D117" s="1218"/>
      <c r="E117" s="1299"/>
      <c r="F117" s="1298">
        <f>'[4]New Zealand'!$C117</f>
        <v>8.81</v>
      </c>
      <c r="G117" s="1218"/>
      <c r="H117" s="1333">
        <v>18</v>
      </c>
      <c r="I117" s="1224"/>
      <c r="J117" s="1255"/>
      <c r="K117" s="1269">
        <f>[17]Sheet1!$BW47</f>
        <v>1.875</v>
      </c>
      <c r="L117" s="1224"/>
      <c r="M117" s="1326"/>
      <c r="N117" s="258"/>
      <c r="O117" s="90"/>
    </row>
    <row r="118" spans="1:21" x14ac:dyDescent="0.25">
      <c r="A118" s="19">
        <v>2013</v>
      </c>
      <c r="B118" s="1276"/>
      <c r="C118" s="1278">
        <v>33.4</v>
      </c>
      <c r="D118" s="1218"/>
      <c r="E118" s="1299"/>
      <c r="F118" s="1298">
        <f>'[4]New Zealand'!$C118</f>
        <v>7.69</v>
      </c>
      <c r="G118" s="1218"/>
      <c r="H118" s="1333">
        <v>18</v>
      </c>
      <c r="I118" s="1224"/>
      <c r="J118" s="1318"/>
      <c r="K118" s="1269">
        <f>[17]Sheet1!$BW48</f>
        <v>1.8640000000000001</v>
      </c>
      <c r="L118" s="1224"/>
      <c r="M118" s="1326"/>
      <c r="N118" s="258"/>
      <c r="O118" s="90"/>
    </row>
    <row r="119" spans="1:21" x14ac:dyDescent="0.25">
      <c r="A119" s="19">
        <v>2014</v>
      </c>
      <c r="B119" s="1276"/>
      <c r="C119" s="1278">
        <v>34.200000000000003</v>
      </c>
      <c r="D119" s="1218"/>
      <c r="E119" s="1293"/>
      <c r="F119" s="1294"/>
      <c r="G119" s="1218"/>
      <c r="H119" s="1333">
        <v>20</v>
      </c>
      <c r="I119" s="1224"/>
      <c r="J119" s="1318"/>
      <c r="K119" s="1269">
        <f>[17]Sheet1!$BW49</f>
        <v>1.885</v>
      </c>
      <c r="L119" s="1224"/>
      <c r="M119" s="1326"/>
      <c r="N119" s="258"/>
      <c r="O119" s="90"/>
    </row>
    <row r="120" spans="1:21" ht="15.75" thickBot="1" x14ac:dyDescent="0.3">
      <c r="A120" s="37">
        <v>2015</v>
      </c>
      <c r="B120" s="1337"/>
      <c r="C120" s="1338">
        <v>35</v>
      </c>
      <c r="D120" s="1233"/>
      <c r="E120" s="1237"/>
      <c r="F120" s="1307"/>
      <c r="G120" s="1233"/>
      <c r="H120" s="1339">
        <v>18</v>
      </c>
      <c r="I120" s="1235"/>
      <c r="J120" s="1287"/>
      <c r="K120" s="1288"/>
      <c r="L120" s="1233"/>
      <c r="M120" s="1340"/>
      <c r="N120" s="245"/>
      <c r="O120" s="90"/>
    </row>
    <row r="121" spans="1:21" ht="15.75" thickTop="1" x14ac:dyDescent="0.25"/>
    <row r="122" spans="1:21" s="45" customFormat="1" x14ac:dyDescent="0.25">
      <c r="A122" s="1012" t="s">
        <v>505</v>
      </c>
      <c r="B122" s="75"/>
      <c r="C122" s="75"/>
      <c r="D122" s="75"/>
      <c r="G122" s="75"/>
      <c r="H122" s="75"/>
      <c r="I122" s="43"/>
      <c r="O122" s="43"/>
    </row>
    <row r="123" spans="1:21" s="45" customFormat="1" x14ac:dyDescent="0.2">
      <c r="A123" s="99" t="s">
        <v>79</v>
      </c>
      <c r="B123" s="1554" t="s">
        <v>261</v>
      </c>
      <c r="C123" s="1554"/>
      <c r="D123" s="1554"/>
      <c r="E123" s="1554"/>
      <c r="F123" s="1554"/>
      <c r="G123" s="1554"/>
      <c r="H123" s="1554"/>
      <c r="I123" s="533"/>
      <c r="J123" s="533"/>
      <c r="K123" s="533"/>
      <c r="O123" s="43"/>
    </row>
    <row r="124" spans="1:21" s="45" customFormat="1" x14ac:dyDescent="0.2">
      <c r="A124" s="99" t="s">
        <v>80</v>
      </c>
      <c r="B124" s="1554" t="s">
        <v>260</v>
      </c>
      <c r="C124" s="1554"/>
      <c r="D124" s="1554"/>
      <c r="E124" s="1554"/>
      <c r="F124" s="1554"/>
      <c r="G124" s="1554"/>
      <c r="H124" s="1554"/>
      <c r="I124" s="533"/>
      <c r="J124" s="533"/>
      <c r="K124" s="533"/>
      <c r="O124" s="43"/>
    </row>
    <row r="125" spans="1:21" s="45" customFormat="1" ht="18" customHeight="1" x14ac:dyDescent="0.25">
      <c r="A125" s="99" t="s">
        <v>421</v>
      </c>
      <c r="B125" s="1536" t="s">
        <v>488</v>
      </c>
      <c r="C125" s="1536"/>
      <c r="D125" s="1536"/>
      <c r="E125" s="1536"/>
      <c r="F125" s="1536"/>
      <c r="G125" s="1536"/>
      <c r="H125" s="1536"/>
      <c r="I125" s="1536"/>
      <c r="J125" s="1536"/>
      <c r="K125" s="1536"/>
      <c r="L125" s="1536"/>
      <c r="M125" s="1536"/>
      <c r="N125" s="1536"/>
      <c r="O125" s="1536"/>
      <c r="P125" s="1536"/>
      <c r="Q125" s="1536"/>
      <c r="R125" s="1536"/>
      <c r="S125" s="1536"/>
      <c r="T125" s="1536"/>
      <c r="U125" s="1536"/>
    </row>
    <row r="126" spans="1:21" s="45" customFormat="1" x14ac:dyDescent="0.2">
      <c r="A126" s="241" t="s">
        <v>83</v>
      </c>
      <c r="B126" s="1589" t="s">
        <v>263</v>
      </c>
      <c r="C126" s="1589"/>
      <c r="D126" s="1589"/>
      <c r="E126" s="1589"/>
      <c r="F126" s="1589"/>
      <c r="G126" s="1589"/>
      <c r="H126" s="1589"/>
      <c r="I126" s="605"/>
      <c r="J126" s="605"/>
      <c r="K126" s="609"/>
    </row>
    <row r="127" spans="1:21" s="45" customFormat="1" x14ac:dyDescent="0.2">
      <c r="A127" s="99" t="s">
        <v>84</v>
      </c>
      <c r="B127" s="1554" t="s">
        <v>265</v>
      </c>
      <c r="C127" s="1554"/>
      <c r="D127" s="1554"/>
      <c r="E127" s="1554"/>
      <c r="F127" s="1554"/>
      <c r="G127" s="1554"/>
      <c r="H127" s="1554"/>
      <c r="I127" s="1554"/>
      <c r="J127" s="1554"/>
      <c r="K127" s="1554"/>
      <c r="L127" s="366"/>
      <c r="M127" s="605"/>
      <c r="N127" s="366"/>
      <c r="O127" s="366"/>
      <c r="P127" s="366"/>
      <c r="Q127" s="366"/>
      <c r="R127" s="366"/>
      <c r="S127" s="366"/>
    </row>
    <row r="128" spans="1:21" s="45" customFormat="1" x14ac:dyDescent="0.25">
      <c r="A128" s="99" t="s">
        <v>85</v>
      </c>
      <c r="B128" s="1543" t="s">
        <v>222</v>
      </c>
      <c r="C128" s="1543"/>
      <c r="D128" s="1543"/>
      <c r="E128" s="1543"/>
      <c r="F128" s="1543"/>
      <c r="G128" s="1543"/>
      <c r="H128" s="1543"/>
      <c r="I128" s="1543"/>
      <c r="J128" s="1543"/>
      <c r="K128" s="1543"/>
      <c r="L128" s="605"/>
      <c r="M128"/>
      <c r="O128" s="43"/>
    </row>
    <row r="129" spans="1:16" s="45" customFormat="1" x14ac:dyDescent="0.25">
      <c r="A129" s="99" t="s">
        <v>86</v>
      </c>
      <c r="B129" s="1554" t="s">
        <v>266</v>
      </c>
      <c r="C129" s="1554"/>
      <c r="D129" s="1554"/>
      <c r="E129" s="1554"/>
      <c r="F129" s="1554"/>
      <c r="G129" s="1554"/>
      <c r="H129" s="1554"/>
      <c r="I129" s="1554"/>
      <c r="J129" s="1554"/>
      <c r="K129" s="1554"/>
      <c r="L129" s="605"/>
      <c r="M129"/>
      <c r="O129" s="43"/>
    </row>
    <row r="130" spans="1:16" x14ac:dyDescent="0.25">
      <c r="B130" s="1559"/>
      <c r="C130" s="1559"/>
      <c r="D130" s="1559"/>
      <c r="E130" s="1559"/>
      <c r="F130" s="1559"/>
      <c r="G130" s="1559"/>
      <c r="H130" s="1559"/>
      <c r="I130" s="131"/>
      <c r="J130" s="131"/>
      <c r="K130" s="131"/>
      <c r="L130" s="131"/>
      <c r="M130" s="131"/>
      <c r="N130" s="603"/>
    </row>
    <row r="131" spans="1:16" x14ac:dyDescent="0.25">
      <c r="A131" s="42" t="s">
        <v>504</v>
      </c>
      <c r="B131" s="129"/>
      <c r="C131" s="129"/>
      <c r="M131" s="131"/>
    </row>
    <row r="132" spans="1:16" x14ac:dyDescent="0.25">
      <c r="A132" s="130"/>
      <c r="B132" s="1539" t="s">
        <v>824</v>
      </c>
      <c r="C132" s="1539"/>
      <c r="D132" s="1539"/>
      <c r="E132" s="1539"/>
      <c r="F132" s="1539"/>
      <c r="G132" s="1539"/>
      <c r="H132" s="1539"/>
      <c r="I132" s="1539"/>
      <c r="J132" s="1539"/>
      <c r="K132" s="1539"/>
      <c r="L132" s="1319"/>
      <c r="M132" s="1319"/>
      <c r="N132" s="324"/>
      <c r="O132" s="324"/>
      <c r="P132" s="324"/>
    </row>
    <row r="133" spans="1:16" ht="29.25" customHeight="1" x14ac:dyDescent="0.25">
      <c r="A133" s="130"/>
      <c r="B133" s="1536" t="s">
        <v>267</v>
      </c>
      <c r="C133" s="1536"/>
      <c r="D133" s="1536"/>
      <c r="E133" s="1536"/>
      <c r="F133" s="1536"/>
      <c r="G133" s="1536"/>
      <c r="H133" s="1536"/>
      <c r="I133" s="1536"/>
      <c r="J133" s="1536"/>
      <c r="K133" s="1536"/>
      <c r="L133" s="1536"/>
      <c r="M133" s="1536"/>
      <c r="N133" s="438"/>
      <c r="O133" s="438"/>
      <c r="P133" s="438"/>
    </row>
    <row r="134" spans="1:16" ht="20.25" customHeight="1" x14ac:dyDescent="0.25">
      <c r="A134" s="130"/>
      <c r="B134" s="1534" t="s">
        <v>639</v>
      </c>
      <c r="C134" s="1534"/>
      <c r="D134" s="1534"/>
      <c r="E134" s="1534"/>
      <c r="F134" s="1534"/>
      <c r="G134" s="1534"/>
      <c r="H134" s="1534"/>
      <c r="I134" s="1534"/>
      <c r="J134" s="1534"/>
      <c r="K134" s="1534"/>
      <c r="L134" s="1534"/>
      <c r="M134" s="1534"/>
      <c r="N134" s="438"/>
      <c r="O134" s="438"/>
      <c r="P134" s="438"/>
    </row>
    <row r="135" spans="1:16" x14ac:dyDescent="0.25">
      <c r="A135" s="130"/>
      <c r="B135" s="1539" t="s">
        <v>825</v>
      </c>
      <c r="C135" s="1539"/>
      <c r="D135" s="1539"/>
      <c r="E135" s="1539"/>
      <c r="F135" s="1539"/>
      <c r="G135" s="1539"/>
      <c r="H135" s="1539"/>
      <c r="I135" s="1539"/>
      <c r="J135" s="1539"/>
      <c r="K135" s="1539"/>
      <c r="L135" s="287"/>
      <c r="M135" s="1320"/>
      <c r="N135" s="601"/>
      <c r="O135"/>
    </row>
    <row r="136" spans="1:16" x14ac:dyDescent="0.25">
      <c r="A136" s="39"/>
      <c r="B136" s="1534" t="s">
        <v>640</v>
      </c>
      <c r="C136" s="1534"/>
      <c r="D136" s="1534"/>
      <c r="E136" s="1534"/>
      <c r="F136" s="1534"/>
      <c r="G136" s="1534"/>
      <c r="H136" s="1534"/>
      <c r="I136" s="1534"/>
      <c r="J136" s="1534"/>
      <c r="K136" s="1534"/>
      <c r="L136" s="1319"/>
      <c r="M136" s="1120"/>
    </row>
    <row r="137" spans="1:16" x14ac:dyDescent="0.25">
      <c r="B137" s="505"/>
      <c r="C137" s="505"/>
      <c r="D137" s="505"/>
      <c r="E137" s="505"/>
      <c r="F137" s="505"/>
      <c r="G137" s="505"/>
      <c r="H137" s="505"/>
      <c r="I137" s="505"/>
      <c r="J137" s="505"/>
      <c r="K137" s="505"/>
      <c r="L137" s="600"/>
      <c r="M137" s="599"/>
    </row>
    <row r="138" spans="1:16" x14ac:dyDescent="0.25">
      <c r="B138" s="439"/>
      <c r="C138" s="439"/>
      <c r="D138" s="439"/>
      <c r="E138" s="439"/>
      <c r="F138" s="439"/>
      <c r="G138" s="439"/>
      <c r="H138" s="439"/>
      <c r="I138" s="439"/>
      <c r="J138" s="439"/>
      <c r="K138" s="439"/>
      <c r="L138" s="600"/>
      <c r="M138" s="599"/>
    </row>
    <row r="139" spans="1:16" x14ac:dyDescent="0.25">
      <c r="B139" s="439"/>
      <c r="C139" s="439"/>
      <c r="D139" s="439"/>
      <c r="E139" s="439"/>
      <c r="F139" s="439"/>
      <c r="G139" s="439"/>
      <c r="H139" s="439"/>
      <c r="I139" s="439"/>
      <c r="J139" s="439"/>
      <c r="K139" s="439"/>
      <c r="L139" s="600"/>
      <c r="M139" s="601"/>
    </row>
    <row r="140" spans="1:16" x14ac:dyDescent="0.25">
      <c r="M140" s="600"/>
    </row>
    <row r="141" spans="1:16" x14ac:dyDescent="0.25">
      <c r="C141" s="366"/>
      <c r="D141" s="366"/>
      <c r="E141" s="366"/>
      <c r="F141" s="366"/>
      <c r="G141" s="366"/>
      <c r="H141" s="366"/>
      <c r="I141" s="366"/>
      <c r="J141" s="366"/>
      <c r="M141" s="600"/>
    </row>
    <row r="142" spans="1:16" x14ac:dyDescent="0.25">
      <c r="B142" s="1543"/>
      <c r="C142" s="1543"/>
      <c r="D142" s="1543"/>
      <c r="E142" s="1543"/>
      <c r="F142" s="1543"/>
      <c r="G142" s="1543"/>
      <c r="H142" s="1543"/>
      <c r="I142" s="1543"/>
      <c r="J142" s="1543"/>
      <c r="M142" s="600"/>
    </row>
  </sheetData>
  <mergeCells count="18">
    <mergeCell ref="B1:M1"/>
    <mergeCell ref="B2:C2"/>
    <mergeCell ref="J2:K2"/>
    <mergeCell ref="B124:H124"/>
    <mergeCell ref="B125:U125"/>
    <mergeCell ref="B128:K128"/>
    <mergeCell ref="E2:F2"/>
    <mergeCell ref="B136:K136"/>
    <mergeCell ref="B142:J142"/>
    <mergeCell ref="B123:H123"/>
    <mergeCell ref="B126:H126"/>
    <mergeCell ref="B127:K127"/>
    <mergeCell ref="B129:K129"/>
    <mergeCell ref="B132:K132"/>
    <mergeCell ref="B130:H130"/>
    <mergeCell ref="B135:K135"/>
    <mergeCell ref="B133:M133"/>
    <mergeCell ref="B134:M134"/>
  </mergeCells>
  <hyperlinks>
    <hyperlink ref="B125" r:id="rId1" display="WID.world (accessed 21 February 2017)" xr:uid="{00000000-0004-0000-2000-000000000000}"/>
    <hyperlink ref="D125" r:id="rId2" display="http://wid.world/" xr:uid="{00000000-0004-0000-2000-000001000000}"/>
    <hyperlink ref="E125" r:id="rId3" display="http://wid.world/" xr:uid="{00000000-0004-0000-2000-000002000000}"/>
    <hyperlink ref="G125" r:id="rId4" display="http://wid.world/" xr:uid="{00000000-0004-0000-2000-000003000000}"/>
    <hyperlink ref="H125" r:id="rId5" display="http://wid.world/" xr:uid="{00000000-0004-0000-2000-000004000000}"/>
    <hyperlink ref="I125" r:id="rId6" display="http://wid.world/" xr:uid="{00000000-0004-0000-2000-000005000000}"/>
    <hyperlink ref="J125" r:id="rId7" display="http://wid.world/" xr:uid="{00000000-0004-0000-2000-000006000000}"/>
    <hyperlink ref="L125" r:id="rId8" display="http://wid.world/" xr:uid="{00000000-0004-0000-2000-000007000000}"/>
    <hyperlink ref="N125" r:id="rId9" display="http://wid.world/" xr:uid="{00000000-0004-0000-2000-000008000000}"/>
    <hyperlink ref="O125" r:id="rId10" display="http://wid.world/" xr:uid="{00000000-0004-0000-2000-000009000000}"/>
    <hyperlink ref="P125" r:id="rId11" display="http://wid.world/" xr:uid="{00000000-0004-0000-2000-00000A000000}"/>
    <hyperlink ref="Q125" r:id="rId12" display="http://wid.world/" xr:uid="{00000000-0004-0000-2000-00000B000000}"/>
    <hyperlink ref="R125" r:id="rId13" display="http://wid.world/" xr:uid="{00000000-0004-0000-2000-00000C000000}"/>
    <hyperlink ref="S125" r:id="rId14" display="http://wid.world/" xr:uid="{00000000-0004-0000-2000-00000D000000}"/>
    <hyperlink ref="T125" r:id="rId15" display="http://wid.world/" xr:uid="{00000000-0004-0000-2000-00000E000000}"/>
    <hyperlink ref="U125" r:id="rId16" display="http://wid.world/" xr:uid="{00000000-0004-0000-2000-00000F000000}"/>
    <hyperlink ref="M126" r:id="rId17" display="http://wid.world/" xr:uid="{00000000-0004-0000-2000-000010000000}"/>
    <hyperlink ref="B128" r:id="rId18" display="OECD iLibrary, Employment and Labour Market Statistics, Gross earnings decile ratios (accessed 22 Feb 2017), " xr:uid="{00000000-0004-0000-2000-000011000000}"/>
    <hyperlink ref="B136" r:id="rId19" display="Perry, B, 2016, “Household incomes in New Zealand: trends in indicators of inequality and hardship 1982 to 2009”, Ministry of Social Development, Wellington. " xr:uid="{00000000-0004-0000-2000-000012000000}"/>
    <hyperlink ref="C136" r:id="rId20" display="https://www.msd.govt.nz/about-msd-and-our-work/publications-resources/monitoring/household-incomes/index.html" xr:uid="{00000000-0004-0000-2000-000013000000}"/>
    <hyperlink ref="D136" r:id="rId21" display="https://www.msd.govt.nz/about-msd-and-our-work/publications-resources/monitoring/household-incomes/index.html" xr:uid="{00000000-0004-0000-2000-000014000000}"/>
    <hyperlink ref="E136" r:id="rId22" display="https://www.msd.govt.nz/about-msd-and-our-work/publications-resources/monitoring/household-incomes/index.html" xr:uid="{00000000-0004-0000-2000-000015000000}"/>
    <hyperlink ref="G136" r:id="rId23" display="https://www.msd.govt.nz/about-msd-and-our-work/publications-resources/monitoring/household-incomes/index.html" xr:uid="{00000000-0004-0000-2000-000016000000}"/>
    <hyperlink ref="H136" r:id="rId24" display="https://www.msd.govt.nz/about-msd-and-our-work/publications-resources/monitoring/household-incomes/index.html" xr:uid="{00000000-0004-0000-2000-000017000000}"/>
    <hyperlink ref="I136" r:id="rId25" display="https://www.msd.govt.nz/about-msd-and-our-work/publications-resources/monitoring/household-incomes/index.html" xr:uid="{00000000-0004-0000-2000-000018000000}"/>
    <hyperlink ref="J136" r:id="rId26" display="https://www.msd.govt.nz/about-msd-and-our-work/publications-resources/monitoring/household-incomes/index.html" xr:uid="{00000000-0004-0000-2000-000019000000}"/>
    <hyperlink ref="K136" r:id="rId27" display="https://www.msd.govt.nz/about-msd-and-our-work/publications-resources/monitoring/household-incomes/index.html" xr:uid="{00000000-0004-0000-2000-00001A000000}"/>
    <hyperlink ref="B133" r:id="rId28" xr:uid="{00000000-0004-0000-2000-00001B000000}"/>
    <hyperlink ref="B134" r:id="rId29" xr:uid="{00000000-0004-0000-2000-00001C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133"/>
  <sheetViews>
    <sheetView workbookViewId="0">
      <pane xSplit="1" ySplit="5" topLeftCell="B6" activePane="bottomRight" state="frozen"/>
      <selection pane="topRight" activeCell="B1" sqref="B1"/>
      <selection pane="bottomLeft" activeCell="A6" sqref="A6"/>
      <selection pane="bottomRight" activeCell="B129" sqref="B129:H129"/>
    </sheetView>
  </sheetViews>
  <sheetFormatPr defaultColWidth="8.85546875" defaultRowHeight="15" x14ac:dyDescent="0.25"/>
  <cols>
    <col min="2" max="3" width="20" style="70" customWidth="1"/>
    <col min="4" max="4" width="19.28515625" style="70" customWidth="1"/>
    <col min="5" max="5" width="20.140625" style="70" customWidth="1"/>
    <col min="6" max="6" width="20.85546875" style="70" customWidth="1"/>
    <col min="7" max="7" width="17" style="70" customWidth="1"/>
    <col min="8" max="9" width="2" style="70" customWidth="1"/>
  </cols>
  <sheetData>
    <row r="1" spans="1:11" ht="27" thickBot="1" x14ac:dyDescent="0.45">
      <c r="A1" s="6"/>
      <c r="B1" s="1521" t="s">
        <v>35</v>
      </c>
      <c r="C1" s="1522"/>
      <c r="D1" s="1522"/>
      <c r="E1" s="1522"/>
      <c r="F1" s="1522"/>
      <c r="G1" s="1523"/>
      <c r="H1" s="602"/>
      <c r="I1" s="602"/>
    </row>
    <row r="2" spans="1:11" ht="15.75" thickBot="1" x14ac:dyDescent="0.3">
      <c r="A2" s="6"/>
      <c r="B2" s="1540" t="s">
        <v>55</v>
      </c>
      <c r="C2" s="1542"/>
      <c r="D2" s="142" t="s">
        <v>56</v>
      </c>
      <c r="E2" s="142" t="s">
        <v>57</v>
      </c>
      <c r="F2" s="142" t="s">
        <v>58</v>
      </c>
      <c r="G2" s="142" t="s">
        <v>59</v>
      </c>
      <c r="H2" s="602"/>
      <c r="I2" s="602"/>
    </row>
    <row r="3" spans="1:11" x14ac:dyDescent="0.25">
      <c r="A3" s="6"/>
      <c r="B3" s="1548" t="s">
        <v>60</v>
      </c>
      <c r="C3" s="1549"/>
      <c r="D3" s="140" t="s">
        <v>61</v>
      </c>
      <c r="E3" s="140" t="s">
        <v>62</v>
      </c>
      <c r="F3" s="668" t="s">
        <v>63</v>
      </c>
      <c r="G3" s="140" t="s">
        <v>64</v>
      </c>
      <c r="H3" s="106"/>
      <c r="I3" s="106"/>
    </row>
    <row r="4" spans="1:11" ht="30" x14ac:dyDescent="0.25">
      <c r="A4" s="6"/>
      <c r="B4" s="308" t="s">
        <v>216</v>
      </c>
      <c r="C4" s="421" t="s">
        <v>217</v>
      </c>
      <c r="D4" s="137" t="s">
        <v>67</v>
      </c>
      <c r="E4" s="511" t="s">
        <v>68</v>
      </c>
      <c r="F4" s="511" t="s">
        <v>254</v>
      </c>
      <c r="G4" s="137" t="s">
        <v>67</v>
      </c>
      <c r="H4" s="106"/>
      <c r="I4" s="106"/>
    </row>
    <row r="5" spans="1:11" s="1" customFormat="1" ht="90" x14ac:dyDescent="0.25">
      <c r="A5" s="16"/>
      <c r="B5" s="319" t="s">
        <v>691</v>
      </c>
      <c r="C5" s="722" t="s">
        <v>103</v>
      </c>
      <c r="D5" s="275" t="s">
        <v>463</v>
      </c>
      <c r="E5" s="624" t="s">
        <v>6</v>
      </c>
      <c r="F5" s="513" t="s">
        <v>54</v>
      </c>
      <c r="G5" s="514" t="s">
        <v>623</v>
      </c>
      <c r="H5" s="113"/>
      <c r="I5" s="113"/>
    </row>
    <row r="6" spans="1:11" s="1" customFormat="1" x14ac:dyDescent="0.25">
      <c r="A6">
        <v>1900</v>
      </c>
      <c r="B6" s="665">
        <f>'Norway sources'!B5*100</f>
        <v>58.634877204894998</v>
      </c>
      <c r="C6" s="312"/>
      <c r="D6" s="305">
        <f>'Norway sources'!E5*100</f>
        <v>20.180621161610297</v>
      </c>
      <c r="E6" s="204"/>
      <c r="F6" s="669"/>
      <c r="G6" s="305"/>
      <c r="H6" s="206"/>
      <c r="I6" s="206"/>
    </row>
    <row r="7" spans="1:11" s="1" customFormat="1" x14ac:dyDescent="0.25">
      <c r="A7">
        <v>1901</v>
      </c>
      <c r="B7" s="665">
        <f>'Norway sources'!B6*100</f>
        <v>57.453978061676004</v>
      </c>
      <c r="C7" s="312"/>
      <c r="D7" s="305">
        <f>'Norway sources'!E6*100</f>
        <v>19.840786455779298</v>
      </c>
      <c r="E7" s="204"/>
      <c r="F7" s="669"/>
      <c r="G7" s="305"/>
      <c r="H7" s="206"/>
      <c r="I7" s="206"/>
    </row>
    <row r="8" spans="1:11" s="1" customFormat="1" x14ac:dyDescent="0.25">
      <c r="A8">
        <v>1902</v>
      </c>
      <c r="B8" s="665">
        <f>'Norway sources'!B7*100</f>
        <v>56.843847036361709</v>
      </c>
      <c r="C8" s="312"/>
      <c r="D8" s="305">
        <f>'Norway sources'!E7*100</f>
        <v>19.706413530790002</v>
      </c>
      <c r="E8" s="204"/>
      <c r="F8" s="669"/>
      <c r="G8" s="305"/>
      <c r="H8" s="206"/>
      <c r="I8" s="206"/>
    </row>
    <row r="9" spans="1:11" s="1" customFormat="1" x14ac:dyDescent="0.25">
      <c r="A9">
        <v>1903</v>
      </c>
      <c r="B9" s="665">
        <f>'Norway sources'!B8*100</f>
        <v>56.736361980438197</v>
      </c>
      <c r="C9" s="312"/>
      <c r="D9" s="305">
        <f>'Norway sources'!E8*100</f>
        <v>19.4591462886603</v>
      </c>
      <c r="E9" s="204"/>
      <c r="F9" s="669"/>
      <c r="G9" s="305"/>
      <c r="H9" s="206"/>
      <c r="I9" s="206"/>
    </row>
    <row r="10" spans="1:11" s="1" customFormat="1" x14ac:dyDescent="0.25">
      <c r="A10">
        <v>1904</v>
      </c>
      <c r="B10" s="665">
        <f>'Norway sources'!B9*100</f>
        <v>55.8766543865204</v>
      </c>
      <c r="C10" s="312"/>
      <c r="D10" s="305"/>
      <c r="E10" s="204"/>
      <c r="F10" s="669"/>
      <c r="G10" s="305"/>
      <c r="H10" s="206"/>
      <c r="I10" s="206"/>
      <c r="K10" s="17"/>
    </row>
    <row r="11" spans="1:11" s="1" customFormat="1" x14ac:dyDescent="0.25">
      <c r="A11">
        <v>1905</v>
      </c>
      <c r="B11" s="665">
        <f>'Norway sources'!B10*100</f>
        <v>55.7655572891235</v>
      </c>
      <c r="C11" s="312"/>
      <c r="D11" s="305"/>
      <c r="E11" s="204"/>
      <c r="F11" s="669"/>
      <c r="G11" s="305"/>
      <c r="H11" s="206"/>
      <c r="I11" s="206"/>
    </row>
    <row r="12" spans="1:11" s="1" customFormat="1" x14ac:dyDescent="0.25">
      <c r="A12">
        <v>1906</v>
      </c>
      <c r="B12" s="665">
        <f>'Norway sources'!B11*100</f>
        <v>56.589084863662698</v>
      </c>
      <c r="C12" s="312"/>
      <c r="D12" s="305">
        <f>'Norway sources'!E11*100</f>
        <v>17.9817053203518</v>
      </c>
      <c r="E12" s="204"/>
      <c r="F12" s="669"/>
      <c r="G12" s="305"/>
      <c r="H12" s="206"/>
      <c r="I12" s="206"/>
    </row>
    <row r="13" spans="1:11" s="1" customFormat="1" x14ac:dyDescent="0.25">
      <c r="A13">
        <v>1907</v>
      </c>
      <c r="B13" s="665">
        <f>'Norway sources'!B12*100</f>
        <v>56.876325607299805</v>
      </c>
      <c r="C13" s="312"/>
      <c r="D13" s="305"/>
      <c r="E13" s="204"/>
      <c r="F13" s="669"/>
      <c r="G13" s="305"/>
      <c r="H13" s="206"/>
      <c r="I13" s="206"/>
    </row>
    <row r="14" spans="1:11" s="1" customFormat="1" x14ac:dyDescent="0.25">
      <c r="A14">
        <v>1908</v>
      </c>
      <c r="B14" s="665">
        <f>'Norway sources'!B13*100</f>
        <v>56.533610820770299</v>
      </c>
      <c r="C14" s="312"/>
      <c r="D14" s="305"/>
      <c r="E14" s="204"/>
      <c r="F14" s="669"/>
      <c r="G14" s="305"/>
      <c r="H14" s="206"/>
      <c r="I14" s="206"/>
    </row>
    <row r="15" spans="1:11" s="1" customFormat="1" x14ac:dyDescent="0.25">
      <c r="A15">
        <v>1909</v>
      </c>
      <c r="B15" s="665">
        <f>'Norway sources'!B14*100</f>
        <v>56.862068176269496</v>
      </c>
      <c r="C15" s="312"/>
      <c r="D15" s="305"/>
      <c r="E15" s="204"/>
      <c r="F15" s="669"/>
      <c r="G15" s="305"/>
      <c r="H15" s="206"/>
      <c r="I15" s="206"/>
    </row>
    <row r="16" spans="1:11" s="1" customFormat="1" x14ac:dyDescent="0.25">
      <c r="A16">
        <v>1910</v>
      </c>
      <c r="B16" s="665">
        <f>'Norway sources'!B15*100</f>
        <v>57.241213321685805</v>
      </c>
      <c r="C16" s="312"/>
      <c r="D16" s="305">
        <f>'Norway sources'!E15*100</f>
        <v>10.447128751401999</v>
      </c>
      <c r="E16" s="204"/>
      <c r="F16" s="669"/>
      <c r="G16" s="305"/>
      <c r="H16" s="206"/>
      <c r="I16" s="206"/>
    </row>
    <row r="17" spans="1:9" x14ac:dyDescent="0.25">
      <c r="A17">
        <v>1911</v>
      </c>
      <c r="B17" s="665">
        <f>'Norway sources'!B16*100</f>
        <v>57.158827781677203</v>
      </c>
      <c r="C17" s="312"/>
      <c r="D17" s="305"/>
      <c r="E17" s="214"/>
      <c r="F17" s="670"/>
      <c r="G17" s="305"/>
      <c r="H17" s="216"/>
      <c r="I17" s="216"/>
    </row>
    <row r="18" spans="1:9" x14ac:dyDescent="0.25">
      <c r="A18">
        <v>1912</v>
      </c>
      <c r="B18" s="665">
        <f>'Norway sources'!B17*100</f>
        <v>56.056332588195801</v>
      </c>
      <c r="C18" s="312"/>
      <c r="D18" s="305"/>
      <c r="E18" s="214"/>
      <c r="F18" s="670"/>
      <c r="G18" s="305">
        <f>'Norway sources'!L17</f>
        <v>37.204101993515849</v>
      </c>
      <c r="H18" s="216"/>
      <c r="I18" s="216"/>
    </row>
    <row r="19" spans="1:9" x14ac:dyDescent="0.25">
      <c r="A19">
        <v>1913</v>
      </c>
      <c r="B19" s="665">
        <f>'Norway sources'!B18*100</f>
        <v>56.958425045013406</v>
      </c>
      <c r="C19" s="312"/>
      <c r="D19" s="305">
        <f>'Norway sources'!E18*100</f>
        <v>11.6102279332406</v>
      </c>
      <c r="E19" s="214"/>
      <c r="F19" s="670"/>
      <c r="G19" s="305"/>
      <c r="H19" s="216"/>
      <c r="I19" s="216"/>
    </row>
    <row r="20" spans="1:9" x14ac:dyDescent="0.25">
      <c r="A20">
        <v>1914</v>
      </c>
      <c r="B20" s="665">
        <f>'Norway sources'!B19*100</f>
        <v>55.901432037353501</v>
      </c>
      <c r="C20" s="312"/>
      <c r="D20" s="305"/>
      <c r="E20" s="214"/>
      <c r="F20" s="670"/>
      <c r="G20" s="305"/>
      <c r="H20" s="216"/>
      <c r="I20" s="216"/>
    </row>
    <row r="21" spans="1:9" x14ac:dyDescent="0.25">
      <c r="A21">
        <v>1915</v>
      </c>
      <c r="B21" s="665">
        <f>'Norway sources'!B20*100</f>
        <v>59.6712291240692</v>
      </c>
      <c r="C21" s="312"/>
      <c r="D21" s="305"/>
      <c r="E21" s="214"/>
      <c r="F21" s="670"/>
      <c r="G21" s="305"/>
      <c r="H21" s="216"/>
      <c r="I21" s="216"/>
    </row>
    <row r="22" spans="1:9" x14ac:dyDescent="0.25">
      <c r="A22">
        <v>1916</v>
      </c>
      <c r="B22" s="665">
        <f>'Norway sources'!B21*100</f>
        <v>62.595850229263291</v>
      </c>
      <c r="C22" s="312"/>
      <c r="D22" s="305"/>
      <c r="E22" s="214"/>
      <c r="F22" s="670"/>
      <c r="G22" s="305"/>
      <c r="H22" s="216"/>
      <c r="I22" s="216"/>
    </row>
    <row r="23" spans="1:9" x14ac:dyDescent="0.25">
      <c r="A23">
        <v>1917</v>
      </c>
      <c r="B23" s="665">
        <f>'Norway sources'!B22*100</f>
        <v>64.518004655837998</v>
      </c>
      <c r="C23" s="312"/>
      <c r="D23" s="305"/>
      <c r="E23" s="214"/>
      <c r="F23" s="670"/>
      <c r="G23" s="305"/>
      <c r="H23" s="216"/>
      <c r="I23" s="216"/>
    </row>
    <row r="24" spans="1:9" x14ac:dyDescent="0.25">
      <c r="A24">
        <v>1918</v>
      </c>
      <c r="B24" s="665">
        <f>'Norway sources'!B23*100</f>
        <v>59.374845027923598</v>
      </c>
      <c r="C24" s="312"/>
      <c r="D24" s="305"/>
      <c r="E24" s="214"/>
      <c r="F24" s="670"/>
      <c r="G24" s="305"/>
      <c r="H24" s="216"/>
      <c r="I24" s="216"/>
    </row>
    <row r="25" spans="1:9" x14ac:dyDescent="0.25">
      <c r="A25">
        <v>1919</v>
      </c>
      <c r="B25" s="665">
        <f>'Norway sources'!B24*100</f>
        <v>57.309067249298096</v>
      </c>
      <c r="C25" s="312"/>
      <c r="D25" s="305"/>
      <c r="E25" s="214"/>
      <c r="F25" s="670"/>
      <c r="G25" s="305"/>
      <c r="H25" s="216"/>
      <c r="I25" s="216"/>
    </row>
    <row r="26" spans="1:9" x14ac:dyDescent="0.25">
      <c r="A26">
        <v>1920</v>
      </c>
      <c r="B26" s="665">
        <f>'Norway sources'!B25*100</f>
        <v>56.042945384979205</v>
      </c>
      <c r="C26" s="312"/>
      <c r="D26" s="305"/>
      <c r="E26" s="214"/>
      <c r="F26" s="670"/>
      <c r="G26" s="305"/>
      <c r="H26" s="216"/>
      <c r="I26" s="216"/>
    </row>
    <row r="27" spans="1:9" x14ac:dyDescent="0.25">
      <c r="A27">
        <v>1921</v>
      </c>
      <c r="B27" s="665">
        <f>'Norway sources'!B26*100</f>
        <v>55.768489837646499</v>
      </c>
      <c r="C27" s="312"/>
      <c r="D27" s="305"/>
      <c r="E27" s="214"/>
      <c r="F27" s="670"/>
      <c r="G27" s="305"/>
      <c r="H27" s="216"/>
      <c r="I27" s="216"/>
    </row>
    <row r="28" spans="1:9" x14ac:dyDescent="0.25">
      <c r="A28">
        <v>1922</v>
      </c>
      <c r="B28" s="665">
        <f>'Norway sources'!B27*100</f>
        <v>54.26025390625</v>
      </c>
      <c r="C28" s="312"/>
      <c r="D28" s="305"/>
      <c r="E28" s="214"/>
      <c r="F28" s="670"/>
      <c r="G28" s="305"/>
      <c r="H28" s="216"/>
      <c r="I28" s="216"/>
    </row>
    <row r="29" spans="1:9" x14ac:dyDescent="0.25">
      <c r="A29">
        <v>1923</v>
      </c>
      <c r="B29" s="665">
        <f>'Norway sources'!B28*100</f>
        <v>54.396098852157607</v>
      </c>
      <c r="C29" s="312"/>
      <c r="D29" s="305"/>
      <c r="E29" s="214"/>
      <c r="F29" s="670"/>
      <c r="G29" s="305"/>
      <c r="H29" s="216"/>
      <c r="I29" s="216"/>
    </row>
    <row r="30" spans="1:9" x14ac:dyDescent="0.25">
      <c r="A30">
        <v>1924</v>
      </c>
      <c r="B30" s="665">
        <f>'Norway sources'!B29*100</f>
        <v>56.527435779571498</v>
      </c>
      <c r="C30" s="312"/>
      <c r="D30" s="305"/>
      <c r="E30" s="214"/>
      <c r="F30" s="670"/>
      <c r="G30" s="305"/>
      <c r="H30" s="216"/>
      <c r="I30" s="216"/>
    </row>
    <row r="31" spans="1:9" x14ac:dyDescent="0.25">
      <c r="A31">
        <v>1925</v>
      </c>
      <c r="B31" s="665">
        <f>'Norway sources'!B30*100</f>
        <v>56.786018610000596</v>
      </c>
      <c r="C31" s="312"/>
      <c r="D31" s="305"/>
      <c r="E31" s="214"/>
      <c r="F31" s="670"/>
      <c r="G31" s="305"/>
      <c r="H31" s="216"/>
      <c r="I31" s="216"/>
    </row>
    <row r="32" spans="1:9" x14ac:dyDescent="0.25">
      <c r="A32">
        <v>1926</v>
      </c>
      <c r="B32" s="665">
        <f>'Norway sources'!B31*100</f>
        <v>55.517691373825095</v>
      </c>
      <c r="C32" s="312"/>
      <c r="D32" s="305"/>
      <c r="E32" s="214"/>
      <c r="F32" s="670"/>
      <c r="G32" s="305"/>
      <c r="H32" s="216"/>
      <c r="I32" s="216"/>
    </row>
    <row r="33" spans="1:9" x14ac:dyDescent="0.25">
      <c r="A33">
        <v>1927</v>
      </c>
      <c r="B33" s="665">
        <f>'Norway sources'!B32*100</f>
        <v>54.178726673126199</v>
      </c>
      <c r="C33" s="312"/>
      <c r="D33" s="305"/>
      <c r="E33" s="214"/>
      <c r="F33" s="670"/>
      <c r="G33" s="305"/>
      <c r="H33" s="216"/>
      <c r="I33" s="216"/>
    </row>
    <row r="34" spans="1:9" x14ac:dyDescent="0.25">
      <c r="A34">
        <v>1928</v>
      </c>
      <c r="B34" s="665">
        <f>'Norway sources'!B33*100</f>
        <v>54.606670141220107</v>
      </c>
      <c r="C34" s="312"/>
      <c r="D34" s="305"/>
      <c r="E34" s="214"/>
      <c r="F34" s="670"/>
      <c r="G34" s="305"/>
      <c r="H34" s="216"/>
      <c r="I34" s="216"/>
    </row>
    <row r="35" spans="1:9" x14ac:dyDescent="0.25">
      <c r="A35">
        <v>1929</v>
      </c>
      <c r="B35" s="665">
        <f>'Norway sources'!B34*100</f>
        <v>56.358110904693604</v>
      </c>
      <c r="C35" s="312"/>
      <c r="D35" s="305">
        <f>'Norway sources'!E34*100</f>
        <v>12.574948741186301</v>
      </c>
      <c r="E35" s="214"/>
      <c r="F35" s="670"/>
      <c r="G35" s="305"/>
      <c r="H35" s="216"/>
      <c r="I35" s="216"/>
    </row>
    <row r="36" spans="1:9" x14ac:dyDescent="0.25">
      <c r="A36">
        <v>1930</v>
      </c>
      <c r="B36" s="665">
        <f>'Norway sources'!B35*100</f>
        <v>57.205206155776999</v>
      </c>
      <c r="C36" s="312"/>
      <c r="D36" s="305"/>
      <c r="E36" s="214"/>
      <c r="F36" s="670"/>
      <c r="G36" s="305">
        <f>'Norway sources'!L35</f>
        <v>37.608529061283491</v>
      </c>
      <c r="H36" s="216"/>
      <c r="I36" s="216"/>
    </row>
    <row r="37" spans="1:9" x14ac:dyDescent="0.25">
      <c r="A37">
        <v>1931</v>
      </c>
      <c r="B37" s="665">
        <f>'Norway sources'!B36*100</f>
        <v>57.3280572891235</v>
      </c>
      <c r="C37" s="312"/>
      <c r="D37" s="305"/>
      <c r="E37" s="214"/>
      <c r="F37" s="670"/>
      <c r="G37" s="305"/>
      <c r="H37" s="216"/>
      <c r="I37" s="216"/>
    </row>
    <row r="38" spans="1:9" x14ac:dyDescent="0.25">
      <c r="A38">
        <v>1932</v>
      </c>
      <c r="B38" s="665">
        <f>'Norway sources'!B37*100</f>
        <v>57.327532768249498</v>
      </c>
      <c r="C38" s="312"/>
      <c r="D38" s="305"/>
      <c r="E38" s="214"/>
      <c r="F38" s="670"/>
      <c r="G38" s="305"/>
      <c r="H38" s="216"/>
      <c r="I38" s="216"/>
    </row>
    <row r="39" spans="1:9" x14ac:dyDescent="0.25">
      <c r="A39">
        <v>1933</v>
      </c>
      <c r="B39" s="665">
        <f>'Norway sources'!B38*100</f>
        <v>57.376271486282306</v>
      </c>
      <c r="C39" s="312"/>
      <c r="D39" s="305"/>
      <c r="E39" s="214"/>
      <c r="F39" s="670"/>
      <c r="G39" s="305"/>
      <c r="H39" s="216"/>
      <c r="I39" s="216"/>
    </row>
    <row r="40" spans="1:9" x14ac:dyDescent="0.25">
      <c r="A40">
        <v>1934</v>
      </c>
      <c r="B40" s="665">
        <f>'Norway sources'!B39*100</f>
        <v>57.604080438613906</v>
      </c>
      <c r="C40" s="312"/>
      <c r="D40" s="305"/>
      <c r="E40" s="214"/>
      <c r="F40" s="670"/>
      <c r="G40" s="305"/>
      <c r="H40" s="216"/>
      <c r="I40" s="216"/>
    </row>
    <row r="41" spans="1:9" x14ac:dyDescent="0.25">
      <c r="A41">
        <v>1935</v>
      </c>
      <c r="B41" s="665">
        <f>'Norway sources'!B40*100</f>
        <v>58.016282320022604</v>
      </c>
      <c r="C41" s="312"/>
      <c r="D41" s="305"/>
      <c r="E41" s="214"/>
      <c r="F41" s="670"/>
      <c r="G41" s="305"/>
      <c r="H41" s="216"/>
      <c r="I41" s="216"/>
    </row>
    <row r="42" spans="1:9" x14ac:dyDescent="0.25">
      <c r="A42">
        <v>1936</v>
      </c>
      <c r="B42" s="665">
        <f>'Norway sources'!B41*100</f>
        <v>58.332479000091595</v>
      </c>
      <c r="C42" s="312"/>
      <c r="D42" s="305"/>
      <c r="E42" s="214"/>
      <c r="F42" s="670"/>
      <c r="G42" s="305"/>
      <c r="H42" s="216"/>
      <c r="I42" s="216"/>
    </row>
    <row r="43" spans="1:9" x14ac:dyDescent="0.25">
      <c r="A43">
        <v>1937</v>
      </c>
      <c r="B43" s="665">
        <f>'Norway sources'!B42*100</f>
        <v>59.917187690734899</v>
      </c>
      <c r="C43" s="312"/>
      <c r="D43" s="305"/>
      <c r="E43" s="214"/>
      <c r="F43" s="670"/>
      <c r="G43" s="305"/>
      <c r="H43" s="216"/>
      <c r="I43" s="216"/>
    </row>
    <row r="44" spans="1:9" x14ac:dyDescent="0.25">
      <c r="A44">
        <v>1938</v>
      </c>
      <c r="B44" s="665">
        <f>'Norway sources'!B43*100</f>
        <v>58.515143394470201</v>
      </c>
      <c r="C44" s="312"/>
      <c r="D44" s="305">
        <f>'Norway sources'!E43*100</f>
        <v>12.721612155233499</v>
      </c>
      <c r="E44" s="214"/>
      <c r="F44" s="670"/>
      <c r="G44" s="305"/>
      <c r="H44" s="216"/>
      <c r="I44" s="216"/>
    </row>
    <row r="45" spans="1:9" x14ac:dyDescent="0.25">
      <c r="A45">
        <v>1939</v>
      </c>
      <c r="B45" s="665">
        <f>'Norway sources'!B44*100</f>
        <v>59.3522369861603</v>
      </c>
      <c r="C45" s="312"/>
      <c r="D45" s="305"/>
      <c r="E45" s="214"/>
      <c r="F45" s="670"/>
      <c r="G45" s="305"/>
      <c r="H45" s="216"/>
      <c r="I45" s="216"/>
    </row>
    <row r="46" spans="1:9" x14ac:dyDescent="0.25">
      <c r="A46">
        <v>1940</v>
      </c>
      <c r="B46" s="665">
        <f>'Norway sources'!B45*100</f>
        <v>57.362192869186401</v>
      </c>
      <c r="C46" s="312"/>
      <c r="D46" s="305"/>
      <c r="E46" s="214"/>
      <c r="F46" s="670"/>
      <c r="G46" s="305"/>
      <c r="H46" s="216"/>
      <c r="I46" s="216"/>
    </row>
    <row r="47" spans="1:9" x14ac:dyDescent="0.25">
      <c r="A47">
        <v>1941</v>
      </c>
      <c r="B47" s="665">
        <f>'Norway sources'!B46*100</f>
        <v>54.341030120849595</v>
      </c>
      <c r="C47" s="312"/>
      <c r="D47" s="305"/>
      <c r="E47" s="214"/>
      <c r="F47" s="670"/>
      <c r="G47" s="305"/>
      <c r="H47" s="216"/>
      <c r="I47" s="216"/>
    </row>
    <row r="48" spans="1:9" x14ac:dyDescent="0.25">
      <c r="A48">
        <v>1942</v>
      </c>
      <c r="B48" s="665">
        <f>'Norway sources'!B47*100</f>
        <v>51.283943653106704</v>
      </c>
      <c r="C48" s="312"/>
      <c r="D48" s="305"/>
      <c r="E48" s="214"/>
      <c r="F48" s="670"/>
      <c r="G48" s="305"/>
      <c r="H48" s="216"/>
      <c r="I48" s="216"/>
    </row>
    <row r="49" spans="1:9" x14ac:dyDescent="0.25">
      <c r="A49">
        <v>1943</v>
      </c>
      <c r="B49" s="665">
        <f>'Norway sources'!B48*100</f>
        <v>52.629077434539795</v>
      </c>
      <c r="C49" s="312"/>
      <c r="D49" s="305"/>
      <c r="E49" s="214"/>
      <c r="F49" s="670"/>
      <c r="G49" s="305"/>
      <c r="H49" s="216"/>
      <c r="I49" s="216"/>
    </row>
    <row r="50" spans="1:9" x14ac:dyDescent="0.25">
      <c r="A50">
        <v>1944</v>
      </c>
      <c r="B50" s="665">
        <f>'Norway sources'!B49*100</f>
        <v>52.362996339797995</v>
      </c>
      <c r="C50" s="312"/>
      <c r="D50" s="305"/>
      <c r="E50" s="214"/>
      <c r="F50" s="670"/>
      <c r="G50" s="305"/>
      <c r="H50" s="216"/>
      <c r="I50" s="216"/>
    </row>
    <row r="51" spans="1:9" x14ac:dyDescent="0.25">
      <c r="A51">
        <v>1945</v>
      </c>
      <c r="B51" s="665">
        <f>'Norway sources'!B50*100</f>
        <v>52.620083093643203</v>
      </c>
      <c r="C51" s="312"/>
      <c r="D51" s="305"/>
      <c r="E51" s="214"/>
      <c r="F51" s="670"/>
      <c r="G51" s="305"/>
      <c r="H51" s="216"/>
      <c r="I51" s="216"/>
    </row>
    <row r="52" spans="1:9" x14ac:dyDescent="0.25">
      <c r="A52">
        <v>1946</v>
      </c>
      <c r="B52" s="665">
        <f>'Norway sources'!B51*100</f>
        <v>49.450269341468797</v>
      </c>
      <c r="C52" s="312"/>
      <c r="D52" s="305"/>
      <c r="E52" s="214"/>
      <c r="F52" s="670"/>
      <c r="G52" s="305"/>
      <c r="H52" s="216"/>
      <c r="I52" s="216"/>
    </row>
    <row r="53" spans="1:9" x14ac:dyDescent="0.25">
      <c r="A53">
        <v>1947</v>
      </c>
      <c r="B53" s="665">
        <f>'Norway sources'!B52*100</f>
        <v>49.081590771675096</v>
      </c>
      <c r="C53" s="312"/>
      <c r="D53" s="305"/>
      <c r="E53" s="214"/>
      <c r="F53" s="670"/>
      <c r="G53" s="305"/>
      <c r="H53" s="216"/>
      <c r="I53" s="216"/>
    </row>
    <row r="54" spans="1:9" x14ac:dyDescent="0.25">
      <c r="A54">
        <v>1948</v>
      </c>
      <c r="B54" s="665">
        <f>'Norway sources'!B53*100</f>
        <v>49.597895145416295</v>
      </c>
      <c r="C54" s="312"/>
      <c r="D54" s="305">
        <f>'Norway sources'!E53*100</f>
        <v>9.0950741826292099</v>
      </c>
      <c r="E54" s="214"/>
      <c r="F54" s="670"/>
      <c r="G54" s="305">
        <f>'Norway sources'!L53</f>
        <v>34.595409356608435</v>
      </c>
      <c r="H54" s="216"/>
      <c r="I54" s="216"/>
    </row>
    <row r="55" spans="1:9" x14ac:dyDescent="0.25">
      <c r="A55">
        <v>1949</v>
      </c>
      <c r="B55" s="665">
        <f>'Norway sources'!B54*100</f>
        <v>46.766835451126099</v>
      </c>
      <c r="C55" s="312"/>
      <c r="D55" s="305">
        <f>'Norway sources'!E54*100</f>
        <v>8.8848557539546089</v>
      </c>
      <c r="E55" s="214"/>
      <c r="F55" s="671"/>
      <c r="G55" s="305"/>
      <c r="H55" s="216"/>
      <c r="I55" s="216"/>
    </row>
    <row r="56" spans="1:9" x14ac:dyDescent="0.25">
      <c r="A56">
        <v>1950</v>
      </c>
      <c r="B56" s="665">
        <f>'Norway sources'!B55*100</f>
        <v>46.442794799804702</v>
      </c>
      <c r="C56" s="312"/>
      <c r="D56" s="305">
        <f>'Norway sources'!E55*100</f>
        <v>8.7568634377035401</v>
      </c>
      <c r="E56" s="214"/>
      <c r="F56" s="672"/>
      <c r="G56" s="305"/>
      <c r="H56" s="216"/>
      <c r="I56" s="216"/>
    </row>
    <row r="57" spans="1:9" x14ac:dyDescent="0.25">
      <c r="A57">
        <v>1951</v>
      </c>
      <c r="B57" s="665">
        <f>'Norway sources'!B56*100</f>
        <v>44.631975889205897</v>
      </c>
      <c r="C57" s="312"/>
      <c r="D57" s="305">
        <f>'Norway sources'!E56*100</f>
        <v>8.1569712499218703</v>
      </c>
      <c r="E57" s="214"/>
      <c r="F57" s="673"/>
      <c r="G57" s="305"/>
      <c r="H57" s="216"/>
      <c r="I57" s="216"/>
    </row>
    <row r="58" spans="1:9" x14ac:dyDescent="0.25">
      <c r="A58">
        <v>1952</v>
      </c>
      <c r="B58" s="665">
        <f>'Norway sources'!B57*100</f>
        <v>43.031358718872099</v>
      </c>
      <c r="C58" s="312"/>
      <c r="D58" s="305">
        <f>'Norway sources'!E57*100</f>
        <v>6.9300972864088095</v>
      </c>
      <c r="E58" s="214"/>
      <c r="F58" s="673"/>
      <c r="G58" s="305"/>
      <c r="H58" s="216"/>
      <c r="I58" s="216"/>
    </row>
    <row r="59" spans="1:9" x14ac:dyDescent="0.25">
      <c r="A59">
        <v>1953</v>
      </c>
      <c r="B59" s="665">
        <f>'Norway sources'!B58*100</f>
        <v>41.988110542297399</v>
      </c>
      <c r="C59" s="312"/>
      <c r="D59" s="305">
        <f>'Norway sources'!E58*100</f>
        <v>7.1364854386715599</v>
      </c>
      <c r="E59" s="214"/>
      <c r="F59" s="673"/>
      <c r="G59" s="305"/>
      <c r="H59" s="216"/>
      <c r="I59" s="216"/>
    </row>
    <row r="60" spans="1:9" x14ac:dyDescent="0.25">
      <c r="A60">
        <v>1954</v>
      </c>
      <c r="B60" s="665">
        <f>'Norway sources'!B59*100</f>
        <v>42.044931650161701</v>
      </c>
      <c r="C60" s="312"/>
      <c r="D60" s="305">
        <f>'Norway sources'!E59*100</f>
        <v>6.8596697692339195</v>
      </c>
      <c r="E60" s="214"/>
      <c r="F60" s="673"/>
      <c r="G60" s="305"/>
      <c r="H60" s="216"/>
      <c r="I60" s="216"/>
    </row>
    <row r="61" spans="1:9" x14ac:dyDescent="0.25">
      <c r="A61">
        <v>1955</v>
      </c>
      <c r="B61" s="665">
        <f>'Norway sources'!B60*100</f>
        <v>42.315810918807998</v>
      </c>
      <c r="C61" s="312"/>
      <c r="D61" s="305">
        <f>'Norway sources'!E60*100</f>
        <v>7.2037035472914193</v>
      </c>
      <c r="E61" s="214"/>
      <c r="F61" s="673"/>
      <c r="G61" s="305"/>
      <c r="H61" s="216"/>
      <c r="I61" s="216"/>
    </row>
    <row r="62" spans="1:9" x14ac:dyDescent="0.25">
      <c r="A62">
        <v>1956</v>
      </c>
      <c r="B62" s="665"/>
      <c r="C62" s="312"/>
      <c r="D62" s="305"/>
      <c r="E62" s="214"/>
      <c r="F62" s="673"/>
      <c r="G62" s="305"/>
      <c r="H62" s="216"/>
      <c r="I62" s="216"/>
    </row>
    <row r="63" spans="1:9" x14ac:dyDescent="0.25">
      <c r="A63">
        <v>1957</v>
      </c>
      <c r="B63" s="665">
        <f>'Norway sources'!B62*100</f>
        <v>43.634125590324402</v>
      </c>
      <c r="C63" s="312"/>
      <c r="D63" s="305">
        <f>'Norway sources'!E62*100</f>
        <v>7.8763223016017596</v>
      </c>
      <c r="E63" s="214"/>
      <c r="F63" s="673"/>
      <c r="G63" s="305"/>
      <c r="H63" s="216"/>
      <c r="I63" s="216"/>
    </row>
    <row r="64" spans="1:9" x14ac:dyDescent="0.25">
      <c r="A64">
        <v>1958</v>
      </c>
      <c r="B64" s="665"/>
      <c r="C64" s="312"/>
      <c r="D64" s="305">
        <f>'Norway sources'!E63*100</f>
        <v>7.76467322177235</v>
      </c>
      <c r="E64" s="214"/>
      <c r="F64" s="673"/>
      <c r="G64" s="305"/>
      <c r="H64" s="216"/>
      <c r="I64" s="216"/>
    </row>
    <row r="65" spans="1:9" x14ac:dyDescent="0.25">
      <c r="A65">
        <v>1959</v>
      </c>
      <c r="B65" s="665">
        <f>'Norway sources'!B64*100</f>
        <v>43.413755297660799</v>
      </c>
      <c r="C65" s="312"/>
      <c r="D65" s="305">
        <f>'Norway sources'!E64*100</f>
        <v>7.39371832977751</v>
      </c>
      <c r="E65" s="214"/>
      <c r="F65" s="673"/>
      <c r="G65" s="305"/>
      <c r="H65" s="216"/>
      <c r="I65" s="216"/>
    </row>
    <row r="66" spans="1:9" x14ac:dyDescent="0.25">
      <c r="A66">
        <v>1960</v>
      </c>
      <c r="B66" s="665">
        <f>'Norway sources'!B65*100</f>
        <v>42.677280306816101</v>
      </c>
      <c r="C66" s="312"/>
      <c r="D66" s="305">
        <f>'Norway sources'!E65*100</f>
        <v>6.9421035369472808</v>
      </c>
      <c r="E66" s="214"/>
      <c r="F66" s="673"/>
      <c r="G66" s="305">
        <f>'Norway sources'!L65</f>
        <v>25.52817924433047</v>
      </c>
      <c r="H66" s="223"/>
      <c r="I66" s="223"/>
    </row>
    <row r="67" spans="1:9" x14ac:dyDescent="0.25">
      <c r="A67">
        <v>1961</v>
      </c>
      <c r="B67" s="665">
        <f>'Norway sources'!B66*100</f>
        <v>43.123906850814805</v>
      </c>
      <c r="C67" s="312"/>
      <c r="D67" s="305">
        <f>'Norway sources'!E66*100</f>
        <v>6.7583038541456597</v>
      </c>
      <c r="E67" s="214"/>
      <c r="F67" s="673"/>
      <c r="G67" s="305"/>
      <c r="H67" s="223"/>
      <c r="I67" s="223"/>
    </row>
    <row r="68" spans="1:9" x14ac:dyDescent="0.25">
      <c r="A68">
        <v>1962</v>
      </c>
      <c r="B68" s="665">
        <f>'Norway sources'!B67*100</f>
        <v>43.150520324706996</v>
      </c>
      <c r="C68" s="312"/>
      <c r="D68" s="305">
        <f>'Norway sources'!E67*100</f>
        <v>6.5698088698139392</v>
      </c>
      <c r="E68" s="214"/>
      <c r="F68" s="673"/>
      <c r="G68" s="305"/>
      <c r="H68" s="223"/>
      <c r="I68" s="223"/>
    </row>
    <row r="69" spans="1:9" x14ac:dyDescent="0.25">
      <c r="A69">
        <v>1963</v>
      </c>
      <c r="B69" s="665">
        <f>'Norway sources'!B68*100</f>
        <v>43.530136346817002</v>
      </c>
      <c r="C69" s="312"/>
      <c r="D69" s="305">
        <f>'Norway sources'!E68*100</f>
        <v>6.4267758494057308</v>
      </c>
      <c r="E69" s="214"/>
      <c r="F69" s="673"/>
      <c r="G69" s="305"/>
      <c r="H69" s="223"/>
      <c r="I69" s="223"/>
    </row>
    <row r="70" spans="1:9" x14ac:dyDescent="0.25">
      <c r="A70">
        <v>1964</v>
      </c>
      <c r="B70" s="665">
        <f>'Norway sources'!B69*100</f>
        <v>42.641693353652997</v>
      </c>
      <c r="C70" s="312"/>
      <c r="D70" s="305">
        <f>'Norway sources'!E69*100</f>
        <v>6.2761582525051711</v>
      </c>
      <c r="E70" s="214"/>
      <c r="F70" s="673"/>
      <c r="G70" s="305"/>
      <c r="H70" s="223"/>
      <c r="I70" s="223"/>
    </row>
    <row r="71" spans="1:9" x14ac:dyDescent="0.25">
      <c r="A71">
        <v>1965</v>
      </c>
      <c r="B71" s="665">
        <f>'Norway sources'!B70*100</f>
        <v>42.748764157295199</v>
      </c>
      <c r="C71" s="312"/>
      <c r="D71" s="305">
        <f>'Norway sources'!E70*100</f>
        <v>5.9854981230953497</v>
      </c>
      <c r="E71" s="214"/>
      <c r="F71" s="673"/>
      <c r="G71" s="305"/>
      <c r="H71" s="223"/>
      <c r="I71" s="223"/>
    </row>
    <row r="72" spans="1:9" x14ac:dyDescent="0.25">
      <c r="A72">
        <v>1966</v>
      </c>
      <c r="B72" s="665">
        <f>'Norway sources'!B71*100</f>
        <v>42.527246475219698</v>
      </c>
      <c r="C72" s="312"/>
      <c r="D72" s="305">
        <f>'Norway sources'!E71*100</f>
        <v>5.9949779648119996</v>
      </c>
      <c r="E72" s="221"/>
      <c r="F72" s="673"/>
      <c r="G72" s="305"/>
      <c r="H72" s="223"/>
      <c r="I72" s="223"/>
    </row>
    <row r="73" spans="1:9" x14ac:dyDescent="0.25">
      <c r="A73">
        <v>1967</v>
      </c>
      <c r="B73" s="665">
        <f>'Norway sources'!B72*100</f>
        <v>44.076827168464696</v>
      </c>
      <c r="C73" s="312"/>
      <c r="D73" s="305">
        <f>'Norway sources'!E72*100</f>
        <v>5.6725878715515101</v>
      </c>
      <c r="E73" s="221"/>
      <c r="F73" s="673"/>
      <c r="G73" s="305"/>
      <c r="H73" s="223"/>
      <c r="I73" s="223"/>
    </row>
    <row r="74" spans="1:9" x14ac:dyDescent="0.25">
      <c r="A74">
        <v>1968</v>
      </c>
      <c r="B74" s="665">
        <f>'Norway sources'!B73*100</f>
        <v>43.5256332159042</v>
      </c>
      <c r="C74" s="312"/>
      <c r="D74" s="305">
        <f>'Norway sources'!E73*100</f>
        <v>5.8030419349670392</v>
      </c>
      <c r="E74" s="221"/>
      <c r="F74" s="673"/>
      <c r="G74" s="305"/>
      <c r="H74" s="223"/>
      <c r="I74" s="223"/>
    </row>
    <row r="75" spans="1:9" x14ac:dyDescent="0.25">
      <c r="A75">
        <v>1969</v>
      </c>
      <c r="B75" s="665">
        <f>'Norway sources'!B74*100</f>
        <v>43.057072162628202</v>
      </c>
      <c r="C75" s="312"/>
      <c r="D75" s="305">
        <f>'Norway sources'!E74*100</f>
        <v>5.9260883331298801</v>
      </c>
      <c r="E75" s="221"/>
      <c r="F75" s="673"/>
      <c r="G75" s="305"/>
      <c r="H75" s="223"/>
      <c r="I75" s="223"/>
    </row>
    <row r="76" spans="1:9" x14ac:dyDescent="0.25">
      <c r="A76">
        <v>1970</v>
      </c>
      <c r="B76" s="665">
        <f>'Norway sources'!B75*100</f>
        <v>42.983108758926406</v>
      </c>
      <c r="C76" s="312"/>
      <c r="D76" s="305">
        <f>'Norway sources'!E75*100</f>
        <v>5.8530988693237296</v>
      </c>
      <c r="E76" s="221"/>
      <c r="F76" s="673"/>
      <c r="G76" s="305"/>
      <c r="H76" s="223"/>
      <c r="I76" s="223"/>
    </row>
    <row r="77" spans="1:9" x14ac:dyDescent="0.25">
      <c r="A77">
        <v>1971</v>
      </c>
      <c r="B77" s="665">
        <f>'Norway sources'!B76*100</f>
        <v>42.699885368347203</v>
      </c>
      <c r="C77" s="312"/>
      <c r="D77" s="305">
        <f>'Norway sources'!E76*100</f>
        <v>5.9070525169372594</v>
      </c>
      <c r="E77" s="321"/>
      <c r="F77" s="673"/>
      <c r="G77" s="305"/>
      <c r="H77" s="223"/>
      <c r="I77" s="223"/>
    </row>
    <row r="78" spans="1:9" x14ac:dyDescent="0.25">
      <c r="A78">
        <v>1972</v>
      </c>
      <c r="B78" s="665">
        <f>'Norway sources'!B77*100</f>
        <v>42.519390583038302</v>
      </c>
      <c r="C78" s="312"/>
      <c r="D78" s="305">
        <f>'Norway sources'!E77*100</f>
        <v>5.7432317733764604</v>
      </c>
      <c r="E78" s="221"/>
      <c r="F78" s="673"/>
      <c r="G78" s="305"/>
      <c r="H78" s="223"/>
      <c r="I78" s="223"/>
    </row>
    <row r="79" spans="1:9" x14ac:dyDescent="0.25">
      <c r="A79">
        <v>1973</v>
      </c>
      <c r="B79" s="665">
        <f>'Norway sources'!B78*100</f>
        <v>42.5693601369858</v>
      </c>
      <c r="C79" s="312"/>
      <c r="D79" s="305">
        <f>'Norway sources'!E78*100</f>
        <v>5.6413726806640598</v>
      </c>
      <c r="E79" s="221"/>
      <c r="F79" s="673"/>
      <c r="G79" s="305">
        <f>'Norway sources'!L78</f>
        <v>21.521587941181444</v>
      </c>
      <c r="H79" s="223"/>
      <c r="I79" s="223"/>
    </row>
    <row r="80" spans="1:9" x14ac:dyDescent="0.25">
      <c r="A80">
        <v>1974</v>
      </c>
      <c r="B80" s="665">
        <f>'Norway sources'!B79*100</f>
        <v>42.433488368988002</v>
      </c>
      <c r="C80" s="312"/>
      <c r="D80" s="305">
        <f>'Norway sources'!E79*100</f>
        <v>5.4798069000244105</v>
      </c>
      <c r="E80" s="221"/>
      <c r="F80" s="673"/>
      <c r="G80" s="305"/>
      <c r="H80" s="227"/>
      <c r="I80" s="227"/>
    </row>
    <row r="81" spans="1:9" x14ac:dyDescent="0.25">
      <c r="A81">
        <v>1975</v>
      </c>
      <c r="B81" s="665">
        <f>'Norway sources'!B80*100</f>
        <v>42.844566702842698</v>
      </c>
      <c r="C81" s="312"/>
      <c r="D81" s="305">
        <f>'Norway sources'!E80*100</f>
        <v>5.40859127044678</v>
      </c>
      <c r="E81" s="221"/>
      <c r="F81" s="674"/>
      <c r="G81" s="305"/>
      <c r="H81" s="227"/>
      <c r="I81" s="227"/>
    </row>
    <row r="82" spans="1:9" x14ac:dyDescent="0.25">
      <c r="A82">
        <v>1976</v>
      </c>
      <c r="B82" s="665">
        <f>'Norway sources'!B81*100</f>
        <v>42.213067412376397</v>
      </c>
      <c r="C82" s="312"/>
      <c r="D82" s="305">
        <f>'Norway sources'!E81*100</f>
        <v>5.3074598312377903</v>
      </c>
      <c r="E82" s="321"/>
      <c r="F82" s="675"/>
      <c r="G82" s="305">
        <f>'Norway sources'!L81</f>
        <v>19.487432318050406</v>
      </c>
      <c r="H82" s="227"/>
      <c r="I82" s="227"/>
    </row>
    <row r="83" spans="1:9" x14ac:dyDescent="0.25">
      <c r="A83">
        <v>1977</v>
      </c>
      <c r="B83" s="665">
        <f>'Norway sources'!B82*100</f>
        <v>41.444188356399501</v>
      </c>
      <c r="C83" s="312"/>
      <c r="D83" s="305">
        <f>'Norway sources'!E82*100</f>
        <v>5.32541799545288</v>
      </c>
      <c r="E83" s="222"/>
      <c r="F83" s="675"/>
      <c r="G83" s="305"/>
      <c r="H83" s="227"/>
      <c r="I83" s="227"/>
    </row>
    <row r="84" spans="1:9" x14ac:dyDescent="0.25">
      <c r="A84">
        <v>1978</v>
      </c>
      <c r="B84" s="665">
        <f>'Norway sources'!B83*100</f>
        <v>40.788817405700698</v>
      </c>
      <c r="C84" s="312"/>
      <c r="D84" s="305">
        <f>'Norway sources'!E83*100</f>
        <v>4.9344148635864302</v>
      </c>
      <c r="E84" s="321"/>
      <c r="F84" s="675"/>
      <c r="G84" s="305"/>
      <c r="H84" s="227"/>
      <c r="I84" s="227"/>
    </row>
    <row r="85" spans="1:9" x14ac:dyDescent="0.25">
      <c r="A85">
        <v>1979</v>
      </c>
      <c r="B85" s="665">
        <f>'Norway sources'!B84*100</f>
        <v>40.359339118003803</v>
      </c>
      <c r="C85" s="312"/>
      <c r="D85" s="305">
        <f>'Norway sources'!E84*100</f>
        <v>4.9146080017089799</v>
      </c>
      <c r="E85" s="321"/>
      <c r="F85" s="675"/>
      <c r="G85" s="305">
        <f>'Norway sources'!L84</f>
        <v>18.469893603951821</v>
      </c>
      <c r="H85" s="227"/>
      <c r="I85" s="227"/>
    </row>
    <row r="86" spans="1:9" x14ac:dyDescent="0.25">
      <c r="A86">
        <v>1980</v>
      </c>
      <c r="B86" s="665">
        <f>'Norway sources'!B85*100</f>
        <v>39.590197801590001</v>
      </c>
      <c r="C86" s="312"/>
      <c r="D86" s="305">
        <f>'Norway sources'!E85*100</f>
        <v>4.6029376983642605</v>
      </c>
      <c r="E86" s="321"/>
      <c r="F86" s="675"/>
      <c r="G86" s="305"/>
      <c r="H86" s="227"/>
      <c r="I86" s="227"/>
    </row>
    <row r="87" spans="1:9" x14ac:dyDescent="0.25">
      <c r="A87">
        <v>1981</v>
      </c>
      <c r="B87" s="665">
        <f>'Norway sources'!B86*100</f>
        <v>39.559495449066198</v>
      </c>
      <c r="C87" s="312"/>
      <c r="D87" s="305">
        <f>'Norway sources'!E86*100</f>
        <v>4.4709825515747097</v>
      </c>
      <c r="E87" s="321"/>
      <c r="F87" s="675"/>
      <c r="G87" s="305"/>
      <c r="H87" s="227"/>
      <c r="I87" s="227"/>
    </row>
    <row r="88" spans="1:9" x14ac:dyDescent="0.25">
      <c r="A88">
        <v>1982</v>
      </c>
      <c r="B88" s="665">
        <f>'Norway sources'!B87*100</f>
        <v>39.659291505813599</v>
      </c>
      <c r="C88" s="270"/>
      <c r="D88" s="305">
        <f>'Norway sources'!E87*100</f>
        <v>4.4252429008483896</v>
      </c>
      <c r="E88" s="321"/>
      <c r="F88" s="675"/>
      <c r="G88" s="305">
        <f>'Norway sources'!L87</f>
        <v>18.04834116148081</v>
      </c>
      <c r="H88" s="227"/>
      <c r="I88" s="227"/>
    </row>
    <row r="89" spans="1:9" x14ac:dyDescent="0.25">
      <c r="A89">
        <v>1983</v>
      </c>
      <c r="B89" s="665">
        <f>'Norway sources'!B88*100</f>
        <v>40.0320738554001</v>
      </c>
      <c r="C89" s="270"/>
      <c r="D89" s="305">
        <f>'Norway sources'!E88*100</f>
        <v>4.4161615371704102</v>
      </c>
      <c r="E89" s="321"/>
      <c r="F89" s="675"/>
      <c r="G89" s="305">
        <f>'Norway sources'!L88</f>
        <v>17.4922434411673</v>
      </c>
      <c r="H89" s="227"/>
      <c r="I89" s="227"/>
    </row>
    <row r="90" spans="1:9" x14ac:dyDescent="0.25">
      <c r="A90">
        <v>1984</v>
      </c>
      <c r="B90" s="665">
        <f>'Norway sources'!B89*100</f>
        <v>40.297818183898897</v>
      </c>
      <c r="C90" s="270"/>
      <c r="D90" s="305">
        <f>'Norway sources'!E89*100</f>
        <v>4.3895645141601598</v>
      </c>
      <c r="E90" s="321"/>
      <c r="F90" s="675"/>
      <c r="G90" s="305">
        <f>'Norway sources'!L89</f>
        <v>18.008213246519013</v>
      </c>
      <c r="H90" s="227"/>
      <c r="I90" s="227"/>
    </row>
    <row r="91" spans="1:9" x14ac:dyDescent="0.25">
      <c r="A91">
        <v>1985</v>
      </c>
      <c r="B91" s="665">
        <f>'Norway sources'!B90*100</f>
        <v>40.3710842132568</v>
      </c>
      <c r="C91" s="270"/>
      <c r="D91" s="305">
        <f>'Norway sources'!E90*100</f>
        <v>4.4496927261352504</v>
      </c>
      <c r="E91" s="1491"/>
      <c r="F91" s="675"/>
      <c r="G91" s="305">
        <f>'Norway sources'!L90</f>
        <v>18.91339501110944</v>
      </c>
      <c r="H91" s="227"/>
      <c r="I91" s="227"/>
    </row>
    <row r="92" spans="1:9" x14ac:dyDescent="0.25">
      <c r="A92">
        <v>1986</v>
      </c>
      <c r="B92" s="665">
        <f>'Norway sources'!B91*100</f>
        <v>40.472662448883099</v>
      </c>
      <c r="C92" s="270">
        <f>'Norway sources'!C91*100</f>
        <v>21</v>
      </c>
      <c r="D92" s="305">
        <f>'Norway sources'!E91*100</f>
        <v>4.3741660118103001</v>
      </c>
      <c r="E92" s="1495" t="str">
        <f>'Norway sources'!G91</f>
        <v>10,8</v>
      </c>
      <c r="F92" s="673">
        <f>'Norway sources'!I91*Norway!F$108/'Norway sources'!I$107</f>
        <v>140.97899799969014</v>
      </c>
      <c r="G92" s="305">
        <f>'Norway sources'!L91</f>
        <v>18.693910310382119</v>
      </c>
      <c r="H92" s="227"/>
      <c r="I92" s="227"/>
    </row>
    <row r="93" spans="1:9" x14ac:dyDescent="0.25">
      <c r="A93">
        <v>1987</v>
      </c>
      <c r="B93" s="665">
        <f>'Norway sources'!B92*100</f>
        <v>40.843993425369298</v>
      </c>
      <c r="C93" s="270">
        <f>'Norway sources'!C92*100</f>
        <v>21</v>
      </c>
      <c r="D93" s="305">
        <f>'Norway sources'!E92*100</f>
        <v>4.4147858619689906</v>
      </c>
      <c r="E93" s="1495" t="str">
        <f>'Norway sources'!G92</f>
        <v>10,9</v>
      </c>
      <c r="F93" s="673"/>
      <c r="G93" s="305">
        <f>'Norway sources'!L92</f>
        <v>18.706515376569975</v>
      </c>
      <c r="H93" s="227"/>
      <c r="I93" s="227"/>
    </row>
    <row r="94" spans="1:9" x14ac:dyDescent="0.25">
      <c r="A94">
        <v>1988</v>
      </c>
      <c r="B94" s="665">
        <f>'Norway sources'!B93*100</f>
        <v>40.722560882568395</v>
      </c>
      <c r="C94" s="270">
        <f>'Norway sources'!C93*100</f>
        <v>21.099999999999998</v>
      </c>
      <c r="D94" s="305">
        <f>'Norway sources'!E93*100</f>
        <v>4.3323812484741202</v>
      </c>
      <c r="E94" s="1495" t="str">
        <f>'Norway sources'!G93</f>
        <v>10,3</v>
      </c>
      <c r="F94" s="673"/>
      <c r="G94" s="305">
        <f>'Norway sources'!L93</f>
        <v>18.893936260820162</v>
      </c>
      <c r="H94" s="227"/>
      <c r="I94" s="227"/>
    </row>
    <row r="95" spans="1:9" x14ac:dyDescent="0.25">
      <c r="A95">
        <v>1989</v>
      </c>
      <c r="B95" s="665">
        <f>'Norway sources'!B94*100</f>
        <v>40.065324306488002</v>
      </c>
      <c r="C95" s="270">
        <f>'Norway sources'!C94*100</f>
        <v>22.8</v>
      </c>
      <c r="D95" s="305">
        <f>'Norway sources'!E94*100</f>
        <v>4.1272621154785201</v>
      </c>
      <c r="E95" s="1495" t="str">
        <f>'Norway sources'!G94</f>
        <v>11,0</v>
      </c>
      <c r="F95" s="673"/>
      <c r="G95" s="305">
        <f>'Norway sources'!L94</f>
        <v>18.872468045673084</v>
      </c>
      <c r="H95" s="223"/>
      <c r="I95" s="223"/>
    </row>
    <row r="96" spans="1:9" x14ac:dyDescent="0.25">
      <c r="A96">
        <v>1990</v>
      </c>
      <c r="B96" s="665">
        <f>'Norway sources'!B95*100</f>
        <v>40.575048327445998</v>
      </c>
      <c r="C96" s="270">
        <f>'Norway sources'!C95*100</f>
        <v>21.7</v>
      </c>
      <c r="D96" s="305">
        <f>'Norway sources'!E95*100</f>
        <v>4.2834529876709002</v>
      </c>
      <c r="E96" s="1495" t="str">
        <f>'Norway sources'!G95</f>
        <v>10,8</v>
      </c>
      <c r="F96" s="673"/>
      <c r="G96" s="305">
        <f>'Norway sources'!L95</f>
        <v>18.824641706749638</v>
      </c>
      <c r="H96" s="223"/>
      <c r="I96" s="223"/>
    </row>
    <row r="97" spans="1:9" x14ac:dyDescent="0.25">
      <c r="A97">
        <v>1991</v>
      </c>
      <c r="B97" s="665">
        <f>'Norway sources'!B96*100</f>
        <v>41.073095798492396</v>
      </c>
      <c r="C97" s="270">
        <f>'Norway sources'!C96*100</f>
        <v>21.9</v>
      </c>
      <c r="D97" s="305">
        <f>'Norway sources'!E96*100</f>
        <v>4.3734884262085005</v>
      </c>
      <c r="E97" s="1495" t="str">
        <f>'Norway sources'!G96</f>
        <v>10,3</v>
      </c>
      <c r="F97" s="673"/>
      <c r="G97" s="305">
        <f>'Norway sources'!L96</f>
        <v>18.822420505289575</v>
      </c>
      <c r="H97" s="227"/>
      <c r="I97" s="227"/>
    </row>
    <row r="98" spans="1:9" x14ac:dyDescent="0.25">
      <c r="A98" s="6">
        <v>1992</v>
      </c>
      <c r="B98" s="665">
        <f>'Norway sources'!B97*100</f>
        <v>42.592066526412999</v>
      </c>
      <c r="C98" s="270">
        <f>'Norway sources'!C97*100</f>
        <v>22.3</v>
      </c>
      <c r="D98" s="305">
        <f>'Norway sources'!E97*100</f>
        <v>5.3811540603637704</v>
      </c>
      <c r="E98" s="1495" t="str">
        <f>'Norway sources'!G97</f>
        <v>11,1</v>
      </c>
      <c r="F98" s="673"/>
      <c r="G98" s="305">
        <f>'Norway sources'!L97</f>
        <v>17.45171236384439</v>
      </c>
      <c r="H98" s="227"/>
      <c r="I98" s="227"/>
    </row>
    <row r="99" spans="1:9" x14ac:dyDescent="0.25">
      <c r="A99" s="6">
        <v>1993</v>
      </c>
      <c r="B99" s="665">
        <f>'Norway sources'!B98*100</f>
        <v>43.980878591537497</v>
      </c>
      <c r="C99" s="270">
        <f>'Norway sources'!C98*100</f>
        <v>22.900000000000002</v>
      </c>
      <c r="D99" s="305">
        <f>'Norway sources'!E98*100</f>
        <v>6.9730701446533203</v>
      </c>
      <c r="E99" s="1495" t="str">
        <f>'Norway sources'!G98</f>
        <v>11,3</v>
      </c>
      <c r="F99" s="673">
        <f>'Norway sources'!I98*Norway!F$108/'Norway sources'!I$107</f>
        <v>141.04676660239843</v>
      </c>
      <c r="G99" s="305">
        <f>'Norway sources'!L98</f>
        <v>17.02075</v>
      </c>
      <c r="H99" s="227"/>
      <c r="I99" s="227"/>
    </row>
    <row r="100" spans="1:9" x14ac:dyDescent="0.25">
      <c r="A100" s="6">
        <v>1994</v>
      </c>
      <c r="B100" s="665">
        <f>'Norway sources'!B99*100</f>
        <v>44.351652264594996</v>
      </c>
      <c r="C100" s="270">
        <f>'Norway sources'!C99*100</f>
        <v>24.099999999999998</v>
      </c>
      <c r="D100" s="305">
        <f>'Norway sources'!E99*100</f>
        <v>7.426694869995119</v>
      </c>
      <c r="E100" s="1495" t="str">
        <f>'Norway sources'!G99</f>
        <v>12,5</v>
      </c>
      <c r="F100" s="673">
        <f>'Norway sources'!I99*Norway!F$108/'Norway sources'!I$107</f>
        <v>140.484784387415</v>
      </c>
      <c r="G100" s="305">
        <f>'Norway sources'!L99</f>
        <v>17.733360000000001</v>
      </c>
      <c r="H100" s="227"/>
      <c r="I100" s="227"/>
    </row>
    <row r="101" spans="1:9" x14ac:dyDescent="0.25">
      <c r="A101" s="6">
        <v>1995</v>
      </c>
      <c r="B101" s="665">
        <f>'Norway sources'!B100*100</f>
        <v>44.177380204200702</v>
      </c>
      <c r="C101" s="270">
        <f>'Norway sources'!C100*100</f>
        <v>23.599999999999998</v>
      </c>
      <c r="D101" s="305">
        <f>'Norway sources'!E100*100</f>
        <v>7.3597350120544398</v>
      </c>
      <c r="E101" s="1495" t="str">
        <f>'Norway sources'!G100</f>
        <v>11,8</v>
      </c>
      <c r="F101" s="673">
        <f>'Norway sources'!I100*Norway!F$108/'Norway sources'!I$107</f>
        <v>140.35523029837046</v>
      </c>
      <c r="G101" s="305">
        <f>'Norway sources'!L100</f>
        <v>18.015419999999999</v>
      </c>
      <c r="H101" s="227"/>
      <c r="I101" s="227"/>
    </row>
    <row r="102" spans="1:9" x14ac:dyDescent="0.25">
      <c r="A102" s="6">
        <v>1996</v>
      </c>
      <c r="B102" s="665">
        <f>'Norway sources'!B101*100</f>
        <v>44.362974166870103</v>
      </c>
      <c r="C102" s="270">
        <f>'Norway sources'!C101*100</f>
        <v>24.5</v>
      </c>
      <c r="D102" s="305">
        <f>'Norway sources'!E101*100</f>
        <v>7.9626030921936</v>
      </c>
      <c r="E102" s="1495" t="str">
        <f>'Norway sources'!G101</f>
        <v>12,0</v>
      </c>
      <c r="F102" s="673">
        <f>'Norway sources'!I101*Norway!F$108/'Norway sources'!I$107</f>
        <v>140.43471335371649</v>
      </c>
      <c r="G102" s="305">
        <f>'Norway sources'!L101</f>
        <v>18.30528</v>
      </c>
      <c r="H102" s="227"/>
      <c r="I102" s="227"/>
    </row>
    <row r="103" spans="1:9" x14ac:dyDescent="0.25">
      <c r="A103" s="6">
        <v>1997</v>
      </c>
      <c r="B103" s="665">
        <f>'Norway sources'!B102*100</f>
        <v>44.7230368852615</v>
      </c>
      <c r="C103" s="270">
        <f>'Norway sources'!C102*100</f>
        <v>24.9</v>
      </c>
      <c r="D103" s="305">
        <f>'Norway sources'!E102*100</f>
        <v>8.6117486953735405</v>
      </c>
      <c r="E103" s="1495" t="str">
        <f>'Norway sources'!G102</f>
        <v>11,9</v>
      </c>
      <c r="F103" s="673">
        <f>'Norway sources'!I102*Norway!F$108/'Norway sources'!I$107</f>
        <v>141.23358748708759</v>
      </c>
      <c r="G103" s="305">
        <f>'Norway sources'!L102</f>
        <v>19.09394</v>
      </c>
      <c r="H103" s="227"/>
      <c r="I103" s="227"/>
    </row>
    <row r="104" spans="1:9" x14ac:dyDescent="0.25">
      <c r="A104" s="6">
        <v>1998</v>
      </c>
      <c r="B104" s="665">
        <f>'Norway sources'!B103*100</f>
        <v>43.590623140335097</v>
      </c>
      <c r="C104" s="270">
        <f>'Norway sources'!C103*100</f>
        <v>23.799999999999997</v>
      </c>
      <c r="D104" s="305">
        <f>'Norway sources'!E103*100</f>
        <v>7.9921536445617694</v>
      </c>
      <c r="E104" s="1495" t="str">
        <f>'Norway sources'!G103</f>
        <v>10,8</v>
      </c>
      <c r="F104" s="673">
        <f>'Norway sources'!I103*Norway!F$108/'Norway sources'!I$107</f>
        <v>142.78954886343513</v>
      </c>
      <c r="G104" s="305">
        <f>'Norway sources'!L103</f>
        <v>18.673468379840209</v>
      </c>
      <c r="H104" s="227"/>
      <c r="I104" s="227"/>
    </row>
    <row r="105" spans="1:9" x14ac:dyDescent="0.25">
      <c r="A105" s="6">
        <v>1999</v>
      </c>
      <c r="B105" s="665">
        <f>'Norway sources'!B104*100</f>
        <v>43.755090236663804</v>
      </c>
      <c r="C105" s="270">
        <f>'Norway sources'!C104*100</f>
        <v>24.2</v>
      </c>
      <c r="D105" s="305">
        <f>'Norway sources'!E104*100</f>
        <v>8.384951591491701</v>
      </c>
      <c r="E105" s="1495" t="str">
        <f>'Norway sources'!G104</f>
        <v>11,1</v>
      </c>
      <c r="F105" s="673">
        <f>'Norway sources'!I104*Norway!F$108/'Norway sources'!I$107</f>
        <v>143.75777236025016</v>
      </c>
      <c r="G105" s="305">
        <f>'Norway sources'!L104</f>
        <v>19.1814027129926</v>
      </c>
      <c r="H105" s="227"/>
      <c r="I105" s="227"/>
    </row>
    <row r="106" spans="1:9" x14ac:dyDescent="0.25">
      <c r="A106" s="6">
        <v>2000</v>
      </c>
      <c r="B106" s="665">
        <f>'Norway sources'!B105*100</f>
        <v>45.5737948417664</v>
      </c>
      <c r="C106" s="270">
        <f>'Norway sources'!C105*100</f>
        <v>26.200000000000003</v>
      </c>
      <c r="D106" s="305">
        <f>'Norway sources'!E105*100</f>
        <v>10.313743591308599</v>
      </c>
      <c r="E106" s="1495" t="str">
        <f>'Norway sources'!G105</f>
        <v>10,9</v>
      </c>
      <c r="F106" s="673">
        <f>'Norway sources'!I105*Norway!F$108/'Norway sources'!I$107</f>
        <v>144.31693283427424</v>
      </c>
      <c r="G106" s="305">
        <f>'Norway sources'!L105</f>
        <v>19.559729876640429</v>
      </c>
      <c r="H106" s="227"/>
      <c r="I106" s="227"/>
    </row>
    <row r="107" spans="1:9" x14ac:dyDescent="0.25">
      <c r="A107" s="6">
        <v>2001</v>
      </c>
      <c r="B107" s="665">
        <f>'Norway sources'!B106*100</f>
        <v>43.513914942741401</v>
      </c>
      <c r="C107" s="270">
        <f>'Norway sources'!C106*100</f>
        <v>22.900000000000002</v>
      </c>
      <c r="D107" s="305">
        <f>'Norway sources'!E106*100</f>
        <v>7.3595032691955593</v>
      </c>
      <c r="E107" s="1495" t="str">
        <f>'Norway sources'!G106</f>
        <v>10,6</v>
      </c>
      <c r="F107" s="673">
        <f>'Norway sources'!I106*Norway!F$108/'Norway sources'!I$107</f>
        <v>144.64173023827294</v>
      </c>
      <c r="G107" s="305">
        <f>'Norway sources'!L106</f>
        <v>18.545783163150155</v>
      </c>
      <c r="H107" s="227"/>
      <c r="I107" s="227"/>
    </row>
    <row r="108" spans="1:9" x14ac:dyDescent="0.25">
      <c r="A108" s="6">
        <v>2002</v>
      </c>
      <c r="B108" s="665">
        <f>'Norway sources'!B107*100</f>
        <v>45.300674438476598</v>
      </c>
      <c r="C108" s="270">
        <f>'Norway sources'!C107*100</f>
        <v>26.400000000000002</v>
      </c>
      <c r="D108" s="305">
        <f>'Norway sources'!E107*100</f>
        <v>9.6128654479980487</v>
      </c>
      <c r="E108" s="1495" t="str">
        <f>'Norway sources'!G107</f>
        <v>11,4</v>
      </c>
      <c r="F108" s="682">
        <f>'Norway sources'!J107*100</f>
        <v>144.79999999999998</v>
      </c>
      <c r="G108" s="305">
        <f>'Norway sources'!L107</f>
        <v>18.020213505636924</v>
      </c>
      <c r="H108" s="227"/>
      <c r="I108" s="227"/>
    </row>
    <row r="109" spans="1:9" x14ac:dyDescent="0.25">
      <c r="A109" s="6">
        <v>2003</v>
      </c>
      <c r="B109" s="665">
        <f>'Norway sources'!B108*100</f>
        <v>46.083346009254498</v>
      </c>
      <c r="C109" s="270">
        <f>'Norway sources'!C108*100</f>
        <v>27.400000000000002</v>
      </c>
      <c r="D109" s="305">
        <f>'Norway sources'!E108*100</f>
        <v>10.3969316482544</v>
      </c>
      <c r="E109" s="1495" t="str">
        <f>'Norway sources'!G108</f>
        <v>11,4</v>
      </c>
      <c r="F109" s="675">
        <f>'Norway sources'!J108*100</f>
        <v>145.29999000000001</v>
      </c>
      <c r="G109" s="305">
        <f>'Norway sources'!L108</f>
        <v>18.298180957463877</v>
      </c>
      <c r="H109" s="227"/>
      <c r="I109" s="227"/>
    </row>
    <row r="110" spans="1:9" x14ac:dyDescent="0.25">
      <c r="A110" s="6">
        <v>2004</v>
      </c>
      <c r="B110" s="665">
        <f>'Norway sources'!B109*100</f>
        <v>46.897786855697596</v>
      </c>
      <c r="C110" s="270">
        <f>'Norway sources'!C109*100</f>
        <v>28.299999999999997</v>
      </c>
      <c r="D110" s="305">
        <f>'Norway sources'!E109*100</f>
        <v>11.622608184814499</v>
      </c>
      <c r="E110" s="1495" t="str">
        <f>'Norway sources'!G109</f>
        <v>11,0</v>
      </c>
      <c r="F110" s="675">
        <f>'Norway sources'!J109*100</f>
        <v>145.1</v>
      </c>
      <c r="G110" s="305">
        <f>'Norway sources'!L109</f>
        <v>19.211840333925458</v>
      </c>
      <c r="H110" s="227"/>
      <c r="I110" s="227"/>
    </row>
    <row r="111" spans="1:9" x14ac:dyDescent="0.25">
      <c r="A111" s="6">
        <v>2005</v>
      </c>
      <c r="B111" s="665">
        <f>'Norway sources'!B110*100</f>
        <v>50.6224751472473</v>
      </c>
      <c r="C111" s="270">
        <f>'Norway sources'!C110*100</f>
        <v>32.700000000000003</v>
      </c>
      <c r="D111" s="305">
        <f>'Norway sources'!E110*100</f>
        <v>16.485773086547901</v>
      </c>
      <c r="E111" s="1495" t="str">
        <f>'Norway sources'!G110</f>
        <v>11,4</v>
      </c>
      <c r="F111" s="675">
        <f>'Norway sources'!J110*100</f>
        <v>145.19999999999999</v>
      </c>
      <c r="G111" s="305">
        <f>'Norway sources'!L110</f>
        <v>20.441898176860775</v>
      </c>
      <c r="H111" s="227"/>
      <c r="I111" s="227"/>
    </row>
    <row r="112" spans="1:9" x14ac:dyDescent="0.25">
      <c r="A112" s="6">
        <v>2006</v>
      </c>
      <c r="B112" s="665">
        <f>'Norway sources'!B111*100</f>
        <v>44.666007161140399</v>
      </c>
      <c r="C112" s="270">
        <f>'Norway sources'!C111*100</f>
        <v>24.3</v>
      </c>
      <c r="D112" s="305">
        <f>'Norway sources'!E111*100</f>
        <v>7.8596310615539595</v>
      </c>
      <c r="E112" s="1495" t="str">
        <f>'Norway sources'!G111</f>
        <v>11,6</v>
      </c>
      <c r="F112" s="675">
        <f>'Norway sources'!J111*100</f>
        <v>145.9</v>
      </c>
      <c r="G112" s="305">
        <f>'Norway sources'!L111</f>
        <v>21.04108103966313</v>
      </c>
      <c r="H112" s="227"/>
      <c r="I112" s="227"/>
    </row>
    <row r="113" spans="1:10" x14ac:dyDescent="0.25">
      <c r="A113" s="6">
        <v>2007</v>
      </c>
      <c r="B113" s="665">
        <f>'Norway sources'!B112*100</f>
        <v>45.683139562606797</v>
      </c>
      <c r="C113" s="270">
        <f>'Norway sources'!C112*100</f>
        <v>25.2</v>
      </c>
      <c r="D113" s="305">
        <f>'Norway sources'!E112*100</f>
        <v>8.5424261093139595</v>
      </c>
      <c r="E113" s="1495" t="str">
        <f>'Norway sources'!G112</f>
        <v>11,7</v>
      </c>
      <c r="F113" s="675">
        <f>'Norway sources'!J112*100</f>
        <v>146.9</v>
      </c>
      <c r="G113" s="305">
        <f>'Norway sources'!L112</f>
        <v>22.067403842615931</v>
      </c>
      <c r="H113" s="227"/>
      <c r="I113" s="227"/>
    </row>
    <row r="114" spans="1:10" x14ac:dyDescent="0.25">
      <c r="A114" s="6">
        <v>2008</v>
      </c>
      <c r="B114" s="665">
        <f>'Norway sources'!B113*100</f>
        <v>44.904020428657496</v>
      </c>
      <c r="C114" s="270">
        <f>'Norway sources'!C113*100</f>
        <v>24.8</v>
      </c>
      <c r="D114" s="305">
        <f>'Norway sources'!E113*100</f>
        <v>7.7018513679504395</v>
      </c>
      <c r="E114" s="1495" t="str">
        <f>'Norway sources'!G113</f>
        <v>12,0</v>
      </c>
      <c r="F114" s="675">
        <f>'Norway sources'!J113*100</f>
        <v>146.19999999999999</v>
      </c>
      <c r="G114" s="305">
        <f>'Norway sources'!L113</f>
        <v>21.85208883588485</v>
      </c>
      <c r="H114" s="227"/>
      <c r="I114" s="227"/>
    </row>
    <row r="115" spans="1:10" x14ac:dyDescent="0.25">
      <c r="A115" s="6">
        <v>2009</v>
      </c>
      <c r="B115" s="665">
        <f>'Norway sources'!B114*100</f>
        <v>44.682341814041102</v>
      </c>
      <c r="C115" s="270">
        <f>'Norway sources'!C114*100</f>
        <v>24.099999999999998</v>
      </c>
      <c r="D115" s="305">
        <f>'Norway sources'!E114*100</f>
        <v>7.1104435920715305</v>
      </c>
      <c r="E115" s="1495" t="str">
        <f>'Norway sources'!G114</f>
        <v>11,4</v>
      </c>
      <c r="F115" s="675">
        <f>'Norway sources'!J114*100</f>
        <v>147.19999999999999</v>
      </c>
      <c r="G115" s="305">
        <f>'Norway sources'!L114</f>
        <v>21.2</v>
      </c>
      <c r="H115" s="227"/>
      <c r="I115" s="227"/>
    </row>
    <row r="116" spans="1:10" x14ac:dyDescent="0.25">
      <c r="A116" s="6">
        <v>2010</v>
      </c>
      <c r="B116" s="665">
        <f>'Norway sources'!B115*100</f>
        <v>45.125576853752101</v>
      </c>
      <c r="C116" s="270">
        <f>'Norway sources'!C115*100</f>
        <v>24.5</v>
      </c>
      <c r="D116" s="305">
        <f>'Norway sources'!E115*100</f>
        <v>7.7419595718383807</v>
      </c>
      <c r="E116" s="1495" t="str">
        <f>'Norway sources'!G115</f>
        <v>11,5</v>
      </c>
      <c r="F116" s="675">
        <f>'Norway sources'!J115*100</f>
        <v>146.9</v>
      </c>
      <c r="G116" s="305">
        <f>'Norway sources'!L115</f>
        <v>19.440351677763758</v>
      </c>
      <c r="H116" s="227"/>
      <c r="I116" s="227"/>
    </row>
    <row r="117" spans="1:10" x14ac:dyDescent="0.25">
      <c r="A117" s="6">
        <v>2011</v>
      </c>
      <c r="B117" s="665">
        <f>'Norway sources'!B116*100</f>
        <v>45.137530565261805</v>
      </c>
      <c r="C117" s="270">
        <f>'Norway sources'!C116*100</f>
        <v>24.7</v>
      </c>
      <c r="D117" s="305">
        <f>'Norway sources'!E116*100</f>
        <v>7.8034138679504403</v>
      </c>
      <c r="E117" s="1495" t="str">
        <f>'Norway sources'!G116</f>
        <v>11,8</v>
      </c>
      <c r="F117" s="675">
        <f>'Norway sources'!J116*100</f>
        <v>148</v>
      </c>
      <c r="G117" s="305">
        <f>'Norway sources'!L116</f>
        <v>18.857236018825034</v>
      </c>
      <c r="H117" s="227"/>
      <c r="I117" s="227"/>
    </row>
    <row r="118" spans="1:10" x14ac:dyDescent="0.25">
      <c r="A118" s="6">
        <v>2012</v>
      </c>
      <c r="B118" s="665">
        <f>'Norway sources'!B117*100</f>
        <v>45.2236294746399</v>
      </c>
      <c r="C118" s="270">
        <f>'Norway sources'!C117*100</f>
        <v>24.9</v>
      </c>
      <c r="D118" s="305"/>
      <c r="E118" s="1495" t="str">
        <f>'Norway sources'!G117</f>
        <v>12,3</v>
      </c>
      <c r="F118" s="675">
        <f>'Norway sources'!J117*100</f>
        <v>147.80000000000001</v>
      </c>
      <c r="G118" s="305"/>
      <c r="H118" s="227"/>
      <c r="I118" s="227"/>
    </row>
    <row r="119" spans="1:10" x14ac:dyDescent="0.25">
      <c r="A119" s="6">
        <v>2013</v>
      </c>
      <c r="B119" s="665">
        <f>'Norway sources'!B118*100</f>
        <v>45.440667867660501</v>
      </c>
      <c r="C119" s="270">
        <f>'Norway sources'!C118*100</f>
        <v>25</v>
      </c>
      <c r="D119" s="305"/>
      <c r="E119" s="1495" t="str">
        <f>'Norway sources'!G118</f>
        <v>12,2</v>
      </c>
      <c r="F119" s="675">
        <f>'Norway sources'!J118*100</f>
        <v>149.4</v>
      </c>
      <c r="G119" s="305"/>
      <c r="H119" s="227"/>
      <c r="I119" s="227"/>
    </row>
    <row r="120" spans="1:10" x14ac:dyDescent="0.25">
      <c r="A120" s="6">
        <v>2014</v>
      </c>
      <c r="B120" s="665"/>
      <c r="C120" s="270">
        <f>'Norway sources'!C119*100</f>
        <v>25.6</v>
      </c>
      <c r="D120" s="305"/>
      <c r="E120" s="1495" t="str">
        <f>'Norway sources'!G119</f>
        <v>12,5</v>
      </c>
      <c r="F120" s="675">
        <f>'Norway sources'!J119*100</f>
        <v>150</v>
      </c>
      <c r="G120" s="305"/>
      <c r="H120" s="227"/>
      <c r="I120" s="227"/>
    </row>
    <row r="121" spans="1:10" ht="15.75" thickBot="1" x14ac:dyDescent="0.3">
      <c r="A121" s="143">
        <v>2015</v>
      </c>
      <c r="B121" s="667"/>
      <c r="C121" s="679">
        <f>'Norway sources'!C120*100</f>
        <v>27.1</v>
      </c>
      <c r="D121" s="235"/>
      <c r="E121" s="656" t="str">
        <f>'Norway sources'!G120</f>
        <v>12,6</v>
      </c>
      <c r="F121" s="681">
        <f>'Norway sources'!J120*100</f>
        <v>151.6</v>
      </c>
      <c r="G121" s="306"/>
      <c r="H121" s="223"/>
      <c r="I121" s="223"/>
    </row>
    <row r="122" spans="1:10" ht="15.75" thickTop="1" x14ac:dyDescent="0.25">
      <c r="B122" s="119"/>
      <c r="C122" s="119"/>
      <c r="E122" s="119"/>
      <c r="F122" s="120"/>
      <c r="G122" s="120"/>
      <c r="H122" s="120"/>
      <c r="I122" s="120"/>
    </row>
    <row r="123" spans="1:10" x14ac:dyDescent="0.25">
      <c r="A123" s="42" t="s">
        <v>70</v>
      </c>
      <c r="B123" s="1509" t="s">
        <v>71</v>
      </c>
      <c r="C123" s="1509"/>
      <c r="D123" s="1509"/>
      <c r="E123" s="1509"/>
      <c r="F123" s="43"/>
      <c r="G123" s="19"/>
      <c r="H123" s="121"/>
    </row>
    <row r="124" spans="1:10" x14ac:dyDescent="0.25">
      <c r="A124" s="42"/>
      <c r="B124" s="1084" t="s">
        <v>485</v>
      </c>
      <c r="C124" s="598"/>
      <c r="D124" s="598"/>
      <c r="E124" s="598"/>
      <c r="F124" s="43"/>
      <c r="G124" s="19"/>
    </row>
    <row r="125" spans="1:10" ht="27.95" customHeight="1" x14ac:dyDescent="0.25">
      <c r="A125" s="42" t="s">
        <v>72</v>
      </c>
      <c r="B125" s="1510" t="s">
        <v>486</v>
      </c>
      <c r="C125" s="1510"/>
      <c r="D125" s="1510"/>
      <c r="E125" s="1510"/>
      <c r="F125" s="1510"/>
      <c r="G125" s="1510"/>
      <c r="H125" s="1510"/>
      <c r="I125" s="304"/>
    </row>
    <row r="126" spans="1:10" x14ac:dyDescent="0.25">
      <c r="A126" s="46" t="s">
        <v>73</v>
      </c>
      <c r="B126" s="609"/>
      <c r="C126" s="609"/>
      <c r="D126" s="609"/>
      <c r="E126" s="609"/>
      <c r="F126" s="45"/>
      <c r="G126" s="45"/>
      <c r="H126" s="304"/>
      <c r="I126" s="304"/>
    </row>
    <row r="127" spans="1:10" s="70" customFormat="1" ht="56.25" customHeight="1" x14ac:dyDescent="0.25">
      <c r="A127" s="980" t="s">
        <v>55</v>
      </c>
      <c r="B127" s="1553" t="s">
        <v>697</v>
      </c>
      <c r="C127" s="1553"/>
      <c r="D127" s="1508"/>
      <c r="E127" s="1508"/>
      <c r="F127" s="1508"/>
      <c r="G127" s="1508"/>
      <c r="H127" s="1508"/>
      <c r="I127" s="123"/>
      <c r="J127" s="538"/>
    </row>
    <row r="128" spans="1:10" s="70" customFormat="1" ht="37.5" customHeight="1" x14ac:dyDescent="0.25">
      <c r="A128" s="980" t="s">
        <v>56</v>
      </c>
      <c r="B128" s="1553" t="s">
        <v>698</v>
      </c>
      <c r="C128" s="1553"/>
      <c r="D128" s="1508"/>
      <c r="E128" s="1508"/>
      <c r="F128" s="1508"/>
      <c r="G128" s="1508"/>
      <c r="H128" s="1508"/>
      <c r="I128" s="123"/>
      <c r="J128" s="129"/>
    </row>
    <row r="129" spans="1:9" s="70" customFormat="1" ht="74.25" customHeight="1" x14ac:dyDescent="0.25">
      <c r="A129" s="980" t="s">
        <v>57</v>
      </c>
      <c r="B129" s="1553" t="s">
        <v>844</v>
      </c>
      <c r="C129" s="1553"/>
      <c r="D129" s="1553"/>
      <c r="E129" s="1553"/>
      <c r="F129" s="1553"/>
      <c r="G129" s="1553"/>
      <c r="H129" s="1553"/>
      <c r="I129" s="124"/>
    </row>
    <row r="130" spans="1:9" ht="45.95" customHeight="1" x14ac:dyDescent="0.25">
      <c r="A130" s="980" t="s">
        <v>58</v>
      </c>
      <c r="B130" s="1508" t="s">
        <v>699</v>
      </c>
      <c r="C130" s="1508"/>
      <c r="D130" s="1508"/>
      <c r="E130" s="1508"/>
      <c r="F130" s="1508"/>
      <c r="G130" s="1508"/>
      <c r="H130" s="1508"/>
      <c r="I130" s="123"/>
    </row>
    <row r="131" spans="1:9" ht="27.95" customHeight="1" x14ac:dyDescent="0.25">
      <c r="A131" s="980" t="s">
        <v>76</v>
      </c>
      <c r="B131" s="1553" t="s">
        <v>700</v>
      </c>
      <c r="C131" s="1553"/>
      <c r="D131" s="1508"/>
      <c r="E131" s="1508"/>
      <c r="F131" s="1508"/>
      <c r="G131" s="1508"/>
      <c r="H131" s="1508"/>
      <c r="I131" s="125"/>
    </row>
    <row r="132" spans="1:9" x14ac:dyDescent="0.25">
      <c r="A132" s="19"/>
      <c r="B132" s="32"/>
      <c r="C132" s="32"/>
      <c r="D132" s="32"/>
      <c r="E132" s="32"/>
      <c r="F132" s="32"/>
    </row>
    <row r="133" spans="1:9" x14ac:dyDescent="0.25">
      <c r="B133" s="1503" t="s">
        <v>78</v>
      </c>
      <c r="C133" s="1503"/>
      <c r="D133" s="1503"/>
      <c r="E133" s="32"/>
      <c r="F133" s="32"/>
    </row>
  </sheetData>
  <mergeCells count="11">
    <mergeCell ref="B1:G1"/>
    <mergeCell ref="B2:C2"/>
    <mergeCell ref="B130:H130"/>
    <mergeCell ref="B131:H131"/>
    <mergeCell ref="B133:D133"/>
    <mergeCell ref="B3:C3"/>
    <mergeCell ref="B123:E123"/>
    <mergeCell ref="B125:H125"/>
    <mergeCell ref="B127:H127"/>
    <mergeCell ref="B128:H128"/>
    <mergeCell ref="B129:H129"/>
  </mergeCells>
  <hyperlinks>
    <hyperlink ref="H126" r:id="rId1" display="http://www.lisdatacenter.org/data-access/key-figures/" xr:uid="{00000000-0004-0000-2100-000000000000}"/>
    <hyperlink ref="B133" location="'Norway sources'!A1" display="Explore the original series, references, and sources" xr:uid="{00000000-0004-0000-2100-000001000000}"/>
    <hyperlink ref="D133" location="'Norway sources'!A1" display="'Norway sources'!A1" xr:uid="{00000000-0004-0000-2100-000002000000}"/>
    <hyperlink ref="C133" location="'Norway sources'!A1" display="'Norway sources'!A1" xr:uid="{00000000-0004-0000-2100-000003000000}"/>
  </hyperlinks>
  <pageMargins left="0.7" right="0.7" top="0.75" bottom="0.75" header="0.3" footer="0.3"/>
  <pageSetup paperSize="9" orientation="portrait"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142"/>
  <sheetViews>
    <sheetView workbookViewId="0">
      <pane xSplit="1" ySplit="4" topLeftCell="B5" activePane="bottomRight" state="frozen"/>
      <selection pane="topRight" activeCell="B1" sqref="B1"/>
      <selection pane="bottomLeft" activeCell="A5" sqref="A5"/>
      <selection pane="bottomRight" activeCell="B137" sqref="B137:L137"/>
    </sheetView>
  </sheetViews>
  <sheetFormatPr defaultColWidth="8.85546875" defaultRowHeight="15" x14ac:dyDescent="0.25"/>
  <cols>
    <col min="1" max="1" width="9.7109375" style="19" customWidth="1"/>
    <col min="2" max="3" width="20.42578125" style="70" customWidth="1"/>
    <col min="4" max="4" width="1.42578125" customWidth="1"/>
    <col min="5" max="5" width="20.140625" customWidth="1"/>
    <col min="6" max="6" width="1.85546875" customWidth="1"/>
    <col min="7" max="7" width="19.42578125" style="112" customWidth="1"/>
    <col min="8" max="8" width="1.28515625" customWidth="1"/>
    <col min="9" max="10" width="18.28515625" customWidth="1"/>
    <col min="11" max="11" width="1.7109375" customWidth="1"/>
    <col min="12" max="12" width="18.85546875" customWidth="1"/>
    <col min="13" max="13" width="3.140625" customWidth="1"/>
    <col min="14" max="14" width="3.140625" style="70" customWidth="1"/>
  </cols>
  <sheetData>
    <row r="1" spans="1:14" ht="27" thickBot="1" x14ac:dyDescent="0.45">
      <c r="B1" s="1483" t="s">
        <v>827</v>
      </c>
      <c r="C1" s="1484"/>
      <c r="D1" s="1484"/>
      <c r="E1" s="1484"/>
      <c r="F1" s="1484"/>
      <c r="G1" s="1484"/>
      <c r="H1" s="1484"/>
      <c r="I1" s="1484"/>
      <c r="J1" s="1484"/>
      <c r="K1" s="1484"/>
      <c r="L1" s="1485"/>
      <c r="M1" s="256"/>
    </row>
    <row r="2" spans="1:14" x14ac:dyDescent="0.25">
      <c r="B2" s="1517" t="s">
        <v>175</v>
      </c>
      <c r="C2" s="1519"/>
      <c r="D2" s="58"/>
      <c r="E2" s="109" t="s">
        <v>61</v>
      </c>
      <c r="F2" s="59"/>
      <c r="G2" s="1486" t="s">
        <v>62</v>
      </c>
      <c r="H2" s="59"/>
      <c r="I2" s="1544" t="s">
        <v>280</v>
      </c>
      <c r="J2" s="1546"/>
      <c r="K2" s="1482"/>
      <c r="L2" s="335" t="s">
        <v>64</v>
      </c>
      <c r="M2" s="257"/>
    </row>
    <row r="3" spans="1:14" x14ac:dyDescent="0.25">
      <c r="A3" s="24" t="s">
        <v>65</v>
      </c>
      <c r="B3" s="60" t="s">
        <v>79</v>
      </c>
      <c r="C3" s="607" t="s">
        <v>80</v>
      </c>
      <c r="D3" s="606"/>
      <c r="E3" s="84" t="s">
        <v>81</v>
      </c>
      <c r="F3" s="606"/>
      <c r="G3" s="84" t="s">
        <v>82</v>
      </c>
      <c r="H3" s="606"/>
      <c r="I3" s="60" t="s">
        <v>83</v>
      </c>
      <c r="J3" s="620" t="s">
        <v>84</v>
      </c>
      <c r="K3" s="606"/>
      <c r="L3" s="84" t="s">
        <v>85</v>
      </c>
      <c r="M3" s="251"/>
      <c r="N3" s="246"/>
    </row>
    <row r="4" spans="1:14" ht="90" x14ac:dyDescent="0.25">
      <c r="A4" s="28" t="s">
        <v>4</v>
      </c>
      <c r="B4" s="1341" t="s">
        <v>268</v>
      </c>
      <c r="C4" s="1064" t="s">
        <v>247</v>
      </c>
      <c r="D4" s="1173"/>
      <c r="E4" s="1119" t="s">
        <v>557</v>
      </c>
      <c r="F4" s="1173"/>
      <c r="G4" s="941" t="s">
        <v>214</v>
      </c>
      <c r="H4" s="1209"/>
      <c r="I4" s="388" t="s">
        <v>162</v>
      </c>
      <c r="J4" s="274" t="s">
        <v>161</v>
      </c>
      <c r="K4" s="273"/>
      <c r="L4" s="1343" t="s">
        <v>624</v>
      </c>
      <c r="M4" s="252"/>
      <c r="N4" s="67"/>
    </row>
    <row r="5" spans="1:14" x14ac:dyDescent="0.25">
      <c r="A5" s="19">
        <v>1900</v>
      </c>
      <c r="B5" s="1344">
        <v>0.58634877204894997</v>
      </c>
      <c r="C5" s="923"/>
      <c r="D5" s="1211"/>
      <c r="E5" s="1212">
        <f>[30]Data!$Q2</f>
        <v>0.20180621161610299</v>
      </c>
      <c r="F5" s="1211"/>
      <c r="G5" s="1487"/>
      <c r="H5" s="1213"/>
      <c r="I5" s="388"/>
      <c r="J5" s="923"/>
      <c r="K5" s="1213"/>
      <c r="L5" s="1346"/>
      <c r="M5" s="250"/>
      <c r="N5" s="65"/>
    </row>
    <row r="6" spans="1:14" x14ac:dyDescent="0.25">
      <c r="A6" s="19">
        <v>1901</v>
      </c>
      <c r="B6" s="1344">
        <v>0.57453978061676003</v>
      </c>
      <c r="C6" s="1254"/>
      <c r="D6" s="1211"/>
      <c r="E6" s="1212">
        <f>[30]Data!$Q3</f>
        <v>0.198407864557793</v>
      </c>
      <c r="F6" s="1211"/>
      <c r="G6" s="994"/>
      <c r="H6" s="1213"/>
      <c r="I6" s="922"/>
      <c r="J6" s="923"/>
      <c r="K6" s="1213"/>
      <c r="L6" s="1300"/>
      <c r="M6" s="250"/>
      <c r="N6" s="65"/>
    </row>
    <row r="7" spans="1:14" x14ac:dyDescent="0.25">
      <c r="A7" s="19">
        <v>1902</v>
      </c>
      <c r="B7" s="1344">
        <v>0.56843847036361705</v>
      </c>
      <c r="C7" s="1254"/>
      <c r="D7" s="1211"/>
      <c r="E7" s="1212">
        <f>[30]Data!$Q4</f>
        <v>0.19706413530790001</v>
      </c>
      <c r="F7" s="1211"/>
      <c r="G7" s="994"/>
      <c r="H7" s="1213"/>
      <c r="I7" s="922"/>
      <c r="J7" s="923"/>
      <c r="K7" s="1213"/>
      <c r="L7" s="1300"/>
      <c r="M7" s="250"/>
      <c r="N7" s="65"/>
    </row>
    <row r="8" spans="1:14" x14ac:dyDescent="0.25">
      <c r="A8" s="19">
        <v>1903</v>
      </c>
      <c r="B8" s="1344">
        <v>0.56736361980438199</v>
      </c>
      <c r="C8" s="1254"/>
      <c r="D8" s="1211"/>
      <c r="E8" s="1212">
        <f>[30]Data!$Q5</f>
        <v>0.19459146288660301</v>
      </c>
      <c r="F8" s="1211"/>
      <c r="G8" s="994"/>
      <c r="H8" s="1213"/>
      <c r="I8" s="922"/>
      <c r="J8" s="923"/>
      <c r="K8" s="1213"/>
      <c r="L8" s="1300"/>
      <c r="M8" s="250"/>
      <c r="N8" s="65"/>
    </row>
    <row r="9" spans="1:14" x14ac:dyDescent="0.25">
      <c r="A9" s="19">
        <v>1904</v>
      </c>
      <c r="B9" s="1344">
        <v>0.55876654386520397</v>
      </c>
      <c r="C9" s="1254"/>
      <c r="D9" s="1211"/>
      <c r="E9" s="1212"/>
      <c r="F9" s="1211"/>
      <c r="G9" s="994"/>
      <c r="H9" s="1213"/>
      <c r="I9" s="922"/>
      <c r="J9" s="923"/>
      <c r="K9" s="1213"/>
      <c r="L9" s="1300"/>
      <c r="M9" s="250"/>
      <c r="N9" s="65"/>
    </row>
    <row r="10" spans="1:14" x14ac:dyDescent="0.25">
      <c r="A10" s="19">
        <v>1905</v>
      </c>
      <c r="B10" s="1344">
        <v>0.55765557289123502</v>
      </c>
      <c r="C10" s="1254"/>
      <c r="D10" s="1211"/>
      <c r="E10" s="1212"/>
      <c r="F10" s="1211"/>
      <c r="G10" s="994"/>
      <c r="H10" s="1213"/>
      <c r="I10" s="922"/>
      <c r="J10" s="923"/>
      <c r="K10" s="1213"/>
      <c r="L10" s="1300"/>
      <c r="M10" s="250"/>
      <c r="N10" s="65"/>
    </row>
    <row r="11" spans="1:14" x14ac:dyDescent="0.25">
      <c r="A11" s="19">
        <v>1906</v>
      </c>
      <c r="B11" s="1344">
        <v>0.56589084863662698</v>
      </c>
      <c r="C11" s="1254"/>
      <c r="D11" s="1211"/>
      <c r="E11" s="1212">
        <f>[30]Data!$Q8</f>
        <v>0.17981705320351801</v>
      </c>
      <c r="F11" s="1211"/>
      <c r="G11" s="994"/>
      <c r="H11" s="1213"/>
      <c r="I11" s="922"/>
      <c r="J11" s="923"/>
      <c r="K11" s="1213"/>
      <c r="L11" s="1300"/>
      <c r="M11" s="250"/>
      <c r="N11" s="65"/>
    </row>
    <row r="12" spans="1:14" x14ac:dyDescent="0.25">
      <c r="A12" s="19">
        <v>1907</v>
      </c>
      <c r="B12" s="1344">
        <v>0.56876325607299805</v>
      </c>
      <c r="C12" s="1254"/>
      <c r="D12" s="1211"/>
      <c r="E12" s="1212"/>
      <c r="F12" s="1211"/>
      <c r="G12" s="994"/>
      <c r="H12" s="1213"/>
      <c r="I12" s="922"/>
      <c r="J12" s="923"/>
      <c r="K12" s="1213"/>
      <c r="L12" s="1300"/>
      <c r="M12" s="250"/>
      <c r="N12" s="65"/>
    </row>
    <row r="13" spans="1:14" x14ac:dyDescent="0.25">
      <c r="A13" s="19">
        <v>1908</v>
      </c>
      <c r="B13" s="1344">
        <v>0.56533610820770297</v>
      </c>
      <c r="C13" s="1254"/>
      <c r="D13" s="1211"/>
      <c r="E13" s="1212"/>
      <c r="F13" s="1211"/>
      <c r="G13" s="994"/>
      <c r="H13" s="1213"/>
      <c r="I13" s="922"/>
      <c r="J13" s="923"/>
      <c r="K13" s="1213"/>
      <c r="L13" s="1300"/>
      <c r="M13" s="250"/>
      <c r="N13" s="65"/>
    </row>
    <row r="14" spans="1:14" x14ac:dyDescent="0.25">
      <c r="A14" s="19">
        <v>1909</v>
      </c>
      <c r="B14" s="1344">
        <v>0.56862068176269498</v>
      </c>
      <c r="C14" s="1254"/>
      <c r="D14" s="1211"/>
      <c r="E14" s="1212"/>
      <c r="F14" s="1211"/>
      <c r="G14" s="994"/>
      <c r="H14" s="1213"/>
      <c r="I14" s="922"/>
      <c r="J14" s="923"/>
      <c r="K14" s="1213"/>
      <c r="L14" s="1300"/>
      <c r="M14" s="250"/>
      <c r="N14" s="65"/>
    </row>
    <row r="15" spans="1:14" x14ac:dyDescent="0.25">
      <c r="A15" s="19">
        <v>1910</v>
      </c>
      <c r="B15" s="1344">
        <v>0.57241213321685802</v>
      </c>
      <c r="C15" s="1254"/>
      <c r="D15" s="1211"/>
      <c r="E15" s="1212">
        <f>[30]Data!$Q12</f>
        <v>0.10447128751402</v>
      </c>
      <c r="F15" s="1211"/>
      <c r="G15" s="994"/>
      <c r="H15" s="1213"/>
      <c r="I15" s="922"/>
      <c r="J15" s="923"/>
      <c r="K15" s="1213"/>
      <c r="L15" s="1300"/>
      <c r="M15" s="250"/>
      <c r="N15" s="65"/>
    </row>
    <row r="16" spans="1:14" x14ac:dyDescent="0.25">
      <c r="A16" s="19">
        <v>1911</v>
      </c>
      <c r="B16" s="1344">
        <v>0.57158827781677202</v>
      </c>
      <c r="C16" s="1257"/>
      <c r="D16" s="1218"/>
      <c r="E16" s="1212"/>
      <c r="F16" s="1218"/>
      <c r="G16" s="993"/>
      <c r="H16" s="1219"/>
      <c r="I16" s="1318"/>
      <c r="J16" s="1309"/>
      <c r="K16" s="1219"/>
      <c r="L16" s="1300"/>
      <c r="M16" s="245"/>
      <c r="N16" s="90"/>
    </row>
    <row r="17" spans="1:14" x14ac:dyDescent="0.25">
      <c r="A17" s="19">
        <v>1912</v>
      </c>
      <c r="B17" s="1344">
        <v>0.56056332588195801</v>
      </c>
      <c r="C17" s="1257"/>
      <c r="D17" s="1218"/>
      <c r="E17" s="1212"/>
      <c r="F17" s="1218"/>
      <c r="G17" s="993"/>
      <c r="H17" s="1219"/>
      <c r="I17" s="1318"/>
      <c r="J17" s="1309"/>
      <c r="K17" s="1219"/>
      <c r="L17" s="34">
        <f>[42]Data!$R16</f>
        <v>37.204101993515849</v>
      </c>
      <c r="M17" s="245"/>
      <c r="N17" s="90"/>
    </row>
    <row r="18" spans="1:14" x14ac:dyDescent="0.25">
      <c r="A18" s="19">
        <v>1913</v>
      </c>
      <c r="B18" s="1344">
        <v>0.56958425045013406</v>
      </c>
      <c r="C18" s="1257"/>
      <c r="D18" s="1218"/>
      <c r="E18" s="1212">
        <f>[30]Data!$Q15</f>
        <v>0.11610227933240599</v>
      </c>
      <c r="F18" s="1218"/>
      <c r="G18" s="993"/>
      <c r="H18" s="1219"/>
      <c r="I18" s="1318"/>
      <c r="J18" s="1309"/>
      <c r="K18" s="1219"/>
      <c r="L18" s="34"/>
      <c r="M18" s="245"/>
      <c r="N18" s="90"/>
    </row>
    <row r="19" spans="1:14" x14ac:dyDescent="0.25">
      <c r="A19" s="19">
        <v>1914</v>
      </c>
      <c r="B19" s="1344">
        <v>0.55901432037353505</v>
      </c>
      <c r="C19" s="1257"/>
      <c r="D19" s="1218"/>
      <c r="E19" s="1212"/>
      <c r="F19" s="1218"/>
      <c r="G19" s="993"/>
      <c r="H19" s="1219"/>
      <c r="I19" s="1318"/>
      <c r="J19" s="1309"/>
      <c r="K19" s="1219"/>
      <c r="L19" s="34"/>
      <c r="M19" s="245"/>
      <c r="N19" s="90"/>
    </row>
    <row r="20" spans="1:14" x14ac:dyDescent="0.25">
      <c r="A20" s="19">
        <v>1915</v>
      </c>
      <c r="B20" s="1344">
        <v>0.59671229124069203</v>
      </c>
      <c r="C20" s="1257"/>
      <c r="D20" s="1218"/>
      <c r="E20" s="1212"/>
      <c r="F20" s="1218"/>
      <c r="G20" s="993"/>
      <c r="H20" s="1219"/>
      <c r="I20" s="1318"/>
      <c r="J20" s="1309"/>
      <c r="K20" s="1219"/>
      <c r="L20" s="34"/>
      <c r="M20" s="245"/>
      <c r="N20" s="90"/>
    </row>
    <row r="21" spans="1:14" x14ac:dyDescent="0.25">
      <c r="A21" s="19">
        <v>1916</v>
      </c>
      <c r="B21" s="1344">
        <v>0.62595850229263295</v>
      </c>
      <c r="C21" s="1257"/>
      <c r="D21" s="1218"/>
      <c r="E21" s="1212"/>
      <c r="F21" s="1218"/>
      <c r="G21" s="993"/>
      <c r="H21" s="1219"/>
      <c r="I21" s="1318"/>
      <c r="J21" s="1309"/>
      <c r="K21" s="1219"/>
      <c r="L21" s="34"/>
      <c r="M21" s="245"/>
      <c r="N21" s="90"/>
    </row>
    <row r="22" spans="1:14" x14ac:dyDescent="0.25">
      <c r="A22" s="19">
        <v>1917</v>
      </c>
      <c r="B22" s="1344">
        <v>0.64518004655838002</v>
      </c>
      <c r="C22" s="1257"/>
      <c r="D22" s="1218"/>
      <c r="E22" s="1212"/>
      <c r="F22" s="1218"/>
      <c r="G22" s="993"/>
      <c r="H22" s="1219"/>
      <c r="I22" s="1318"/>
      <c r="J22" s="1309"/>
      <c r="K22" s="1219"/>
      <c r="L22" s="34"/>
      <c r="M22" s="245"/>
      <c r="N22" s="90"/>
    </row>
    <row r="23" spans="1:14" x14ac:dyDescent="0.25">
      <c r="A23" s="19">
        <v>1918</v>
      </c>
      <c r="B23" s="1344">
        <v>0.59374845027923595</v>
      </c>
      <c r="C23" s="1257"/>
      <c r="D23" s="1218"/>
      <c r="E23" s="1212"/>
      <c r="F23" s="1218"/>
      <c r="G23" s="993"/>
      <c r="H23" s="1219"/>
      <c r="I23" s="1318"/>
      <c r="J23" s="1309"/>
      <c r="K23" s="1219"/>
      <c r="L23" s="34"/>
      <c r="M23" s="245"/>
      <c r="N23" s="90"/>
    </row>
    <row r="24" spans="1:14" x14ac:dyDescent="0.25">
      <c r="A24" s="19">
        <v>1919</v>
      </c>
      <c r="B24" s="1344">
        <v>0.57309067249298096</v>
      </c>
      <c r="C24" s="1257"/>
      <c r="D24" s="1218"/>
      <c r="E24" s="1212"/>
      <c r="F24" s="1218"/>
      <c r="G24" s="993"/>
      <c r="H24" s="1219"/>
      <c r="I24" s="1318"/>
      <c r="J24" s="1309"/>
      <c r="K24" s="1219"/>
      <c r="L24" s="34"/>
      <c r="M24" s="245"/>
      <c r="N24" s="90"/>
    </row>
    <row r="25" spans="1:14" x14ac:dyDescent="0.25">
      <c r="A25" s="19">
        <v>1920</v>
      </c>
      <c r="B25" s="1344">
        <v>0.56042945384979204</v>
      </c>
      <c r="C25" s="1257"/>
      <c r="D25" s="1218"/>
      <c r="E25" s="1212"/>
      <c r="F25" s="1218"/>
      <c r="G25" s="993"/>
      <c r="H25" s="1219"/>
      <c r="I25" s="1318"/>
      <c r="J25" s="1309"/>
      <c r="K25" s="1219"/>
      <c r="L25" s="34"/>
      <c r="M25" s="245"/>
      <c r="N25" s="90"/>
    </row>
    <row r="26" spans="1:14" x14ac:dyDescent="0.25">
      <c r="A26" s="19">
        <v>1921</v>
      </c>
      <c r="B26" s="1344">
        <v>0.55768489837646495</v>
      </c>
      <c r="C26" s="1257"/>
      <c r="D26" s="1218"/>
      <c r="E26" s="1212"/>
      <c r="F26" s="1218"/>
      <c r="G26" s="993"/>
      <c r="H26" s="1219"/>
      <c r="I26" s="1318"/>
      <c r="J26" s="1309"/>
      <c r="K26" s="1219"/>
      <c r="L26" s="34"/>
      <c r="M26" s="245"/>
      <c r="N26" s="90"/>
    </row>
    <row r="27" spans="1:14" x14ac:dyDescent="0.25">
      <c r="A27" s="19">
        <v>1922</v>
      </c>
      <c r="B27" s="1344">
        <v>0.5426025390625</v>
      </c>
      <c r="C27" s="1257"/>
      <c r="D27" s="1218"/>
      <c r="E27" s="1212"/>
      <c r="F27" s="1218"/>
      <c r="G27" s="993"/>
      <c r="H27" s="1219"/>
      <c r="I27" s="1318"/>
      <c r="J27" s="1309"/>
      <c r="K27" s="1219"/>
      <c r="L27" s="34"/>
      <c r="M27" s="245"/>
      <c r="N27" s="90"/>
    </row>
    <row r="28" spans="1:14" x14ac:dyDescent="0.25">
      <c r="A28" s="19">
        <v>1923</v>
      </c>
      <c r="B28" s="1344">
        <v>0.54396098852157604</v>
      </c>
      <c r="C28" s="1257"/>
      <c r="D28" s="1218"/>
      <c r="E28" s="1212"/>
      <c r="F28" s="1218"/>
      <c r="G28" s="993"/>
      <c r="H28" s="1219"/>
      <c r="I28" s="1318"/>
      <c r="J28" s="1309"/>
      <c r="K28" s="1219"/>
      <c r="L28" s="34"/>
      <c r="M28" s="245"/>
      <c r="N28" s="90"/>
    </row>
    <row r="29" spans="1:14" x14ac:dyDescent="0.25">
      <c r="A29" s="19">
        <v>1924</v>
      </c>
      <c r="B29" s="1344">
        <v>0.565274357795715</v>
      </c>
      <c r="C29" s="1257"/>
      <c r="D29" s="1218"/>
      <c r="E29" s="1212"/>
      <c r="F29" s="1218"/>
      <c r="G29" s="993"/>
      <c r="H29" s="1219"/>
      <c r="I29" s="1318"/>
      <c r="J29" s="1309"/>
      <c r="K29" s="1219"/>
      <c r="L29" s="34"/>
      <c r="M29" s="245"/>
      <c r="N29" s="90"/>
    </row>
    <row r="30" spans="1:14" x14ac:dyDescent="0.25">
      <c r="A30" s="19">
        <v>1925</v>
      </c>
      <c r="B30" s="1344">
        <v>0.56786018610000599</v>
      </c>
      <c r="C30" s="1257"/>
      <c r="D30" s="1218"/>
      <c r="E30" s="1212"/>
      <c r="F30" s="1218"/>
      <c r="G30" s="993"/>
      <c r="H30" s="1219"/>
      <c r="I30" s="1318"/>
      <c r="J30" s="1309"/>
      <c r="K30" s="1219"/>
      <c r="L30" s="34"/>
      <c r="M30" s="245"/>
      <c r="N30" s="90"/>
    </row>
    <row r="31" spans="1:14" x14ac:dyDescent="0.25">
      <c r="A31" s="19">
        <v>1926</v>
      </c>
      <c r="B31" s="1344">
        <v>0.55517691373825095</v>
      </c>
      <c r="C31" s="1257"/>
      <c r="D31" s="1218"/>
      <c r="E31" s="1212"/>
      <c r="F31" s="1218"/>
      <c r="G31" s="993"/>
      <c r="H31" s="1219"/>
      <c r="I31" s="1318"/>
      <c r="J31" s="1309"/>
      <c r="K31" s="1219"/>
      <c r="L31" s="34"/>
      <c r="M31" s="245"/>
      <c r="N31" s="90"/>
    </row>
    <row r="32" spans="1:14" x14ac:dyDescent="0.25">
      <c r="A32" s="19">
        <v>1927</v>
      </c>
      <c r="B32" s="1344">
        <v>0.54178726673126198</v>
      </c>
      <c r="C32" s="1257"/>
      <c r="D32" s="1218"/>
      <c r="E32" s="1212"/>
      <c r="F32" s="1218"/>
      <c r="G32" s="993"/>
      <c r="H32" s="1219"/>
      <c r="I32" s="1318"/>
      <c r="J32" s="1309"/>
      <c r="K32" s="1219"/>
      <c r="L32" s="34"/>
      <c r="M32" s="245"/>
      <c r="N32" s="90"/>
    </row>
    <row r="33" spans="1:14" x14ac:dyDescent="0.25">
      <c r="A33" s="19">
        <v>1928</v>
      </c>
      <c r="B33" s="1344">
        <v>0.54606670141220104</v>
      </c>
      <c r="C33" s="1257"/>
      <c r="D33" s="1218"/>
      <c r="E33" s="1212"/>
      <c r="F33" s="1218"/>
      <c r="G33" s="993"/>
      <c r="H33" s="1219"/>
      <c r="I33" s="1318"/>
      <c r="J33" s="1309"/>
      <c r="K33" s="1219"/>
      <c r="L33" s="34"/>
      <c r="M33" s="245"/>
      <c r="N33" s="90"/>
    </row>
    <row r="34" spans="1:14" x14ac:dyDescent="0.25">
      <c r="A34" s="19">
        <v>1929</v>
      </c>
      <c r="B34" s="1344">
        <v>0.56358110904693604</v>
      </c>
      <c r="C34" s="1257"/>
      <c r="D34" s="1218"/>
      <c r="E34" s="1212">
        <f>[30]Data!$Q31</f>
        <v>0.12574948741186301</v>
      </c>
      <c r="F34" s="1218"/>
      <c r="G34" s="993"/>
      <c r="H34" s="1219"/>
      <c r="I34" s="1318"/>
      <c r="J34" s="1309"/>
      <c r="K34" s="1219"/>
      <c r="L34" s="34"/>
      <c r="M34" s="245"/>
      <c r="N34" s="90"/>
    </row>
    <row r="35" spans="1:14" x14ac:dyDescent="0.25">
      <c r="A35" s="19">
        <v>1930</v>
      </c>
      <c r="B35" s="1344">
        <v>0.57205206155777</v>
      </c>
      <c r="C35" s="1257"/>
      <c r="D35" s="1218"/>
      <c r="E35" s="1212"/>
      <c r="F35" s="1218"/>
      <c r="G35" s="993"/>
      <c r="H35" s="1219"/>
      <c r="I35" s="1318"/>
      <c r="J35" s="1309"/>
      <c r="K35" s="1219"/>
      <c r="L35" s="34">
        <f>[42]Data!$R34</f>
        <v>37.608529061283491</v>
      </c>
      <c r="M35" s="245"/>
      <c r="N35" s="90"/>
    </row>
    <row r="36" spans="1:14" x14ac:dyDescent="0.25">
      <c r="A36" s="19">
        <v>1931</v>
      </c>
      <c r="B36" s="1344">
        <v>0.57328057289123502</v>
      </c>
      <c r="C36" s="1257"/>
      <c r="D36" s="1218"/>
      <c r="E36" s="1212"/>
      <c r="F36" s="1218"/>
      <c r="G36" s="993"/>
      <c r="H36" s="1219"/>
      <c r="I36" s="1318"/>
      <c r="J36" s="1309"/>
      <c r="K36" s="1219"/>
      <c r="L36" s="34"/>
      <c r="M36" s="245"/>
      <c r="N36" s="90"/>
    </row>
    <row r="37" spans="1:14" x14ac:dyDescent="0.25">
      <c r="A37" s="19">
        <v>1932</v>
      </c>
      <c r="B37" s="1344">
        <v>0.57327532768249501</v>
      </c>
      <c r="C37" s="1257"/>
      <c r="D37" s="1218"/>
      <c r="E37" s="1212"/>
      <c r="F37" s="1218"/>
      <c r="G37" s="993"/>
      <c r="H37" s="1219"/>
      <c r="I37" s="1318"/>
      <c r="J37" s="1309"/>
      <c r="K37" s="1219"/>
      <c r="L37" s="34"/>
      <c r="M37" s="245"/>
      <c r="N37" s="90"/>
    </row>
    <row r="38" spans="1:14" x14ac:dyDescent="0.25">
      <c r="A38" s="19">
        <v>1933</v>
      </c>
      <c r="B38" s="1344">
        <v>0.57376271486282304</v>
      </c>
      <c r="C38" s="1257"/>
      <c r="D38" s="1218"/>
      <c r="E38" s="1212"/>
      <c r="F38" s="1218"/>
      <c r="G38" s="993"/>
      <c r="H38" s="1219"/>
      <c r="I38" s="1318"/>
      <c r="J38" s="1309"/>
      <c r="K38" s="1219"/>
      <c r="L38" s="34"/>
      <c r="M38" s="245"/>
      <c r="N38" s="90"/>
    </row>
    <row r="39" spans="1:14" x14ac:dyDescent="0.25">
      <c r="A39" s="19">
        <v>1934</v>
      </c>
      <c r="B39" s="1344">
        <v>0.57604080438613903</v>
      </c>
      <c r="C39" s="1257"/>
      <c r="D39" s="1218"/>
      <c r="E39" s="1212"/>
      <c r="F39" s="1218"/>
      <c r="G39" s="993"/>
      <c r="H39" s="1219"/>
      <c r="I39" s="1318"/>
      <c r="J39" s="1309"/>
      <c r="K39" s="1219"/>
      <c r="L39" s="34"/>
      <c r="M39" s="245"/>
      <c r="N39" s="90"/>
    </row>
    <row r="40" spans="1:14" x14ac:dyDescent="0.25">
      <c r="A40" s="19">
        <v>1935</v>
      </c>
      <c r="B40" s="1344">
        <v>0.58016282320022605</v>
      </c>
      <c r="C40" s="1257"/>
      <c r="D40" s="1218"/>
      <c r="E40" s="1212"/>
      <c r="F40" s="1218"/>
      <c r="G40" s="993"/>
      <c r="H40" s="1219"/>
      <c r="I40" s="1318"/>
      <c r="J40" s="1309"/>
      <c r="K40" s="1219"/>
      <c r="L40" s="34"/>
      <c r="M40" s="245"/>
      <c r="N40" s="90"/>
    </row>
    <row r="41" spans="1:14" x14ac:dyDescent="0.25">
      <c r="A41" s="19">
        <v>1936</v>
      </c>
      <c r="B41" s="1344">
        <v>0.58332479000091597</v>
      </c>
      <c r="C41" s="1257"/>
      <c r="D41" s="1218"/>
      <c r="E41" s="1212"/>
      <c r="F41" s="1218"/>
      <c r="G41" s="993"/>
      <c r="H41" s="1219"/>
      <c r="I41" s="1318"/>
      <c r="J41" s="1309"/>
      <c r="K41" s="1219"/>
      <c r="L41" s="34"/>
      <c r="M41" s="245"/>
      <c r="N41" s="90"/>
    </row>
    <row r="42" spans="1:14" x14ac:dyDescent="0.25">
      <c r="A42" s="19">
        <v>1937</v>
      </c>
      <c r="B42" s="1344">
        <v>0.59917187690734897</v>
      </c>
      <c r="C42" s="1257"/>
      <c r="D42" s="1218"/>
      <c r="E42" s="1212"/>
      <c r="F42" s="1218"/>
      <c r="G42" s="993"/>
      <c r="H42" s="1219"/>
      <c r="I42" s="1318"/>
      <c r="J42" s="1309"/>
      <c r="K42" s="1219"/>
      <c r="L42" s="34"/>
      <c r="M42" s="245"/>
      <c r="N42" s="90"/>
    </row>
    <row r="43" spans="1:14" x14ac:dyDescent="0.25">
      <c r="A43" s="19">
        <v>1938</v>
      </c>
      <c r="B43" s="1344">
        <v>0.58515143394470204</v>
      </c>
      <c r="C43" s="1257"/>
      <c r="D43" s="1218"/>
      <c r="E43" s="1212">
        <f>[30]Data!$Q40</f>
        <v>0.127216121552335</v>
      </c>
      <c r="F43" s="1218"/>
      <c r="G43" s="993"/>
      <c r="H43" s="1219"/>
      <c r="I43" s="1318"/>
      <c r="J43" s="1309"/>
      <c r="K43" s="1219"/>
      <c r="L43" s="34"/>
      <c r="M43" s="245"/>
      <c r="N43" s="90"/>
    </row>
    <row r="44" spans="1:14" x14ac:dyDescent="0.25">
      <c r="A44" s="19">
        <v>1939</v>
      </c>
      <c r="B44" s="1344">
        <v>0.59352236986160301</v>
      </c>
      <c r="C44" s="1257"/>
      <c r="D44" s="1218"/>
      <c r="E44" s="1212"/>
      <c r="F44" s="1218"/>
      <c r="G44" s="993"/>
      <c r="H44" s="1219"/>
      <c r="I44" s="1318"/>
      <c r="J44" s="1309"/>
      <c r="K44" s="1219"/>
      <c r="L44" s="34"/>
      <c r="M44" s="245"/>
      <c r="N44" s="90"/>
    </row>
    <row r="45" spans="1:14" x14ac:dyDescent="0.25">
      <c r="A45" s="19">
        <v>1940</v>
      </c>
      <c r="B45" s="1344">
        <v>0.57362192869186401</v>
      </c>
      <c r="C45" s="1257"/>
      <c r="D45" s="1218"/>
      <c r="E45" s="1212"/>
      <c r="F45" s="1218"/>
      <c r="G45" s="993"/>
      <c r="H45" s="1219"/>
      <c r="I45" s="1318"/>
      <c r="J45" s="1309"/>
      <c r="K45" s="1219"/>
      <c r="L45" s="34"/>
      <c r="M45" s="245"/>
      <c r="N45" s="90"/>
    </row>
    <row r="46" spans="1:14" x14ac:dyDescent="0.25">
      <c r="A46" s="19">
        <v>1941</v>
      </c>
      <c r="B46" s="1344">
        <v>0.54341030120849598</v>
      </c>
      <c r="C46" s="1257"/>
      <c r="D46" s="1218"/>
      <c r="E46" s="1212"/>
      <c r="F46" s="1218"/>
      <c r="G46" s="993"/>
      <c r="H46" s="1219"/>
      <c r="I46" s="1318"/>
      <c r="J46" s="1309"/>
      <c r="K46" s="1219"/>
      <c r="L46" s="34"/>
      <c r="M46" s="245"/>
      <c r="N46" s="90"/>
    </row>
    <row r="47" spans="1:14" x14ac:dyDescent="0.25">
      <c r="A47" s="19">
        <v>1942</v>
      </c>
      <c r="B47" s="1344">
        <v>0.51283943653106701</v>
      </c>
      <c r="C47" s="1257"/>
      <c r="D47" s="1218"/>
      <c r="E47" s="1212"/>
      <c r="F47" s="1218"/>
      <c r="G47" s="993"/>
      <c r="H47" s="1219"/>
      <c r="I47" s="1318"/>
      <c r="J47" s="1309"/>
      <c r="K47" s="1219"/>
      <c r="L47" s="34"/>
      <c r="M47" s="245"/>
      <c r="N47" s="90"/>
    </row>
    <row r="48" spans="1:14" x14ac:dyDescent="0.25">
      <c r="A48" s="19">
        <v>1943</v>
      </c>
      <c r="B48" s="1344">
        <v>0.52629077434539795</v>
      </c>
      <c r="C48" s="1257"/>
      <c r="D48" s="1218"/>
      <c r="E48" s="1212"/>
      <c r="F48" s="1218"/>
      <c r="G48" s="993"/>
      <c r="H48" s="1219"/>
      <c r="I48" s="1318"/>
      <c r="J48" s="1309"/>
      <c r="K48" s="1219"/>
      <c r="L48" s="34"/>
      <c r="M48" s="245"/>
      <c r="N48" s="90"/>
    </row>
    <row r="49" spans="1:14" x14ac:dyDescent="0.25">
      <c r="A49" s="19">
        <v>1944</v>
      </c>
      <c r="B49" s="1344">
        <v>0.52362996339797996</v>
      </c>
      <c r="C49" s="1257"/>
      <c r="D49" s="1218"/>
      <c r="E49" s="1212"/>
      <c r="F49" s="1218"/>
      <c r="G49" s="993"/>
      <c r="H49" s="1219"/>
      <c r="I49" s="1318"/>
      <c r="J49" s="1309"/>
      <c r="K49" s="1219"/>
      <c r="L49" s="34"/>
      <c r="M49" s="245"/>
      <c r="N49" s="90"/>
    </row>
    <row r="50" spans="1:14" x14ac:dyDescent="0.25">
      <c r="A50" s="19">
        <v>1945</v>
      </c>
      <c r="B50" s="1344">
        <v>0.526200830936432</v>
      </c>
      <c r="C50" s="1257"/>
      <c r="D50" s="1218"/>
      <c r="E50" s="1212"/>
      <c r="F50" s="1218"/>
      <c r="G50" s="993"/>
      <c r="H50" s="1219"/>
      <c r="I50" s="1318"/>
      <c r="J50" s="1309"/>
      <c r="K50" s="1219"/>
      <c r="L50" s="34"/>
      <c r="M50" s="245"/>
      <c r="N50" s="90"/>
    </row>
    <row r="51" spans="1:14" x14ac:dyDescent="0.25">
      <c r="A51" s="19">
        <v>1946</v>
      </c>
      <c r="B51" s="1344">
        <v>0.494502693414688</v>
      </c>
      <c r="C51" s="1257"/>
      <c r="D51" s="1218"/>
      <c r="E51" s="1212"/>
      <c r="F51" s="1218"/>
      <c r="G51" s="993"/>
      <c r="H51" s="1219"/>
      <c r="I51" s="1318"/>
      <c r="J51" s="1309"/>
      <c r="K51" s="1219"/>
      <c r="L51" s="34"/>
      <c r="M51" s="245"/>
      <c r="N51" s="90"/>
    </row>
    <row r="52" spans="1:14" x14ac:dyDescent="0.25">
      <c r="A52" s="19">
        <v>1947</v>
      </c>
      <c r="B52" s="1344">
        <v>0.49081590771675099</v>
      </c>
      <c r="C52" s="1257"/>
      <c r="D52" s="1218"/>
      <c r="E52" s="1212"/>
      <c r="F52" s="1218"/>
      <c r="G52" s="993"/>
      <c r="H52" s="1219"/>
      <c r="I52" s="1318"/>
      <c r="J52" s="1309"/>
      <c r="K52" s="1219"/>
      <c r="L52" s="34"/>
      <c r="M52" s="245"/>
      <c r="N52" s="90"/>
    </row>
    <row r="53" spans="1:14" x14ac:dyDescent="0.25">
      <c r="A53" s="19">
        <v>1948</v>
      </c>
      <c r="B53" s="1344">
        <v>0.49597895145416299</v>
      </c>
      <c r="C53" s="1257"/>
      <c r="D53" s="1218"/>
      <c r="E53" s="1212">
        <f>[30]Data!$Q50</f>
        <v>9.0950741826292106E-2</v>
      </c>
      <c r="F53" s="1218"/>
      <c r="G53" s="993"/>
      <c r="H53" s="1219"/>
      <c r="I53" s="1318"/>
      <c r="J53" s="1309"/>
      <c r="K53" s="1219"/>
      <c r="L53" s="34">
        <f>[42]Data!$R52</f>
        <v>34.595409356608435</v>
      </c>
      <c r="M53" s="245"/>
      <c r="N53" s="90"/>
    </row>
    <row r="54" spans="1:14" x14ac:dyDescent="0.25">
      <c r="A54" s="19">
        <v>1949</v>
      </c>
      <c r="B54" s="1344">
        <v>0.46766835451126099</v>
      </c>
      <c r="C54" s="1257"/>
      <c r="D54" s="1218"/>
      <c r="E54" s="1212">
        <f>[30]Data!$Q51</f>
        <v>8.8848557539546097E-2</v>
      </c>
      <c r="F54" s="1218"/>
      <c r="G54" s="993"/>
      <c r="H54" s="1219"/>
      <c r="I54" s="1318"/>
      <c r="J54" s="1309"/>
      <c r="K54" s="1219"/>
      <c r="L54" s="34"/>
      <c r="M54" s="245"/>
      <c r="N54" s="90"/>
    </row>
    <row r="55" spans="1:14" x14ac:dyDescent="0.25">
      <c r="A55" s="19">
        <v>1950</v>
      </c>
      <c r="B55" s="1344">
        <v>0.46442794799804699</v>
      </c>
      <c r="C55" s="1257"/>
      <c r="D55" s="1218"/>
      <c r="E55" s="1212">
        <f>[30]Data!$Q52</f>
        <v>8.7568634377035395E-2</v>
      </c>
      <c r="F55" s="1218"/>
      <c r="G55" s="993"/>
      <c r="H55" s="1219"/>
      <c r="I55" s="1318"/>
      <c r="J55" s="1309"/>
      <c r="K55" s="1219"/>
      <c r="L55" s="34"/>
      <c r="M55" s="245"/>
      <c r="N55" s="90"/>
    </row>
    <row r="56" spans="1:14" x14ac:dyDescent="0.25">
      <c r="A56" s="19">
        <v>1951</v>
      </c>
      <c r="B56" s="1344">
        <v>0.44631975889205899</v>
      </c>
      <c r="C56" s="1257"/>
      <c r="D56" s="1218"/>
      <c r="E56" s="1212">
        <f>[30]Data!$Q53</f>
        <v>8.1569712499218697E-2</v>
      </c>
      <c r="F56" s="1218"/>
      <c r="G56" s="993"/>
      <c r="H56" s="1219"/>
      <c r="I56" s="1318"/>
      <c r="J56" s="1309"/>
      <c r="K56" s="1219"/>
      <c r="L56" s="34"/>
      <c r="M56" s="245"/>
      <c r="N56" s="90"/>
    </row>
    <row r="57" spans="1:14" x14ac:dyDescent="0.25">
      <c r="A57" s="19">
        <v>1952</v>
      </c>
      <c r="B57" s="1344">
        <v>0.43031358718872098</v>
      </c>
      <c r="C57" s="1257"/>
      <c r="D57" s="1218"/>
      <c r="E57" s="1212">
        <f>[30]Data!$Q54</f>
        <v>6.9300972864088095E-2</v>
      </c>
      <c r="F57" s="1218"/>
      <c r="G57" s="993"/>
      <c r="H57" s="1219"/>
      <c r="I57" s="1318"/>
      <c r="J57" s="1309"/>
      <c r="K57" s="1219"/>
      <c r="L57" s="34"/>
      <c r="M57" s="245"/>
      <c r="N57" s="90"/>
    </row>
    <row r="58" spans="1:14" x14ac:dyDescent="0.25">
      <c r="A58" s="19">
        <v>1953</v>
      </c>
      <c r="B58" s="1344">
        <v>0.41988110542297402</v>
      </c>
      <c r="C58" s="1257"/>
      <c r="D58" s="1218"/>
      <c r="E58" s="1212">
        <f>[30]Data!$Q55</f>
        <v>7.1364854386715595E-2</v>
      </c>
      <c r="F58" s="1218"/>
      <c r="G58" s="993"/>
      <c r="H58" s="1219"/>
      <c r="I58" s="1318"/>
      <c r="J58" s="1309"/>
      <c r="K58" s="1219"/>
      <c r="L58" s="34"/>
      <c r="M58" s="245"/>
      <c r="N58" s="90"/>
    </row>
    <row r="59" spans="1:14" x14ac:dyDescent="0.25">
      <c r="A59" s="19">
        <v>1954</v>
      </c>
      <c r="B59" s="1344">
        <v>0.42044931650161699</v>
      </c>
      <c r="C59" s="1257"/>
      <c r="D59" s="1218"/>
      <c r="E59" s="1212">
        <f>[30]Data!$Q56</f>
        <v>6.8596697692339198E-2</v>
      </c>
      <c r="F59" s="1218"/>
      <c r="G59" s="993"/>
      <c r="H59" s="1219"/>
      <c r="I59" s="1318"/>
      <c r="J59" s="1309"/>
      <c r="K59" s="1219"/>
      <c r="L59" s="34"/>
      <c r="M59" s="245"/>
      <c r="N59" s="90"/>
    </row>
    <row r="60" spans="1:14" x14ac:dyDescent="0.25">
      <c r="A60" s="19">
        <v>1955</v>
      </c>
      <c r="B60" s="1344">
        <v>0.42315810918808</v>
      </c>
      <c r="C60" s="1257"/>
      <c r="D60" s="1218"/>
      <c r="E60" s="1212">
        <f>[30]Data!$Q57</f>
        <v>7.2037035472914193E-2</v>
      </c>
      <c r="F60" s="1218"/>
      <c r="G60" s="993"/>
      <c r="H60" s="1219"/>
      <c r="I60" s="1318"/>
      <c r="J60" s="1309"/>
      <c r="K60" s="1219"/>
      <c r="L60" s="34"/>
      <c r="M60" s="245"/>
      <c r="N60" s="90"/>
    </row>
    <row r="61" spans="1:14" x14ac:dyDescent="0.25">
      <c r="A61" s="19">
        <v>1956</v>
      </c>
      <c r="B61" s="1344"/>
      <c r="C61" s="1257"/>
      <c r="D61" s="1218"/>
      <c r="E61" s="1212"/>
      <c r="F61" s="1218"/>
      <c r="G61" s="993"/>
      <c r="H61" s="1219"/>
      <c r="I61" s="1318"/>
      <c r="J61" s="1309"/>
      <c r="K61" s="1219"/>
      <c r="L61" s="34"/>
      <c r="M61" s="245"/>
      <c r="N61" s="90"/>
    </row>
    <row r="62" spans="1:14" x14ac:dyDescent="0.25">
      <c r="A62" s="19">
        <v>1957</v>
      </c>
      <c r="B62" s="1344">
        <v>0.43634125590324402</v>
      </c>
      <c r="C62" s="1257"/>
      <c r="D62" s="1218"/>
      <c r="E62" s="1212">
        <f>[30]Data!$Q59</f>
        <v>7.8763223016017597E-2</v>
      </c>
      <c r="F62" s="1218"/>
      <c r="G62" s="993"/>
      <c r="H62" s="1219"/>
      <c r="I62" s="1318"/>
      <c r="J62" s="1309"/>
      <c r="K62" s="1219"/>
      <c r="L62" s="34"/>
      <c r="M62" s="245"/>
      <c r="N62" s="90"/>
    </row>
    <row r="63" spans="1:14" x14ac:dyDescent="0.25">
      <c r="A63" s="19">
        <v>1958</v>
      </c>
      <c r="B63" s="1344"/>
      <c r="C63" s="1257"/>
      <c r="D63" s="1218"/>
      <c r="E63" s="1212">
        <f>[30]Data!$Q60</f>
        <v>7.7646732217723502E-2</v>
      </c>
      <c r="F63" s="1218"/>
      <c r="G63" s="993"/>
      <c r="H63" s="1219"/>
      <c r="I63" s="1327"/>
      <c r="J63" s="1309"/>
      <c r="K63" s="1219"/>
      <c r="L63" s="34"/>
      <c r="M63" s="245"/>
      <c r="N63" s="90"/>
    </row>
    <row r="64" spans="1:14" x14ac:dyDescent="0.25">
      <c r="A64" s="19">
        <v>1959</v>
      </c>
      <c r="B64" s="1344">
        <v>0.434137552976608</v>
      </c>
      <c r="C64" s="1257"/>
      <c r="D64" s="1218"/>
      <c r="E64" s="1212">
        <f>[30]Data!$Q61</f>
        <v>7.39371832977751E-2</v>
      </c>
      <c r="F64" s="1218"/>
      <c r="G64" s="993"/>
      <c r="H64" s="1219"/>
      <c r="I64" s="1327"/>
      <c r="J64" s="1309"/>
      <c r="K64" s="1219"/>
      <c r="L64" s="34"/>
      <c r="M64" s="245"/>
      <c r="N64" s="90"/>
    </row>
    <row r="65" spans="1:14" x14ac:dyDescent="0.25">
      <c r="A65" s="19">
        <v>1960</v>
      </c>
      <c r="B65" s="1344">
        <v>0.42677280306816101</v>
      </c>
      <c r="C65" s="1257"/>
      <c r="D65" s="1218"/>
      <c r="E65" s="1212">
        <f>[30]Data!$Q62</f>
        <v>6.9421035369472806E-2</v>
      </c>
      <c r="F65" s="1218"/>
      <c r="G65" s="993"/>
      <c r="H65" s="1219"/>
      <c r="I65" s="1327"/>
      <c r="J65" s="1309"/>
      <c r="K65" s="1219"/>
      <c r="L65" s="34">
        <f>[42]Data!$R64</f>
        <v>25.52817924433047</v>
      </c>
      <c r="M65" s="245"/>
      <c r="N65" s="90"/>
    </row>
    <row r="66" spans="1:14" x14ac:dyDescent="0.25">
      <c r="A66" s="19">
        <v>1961</v>
      </c>
      <c r="B66" s="1344">
        <v>0.43123906850814803</v>
      </c>
      <c r="C66" s="1257"/>
      <c r="D66" s="1218"/>
      <c r="E66" s="1212">
        <f>[30]Data!$Q63</f>
        <v>6.75830385414566E-2</v>
      </c>
      <c r="F66" s="1218"/>
      <c r="G66" s="993"/>
      <c r="H66" s="1219"/>
      <c r="I66" s="1327"/>
      <c r="J66" s="1309"/>
      <c r="K66" s="1219"/>
      <c r="L66" s="34"/>
      <c r="M66" s="245"/>
      <c r="N66" s="90"/>
    </row>
    <row r="67" spans="1:14" x14ac:dyDescent="0.25">
      <c r="A67" s="19">
        <v>1962</v>
      </c>
      <c r="B67" s="1344">
        <v>0.43150520324706998</v>
      </c>
      <c r="C67" s="1328"/>
      <c r="D67" s="1218"/>
      <c r="E67" s="1212">
        <f>[30]Data!$Q64</f>
        <v>6.5698088698139395E-2</v>
      </c>
      <c r="F67" s="1218"/>
      <c r="G67" s="993"/>
      <c r="H67" s="1219"/>
      <c r="I67" s="1327"/>
      <c r="J67" s="1309"/>
      <c r="K67" s="1219"/>
      <c r="L67" s="34"/>
      <c r="M67" s="245"/>
      <c r="N67" s="90"/>
    </row>
    <row r="68" spans="1:14" x14ac:dyDescent="0.25">
      <c r="A68" s="19">
        <v>1963</v>
      </c>
      <c r="B68" s="1344">
        <v>0.43530136346817</v>
      </c>
      <c r="C68" s="1328"/>
      <c r="D68" s="1218"/>
      <c r="E68" s="1212">
        <f>[30]Data!$Q65</f>
        <v>6.4267758494057303E-2</v>
      </c>
      <c r="F68" s="1218"/>
      <c r="G68" s="993"/>
      <c r="H68" s="1219"/>
      <c r="I68" s="1327"/>
      <c r="J68" s="1309"/>
      <c r="K68" s="1219"/>
      <c r="L68" s="34"/>
      <c r="M68" s="245"/>
      <c r="N68" s="90"/>
    </row>
    <row r="69" spans="1:14" x14ac:dyDescent="0.25">
      <c r="A69" s="19">
        <v>1964</v>
      </c>
      <c r="B69" s="1344">
        <v>0.42641693353652999</v>
      </c>
      <c r="C69" s="1328"/>
      <c r="D69" s="1218"/>
      <c r="E69" s="1212">
        <f>[30]Data!$Q66</f>
        <v>6.2761582525051707E-2</v>
      </c>
      <c r="F69" s="1218"/>
      <c r="G69" s="993"/>
      <c r="H69" s="1219"/>
      <c r="I69" s="1327"/>
      <c r="J69" s="1309"/>
      <c r="K69" s="1219"/>
      <c r="L69" s="34"/>
      <c r="M69" s="245"/>
      <c r="N69" s="90"/>
    </row>
    <row r="70" spans="1:14" x14ac:dyDescent="0.25">
      <c r="A70" s="19">
        <v>1965</v>
      </c>
      <c r="B70" s="1344">
        <v>0.42748764157295199</v>
      </c>
      <c r="C70" s="1328"/>
      <c r="D70" s="1218"/>
      <c r="E70" s="1212">
        <f>[30]Data!$Q67</f>
        <v>5.9854981230953501E-2</v>
      </c>
      <c r="F70" s="1218"/>
      <c r="G70" s="993"/>
      <c r="H70" s="1219"/>
      <c r="I70" s="1327"/>
      <c r="J70" s="1309"/>
      <c r="K70" s="1219"/>
      <c r="L70" s="34"/>
      <c r="M70" s="245"/>
      <c r="N70" s="90"/>
    </row>
    <row r="71" spans="1:14" x14ac:dyDescent="0.25">
      <c r="A71" s="19">
        <v>1966</v>
      </c>
      <c r="B71" s="1344">
        <v>0.42527246475219699</v>
      </c>
      <c r="C71" s="1328"/>
      <c r="D71" s="1218"/>
      <c r="E71" s="1212">
        <f>[30]Data!$Q68</f>
        <v>5.9949779648119997E-2</v>
      </c>
      <c r="F71" s="1218"/>
      <c r="G71" s="993"/>
      <c r="H71" s="1219"/>
      <c r="I71" s="1327"/>
      <c r="J71" s="1309"/>
      <c r="K71" s="1219"/>
      <c r="L71" s="34"/>
      <c r="M71" s="245"/>
      <c r="N71" s="90"/>
    </row>
    <row r="72" spans="1:14" x14ac:dyDescent="0.25">
      <c r="A72" s="19">
        <v>1967</v>
      </c>
      <c r="B72" s="1344">
        <v>0.440768271684647</v>
      </c>
      <c r="C72" s="1328"/>
      <c r="D72" s="1218"/>
      <c r="E72" s="1212">
        <f>[30]Data!$Q69</f>
        <v>5.6725878715515099E-2</v>
      </c>
      <c r="F72" s="1218"/>
      <c r="G72" s="993"/>
      <c r="H72" s="1219"/>
      <c r="I72" s="1327"/>
      <c r="J72" s="1309"/>
      <c r="K72" s="1219"/>
      <c r="L72" s="34"/>
      <c r="M72" s="245"/>
      <c r="N72" s="90"/>
    </row>
    <row r="73" spans="1:14" x14ac:dyDescent="0.25">
      <c r="A73" s="19">
        <v>1968</v>
      </c>
      <c r="B73" s="1344">
        <v>0.43525633215904203</v>
      </c>
      <c r="C73" s="1328"/>
      <c r="D73" s="1218"/>
      <c r="E73" s="1212">
        <f>[30]Data!$Q70</f>
        <v>5.8030419349670397E-2</v>
      </c>
      <c r="F73" s="1218"/>
      <c r="G73" s="993"/>
      <c r="H73" s="1219"/>
      <c r="I73" s="1327"/>
      <c r="J73" s="1309"/>
      <c r="K73" s="1219"/>
      <c r="L73" s="34"/>
      <c r="M73" s="245"/>
      <c r="N73" s="90"/>
    </row>
    <row r="74" spans="1:14" x14ac:dyDescent="0.25">
      <c r="A74" s="19">
        <v>1969</v>
      </c>
      <c r="B74" s="1344">
        <v>0.43057072162628202</v>
      </c>
      <c r="C74" s="1328"/>
      <c r="D74" s="1218"/>
      <c r="E74" s="1212">
        <f>[30]Data!$Q71</f>
        <v>5.9260883331298801E-2</v>
      </c>
      <c r="F74" s="1218"/>
      <c r="G74" s="993"/>
      <c r="H74" s="1219"/>
      <c r="I74" s="1327"/>
      <c r="J74" s="1309"/>
      <c r="K74" s="1219"/>
      <c r="L74" s="34"/>
      <c r="M74" s="245"/>
      <c r="N74" s="90"/>
    </row>
    <row r="75" spans="1:14" x14ac:dyDescent="0.25">
      <c r="A75" s="19">
        <v>1970</v>
      </c>
      <c r="B75" s="1344">
        <v>0.42983108758926403</v>
      </c>
      <c r="C75" s="1328"/>
      <c r="D75" s="1218"/>
      <c r="E75" s="1212">
        <f>[30]Data!$Q72</f>
        <v>5.85309886932373E-2</v>
      </c>
      <c r="F75" s="1218"/>
      <c r="G75" s="993"/>
      <c r="H75" s="1219"/>
      <c r="I75" s="1327"/>
      <c r="J75" s="1309"/>
      <c r="K75" s="1219"/>
      <c r="L75" s="34"/>
      <c r="M75" s="245"/>
      <c r="N75" s="90"/>
    </row>
    <row r="76" spans="1:14" x14ac:dyDescent="0.25">
      <c r="A76" s="19">
        <v>1971</v>
      </c>
      <c r="B76" s="1344">
        <v>0.42699885368347201</v>
      </c>
      <c r="C76" s="1328"/>
      <c r="D76" s="1218"/>
      <c r="E76" s="1212">
        <f>[30]Data!$Q73</f>
        <v>5.9070525169372598E-2</v>
      </c>
      <c r="F76" s="1218"/>
      <c r="G76" s="993"/>
      <c r="H76" s="1224"/>
      <c r="I76" s="1327"/>
      <c r="J76" s="1309"/>
      <c r="K76" s="1224"/>
      <c r="L76" s="34"/>
      <c r="M76" s="258"/>
      <c r="N76" s="90"/>
    </row>
    <row r="77" spans="1:14" x14ac:dyDescent="0.25">
      <c r="A77" s="19">
        <v>1972</v>
      </c>
      <c r="B77" s="1344">
        <v>0.42519390583038302</v>
      </c>
      <c r="C77" s="1328"/>
      <c r="D77" s="1218"/>
      <c r="E77" s="1212">
        <f>[30]Data!$Q74</f>
        <v>5.7432317733764601E-2</v>
      </c>
      <c r="F77" s="1218"/>
      <c r="G77" s="993"/>
      <c r="H77" s="1224"/>
      <c r="I77" s="1327"/>
      <c r="J77" s="1309"/>
      <c r="K77" s="1224"/>
      <c r="L77" s="34"/>
      <c r="M77" s="258"/>
      <c r="N77" s="90"/>
    </row>
    <row r="78" spans="1:14" x14ac:dyDescent="0.25">
      <c r="A78" s="19">
        <v>1973</v>
      </c>
      <c r="B78" s="1344">
        <v>0.42569360136985801</v>
      </c>
      <c r="C78" s="1328"/>
      <c r="D78" s="1218"/>
      <c r="E78" s="1212">
        <f>[30]Data!$Q75</f>
        <v>5.6413726806640599E-2</v>
      </c>
      <c r="F78" s="1218"/>
      <c r="G78" s="993"/>
      <c r="H78" s="1224"/>
      <c r="I78" s="1327"/>
      <c r="J78" s="1265"/>
      <c r="K78" s="1224"/>
      <c r="L78" s="34">
        <f>[42]Data!$R77</f>
        <v>21.521587941181444</v>
      </c>
      <c r="M78" s="258"/>
      <c r="N78" s="90"/>
    </row>
    <row r="79" spans="1:14" x14ac:dyDescent="0.25">
      <c r="A79" s="19">
        <v>1974</v>
      </c>
      <c r="B79" s="1344">
        <v>0.42433488368987998</v>
      </c>
      <c r="C79" s="1328"/>
      <c r="D79" s="1218"/>
      <c r="E79" s="1212">
        <f>[30]Data!$Q76</f>
        <v>5.4798069000244101E-2</v>
      </c>
      <c r="F79" s="1218"/>
      <c r="G79" s="993"/>
      <c r="H79" s="1224"/>
      <c r="I79" s="1327"/>
      <c r="J79" s="1265"/>
      <c r="K79" s="1224"/>
      <c r="L79" s="34"/>
      <c r="M79" s="258"/>
      <c r="N79" s="90"/>
    </row>
    <row r="80" spans="1:14" x14ac:dyDescent="0.25">
      <c r="A80" s="19">
        <v>1975</v>
      </c>
      <c r="B80" s="1344">
        <v>0.42844566702842701</v>
      </c>
      <c r="C80" s="1328"/>
      <c r="D80" s="1218"/>
      <c r="E80" s="1212">
        <f>[30]Data!$Q77</f>
        <v>5.4085912704467803E-2</v>
      </c>
      <c r="F80" s="1218"/>
      <c r="G80" s="993"/>
      <c r="H80" s="1224"/>
      <c r="I80" s="1327"/>
      <c r="J80" s="1269"/>
      <c r="K80" s="1224"/>
      <c r="L80" s="34"/>
      <c r="M80" s="258"/>
      <c r="N80" s="90"/>
    </row>
    <row r="81" spans="1:14" x14ac:dyDescent="0.25">
      <c r="A81" s="19">
        <v>1976</v>
      </c>
      <c r="B81" s="1344">
        <v>0.42213067412376398</v>
      </c>
      <c r="C81" s="1328"/>
      <c r="D81" s="1218"/>
      <c r="E81" s="1212">
        <f>[30]Data!$Q78</f>
        <v>5.3074598312377902E-2</v>
      </c>
      <c r="F81" s="1218"/>
      <c r="G81" s="993"/>
      <c r="H81" s="1224"/>
      <c r="I81" s="1318"/>
      <c r="J81" s="1269"/>
      <c r="K81" s="1224"/>
      <c r="L81" s="34">
        <f>[42]Data!$R80</f>
        <v>19.487432318050406</v>
      </c>
      <c r="M81" s="258"/>
      <c r="N81" s="90"/>
    </row>
    <row r="82" spans="1:14" x14ac:dyDescent="0.25">
      <c r="A82" s="19">
        <v>1977</v>
      </c>
      <c r="B82" s="1344">
        <v>0.41444188356399497</v>
      </c>
      <c r="C82" s="1328"/>
      <c r="D82" s="1218"/>
      <c r="E82" s="1212">
        <f>[30]Data!$Q79</f>
        <v>5.3254179954528802E-2</v>
      </c>
      <c r="F82" s="1218"/>
      <c r="G82" s="1222"/>
      <c r="H82" s="1224"/>
      <c r="I82" s="1330"/>
      <c r="J82" s="1269"/>
      <c r="K82" s="1224"/>
      <c r="L82" s="34"/>
      <c r="M82" s="258"/>
      <c r="N82" s="90"/>
    </row>
    <row r="83" spans="1:14" x14ac:dyDescent="0.25">
      <c r="A83" s="19">
        <v>1978</v>
      </c>
      <c r="B83" s="1344">
        <v>0.407888174057007</v>
      </c>
      <c r="C83" s="1328"/>
      <c r="D83" s="1218"/>
      <c r="E83" s="1212">
        <f>[30]Data!$Q80</f>
        <v>4.9344148635864303E-2</v>
      </c>
      <c r="F83" s="1218"/>
      <c r="G83" s="1222"/>
      <c r="H83" s="1224"/>
      <c r="I83" s="1330"/>
      <c r="J83" s="1269"/>
      <c r="K83" s="1224"/>
      <c r="L83" s="34"/>
      <c r="M83" s="258"/>
      <c r="N83" s="90"/>
    </row>
    <row r="84" spans="1:14" x14ac:dyDescent="0.25">
      <c r="A84" s="19">
        <v>1979</v>
      </c>
      <c r="B84" s="1344">
        <v>0.40359339118003801</v>
      </c>
      <c r="C84" s="1328"/>
      <c r="D84" s="1218"/>
      <c r="E84" s="1212">
        <f>[30]Data!$Q81</f>
        <v>4.9146080017089797E-2</v>
      </c>
      <c r="F84" s="1218"/>
      <c r="G84" s="1275"/>
      <c r="H84" s="1224"/>
      <c r="I84" s="1330"/>
      <c r="J84" s="1269"/>
      <c r="K84" s="1224"/>
      <c r="L84" s="34">
        <f>[42]Data!$R83</f>
        <v>18.469893603951821</v>
      </c>
      <c r="M84" s="258"/>
      <c r="N84" s="90"/>
    </row>
    <row r="85" spans="1:14" x14ac:dyDescent="0.25">
      <c r="A85" s="19">
        <v>1980</v>
      </c>
      <c r="B85" s="1344">
        <v>0.39590197801589999</v>
      </c>
      <c r="C85" s="1328"/>
      <c r="D85" s="1218"/>
      <c r="E85" s="1212">
        <f>[30]Data!$Q82</f>
        <v>4.6029376983642602E-2</v>
      </c>
      <c r="F85" s="1218"/>
      <c r="G85" s="1275"/>
      <c r="H85" s="1224"/>
      <c r="I85" s="1330"/>
      <c r="J85" s="1269"/>
      <c r="K85" s="1224"/>
      <c r="L85" s="34"/>
      <c r="M85" s="258"/>
      <c r="N85" s="90"/>
    </row>
    <row r="86" spans="1:14" x14ac:dyDescent="0.25">
      <c r="A86" s="19">
        <v>1981</v>
      </c>
      <c r="B86" s="1344">
        <v>0.39559495449066201</v>
      </c>
      <c r="C86" s="1328"/>
      <c r="D86" s="1218"/>
      <c r="E86" s="1212">
        <f>[30]Data!$Q83</f>
        <v>4.4709825515747099E-2</v>
      </c>
      <c r="F86" s="1218"/>
      <c r="G86" s="1275"/>
      <c r="H86" s="1224"/>
      <c r="I86" s="1330"/>
      <c r="J86" s="1269"/>
      <c r="K86" s="1224"/>
      <c r="L86" s="34"/>
      <c r="M86" s="258"/>
      <c r="N86" s="90"/>
    </row>
    <row r="87" spans="1:14" x14ac:dyDescent="0.25">
      <c r="A87" s="19">
        <v>1982</v>
      </c>
      <c r="B87" s="1344">
        <v>0.39659291505813599</v>
      </c>
      <c r="C87" s="1328"/>
      <c r="D87" s="1218"/>
      <c r="E87" s="1212">
        <f>[30]Data!$Q84</f>
        <v>4.4252429008483897E-2</v>
      </c>
      <c r="F87" s="1218"/>
      <c r="G87" s="1275"/>
      <c r="H87" s="1224"/>
      <c r="I87" s="1330"/>
      <c r="J87" s="1269"/>
      <c r="K87" s="1224"/>
      <c r="L87" s="34">
        <f>[42]Data!$R86</f>
        <v>18.04834116148081</v>
      </c>
      <c r="M87" s="258"/>
      <c r="N87" s="90"/>
    </row>
    <row r="88" spans="1:14" x14ac:dyDescent="0.25">
      <c r="A88" s="19">
        <v>1983</v>
      </c>
      <c r="B88" s="1344">
        <v>0.40032073855400102</v>
      </c>
      <c r="C88" s="1328"/>
      <c r="D88" s="1218"/>
      <c r="E88" s="1212">
        <f>[30]Data!$Q85</f>
        <v>4.4161615371704099E-2</v>
      </c>
      <c r="F88" s="1218"/>
      <c r="G88" s="1275"/>
      <c r="H88" s="1224"/>
      <c r="I88" s="1330"/>
      <c r="J88" s="1332"/>
      <c r="K88" s="1224"/>
      <c r="L88" s="34">
        <f>[42]Data!$R87</f>
        <v>17.4922434411673</v>
      </c>
      <c r="M88" s="258"/>
      <c r="N88" s="90"/>
    </row>
    <row r="89" spans="1:14" x14ac:dyDescent="0.25">
      <c r="A89" s="19">
        <v>1984</v>
      </c>
      <c r="B89" s="1344">
        <v>0.40297818183898898</v>
      </c>
      <c r="C89" s="1328"/>
      <c r="D89" s="1218"/>
      <c r="E89" s="1212">
        <f>[30]Data!$Q86</f>
        <v>4.3895645141601602E-2</v>
      </c>
      <c r="F89" s="1218"/>
      <c r="G89" s="1275"/>
      <c r="H89" s="1224"/>
      <c r="I89" s="1330"/>
      <c r="J89" s="1332"/>
      <c r="K89" s="1224"/>
      <c r="L89" s="34">
        <f>[42]Data!$R88</f>
        <v>18.008213246519013</v>
      </c>
      <c r="M89" s="258"/>
      <c r="N89" s="90"/>
    </row>
    <row r="90" spans="1:14" x14ac:dyDescent="0.25">
      <c r="A90" s="19">
        <v>1985</v>
      </c>
      <c r="B90" s="1344">
        <v>0.40371084213256803</v>
      </c>
      <c r="C90" s="1328"/>
      <c r="D90" s="1218"/>
      <c r="E90" s="1212">
        <f>[30]Data!$Q87</f>
        <v>4.4496927261352501E-2</v>
      </c>
      <c r="F90" s="1218"/>
      <c r="G90" s="1315"/>
      <c r="H90" s="1224"/>
      <c r="I90" s="1330"/>
      <c r="J90" s="1332"/>
      <c r="K90" s="1224"/>
      <c r="L90" s="34">
        <f>[42]Data!$R89</f>
        <v>18.91339501110944</v>
      </c>
      <c r="M90" s="258"/>
      <c r="N90" s="90"/>
    </row>
    <row r="91" spans="1:14" x14ac:dyDescent="0.25">
      <c r="A91" s="19">
        <v>1986</v>
      </c>
      <c r="B91" s="1344">
        <v>0.40472662448883101</v>
      </c>
      <c r="C91" s="1355">
        <f>'[43]7756-1'!$B5</f>
        <v>0.21</v>
      </c>
      <c r="D91" s="1218"/>
      <c r="E91" s="1212">
        <f>[30]Data!$Q88</f>
        <v>4.3741660118103001E-2</v>
      </c>
      <c r="F91" s="1218"/>
      <c r="G91" s="1315" t="str">
        <f>[44]Sheet1!$C4</f>
        <v>10,8</v>
      </c>
      <c r="H91" s="1224"/>
      <c r="I91" s="1330">
        <f>'[45]Table N.3 (Tax data)'!$T4</f>
        <v>159.12140339136036</v>
      </c>
      <c r="J91" s="1332"/>
      <c r="K91" s="1224"/>
      <c r="L91" s="34">
        <f>[42]Data!$R90</f>
        <v>18.693910310382119</v>
      </c>
      <c r="M91" s="258"/>
      <c r="N91" s="90"/>
    </row>
    <row r="92" spans="1:14" x14ac:dyDescent="0.25">
      <c r="A92" s="19">
        <v>1987</v>
      </c>
      <c r="B92" s="1344">
        <v>0.40843993425369302</v>
      </c>
      <c r="C92" s="1355">
        <f>'[43]7756-1'!$B6</f>
        <v>0.21</v>
      </c>
      <c r="D92" s="1218"/>
      <c r="E92" s="1212">
        <f>[30]Data!$Q89</f>
        <v>4.4147858619689902E-2</v>
      </c>
      <c r="F92" s="1218"/>
      <c r="G92" s="1315" t="str">
        <f>[44]Sheet1!$C5</f>
        <v>10,9</v>
      </c>
      <c r="H92" s="1224"/>
      <c r="I92" s="1330"/>
      <c r="J92" s="1332"/>
      <c r="K92" s="1224"/>
      <c r="L92" s="34">
        <f>[42]Data!$R91</f>
        <v>18.706515376569975</v>
      </c>
      <c r="M92" s="258"/>
      <c r="N92" s="90"/>
    </row>
    <row r="93" spans="1:14" x14ac:dyDescent="0.25">
      <c r="A93" s="19">
        <v>1988</v>
      </c>
      <c r="B93" s="1344">
        <v>0.40722560882568398</v>
      </c>
      <c r="C93" s="1355">
        <f>'[43]7756-1'!$B7</f>
        <v>0.21099999999999999</v>
      </c>
      <c r="D93" s="1218"/>
      <c r="E93" s="1212">
        <f>[30]Data!$Q90</f>
        <v>4.3323812484741202E-2</v>
      </c>
      <c r="F93" s="1218"/>
      <c r="G93" s="1315" t="str">
        <f>[44]Sheet1!$C6</f>
        <v>10,3</v>
      </c>
      <c r="H93" s="1224"/>
      <c r="I93" s="1330"/>
      <c r="J93" s="1332"/>
      <c r="K93" s="1224"/>
      <c r="L93" s="34">
        <f>[42]Data!$R92</f>
        <v>18.893936260820162</v>
      </c>
      <c r="M93" s="258"/>
      <c r="N93" s="90"/>
    </row>
    <row r="94" spans="1:14" x14ac:dyDescent="0.25">
      <c r="A94" s="19">
        <v>1989</v>
      </c>
      <c r="B94" s="1344">
        <v>0.40065324306487998</v>
      </c>
      <c r="C94" s="1355">
        <f>'[43]7756-1'!$B8</f>
        <v>0.22800000000000001</v>
      </c>
      <c r="D94" s="1218"/>
      <c r="E94" s="1212">
        <f>[30]Data!$Q91</f>
        <v>4.1272621154785201E-2</v>
      </c>
      <c r="F94" s="1218"/>
      <c r="G94" s="1315" t="str">
        <f>[44]Sheet1!$C7</f>
        <v>11,0</v>
      </c>
      <c r="H94" s="1224"/>
      <c r="I94" s="1330"/>
      <c r="J94" s="1332"/>
      <c r="K94" s="1224"/>
      <c r="L94" s="34">
        <f>[42]Data!$R93</f>
        <v>18.872468045673084</v>
      </c>
      <c r="M94" s="258"/>
      <c r="N94" s="90"/>
    </row>
    <row r="95" spans="1:14" x14ac:dyDescent="0.25">
      <c r="A95" s="19">
        <v>1990</v>
      </c>
      <c r="B95" s="1344">
        <v>0.40575048327446001</v>
      </c>
      <c r="C95" s="1355">
        <f>'[43]7756-1'!$B9</f>
        <v>0.217</v>
      </c>
      <c r="D95" s="1218"/>
      <c r="E95" s="1212">
        <f>[30]Data!$Q92</f>
        <v>4.2834529876709E-2</v>
      </c>
      <c r="F95" s="1218"/>
      <c r="G95" s="1315" t="str">
        <f>[44]Sheet1!$C8</f>
        <v>10,8</v>
      </c>
      <c r="H95" s="1224"/>
      <c r="I95" s="1330"/>
      <c r="J95" s="1332"/>
      <c r="K95" s="1224"/>
      <c r="L95" s="34">
        <f>[42]Data!$R94</f>
        <v>18.824641706749638</v>
      </c>
      <c r="M95" s="258"/>
      <c r="N95" s="90"/>
    </row>
    <row r="96" spans="1:14" x14ac:dyDescent="0.25">
      <c r="A96" s="19">
        <v>1991</v>
      </c>
      <c r="B96" s="1344">
        <v>0.41073095798492398</v>
      </c>
      <c r="C96" s="1355">
        <f>'[43]7756-1'!$B10</f>
        <v>0.219</v>
      </c>
      <c r="D96" s="1218"/>
      <c r="E96" s="1212">
        <f>[30]Data!$Q93</f>
        <v>4.3734884262085001E-2</v>
      </c>
      <c r="F96" s="1218"/>
      <c r="G96" s="1315" t="str">
        <f>[44]Sheet1!$C9</f>
        <v>10,3</v>
      </c>
      <c r="H96" s="1224"/>
      <c r="I96" s="1330"/>
      <c r="J96" s="1332"/>
      <c r="K96" s="1224"/>
      <c r="L96" s="34">
        <f>[42]Data!$R95</f>
        <v>18.822420505289575</v>
      </c>
      <c r="M96" s="258"/>
      <c r="N96" s="90"/>
    </row>
    <row r="97" spans="1:14" x14ac:dyDescent="0.25">
      <c r="A97" s="19">
        <v>1992</v>
      </c>
      <c r="B97" s="1344">
        <v>0.42592066526413003</v>
      </c>
      <c r="C97" s="1355">
        <f>'[43]7756-1'!$B11</f>
        <v>0.223</v>
      </c>
      <c r="D97" s="1218"/>
      <c r="E97" s="1212">
        <f>[30]Data!$Q94</f>
        <v>5.38115406036377E-2</v>
      </c>
      <c r="F97" s="1218"/>
      <c r="G97" s="1315" t="str">
        <f>[44]Sheet1!$C10</f>
        <v>11,1</v>
      </c>
      <c r="H97" s="1224"/>
      <c r="I97" s="1330"/>
      <c r="J97" s="1332"/>
      <c r="K97" s="1224"/>
      <c r="L97" s="34">
        <f>[42]Data!$R96</f>
        <v>17.45171236384439</v>
      </c>
      <c r="M97" s="258"/>
      <c r="N97" s="90"/>
    </row>
    <row r="98" spans="1:14" x14ac:dyDescent="0.25">
      <c r="A98" s="19">
        <v>1993</v>
      </c>
      <c r="B98" s="1344">
        <v>0.43980878591537498</v>
      </c>
      <c r="C98" s="1355">
        <f>'[43]7756-1'!$B12</f>
        <v>0.22900000000000001</v>
      </c>
      <c r="D98" s="1218"/>
      <c r="E98" s="1212">
        <f>[30]Data!$Q95</f>
        <v>6.9730701446533205E-2</v>
      </c>
      <c r="F98" s="1218"/>
      <c r="G98" s="1315" t="str">
        <f>[44]Sheet1!$C11</f>
        <v>11,3</v>
      </c>
      <c r="H98" s="1224"/>
      <c r="I98" s="1330">
        <f>'[45]Table N.3 (Tax data)'!$T11</f>
        <v>159.19789304813065</v>
      </c>
      <c r="J98" s="1332"/>
      <c r="K98" s="1224"/>
      <c r="L98" s="34">
        <f>[42]Data!$R97</f>
        <v>17.02075</v>
      </c>
      <c r="M98" s="258"/>
      <c r="N98" s="90"/>
    </row>
    <row r="99" spans="1:14" x14ac:dyDescent="0.25">
      <c r="A99" s="19">
        <v>1994</v>
      </c>
      <c r="B99" s="1344">
        <v>0.44351652264594998</v>
      </c>
      <c r="C99" s="1355">
        <f>'[43]7756-1'!$B13</f>
        <v>0.24099999999999999</v>
      </c>
      <c r="D99" s="1218"/>
      <c r="E99" s="1212">
        <f>[30]Data!$Q96</f>
        <v>7.4266948699951194E-2</v>
      </c>
      <c r="F99" s="1218"/>
      <c r="G99" s="1315" t="str">
        <f>[44]Sheet1!$C12</f>
        <v>12,5</v>
      </c>
      <c r="H99" s="1224"/>
      <c r="I99" s="1330">
        <f>'[45]Table N.3 (Tax data)'!$T12</f>
        <v>158.56359006685008</v>
      </c>
      <c r="J99" s="1332"/>
      <c r="K99" s="1224"/>
      <c r="L99" s="34">
        <f>[42]Data!$R98</f>
        <v>17.733360000000001</v>
      </c>
      <c r="M99" s="258"/>
      <c r="N99" s="90"/>
    </row>
    <row r="100" spans="1:14" x14ac:dyDescent="0.25">
      <c r="A100" s="19">
        <v>1995</v>
      </c>
      <c r="B100" s="1344">
        <v>0.441773802042007</v>
      </c>
      <c r="C100" s="1355">
        <f>'[43]7756-1'!$B14</f>
        <v>0.23599999999999999</v>
      </c>
      <c r="D100" s="1218"/>
      <c r="E100" s="1212">
        <f>[30]Data!$Q97</f>
        <v>7.35973501205444E-2</v>
      </c>
      <c r="F100" s="1218"/>
      <c r="G100" s="1315" t="str">
        <f>[44]Sheet1!$C13</f>
        <v>11,8</v>
      </c>
      <c r="H100" s="1224"/>
      <c r="I100" s="1330">
        <f>'[45]Table N.3 (Tax data)'!$T13</f>
        <v>158.41736382920934</v>
      </c>
      <c r="J100" s="1332"/>
      <c r="K100" s="1224"/>
      <c r="L100" s="34">
        <f>[42]Data!$R99</f>
        <v>18.015419999999999</v>
      </c>
      <c r="M100" s="258"/>
      <c r="N100" s="90"/>
    </row>
    <row r="101" spans="1:14" x14ac:dyDescent="0.25">
      <c r="A101" s="19">
        <v>1996</v>
      </c>
      <c r="B101" s="1344">
        <v>0.44362974166870101</v>
      </c>
      <c r="C101" s="1355">
        <f>'[43]7756-1'!$B15</f>
        <v>0.245</v>
      </c>
      <c r="D101" s="1218"/>
      <c r="E101" s="1212">
        <f>[30]Data!$Q98</f>
        <v>7.9626030921936E-2</v>
      </c>
      <c r="F101" s="1218"/>
      <c r="G101" s="1315" t="str">
        <f>[44]Sheet1!$C14</f>
        <v>12,0</v>
      </c>
      <c r="H101" s="1224"/>
      <c r="I101" s="1330">
        <f>'[45]Table N.3 (Tax data)'!$T14</f>
        <v>158.50707545641583</v>
      </c>
      <c r="J101" s="1332"/>
      <c r="K101" s="1224"/>
      <c r="L101" s="34">
        <f>[42]Data!$R100</f>
        <v>18.30528</v>
      </c>
      <c r="M101" s="245"/>
      <c r="N101" s="90"/>
    </row>
    <row r="102" spans="1:14" x14ac:dyDescent="0.25">
      <c r="A102" s="19">
        <v>1997</v>
      </c>
      <c r="B102" s="1344">
        <v>0.44723036885261502</v>
      </c>
      <c r="C102" s="1355">
        <f>'[43]7756-1'!$B16</f>
        <v>0.249</v>
      </c>
      <c r="D102" s="1218"/>
      <c r="E102" s="1212">
        <f>[30]Data!$Q99</f>
        <v>8.6117486953735403E-2</v>
      </c>
      <c r="F102" s="1218"/>
      <c r="G102" s="1315" t="str">
        <f>[44]Sheet1!$C15</f>
        <v>11,9</v>
      </c>
      <c r="H102" s="1224"/>
      <c r="I102" s="1330">
        <f>'[45]Table N.3 (Tax data)'!$T15</f>
        <v>159.40875567147415</v>
      </c>
      <c r="J102" s="1332">
        <f>[17]Sheet1!$BZ32</f>
        <v>1.403</v>
      </c>
      <c r="K102" s="1224"/>
      <c r="L102" s="34">
        <f>[42]Data!$R101</f>
        <v>19.09394</v>
      </c>
      <c r="M102" s="245"/>
      <c r="N102" s="90"/>
    </row>
    <row r="103" spans="1:14" x14ac:dyDescent="0.25">
      <c r="A103" s="19">
        <v>1998</v>
      </c>
      <c r="B103" s="1344">
        <v>0.435906231403351</v>
      </c>
      <c r="C103" s="1355">
        <f>'[43]7756-1'!$B17</f>
        <v>0.23799999999999999</v>
      </c>
      <c r="D103" s="1218"/>
      <c r="E103" s="1212">
        <f>[30]Data!$Q100</f>
        <v>7.9921536445617697E-2</v>
      </c>
      <c r="F103" s="1218"/>
      <c r="G103" s="1315" t="str">
        <f>[44]Sheet1!$C16</f>
        <v>10,8</v>
      </c>
      <c r="H103" s="1224"/>
      <c r="I103" s="1330">
        <f>'[45]Table N.3 (Tax data)'!$T16</f>
        <v>161.16495171017573</v>
      </c>
      <c r="J103" s="1332">
        <f>[17]Sheet1!$BZ33</f>
        <v>1.397</v>
      </c>
      <c r="K103" s="1224"/>
      <c r="L103" s="34">
        <f>[42]Data!$R102</f>
        <v>18.673468379840209</v>
      </c>
      <c r="M103" s="245"/>
      <c r="N103" s="90"/>
    </row>
    <row r="104" spans="1:14" x14ac:dyDescent="0.25">
      <c r="A104" s="19">
        <v>1999</v>
      </c>
      <c r="B104" s="1344">
        <v>0.43755090236663802</v>
      </c>
      <c r="C104" s="1355">
        <f>'[43]7756-1'!$B18</f>
        <v>0.24199999999999999</v>
      </c>
      <c r="D104" s="1218"/>
      <c r="E104" s="1212">
        <f>[30]Data!$Q101</f>
        <v>8.3849515914917003E-2</v>
      </c>
      <c r="F104" s="1218"/>
      <c r="G104" s="1315" t="str">
        <f>[44]Sheet1!$C17</f>
        <v>11,1</v>
      </c>
      <c r="H104" s="1224"/>
      <c r="I104" s="1330">
        <f>'[45]Table N.3 (Tax data)'!$T17</f>
        <v>162.25777463980128</v>
      </c>
      <c r="J104" s="1332">
        <f>[17]Sheet1!$BZ34</f>
        <v>1.4119999000000001</v>
      </c>
      <c r="K104" s="1224"/>
      <c r="L104" s="34">
        <f>[42]Data!$R103</f>
        <v>19.1814027129926</v>
      </c>
      <c r="M104" s="245"/>
      <c r="N104" s="90"/>
    </row>
    <row r="105" spans="1:14" x14ac:dyDescent="0.25">
      <c r="A105" s="19">
        <v>2000</v>
      </c>
      <c r="B105" s="1344">
        <v>0.45573794841766402</v>
      </c>
      <c r="C105" s="1355">
        <f>'[43]7756-1'!$B19</f>
        <v>0.26200000000000001</v>
      </c>
      <c r="D105" s="1218"/>
      <c r="E105" s="1212">
        <f>[30]Data!$Q102</f>
        <v>0.103137435913086</v>
      </c>
      <c r="F105" s="1218"/>
      <c r="G105" s="1315" t="str">
        <f>[44]Sheet1!$C18</f>
        <v>10,9</v>
      </c>
      <c r="H105" s="1224"/>
      <c r="I105" s="1330">
        <f>'[45]Table N.3 (Tax data)'!$T18</f>
        <v>162.88889275391844</v>
      </c>
      <c r="J105" s="1332">
        <f>[17]Sheet1!$BZ35</f>
        <v>1.4159999999999999</v>
      </c>
      <c r="K105" s="1224"/>
      <c r="L105" s="34">
        <f>[42]Data!$R104</f>
        <v>19.559729876640429</v>
      </c>
      <c r="M105" s="245"/>
      <c r="N105" s="90"/>
    </row>
    <row r="106" spans="1:14" x14ac:dyDescent="0.25">
      <c r="A106" s="19">
        <v>2001</v>
      </c>
      <c r="B106" s="1344">
        <v>0.435139149427414</v>
      </c>
      <c r="C106" s="1355">
        <f>'[43]7756-1'!$B20</f>
        <v>0.22900000000000001</v>
      </c>
      <c r="D106" s="1218"/>
      <c r="E106" s="1212">
        <f>[30]Data!$Q103</f>
        <v>7.3595032691955595E-2</v>
      </c>
      <c r="F106" s="1218"/>
      <c r="G106" s="1315" t="str">
        <f>[44]Sheet1!$C19</f>
        <v>10,6</v>
      </c>
      <c r="H106" s="1224"/>
      <c r="I106" s="1330">
        <f>'[45]Table N.3 (Tax data)'!$T19</f>
        <v>163.2554879168537</v>
      </c>
      <c r="J106" s="1332">
        <f>[17]Sheet1!$BZ36</f>
        <v>1.4370000000000001</v>
      </c>
      <c r="K106" s="1224"/>
      <c r="L106" s="34">
        <f>[42]Data!$R105</f>
        <v>18.545783163150155</v>
      </c>
      <c r="M106" s="245"/>
      <c r="N106" s="90"/>
    </row>
    <row r="107" spans="1:14" x14ac:dyDescent="0.25">
      <c r="A107" s="19">
        <v>2002</v>
      </c>
      <c r="B107" s="1344">
        <v>0.45300674438476601</v>
      </c>
      <c r="C107" s="1355">
        <f>'[43]7756-1'!$B21</f>
        <v>0.26400000000000001</v>
      </c>
      <c r="D107" s="1218"/>
      <c r="E107" s="1212">
        <f>[30]Data!$Q104</f>
        <v>9.6128654479980494E-2</v>
      </c>
      <c r="F107" s="1218"/>
      <c r="G107" s="1315" t="str">
        <f>[44]Sheet1!$C20</f>
        <v>11,4</v>
      </c>
      <c r="H107" s="1224"/>
      <c r="I107" s="1359">
        <f>'[45]Table N.3 (Tax data)'!$T20</f>
        <v>163.43412521005163</v>
      </c>
      <c r="J107" s="1360">
        <f>[17]Sheet1!$BZ37</f>
        <v>1.448</v>
      </c>
      <c r="K107" s="1224"/>
      <c r="L107" s="34">
        <f>[42]Data!$R106</f>
        <v>18.020213505636924</v>
      </c>
      <c r="M107" s="245"/>
      <c r="N107" s="90"/>
    </row>
    <row r="108" spans="1:14" x14ac:dyDescent="0.25">
      <c r="A108" s="19">
        <v>2003</v>
      </c>
      <c r="B108" s="1344">
        <v>0.460833460092545</v>
      </c>
      <c r="C108" s="1355">
        <f>'[43]7756-1'!$B22</f>
        <v>0.27400000000000002</v>
      </c>
      <c r="D108" s="1218"/>
      <c r="E108" s="1212">
        <f>[30]Data!$Q105</f>
        <v>0.103969316482544</v>
      </c>
      <c r="F108" s="1218"/>
      <c r="G108" s="1315" t="str">
        <f>[44]Sheet1!$C21</f>
        <v>11,4</v>
      </c>
      <c r="H108" s="1224"/>
      <c r="I108" s="1335"/>
      <c r="J108" s="1332">
        <f>[17]Sheet1!$BZ38</f>
        <v>1.4529999</v>
      </c>
      <c r="K108" s="1224"/>
      <c r="L108" s="34">
        <f>[42]Data!$R107</f>
        <v>18.298180957463877</v>
      </c>
      <c r="M108" s="245"/>
      <c r="N108" s="90"/>
    </row>
    <row r="109" spans="1:14" x14ac:dyDescent="0.25">
      <c r="A109" s="19">
        <v>2004</v>
      </c>
      <c r="B109" s="1344">
        <v>0.46897786855697599</v>
      </c>
      <c r="C109" s="1355">
        <f>'[43]7756-1'!$B23</f>
        <v>0.28299999999999997</v>
      </c>
      <c r="D109" s="1218"/>
      <c r="E109" s="1212">
        <f>[30]Data!$Q106</f>
        <v>0.11622608184814499</v>
      </c>
      <c r="F109" s="1218"/>
      <c r="G109" s="1315" t="str">
        <f>[44]Sheet1!$C22</f>
        <v>11,0</v>
      </c>
      <c r="H109" s="1224"/>
      <c r="I109" s="1335"/>
      <c r="J109" s="1332">
        <f>[17]Sheet1!$BZ39</f>
        <v>1.4510000000000001</v>
      </c>
      <c r="K109" s="1224"/>
      <c r="L109" s="34">
        <f>[42]Data!$R108</f>
        <v>19.211840333925458</v>
      </c>
      <c r="M109" s="245"/>
      <c r="N109" s="90"/>
    </row>
    <row r="110" spans="1:14" x14ac:dyDescent="0.25">
      <c r="A110" s="19">
        <v>2005</v>
      </c>
      <c r="B110" s="1344">
        <v>0.50622475147247303</v>
      </c>
      <c r="C110" s="1355">
        <f>'[43]7756-1'!$B24</f>
        <v>0.32700000000000001</v>
      </c>
      <c r="D110" s="1218"/>
      <c r="E110" s="1212">
        <f>[30]Data!$Q107</f>
        <v>0.164857730865479</v>
      </c>
      <c r="F110" s="1218"/>
      <c r="G110" s="1315" t="str">
        <f>[44]Sheet1!$C23</f>
        <v>11,4</v>
      </c>
      <c r="H110" s="1224"/>
      <c r="I110" s="1335"/>
      <c r="J110" s="1332">
        <f>[17]Sheet1!$BZ40</f>
        <v>1.452</v>
      </c>
      <c r="K110" s="1224"/>
      <c r="L110" s="34">
        <f>[42]Data!$R109</f>
        <v>20.441898176860775</v>
      </c>
      <c r="M110" s="258"/>
      <c r="N110" s="90"/>
    </row>
    <row r="111" spans="1:14" x14ac:dyDescent="0.25">
      <c r="A111" s="19">
        <v>2006</v>
      </c>
      <c r="B111" s="1344">
        <v>0.44666007161140397</v>
      </c>
      <c r="C111" s="1355">
        <f>'[43]7756-1'!$B25</f>
        <v>0.24299999999999999</v>
      </c>
      <c r="D111" s="1218"/>
      <c r="E111" s="1212">
        <f>[30]Data!$Q108</f>
        <v>7.8596310615539594E-2</v>
      </c>
      <c r="F111" s="1218"/>
      <c r="G111" s="1315" t="str">
        <f>[44]Sheet1!$C24</f>
        <v>11,6</v>
      </c>
      <c r="H111" s="1224"/>
      <c r="I111" s="1335"/>
      <c r="J111" s="1332">
        <f>[17]Sheet1!$BZ41</f>
        <v>1.4590000000000001</v>
      </c>
      <c r="K111" s="1224"/>
      <c r="L111" s="34">
        <f>[42]Data!$R110</f>
        <v>21.04108103966313</v>
      </c>
      <c r="M111" s="258"/>
      <c r="N111" s="90"/>
    </row>
    <row r="112" spans="1:14" x14ac:dyDescent="0.25">
      <c r="A112" s="19">
        <v>2007</v>
      </c>
      <c r="B112" s="1344">
        <v>0.456831395626068</v>
      </c>
      <c r="C112" s="1355">
        <f>'[43]7756-1'!$B26</f>
        <v>0.252</v>
      </c>
      <c r="D112" s="1218"/>
      <c r="E112" s="1212">
        <f>[30]Data!$Q109</f>
        <v>8.5424261093139595E-2</v>
      </c>
      <c r="F112" s="1218"/>
      <c r="G112" s="1315" t="str">
        <f>[44]Sheet1!$C25</f>
        <v>11,7</v>
      </c>
      <c r="H112" s="1224"/>
      <c r="I112" s="1335"/>
      <c r="J112" s="1332">
        <f>[17]Sheet1!$BZ42</f>
        <v>1.4690000000000001</v>
      </c>
      <c r="K112" s="1224"/>
      <c r="L112" s="34">
        <f>[42]Data!$R111</f>
        <v>22.067403842615931</v>
      </c>
      <c r="M112" s="258"/>
      <c r="N112" s="90"/>
    </row>
    <row r="113" spans="1:20" x14ac:dyDescent="0.25">
      <c r="A113" s="19">
        <v>2008</v>
      </c>
      <c r="B113" s="1344">
        <v>0.44904020428657498</v>
      </c>
      <c r="C113" s="1355">
        <f>'[43]7756-1'!$B27</f>
        <v>0.248</v>
      </c>
      <c r="D113" s="1218"/>
      <c r="E113" s="1212">
        <f>[30]Data!$Q110</f>
        <v>7.7018513679504394E-2</v>
      </c>
      <c r="F113" s="1218"/>
      <c r="G113" s="1315" t="str">
        <f>[44]Sheet1!$C26</f>
        <v>12,0</v>
      </c>
      <c r="H113" s="1224"/>
      <c r="I113" s="1335"/>
      <c r="J113" s="1332">
        <f>[17]Sheet1!$BZ43</f>
        <v>1.462</v>
      </c>
      <c r="K113" s="1224"/>
      <c r="L113" s="34">
        <f>[42]Data!$R112</f>
        <v>21.85208883588485</v>
      </c>
      <c r="M113" s="258"/>
      <c r="N113" s="90"/>
    </row>
    <row r="114" spans="1:20" x14ac:dyDescent="0.25">
      <c r="A114" s="19">
        <v>2009</v>
      </c>
      <c r="B114" s="1344">
        <v>0.44682341814041099</v>
      </c>
      <c r="C114" s="1355">
        <f>'[43]7756-1'!$B28</f>
        <v>0.24099999999999999</v>
      </c>
      <c r="D114" s="1218"/>
      <c r="E114" s="1212">
        <f>[30]Data!$Q111</f>
        <v>7.1104435920715303E-2</v>
      </c>
      <c r="F114" s="1218"/>
      <c r="G114" s="1315" t="str">
        <f>[44]Sheet1!$C27</f>
        <v>11,4</v>
      </c>
      <c r="H114" s="1224"/>
      <c r="I114" s="1336"/>
      <c r="J114" s="1332">
        <f>[17]Sheet1!$BZ44</f>
        <v>1.472</v>
      </c>
      <c r="K114" s="1224"/>
      <c r="L114" s="34">
        <f>[42]Data!$R113</f>
        <v>21.2</v>
      </c>
      <c r="M114" s="258"/>
      <c r="N114" s="90"/>
    </row>
    <row r="115" spans="1:20" x14ac:dyDescent="0.25">
      <c r="A115" s="19">
        <v>2010</v>
      </c>
      <c r="B115" s="1344">
        <v>0.45125576853752097</v>
      </c>
      <c r="C115" s="1355">
        <f>'[43]7756-1'!$B29</f>
        <v>0.245</v>
      </c>
      <c r="D115" s="1218"/>
      <c r="E115" s="1212">
        <f>[30]Data!$Q112</f>
        <v>7.7419595718383805E-2</v>
      </c>
      <c r="F115" s="1218"/>
      <c r="G115" s="1315" t="str">
        <f>[44]Sheet1!$C28</f>
        <v>11,5</v>
      </c>
      <c r="H115" s="1224"/>
      <c r="I115" s="1336"/>
      <c r="J115" s="1332">
        <f>[17]Sheet1!$BZ45</f>
        <v>1.4690000000000001</v>
      </c>
      <c r="K115" s="1224"/>
      <c r="L115" s="34">
        <f>[42]Data!$R114</f>
        <v>19.440351677763758</v>
      </c>
      <c r="M115" s="258"/>
      <c r="N115" s="90"/>
    </row>
    <row r="116" spans="1:20" x14ac:dyDescent="0.25">
      <c r="A116" s="19">
        <v>2011</v>
      </c>
      <c r="B116" s="1344">
        <v>0.45137530565261802</v>
      </c>
      <c r="C116" s="1355">
        <f>'[43]7756-1'!$B30</f>
        <v>0.247</v>
      </c>
      <c r="D116" s="1218"/>
      <c r="E116" s="1212">
        <f>[30]Data!$Q113</f>
        <v>7.80341386795044E-2</v>
      </c>
      <c r="F116" s="1218"/>
      <c r="G116" s="1315" t="str">
        <f>[44]Sheet1!$C29</f>
        <v>11,8</v>
      </c>
      <c r="H116" s="1224"/>
      <c r="I116" s="1281"/>
      <c r="J116" s="1332">
        <f>[17]Sheet1!$BZ46</f>
        <v>1.48</v>
      </c>
      <c r="K116" s="1224"/>
      <c r="L116" s="34">
        <f>[42]Data!$R115</f>
        <v>18.857236018825034</v>
      </c>
      <c r="M116" s="258"/>
      <c r="N116" s="90"/>
    </row>
    <row r="117" spans="1:20" x14ac:dyDescent="0.25">
      <c r="A117" s="19">
        <v>2012</v>
      </c>
      <c r="B117" s="1344">
        <v>0.45223629474639898</v>
      </c>
      <c r="C117" s="1355">
        <f>'[43]7756-1'!$B31</f>
        <v>0.249</v>
      </c>
      <c r="D117" s="1218"/>
      <c r="E117" s="1212"/>
      <c r="F117" s="1218"/>
      <c r="G117" s="1315" t="str">
        <f>[44]Sheet1!$C30</f>
        <v>12,3</v>
      </c>
      <c r="H117" s="1224"/>
      <c r="I117" s="1255"/>
      <c r="J117" s="1332">
        <f>[17]Sheet1!$BZ47</f>
        <v>1.478</v>
      </c>
      <c r="K117" s="1224"/>
      <c r="L117" s="34"/>
      <c r="M117" s="258"/>
      <c r="N117" s="90"/>
    </row>
    <row r="118" spans="1:20" x14ac:dyDescent="0.25">
      <c r="A118" s="19">
        <v>2013</v>
      </c>
      <c r="B118" s="1344">
        <v>0.454406678676605</v>
      </c>
      <c r="C118" s="1355">
        <f>'[43]7756-1'!$B32</f>
        <v>0.25</v>
      </c>
      <c r="D118" s="1218"/>
      <c r="E118" s="1212"/>
      <c r="F118" s="1218"/>
      <c r="G118" s="1315" t="str">
        <f>[44]Sheet1!$C31</f>
        <v>12,2</v>
      </c>
      <c r="H118" s="1224"/>
      <c r="I118" s="1318"/>
      <c r="J118" s="1332">
        <f>[17]Sheet1!$BZ48</f>
        <v>1.494</v>
      </c>
      <c r="K118" s="1224"/>
      <c r="L118" s="1304"/>
      <c r="M118" s="258"/>
      <c r="N118" s="90"/>
    </row>
    <row r="119" spans="1:20" x14ac:dyDescent="0.25">
      <c r="A119" s="19">
        <v>2014</v>
      </c>
      <c r="B119" s="1276"/>
      <c r="C119" s="1355">
        <f>'[43]7756-1'!$B33</f>
        <v>0.25600000000000001</v>
      </c>
      <c r="D119" s="1218"/>
      <c r="E119" s="1212"/>
      <c r="F119" s="1218"/>
      <c r="G119" s="1315" t="str">
        <f>[44]Sheet1!$C32</f>
        <v>12,5</v>
      </c>
      <c r="H119" s="1224"/>
      <c r="I119" s="1318"/>
      <c r="J119" s="1332">
        <f>[17]Sheet1!$BZ49</f>
        <v>1.5</v>
      </c>
      <c r="K119" s="1224"/>
      <c r="L119" s="1304"/>
      <c r="M119" s="258"/>
      <c r="N119" s="90"/>
    </row>
    <row r="120" spans="1:20" ht="15.75" thickBot="1" x14ac:dyDescent="0.3">
      <c r="A120" s="37">
        <v>2015</v>
      </c>
      <c r="B120" s="1337"/>
      <c r="C120" s="1361">
        <f>'[43]7756-1'!$B34</f>
        <v>0.27100000000000002</v>
      </c>
      <c r="D120" s="1233"/>
      <c r="E120" s="1234"/>
      <c r="F120" s="1233"/>
      <c r="G120" s="1492" t="str">
        <f>[44]Sheet1!$C33</f>
        <v>12,6</v>
      </c>
      <c r="H120" s="1235"/>
      <c r="I120" s="1287"/>
      <c r="J120" s="1365">
        <f>[17]Sheet1!$BZ50</f>
        <v>1.516</v>
      </c>
      <c r="K120" s="1233"/>
      <c r="L120" s="1366"/>
      <c r="M120" s="245"/>
      <c r="N120" s="90"/>
    </row>
    <row r="121" spans="1:20" ht="15.75" thickTop="1" x14ac:dyDescent="0.25"/>
    <row r="122" spans="1:20" s="45" customFormat="1" x14ac:dyDescent="0.25">
      <c r="A122" s="1012" t="s">
        <v>505</v>
      </c>
      <c r="B122" s="75"/>
      <c r="C122" s="75"/>
      <c r="D122" s="75"/>
      <c r="F122" s="75"/>
      <c r="G122" s="48"/>
      <c r="H122" s="43"/>
      <c r="N122" s="43"/>
    </row>
    <row r="123" spans="1:20" s="45" customFormat="1" x14ac:dyDescent="0.2">
      <c r="A123" s="99" t="s">
        <v>79</v>
      </c>
      <c r="B123" s="1554" t="s">
        <v>701</v>
      </c>
      <c r="C123" s="1554"/>
      <c r="D123" s="1554"/>
      <c r="E123" s="1554"/>
      <c r="F123" s="1554"/>
      <c r="G123" s="1554"/>
      <c r="H123" s="1554"/>
      <c r="I123" s="1554"/>
      <c r="J123" s="1554"/>
      <c r="N123" s="43"/>
    </row>
    <row r="124" spans="1:20" s="45" customFormat="1" x14ac:dyDescent="0.2">
      <c r="A124" s="99" t="s">
        <v>80</v>
      </c>
      <c r="B124" s="131" t="s">
        <v>702</v>
      </c>
      <c r="C124" s="504"/>
      <c r="D124" s="504"/>
      <c r="E124" s="504"/>
      <c r="F124" s="504"/>
      <c r="G124" s="1488"/>
      <c r="H124" s="533"/>
      <c r="I124" s="533"/>
      <c r="J124" s="533"/>
      <c r="N124" s="43"/>
    </row>
    <row r="125" spans="1:20" s="45" customFormat="1" x14ac:dyDescent="0.25">
      <c r="A125" s="99" t="s">
        <v>81</v>
      </c>
      <c r="B125" s="1536" t="s">
        <v>488</v>
      </c>
      <c r="C125" s="1536"/>
      <c r="D125" s="1536"/>
      <c r="E125" s="1536"/>
      <c r="F125" s="1536"/>
      <c r="G125" s="1536"/>
      <c r="H125" s="1536"/>
      <c r="I125" s="1536"/>
      <c r="J125" s="1536"/>
      <c r="K125" s="1536"/>
      <c r="L125" s="1536"/>
      <c r="M125" s="1536"/>
      <c r="N125" s="1536"/>
      <c r="O125" s="1536"/>
      <c r="P125" s="1536"/>
      <c r="Q125" s="1536"/>
      <c r="R125" s="1536"/>
      <c r="S125" s="1536"/>
      <c r="T125" s="1536"/>
    </row>
    <row r="126" spans="1:20" s="45" customFormat="1" ht="23.25" customHeight="1" x14ac:dyDescent="0.2">
      <c r="A126" s="241" t="s">
        <v>82</v>
      </c>
      <c r="B126" s="130" t="s">
        <v>842</v>
      </c>
      <c r="C126" s="1086"/>
      <c r="D126" s="1086"/>
      <c r="E126" s="1086"/>
      <c r="F126" s="1086"/>
      <c r="G126" s="1489"/>
      <c r="H126" s="605"/>
      <c r="I126" s="605"/>
      <c r="J126" s="609"/>
    </row>
    <row r="127" spans="1:20" s="45" customFormat="1" x14ac:dyDescent="0.25">
      <c r="A127" s="99" t="s">
        <v>83</v>
      </c>
      <c r="B127" s="1554" t="s">
        <v>270</v>
      </c>
      <c r="C127" s="1554"/>
      <c r="D127" s="1554"/>
      <c r="E127" s="1554"/>
      <c r="F127" s="1554"/>
      <c r="G127" s="1554"/>
      <c r="H127" s="1554"/>
      <c r="I127" s="504"/>
      <c r="K127" s="605"/>
      <c r="L127"/>
      <c r="N127" s="43"/>
    </row>
    <row r="128" spans="1:20" x14ac:dyDescent="0.25">
      <c r="A128" s="99" t="s">
        <v>84</v>
      </c>
      <c r="B128" s="1543" t="s">
        <v>222</v>
      </c>
      <c r="C128" s="1543"/>
      <c r="D128" s="1543"/>
      <c r="E128" s="1543"/>
      <c r="F128" s="1543"/>
      <c r="G128" s="1543"/>
      <c r="H128" s="1543"/>
      <c r="J128" s="129"/>
      <c r="K128" s="131"/>
      <c r="L128" s="131"/>
      <c r="M128" s="603"/>
    </row>
    <row r="129" spans="1:15" x14ac:dyDescent="0.25">
      <c r="A129" s="99" t="s">
        <v>85</v>
      </c>
      <c r="B129" s="1554" t="s">
        <v>271</v>
      </c>
      <c r="C129" s="1554"/>
      <c r="D129" s="1554"/>
      <c r="E129" s="1554"/>
      <c r="F129" s="1554"/>
      <c r="G129" s="1554"/>
      <c r="H129" s="1554"/>
      <c r="I129" s="129"/>
      <c r="J129" s="129"/>
      <c r="K129" s="131"/>
      <c r="L129" s="131"/>
      <c r="M129" s="603"/>
    </row>
    <row r="130" spans="1:15" ht="15.75" x14ac:dyDescent="0.25">
      <c r="A130" s="99"/>
      <c r="B130" s="129"/>
      <c r="C130" s="608"/>
      <c r="D130" s="608"/>
      <c r="E130" s="608"/>
      <c r="F130" s="608"/>
      <c r="G130" s="1155"/>
      <c r="H130" s="131"/>
      <c r="I130" s="1104"/>
      <c r="J130" s="131"/>
      <c r="K130" s="131"/>
      <c r="L130" s="131"/>
      <c r="M130" s="603"/>
    </row>
    <row r="131" spans="1:15" ht="15.75" x14ac:dyDescent="0.25">
      <c r="A131" s="42" t="s">
        <v>504</v>
      </c>
      <c r="B131" s="129"/>
      <c r="C131" s="129"/>
      <c r="I131" s="1104"/>
      <c r="L131" s="131"/>
    </row>
    <row r="132" spans="1:15" ht="15.75" x14ac:dyDescent="0.25">
      <c r="A132"/>
      <c r="B132" s="1520" t="s">
        <v>703</v>
      </c>
      <c r="C132" s="1520"/>
      <c r="D132" s="1520"/>
      <c r="E132" s="1520"/>
      <c r="F132" s="1520"/>
      <c r="G132" s="1520"/>
      <c r="H132" s="1520"/>
      <c r="I132" s="1493"/>
      <c r="J132" s="1480"/>
      <c r="K132" s="1480"/>
      <c r="L132" s="1480"/>
      <c r="M132" s="324"/>
      <c r="N132" s="324"/>
      <c r="O132" s="324"/>
    </row>
    <row r="133" spans="1:15" ht="15" customHeight="1" x14ac:dyDescent="0.25">
      <c r="A133"/>
      <c r="B133" s="1514" t="s">
        <v>704</v>
      </c>
      <c r="C133" s="1514"/>
      <c r="D133" s="1514"/>
      <c r="E133" s="1514"/>
      <c r="F133" s="1514"/>
      <c r="G133" s="1514"/>
      <c r="H133" s="1514"/>
      <c r="I133" s="1514"/>
      <c r="J133" s="1514"/>
      <c r="K133" s="1514"/>
      <c r="L133" s="1514"/>
      <c r="M133" s="438"/>
      <c r="N133" s="438"/>
      <c r="O133" s="438"/>
    </row>
    <row r="134" spans="1:15" x14ac:dyDescent="0.25">
      <c r="A134"/>
      <c r="B134" s="1481" t="s">
        <v>705</v>
      </c>
      <c r="C134" s="1481"/>
      <c r="D134" s="1481"/>
      <c r="E134" s="1481"/>
      <c r="F134" s="1481"/>
      <c r="G134" s="1481"/>
      <c r="H134" s="1481"/>
      <c r="I134" s="1480"/>
      <c r="J134" s="1480"/>
      <c r="K134" s="1481"/>
      <c r="L134" s="1494"/>
      <c r="M134" s="601"/>
      <c r="N134"/>
    </row>
    <row r="135" spans="1:15" x14ac:dyDescent="0.25">
      <c r="B135" s="1520" t="s">
        <v>256</v>
      </c>
      <c r="C135" s="1520"/>
      <c r="D135" s="1520"/>
      <c r="E135" s="1520"/>
      <c r="F135" s="1520"/>
      <c r="G135" s="1520"/>
      <c r="H135" s="1520"/>
      <c r="I135" s="1520"/>
      <c r="J135" s="1520"/>
      <c r="K135" s="1520"/>
      <c r="L135" s="1520"/>
    </row>
    <row r="136" spans="1:15" x14ac:dyDescent="0.25">
      <c r="B136" s="1520" t="s">
        <v>706</v>
      </c>
      <c r="C136" s="1520"/>
      <c r="D136" s="1520"/>
      <c r="E136" s="1520"/>
      <c r="F136" s="1520"/>
      <c r="G136" s="1520"/>
      <c r="H136" s="1520"/>
      <c r="I136" s="1520"/>
      <c r="J136" s="1520"/>
      <c r="K136" s="1520"/>
      <c r="L136" s="1520"/>
    </row>
    <row r="137" spans="1:15" ht="32.25" customHeight="1" x14ac:dyDescent="0.25">
      <c r="B137" s="1551" t="s">
        <v>707</v>
      </c>
      <c r="C137" s="1551"/>
      <c r="D137" s="1551"/>
      <c r="E137" s="1551"/>
      <c r="F137" s="1551"/>
      <c r="G137" s="1551"/>
      <c r="H137" s="1551"/>
      <c r="I137" s="1551"/>
      <c r="J137" s="1551"/>
      <c r="K137" s="1551"/>
      <c r="L137" s="1551"/>
    </row>
    <row r="138" spans="1:15" ht="36.75" customHeight="1" x14ac:dyDescent="0.25">
      <c r="B138" s="1551" t="s">
        <v>708</v>
      </c>
      <c r="C138" s="1551"/>
      <c r="D138" s="1551"/>
      <c r="E138" s="1551"/>
      <c r="F138" s="1551"/>
      <c r="G138" s="1551"/>
      <c r="H138" s="1551"/>
      <c r="I138" s="1551"/>
      <c r="J138" s="1551"/>
      <c r="K138" s="1551"/>
      <c r="L138" s="1551"/>
    </row>
    <row r="139" spans="1:15" ht="21.75" customHeight="1" x14ac:dyDescent="0.25">
      <c r="B139" s="1530" t="s">
        <v>843</v>
      </c>
      <c r="C139" s="1530"/>
      <c r="D139" s="1530"/>
      <c r="E139" s="1530"/>
      <c r="F139" s="1530"/>
      <c r="G139" s="1530"/>
      <c r="H139" s="1530"/>
      <c r="I139" s="1530"/>
      <c r="J139" s="1530"/>
      <c r="K139" s="1530"/>
      <c r="L139" s="1530"/>
    </row>
    <row r="140" spans="1:15" x14ac:dyDescent="0.25">
      <c r="L140" s="600"/>
    </row>
    <row r="141" spans="1:15" x14ac:dyDescent="0.25">
      <c r="C141" s="366"/>
      <c r="D141" s="366"/>
      <c r="E141" s="366"/>
      <c r="F141" s="366"/>
      <c r="G141" s="1490"/>
      <c r="H141" s="366"/>
      <c r="I141" s="366"/>
      <c r="L141" s="600"/>
    </row>
    <row r="142" spans="1:15" x14ac:dyDescent="0.25">
      <c r="B142" s="1543"/>
      <c r="C142" s="1543"/>
      <c r="D142" s="1543"/>
      <c r="E142" s="1543"/>
      <c r="F142" s="1543"/>
      <c r="G142" s="1543"/>
      <c r="H142" s="1543"/>
      <c r="I142" s="604"/>
      <c r="L142" s="600"/>
    </row>
  </sheetData>
  <mergeCells count="15">
    <mergeCell ref="B2:C2"/>
    <mergeCell ref="B125:T125"/>
    <mergeCell ref="I2:J2"/>
    <mergeCell ref="B142:H142"/>
    <mergeCell ref="B123:J123"/>
    <mergeCell ref="B127:H127"/>
    <mergeCell ref="B128:H128"/>
    <mergeCell ref="B129:H129"/>
    <mergeCell ref="B132:H132"/>
    <mergeCell ref="B133:L133"/>
    <mergeCell ref="B135:L135"/>
    <mergeCell ref="B136:L136"/>
    <mergeCell ref="B137:L137"/>
    <mergeCell ref="B138:L138"/>
    <mergeCell ref="B139:L139"/>
  </mergeCells>
  <hyperlinks>
    <hyperlink ref="B125" r:id="rId1" display="WID.world (accessed 21 February 2017)" xr:uid="{00000000-0004-0000-2200-000000000000}"/>
    <hyperlink ref="D125" r:id="rId2" display="http://wid.world/" xr:uid="{00000000-0004-0000-2200-000001000000}"/>
    <hyperlink ref="E125" r:id="rId3" display="http://wid.world/" xr:uid="{00000000-0004-0000-2200-000002000000}"/>
    <hyperlink ref="F125" r:id="rId4" display="http://wid.world/" xr:uid="{00000000-0004-0000-2200-000003000000}"/>
    <hyperlink ref="G125" r:id="rId5" display="http://wid.world/" xr:uid="{00000000-0004-0000-2200-000004000000}"/>
    <hyperlink ref="H125" r:id="rId6" display="http://wid.world/" xr:uid="{00000000-0004-0000-2200-000005000000}"/>
    <hyperlink ref="K125" r:id="rId7" display="http://wid.world/" xr:uid="{00000000-0004-0000-2200-000006000000}"/>
    <hyperlink ref="M125" r:id="rId8" display="http://wid.world/" xr:uid="{00000000-0004-0000-2200-000007000000}"/>
    <hyperlink ref="N125" r:id="rId9" display="http://wid.world/" xr:uid="{00000000-0004-0000-2200-000008000000}"/>
    <hyperlink ref="O125" r:id="rId10" display="http://wid.world/" xr:uid="{00000000-0004-0000-2200-000009000000}"/>
    <hyperlink ref="P125" r:id="rId11" display="http://wid.world/" xr:uid="{00000000-0004-0000-2200-00000A000000}"/>
    <hyperlink ref="Q125" r:id="rId12" display="http://wid.world/" xr:uid="{00000000-0004-0000-2200-00000B000000}"/>
    <hyperlink ref="R125" r:id="rId13" display="http://wid.world/" xr:uid="{00000000-0004-0000-2200-00000C000000}"/>
    <hyperlink ref="S125" r:id="rId14" display="http://wid.world/" xr:uid="{00000000-0004-0000-2200-00000D000000}"/>
    <hyperlink ref="T125" r:id="rId15" display="http://wid.world/" xr:uid="{00000000-0004-0000-2200-00000E000000}"/>
    <hyperlink ref="L126" r:id="rId16" display="http://wid.world/" xr:uid="{00000000-0004-0000-2200-00000F000000}"/>
    <hyperlink ref="B128" r:id="rId17" xr:uid="{00000000-0004-0000-2200-000010000000}"/>
    <hyperlink ref="B124" r:id="rId18" xr:uid="{00000000-0004-0000-2200-000011000000}"/>
    <hyperlink ref="B133" r:id="rId19" xr:uid="{00000000-0004-0000-2200-000012000000}"/>
    <hyperlink ref="B134" r:id="rId20" xr:uid="{00000000-0004-0000-2200-000013000000}"/>
    <hyperlink ref="B139:L139" r:id="rId21" display="Statistics Norway (2016),  &quot;Økonomi og levekår&quot; Rapporter 2016/30, Statistics Norway. " xr:uid="{00000000-0004-0000-2200-000014000000}"/>
  </hyperlinks>
  <pageMargins left="0.7" right="0.7" top="0.75" bottom="0.75" header="0.3" footer="0.3"/>
  <legacyDrawing r:id="rId2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133"/>
  <sheetViews>
    <sheetView workbookViewId="0">
      <pane xSplit="1" ySplit="5" topLeftCell="B45" activePane="bottomRight" state="frozen"/>
      <selection pane="topRight" activeCell="B1" sqref="B1"/>
      <selection pane="bottomLeft" activeCell="A6" sqref="A6"/>
      <selection pane="bottomRight" activeCell="I102" sqref="I102"/>
    </sheetView>
  </sheetViews>
  <sheetFormatPr defaultColWidth="8.85546875" defaultRowHeight="15" x14ac:dyDescent="0.25"/>
  <cols>
    <col min="2" max="2" width="16.85546875" style="70" customWidth="1"/>
    <col min="3" max="4" width="17.140625" style="70" customWidth="1"/>
    <col min="5" max="6" width="16.42578125" style="70" customWidth="1"/>
    <col min="7" max="7" width="19.28515625" style="70" customWidth="1"/>
    <col min="8" max="8" width="21" style="70" customWidth="1"/>
    <col min="9" max="9" width="17" style="70" customWidth="1"/>
    <col min="10" max="11" width="2" style="70" customWidth="1"/>
  </cols>
  <sheetData>
    <row r="1" spans="1:11" ht="27" thickBot="1" x14ac:dyDescent="0.45">
      <c r="A1" s="6"/>
      <c r="B1" s="1521" t="s">
        <v>36</v>
      </c>
      <c r="C1" s="1522"/>
      <c r="D1" s="1522"/>
      <c r="E1" s="1522"/>
      <c r="F1" s="1522"/>
      <c r="G1" s="1522"/>
      <c r="H1" s="1522"/>
      <c r="I1" s="1523"/>
      <c r="J1" s="614"/>
      <c r="K1" s="614"/>
    </row>
    <row r="2" spans="1:11" ht="15.75" thickBot="1" x14ac:dyDescent="0.3">
      <c r="A2" s="6"/>
      <c r="B2" s="1540" t="s">
        <v>55</v>
      </c>
      <c r="C2" s="1541"/>
      <c r="D2" s="1542"/>
      <c r="E2" s="1540" t="s">
        <v>56</v>
      </c>
      <c r="F2" s="1542"/>
      <c r="G2" s="142" t="s">
        <v>57</v>
      </c>
      <c r="H2" s="142" t="s">
        <v>58</v>
      </c>
      <c r="I2" s="142" t="s">
        <v>59</v>
      </c>
      <c r="J2" s="614"/>
      <c r="K2" s="614"/>
    </row>
    <row r="3" spans="1:11" ht="15" customHeight="1" x14ac:dyDescent="0.25">
      <c r="A3" s="6"/>
      <c r="B3" s="1527" t="s">
        <v>60</v>
      </c>
      <c r="C3" s="1528"/>
      <c r="D3" s="1529"/>
      <c r="E3" s="1527" t="s">
        <v>61</v>
      </c>
      <c r="F3" s="1529"/>
      <c r="G3" s="140" t="s">
        <v>62</v>
      </c>
      <c r="H3" s="668" t="s">
        <v>63</v>
      </c>
      <c r="I3" s="140" t="s">
        <v>64</v>
      </c>
      <c r="J3" s="106"/>
      <c r="K3" s="106"/>
    </row>
    <row r="4" spans="1:11" ht="30" x14ac:dyDescent="0.25">
      <c r="A4" s="6"/>
      <c r="B4" s="308" t="s">
        <v>273</v>
      </c>
      <c r="C4" s="721" t="s">
        <v>217</v>
      </c>
      <c r="D4" s="421" t="s">
        <v>216</v>
      </c>
      <c r="E4" s="631" t="s">
        <v>67</v>
      </c>
      <c r="F4" s="640" t="s">
        <v>274</v>
      </c>
      <c r="G4" s="511" t="s">
        <v>68</v>
      </c>
      <c r="H4" s="511" t="s">
        <v>254</v>
      </c>
      <c r="I4" s="137" t="s">
        <v>69</v>
      </c>
      <c r="J4" s="106"/>
      <c r="K4" s="106"/>
    </row>
    <row r="5" spans="1:11" s="1" customFormat="1" ht="90" x14ac:dyDescent="0.25">
      <c r="A5" s="16"/>
      <c r="B5" s="710" t="s">
        <v>103</v>
      </c>
      <c r="C5" s="723" t="s">
        <v>103</v>
      </c>
      <c r="D5" s="722" t="s">
        <v>103</v>
      </c>
      <c r="E5" s="272" t="s">
        <v>473</v>
      </c>
      <c r="F5" s="1035" t="s">
        <v>650</v>
      </c>
      <c r="G5" s="624" t="s">
        <v>6</v>
      </c>
      <c r="H5" s="513" t="s">
        <v>54</v>
      </c>
      <c r="I5" s="514" t="s">
        <v>69</v>
      </c>
      <c r="J5" s="113"/>
      <c r="K5" s="113"/>
    </row>
    <row r="6" spans="1:11" s="1" customFormat="1" x14ac:dyDescent="0.25">
      <c r="A6">
        <v>1900</v>
      </c>
      <c r="B6" s="665"/>
      <c r="C6" s="707"/>
      <c r="D6" s="312"/>
      <c r="E6" s="711"/>
      <c r="F6" s="496"/>
      <c r="G6" s="204"/>
      <c r="H6" s="669"/>
      <c r="I6" s="305"/>
      <c r="J6" s="206"/>
      <c r="K6" s="206"/>
    </row>
    <row r="7" spans="1:11" s="1" customFormat="1" x14ac:dyDescent="0.25">
      <c r="A7">
        <v>1901</v>
      </c>
      <c r="B7" s="665"/>
      <c r="C7" s="707"/>
      <c r="D7" s="312"/>
      <c r="E7" s="711"/>
      <c r="F7" s="496"/>
      <c r="G7" s="204"/>
      <c r="H7" s="669"/>
      <c r="I7" s="305"/>
      <c r="J7" s="206"/>
      <c r="K7" s="206"/>
    </row>
    <row r="8" spans="1:11" s="1" customFormat="1" x14ac:dyDescent="0.25">
      <c r="A8">
        <v>1902</v>
      </c>
      <c r="B8" s="665"/>
      <c r="C8" s="707"/>
      <c r="D8" s="312"/>
      <c r="E8" s="711"/>
      <c r="F8" s="496"/>
      <c r="G8" s="204"/>
      <c r="H8" s="669"/>
      <c r="I8" s="305"/>
      <c r="J8" s="206"/>
      <c r="K8" s="206"/>
    </row>
    <row r="9" spans="1:11" s="1" customFormat="1" x14ac:dyDescent="0.25">
      <c r="A9">
        <v>1903</v>
      </c>
      <c r="B9" s="665"/>
      <c r="C9" s="707"/>
      <c r="D9" s="312"/>
      <c r="E9" s="711"/>
      <c r="F9" s="496"/>
      <c r="G9" s="204"/>
      <c r="H9" s="669"/>
      <c r="I9" s="305"/>
      <c r="J9" s="206"/>
      <c r="K9" s="206"/>
    </row>
    <row r="10" spans="1:11" s="1" customFormat="1" x14ac:dyDescent="0.25">
      <c r="A10">
        <v>1904</v>
      </c>
      <c r="B10" s="665"/>
      <c r="C10" s="707"/>
      <c r="D10" s="312"/>
      <c r="E10" s="711"/>
      <c r="F10" s="496"/>
      <c r="G10" s="204"/>
      <c r="H10" s="669"/>
      <c r="I10" s="305"/>
      <c r="J10" s="206"/>
      <c r="K10" s="206"/>
    </row>
    <row r="11" spans="1:11" s="1" customFormat="1" x14ac:dyDescent="0.25">
      <c r="A11">
        <v>1905</v>
      </c>
      <c r="B11" s="665"/>
      <c r="C11" s="707"/>
      <c r="D11" s="312"/>
      <c r="E11" s="711"/>
      <c r="F11" s="496"/>
      <c r="G11" s="204"/>
      <c r="H11" s="669"/>
      <c r="I11" s="305"/>
      <c r="J11" s="206"/>
      <c r="K11" s="206"/>
    </row>
    <row r="12" spans="1:11" s="1" customFormat="1" x14ac:dyDescent="0.25">
      <c r="A12">
        <v>1906</v>
      </c>
      <c r="B12" s="665"/>
      <c r="C12" s="707"/>
      <c r="D12" s="312"/>
      <c r="E12" s="711"/>
      <c r="F12" s="68"/>
      <c r="G12" s="204"/>
      <c r="H12" s="669"/>
      <c r="I12" s="305"/>
      <c r="J12" s="206"/>
      <c r="K12" s="206"/>
    </row>
    <row r="13" spans="1:11" s="1" customFormat="1" x14ac:dyDescent="0.25">
      <c r="A13">
        <v>1907</v>
      </c>
      <c r="B13" s="665"/>
      <c r="C13" s="707"/>
      <c r="D13" s="312"/>
      <c r="E13" s="711"/>
      <c r="F13" s="68"/>
      <c r="G13" s="204"/>
      <c r="H13" s="669"/>
      <c r="I13" s="305"/>
      <c r="J13" s="206"/>
      <c r="K13" s="206"/>
    </row>
    <row r="14" spans="1:11" s="1" customFormat="1" x14ac:dyDescent="0.25">
      <c r="A14">
        <v>1908</v>
      </c>
      <c r="B14" s="665"/>
      <c r="C14" s="707"/>
      <c r="D14" s="312"/>
      <c r="E14" s="711"/>
      <c r="F14" s="68"/>
      <c r="G14" s="204"/>
      <c r="H14" s="669"/>
      <c r="I14" s="305"/>
      <c r="J14" s="206"/>
      <c r="K14" s="206"/>
    </row>
    <row r="15" spans="1:11" s="1" customFormat="1" x14ac:dyDescent="0.25">
      <c r="A15">
        <v>1909</v>
      </c>
      <c r="B15" s="665"/>
      <c r="C15" s="707"/>
      <c r="D15" s="312"/>
      <c r="E15" s="711"/>
      <c r="F15" s="68"/>
      <c r="G15" s="204"/>
      <c r="H15" s="669"/>
      <c r="I15" s="305"/>
      <c r="J15" s="206"/>
      <c r="K15" s="206"/>
    </row>
    <row r="16" spans="1:11" s="1" customFormat="1" x14ac:dyDescent="0.25">
      <c r="A16">
        <v>1910</v>
      </c>
      <c r="B16" s="665"/>
      <c r="C16" s="707"/>
      <c r="D16" s="312"/>
      <c r="E16" s="711"/>
      <c r="F16" s="68"/>
      <c r="G16" s="204"/>
      <c r="H16" s="669"/>
      <c r="I16" s="305"/>
      <c r="J16" s="206"/>
      <c r="K16" s="206"/>
    </row>
    <row r="17" spans="1:11" x14ac:dyDescent="0.25">
      <c r="A17">
        <v>1911</v>
      </c>
      <c r="B17" s="665"/>
      <c r="C17" s="707"/>
      <c r="D17" s="312"/>
      <c r="E17" s="711"/>
      <c r="F17" s="112"/>
      <c r="G17" s="214"/>
      <c r="H17" s="670"/>
      <c r="I17" s="305"/>
      <c r="J17" s="216"/>
      <c r="K17" s="216"/>
    </row>
    <row r="18" spans="1:11" x14ac:dyDescent="0.25">
      <c r="A18">
        <v>1912</v>
      </c>
      <c r="B18" s="665"/>
      <c r="C18" s="707"/>
      <c r="D18" s="312"/>
      <c r="E18" s="711"/>
      <c r="F18" s="112"/>
      <c r="G18" s="214"/>
      <c r="H18" s="670"/>
      <c r="I18" s="305"/>
      <c r="J18" s="216"/>
      <c r="K18" s="216"/>
    </row>
    <row r="19" spans="1:11" x14ac:dyDescent="0.25">
      <c r="A19">
        <v>1913</v>
      </c>
      <c r="B19" s="665"/>
      <c r="C19" s="707"/>
      <c r="D19" s="312"/>
      <c r="E19" s="711"/>
      <c r="F19" s="112"/>
      <c r="G19" s="214"/>
      <c r="H19" s="670"/>
      <c r="I19" s="305"/>
      <c r="J19" s="216"/>
      <c r="K19" s="216"/>
    </row>
    <row r="20" spans="1:11" x14ac:dyDescent="0.25">
      <c r="A20">
        <v>1914</v>
      </c>
      <c r="B20" s="665"/>
      <c r="C20" s="707"/>
      <c r="D20" s="312"/>
      <c r="E20" s="711"/>
      <c r="F20" s="112"/>
      <c r="G20" s="214"/>
      <c r="H20" s="670"/>
      <c r="I20" s="305"/>
      <c r="J20" s="216"/>
      <c r="K20" s="216"/>
    </row>
    <row r="21" spans="1:11" x14ac:dyDescent="0.25">
      <c r="A21">
        <v>1915</v>
      </c>
      <c r="B21" s="665"/>
      <c r="C21" s="707"/>
      <c r="D21" s="312"/>
      <c r="E21" s="711"/>
      <c r="F21" s="112"/>
      <c r="G21" s="214"/>
      <c r="H21" s="670"/>
      <c r="I21" s="305"/>
      <c r="J21" s="216"/>
      <c r="K21" s="216"/>
    </row>
    <row r="22" spans="1:11" x14ac:dyDescent="0.25">
      <c r="A22">
        <v>1916</v>
      </c>
      <c r="B22" s="665"/>
      <c r="C22" s="707"/>
      <c r="D22" s="312"/>
      <c r="E22" s="711"/>
      <c r="F22" s="112"/>
      <c r="G22" s="214"/>
      <c r="H22" s="670"/>
      <c r="I22" s="305"/>
      <c r="J22" s="216"/>
      <c r="K22" s="216"/>
    </row>
    <row r="23" spans="1:11" x14ac:dyDescent="0.25">
      <c r="A23">
        <v>1917</v>
      </c>
      <c r="B23" s="665"/>
      <c r="C23" s="707"/>
      <c r="D23" s="312"/>
      <c r="E23" s="711"/>
      <c r="F23" s="112"/>
      <c r="G23" s="214"/>
      <c r="H23" s="670"/>
      <c r="I23" s="305"/>
      <c r="J23" s="216"/>
      <c r="K23" s="216"/>
    </row>
    <row r="24" spans="1:11" x14ac:dyDescent="0.25">
      <c r="A24">
        <v>1918</v>
      </c>
      <c r="B24" s="665"/>
      <c r="C24" s="707"/>
      <c r="D24" s="312"/>
      <c r="E24" s="711"/>
      <c r="F24" s="112"/>
      <c r="G24" s="214"/>
      <c r="H24" s="670"/>
      <c r="I24" s="305"/>
      <c r="J24" s="216"/>
      <c r="K24" s="216"/>
    </row>
    <row r="25" spans="1:11" x14ac:dyDescent="0.25">
      <c r="A25">
        <v>1919</v>
      </c>
      <c r="B25" s="665"/>
      <c r="C25" s="707"/>
      <c r="D25" s="312"/>
      <c r="E25" s="711"/>
      <c r="F25" s="112"/>
      <c r="G25" s="214"/>
      <c r="H25" s="670"/>
      <c r="I25" s="305"/>
      <c r="J25" s="216"/>
      <c r="K25" s="216"/>
    </row>
    <row r="26" spans="1:11" x14ac:dyDescent="0.25">
      <c r="A26">
        <v>1920</v>
      </c>
      <c r="B26" s="665"/>
      <c r="C26" s="707"/>
      <c r="D26" s="312"/>
      <c r="E26" s="711"/>
      <c r="F26" s="112"/>
      <c r="G26" s="214"/>
      <c r="H26" s="670"/>
      <c r="I26" s="305"/>
      <c r="J26" s="216"/>
      <c r="K26" s="216"/>
    </row>
    <row r="27" spans="1:11" x14ac:dyDescent="0.25">
      <c r="A27">
        <v>1921</v>
      </c>
      <c r="B27" s="665"/>
      <c r="C27" s="707"/>
      <c r="D27" s="312"/>
      <c r="E27" s="711"/>
      <c r="F27" s="112"/>
      <c r="G27" s="214"/>
      <c r="H27" s="670"/>
      <c r="I27" s="305"/>
      <c r="J27" s="216"/>
      <c r="K27" s="216"/>
    </row>
    <row r="28" spans="1:11" x14ac:dyDescent="0.25">
      <c r="A28">
        <v>1922</v>
      </c>
      <c r="B28" s="665"/>
      <c r="C28" s="707"/>
      <c r="D28" s="312"/>
      <c r="E28" s="711"/>
      <c r="F28" s="112"/>
      <c r="G28" s="214"/>
      <c r="H28" s="670"/>
      <c r="I28" s="305"/>
      <c r="J28" s="216"/>
      <c r="K28" s="216"/>
    </row>
    <row r="29" spans="1:11" x14ac:dyDescent="0.25">
      <c r="A29">
        <v>1923</v>
      </c>
      <c r="B29" s="665"/>
      <c r="C29" s="707"/>
      <c r="D29" s="312"/>
      <c r="E29" s="711"/>
      <c r="F29" s="112"/>
      <c r="G29" s="214"/>
      <c r="H29" s="670"/>
      <c r="I29" s="305"/>
      <c r="J29" s="216"/>
      <c r="K29" s="216"/>
    </row>
    <row r="30" spans="1:11" x14ac:dyDescent="0.25">
      <c r="A30">
        <v>1924</v>
      </c>
      <c r="B30" s="665"/>
      <c r="C30" s="707"/>
      <c r="D30" s="312"/>
      <c r="E30" s="711"/>
      <c r="F30" s="112"/>
      <c r="G30" s="214"/>
      <c r="H30" s="670"/>
      <c r="I30" s="305"/>
      <c r="J30" s="216"/>
      <c r="K30" s="216"/>
    </row>
    <row r="31" spans="1:11" x14ac:dyDescent="0.25">
      <c r="A31">
        <v>1925</v>
      </c>
      <c r="B31" s="665"/>
      <c r="C31" s="707"/>
      <c r="D31" s="312"/>
      <c r="E31" s="711"/>
      <c r="F31" s="112"/>
      <c r="G31" s="214"/>
      <c r="H31" s="670"/>
      <c r="I31" s="305"/>
      <c r="J31" s="216"/>
      <c r="K31" s="216"/>
    </row>
    <row r="32" spans="1:11" x14ac:dyDescent="0.25">
      <c r="A32">
        <v>1926</v>
      </c>
      <c r="B32" s="665"/>
      <c r="C32" s="707"/>
      <c r="D32" s="312"/>
      <c r="E32" s="711"/>
      <c r="F32" s="112"/>
      <c r="G32" s="214"/>
      <c r="H32" s="670"/>
      <c r="I32" s="305"/>
      <c r="J32" s="216"/>
      <c r="K32" s="216"/>
    </row>
    <row r="33" spans="1:11" x14ac:dyDescent="0.25">
      <c r="A33">
        <v>1927</v>
      </c>
      <c r="B33" s="665"/>
      <c r="C33" s="707"/>
      <c r="D33" s="312"/>
      <c r="E33" s="711"/>
      <c r="F33" s="112"/>
      <c r="G33" s="214"/>
      <c r="H33" s="670"/>
      <c r="I33" s="305"/>
      <c r="J33" s="216"/>
      <c r="K33" s="216"/>
    </row>
    <row r="34" spans="1:11" x14ac:dyDescent="0.25">
      <c r="A34">
        <v>1928</v>
      </c>
      <c r="B34" s="665"/>
      <c r="C34" s="707"/>
      <c r="D34" s="312"/>
      <c r="E34" s="711"/>
      <c r="F34" s="112"/>
      <c r="G34" s="214"/>
      <c r="H34" s="670"/>
      <c r="I34" s="305"/>
      <c r="J34" s="216"/>
      <c r="K34" s="216"/>
    </row>
    <row r="35" spans="1:11" x14ac:dyDescent="0.25">
      <c r="A35">
        <v>1929</v>
      </c>
      <c r="B35" s="665"/>
      <c r="C35" s="707"/>
      <c r="D35" s="312"/>
      <c r="E35" s="711"/>
      <c r="F35" s="112"/>
      <c r="G35" s="214"/>
      <c r="H35" s="670"/>
      <c r="I35" s="305"/>
      <c r="J35" s="216"/>
      <c r="K35" s="216"/>
    </row>
    <row r="36" spans="1:11" x14ac:dyDescent="0.25">
      <c r="A36">
        <v>1930</v>
      </c>
      <c r="B36" s="665"/>
      <c r="C36" s="707"/>
      <c r="D36" s="312"/>
      <c r="E36" s="711"/>
      <c r="F36" s="112"/>
      <c r="G36" s="214"/>
      <c r="H36" s="670"/>
      <c r="I36" s="305"/>
      <c r="J36" s="216"/>
      <c r="K36" s="216"/>
    </row>
    <row r="37" spans="1:11" x14ac:dyDescent="0.25">
      <c r="A37">
        <v>1931</v>
      </c>
      <c r="B37" s="665"/>
      <c r="C37" s="707"/>
      <c r="D37" s="312"/>
      <c r="E37" s="711"/>
      <c r="F37" s="112"/>
      <c r="G37" s="214"/>
      <c r="H37" s="670"/>
      <c r="I37" s="305"/>
      <c r="J37" s="216"/>
      <c r="K37" s="216"/>
    </row>
    <row r="38" spans="1:11" x14ac:dyDescent="0.25">
      <c r="A38">
        <v>1932</v>
      </c>
      <c r="B38" s="665"/>
      <c r="C38" s="707"/>
      <c r="D38" s="312"/>
      <c r="E38" s="711"/>
      <c r="F38" s="112"/>
      <c r="G38" s="214"/>
      <c r="H38" s="670"/>
      <c r="I38" s="305"/>
      <c r="J38" s="216"/>
      <c r="K38" s="216"/>
    </row>
    <row r="39" spans="1:11" x14ac:dyDescent="0.25">
      <c r="A39">
        <v>1933</v>
      </c>
      <c r="B39" s="665"/>
      <c r="C39" s="707"/>
      <c r="D39" s="312"/>
      <c r="E39" s="711"/>
      <c r="F39" s="112"/>
      <c r="G39" s="214"/>
      <c r="H39" s="670"/>
      <c r="I39" s="305"/>
      <c r="J39" s="216"/>
      <c r="K39" s="216"/>
    </row>
    <row r="40" spans="1:11" x14ac:dyDescent="0.25">
      <c r="A40">
        <v>1934</v>
      </c>
      <c r="B40" s="665"/>
      <c r="C40" s="707"/>
      <c r="D40" s="312"/>
      <c r="E40" s="711"/>
      <c r="F40" s="112"/>
      <c r="G40" s="214"/>
      <c r="H40" s="670"/>
      <c r="I40" s="305"/>
      <c r="J40" s="216"/>
      <c r="K40" s="216"/>
    </row>
    <row r="41" spans="1:11" x14ac:dyDescent="0.25">
      <c r="A41">
        <v>1935</v>
      </c>
      <c r="B41" s="665"/>
      <c r="C41" s="707"/>
      <c r="D41" s="312"/>
      <c r="E41" s="711"/>
      <c r="F41" s="112"/>
      <c r="G41" s="214"/>
      <c r="H41" s="670"/>
      <c r="I41" s="305"/>
      <c r="J41" s="216"/>
      <c r="K41" s="216"/>
    </row>
    <row r="42" spans="1:11" x14ac:dyDescent="0.25">
      <c r="A42">
        <v>1936</v>
      </c>
      <c r="B42" s="665"/>
      <c r="C42" s="707"/>
      <c r="D42" s="312"/>
      <c r="E42" s="711"/>
      <c r="F42" s="496">
        <f>'Portugal sources'!H41</f>
        <v>5.24</v>
      </c>
      <c r="G42" s="214"/>
      <c r="H42" s="670"/>
      <c r="I42" s="305"/>
      <c r="J42" s="216"/>
      <c r="K42" s="216"/>
    </row>
    <row r="43" spans="1:11" x14ac:dyDescent="0.25">
      <c r="A43">
        <v>1937</v>
      </c>
      <c r="B43" s="665"/>
      <c r="C43" s="707"/>
      <c r="D43" s="312"/>
      <c r="E43" s="711"/>
      <c r="F43" s="496">
        <f>'Portugal sources'!H42</f>
        <v>4.68</v>
      </c>
      <c r="G43" s="214"/>
      <c r="H43" s="670"/>
      <c r="I43" s="305"/>
      <c r="J43" s="216"/>
      <c r="K43" s="216"/>
    </row>
    <row r="44" spans="1:11" x14ac:dyDescent="0.25">
      <c r="A44">
        <v>1938</v>
      </c>
      <c r="B44" s="665"/>
      <c r="C44" s="707"/>
      <c r="D44" s="312"/>
      <c r="E44" s="711"/>
      <c r="F44" s="496">
        <f>'Portugal sources'!H43</f>
        <v>4.78</v>
      </c>
      <c r="G44" s="214"/>
      <c r="H44" s="670"/>
      <c r="I44" s="305"/>
      <c r="J44" s="216"/>
      <c r="K44" s="216"/>
    </row>
    <row r="45" spans="1:11" x14ac:dyDescent="0.25">
      <c r="A45">
        <v>1939</v>
      </c>
      <c r="B45" s="665"/>
      <c r="C45" s="707"/>
      <c r="D45" s="312"/>
      <c r="E45" s="711"/>
      <c r="F45" s="496">
        <f>'Portugal sources'!H44</f>
        <v>4.59</v>
      </c>
      <c r="G45" s="214"/>
      <c r="H45" s="670"/>
      <c r="I45" s="305"/>
      <c r="J45" s="216"/>
      <c r="K45" s="216"/>
    </row>
    <row r="46" spans="1:11" x14ac:dyDescent="0.25">
      <c r="A46">
        <v>1940</v>
      </c>
      <c r="B46" s="665"/>
      <c r="C46" s="707"/>
      <c r="D46" s="312"/>
      <c r="E46" s="711"/>
      <c r="F46" s="496">
        <f>'Portugal sources'!H45</f>
        <v>5.16</v>
      </c>
      <c r="G46" s="214"/>
      <c r="H46" s="670"/>
      <c r="I46" s="305"/>
      <c r="J46" s="216"/>
      <c r="K46" s="216"/>
    </row>
    <row r="47" spans="1:11" x14ac:dyDescent="0.25">
      <c r="A47">
        <v>1941</v>
      </c>
      <c r="B47" s="665"/>
      <c r="C47" s="707"/>
      <c r="D47" s="312"/>
      <c r="E47" s="711"/>
      <c r="F47" s="496">
        <f>'Portugal sources'!H46</f>
        <v>5.23</v>
      </c>
      <c r="G47" s="214"/>
      <c r="H47" s="670"/>
      <c r="I47" s="305"/>
      <c r="J47" s="216"/>
      <c r="K47" s="216"/>
    </row>
    <row r="48" spans="1:11" x14ac:dyDescent="0.25">
      <c r="A48">
        <v>1942</v>
      </c>
      <c r="B48" s="665"/>
      <c r="C48" s="707"/>
      <c r="D48" s="312"/>
      <c r="E48" s="711"/>
      <c r="F48" s="496">
        <f>'Portugal sources'!H47</f>
        <v>4.41</v>
      </c>
      <c r="G48" s="214"/>
      <c r="H48" s="670"/>
      <c r="I48" s="305"/>
      <c r="J48" s="216"/>
      <c r="K48" s="216"/>
    </row>
    <row r="49" spans="1:11" x14ac:dyDescent="0.25">
      <c r="A49">
        <v>1943</v>
      </c>
      <c r="B49" s="665"/>
      <c r="C49" s="707"/>
      <c r="D49" s="312"/>
      <c r="E49" s="711"/>
      <c r="F49" s="496">
        <f>'Portugal sources'!H48</f>
        <v>3.95</v>
      </c>
      <c r="G49" s="214"/>
      <c r="H49" s="670"/>
      <c r="I49" s="305"/>
      <c r="J49" s="216"/>
      <c r="K49" s="216"/>
    </row>
    <row r="50" spans="1:11" x14ac:dyDescent="0.25">
      <c r="A50">
        <v>1944</v>
      </c>
      <c r="B50" s="665"/>
      <c r="C50" s="707"/>
      <c r="D50" s="312"/>
      <c r="E50" s="711"/>
      <c r="F50" s="496">
        <f>'Portugal sources'!H49</f>
        <v>3.97</v>
      </c>
      <c r="G50" s="214"/>
      <c r="H50" s="670"/>
      <c r="I50" s="305"/>
      <c r="J50" s="216"/>
      <c r="K50" s="216"/>
    </row>
    <row r="51" spans="1:11" x14ac:dyDescent="0.25">
      <c r="A51">
        <v>1945</v>
      </c>
      <c r="B51" s="665"/>
      <c r="C51" s="707"/>
      <c r="D51" s="312"/>
      <c r="E51" s="711"/>
      <c r="F51" s="496">
        <f>'Portugal sources'!H50</f>
        <v>3.42</v>
      </c>
      <c r="G51" s="214"/>
      <c r="H51" s="670"/>
      <c r="I51" s="305"/>
      <c r="J51" s="216"/>
      <c r="K51" s="216"/>
    </row>
    <row r="52" spans="1:11" x14ac:dyDescent="0.25">
      <c r="A52">
        <v>1946</v>
      </c>
      <c r="B52" s="665"/>
      <c r="C52" s="707"/>
      <c r="D52" s="312"/>
      <c r="E52" s="711"/>
      <c r="F52" s="496">
        <f>'Portugal sources'!H51</f>
        <v>3.12</v>
      </c>
      <c r="G52" s="214"/>
      <c r="H52" s="670"/>
      <c r="I52" s="305"/>
      <c r="J52" s="216"/>
      <c r="K52" s="216"/>
    </row>
    <row r="53" spans="1:11" x14ac:dyDescent="0.25">
      <c r="A53">
        <v>1947</v>
      </c>
      <c r="B53" s="665"/>
      <c r="C53" s="707"/>
      <c r="D53" s="312"/>
      <c r="E53" s="711"/>
      <c r="F53" s="496">
        <f>'Portugal sources'!H52</f>
        <v>3.35</v>
      </c>
      <c r="G53" s="214"/>
      <c r="H53" s="670"/>
      <c r="I53" s="305"/>
      <c r="J53" s="216"/>
      <c r="K53" s="216"/>
    </row>
    <row r="54" spans="1:11" x14ac:dyDescent="0.25">
      <c r="A54">
        <v>1948</v>
      </c>
      <c r="B54" s="665"/>
      <c r="C54" s="707"/>
      <c r="D54" s="312"/>
      <c r="E54" s="711"/>
      <c r="F54" s="496">
        <f>'Portugal sources'!H53</f>
        <v>3.55</v>
      </c>
      <c r="G54" s="214"/>
      <c r="H54" s="670"/>
      <c r="I54" s="305"/>
      <c r="J54" s="216"/>
      <c r="K54" s="216"/>
    </row>
    <row r="55" spans="1:11" x14ac:dyDescent="0.25">
      <c r="A55">
        <v>1949</v>
      </c>
      <c r="B55" s="665"/>
      <c r="C55" s="707"/>
      <c r="D55" s="312"/>
      <c r="E55" s="711"/>
      <c r="F55" s="496">
        <f>'Portugal sources'!H54</f>
        <v>3.57</v>
      </c>
      <c r="G55" s="214"/>
      <c r="H55" s="671"/>
      <c r="I55" s="305"/>
      <c r="J55" s="216"/>
      <c r="K55" s="216"/>
    </row>
    <row r="56" spans="1:11" x14ac:dyDescent="0.25">
      <c r="A56">
        <v>1950</v>
      </c>
      <c r="B56" s="665"/>
      <c r="C56" s="707"/>
      <c r="D56" s="312"/>
      <c r="E56" s="711"/>
      <c r="F56" s="496">
        <f>'Portugal sources'!H55</f>
        <v>3.69</v>
      </c>
      <c r="G56" s="214"/>
      <c r="H56" s="672"/>
      <c r="I56" s="305"/>
      <c r="J56" s="216"/>
      <c r="K56" s="216"/>
    </row>
    <row r="57" spans="1:11" x14ac:dyDescent="0.25">
      <c r="A57">
        <v>1951</v>
      </c>
      <c r="B57" s="665"/>
      <c r="C57" s="707"/>
      <c r="D57" s="312"/>
      <c r="E57" s="711"/>
      <c r="F57" s="496">
        <f>'Portugal sources'!H56</f>
        <v>3.56</v>
      </c>
      <c r="G57" s="214"/>
      <c r="H57" s="673"/>
      <c r="I57" s="305"/>
      <c r="J57" s="216"/>
      <c r="K57" s="216"/>
    </row>
    <row r="58" spans="1:11" x14ac:dyDescent="0.25">
      <c r="A58">
        <v>1952</v>
      </c>
      <c r="B58" s="665"/>
      <c r="C58" s="707"/>
      <c r="D58" s="312"/>
      <c r="E58" s="711"/>
      <c r="F58" s="496">
        <f>'Portugal sources'!H57</f>
        <v>3.67</v>
      </c>
      <c r="G58" s="214"/>
      <c r="H58" s="673"/>
      <c r="I58" s="305"/>
      <c r="J58" s="216"/>
      <c r="K58" s="216"/>
    </row>
    <row r="59" spans="1:11" x14ac:dyDescent="0.25">
      <c r="A59">
        <v>1953</v>
      </c>
      <c r="B59" s="665"/>
      <c r="C59" s="707"/>
      <c r="D59" s="312"/>
      <c r="E59" s="711"/>
      <c r="F59" s="496">
        <f>'Portugal sources'!H58</f>
        <v>3.58</v>
      </c>
      <c r="G59" s="214"/>
      <c r="H59" s="673"/>
      <c r="I59" s="305"/>
      <c r="J59" s="216"/>
      <c r="K59" s="216"/>
    </row>
    <row r="60" spans="1:11" x14ac:dyDescent="0.25">
      <c r="A60">
        <v>1954</v>
      </c>
      <c r="B60" s="665"/>
      <c r="C60" s="707"/>
      <c r="D60" s="312"/>
      <c r="E60" s="711"/>
      <c r="F60" s="496">
        <f>'Portugal sources'!H59</f>
        <v>3.6</v>
      </c>
      <c r="G60" s="214"/>
      <c r="H60" s="673"/>
      <c r="I60" s="305"/>
      <c r="J60" s="216"/>
      <c r="K60" s="216"/>
    </row>
    <row r="61" spans="1:11" x14ac:dyDescent="0.25">
      <c r="A61">
        <v>1955</v>
      </c>
      <c r="B61" s="665"/>
      <c r="C61" s="707"/>
      <c r="D61" s="312"/>
      <c r="E61" s="711"/>
      <c r="F61" s="496">
        <f>'Portugal sources'!H60</f>
        <v>3.5</v>
      </c>
      <c r="G61" s="214"/>
      <c r="H61" s="673"/>
      <c r="I61" s="305"/>
      <c r="J61" s="216"/>
      <c r="K61" s="216"/>
    </row>
    <row r="62" spans="1:11" x14ac:dyDescent="0.25">
      <c r="A62">
        <v>1956</v>
      </c>
      <c r="B62" s="665"/>
      <c r="C62" s="707"/>
      <c r="D62" s="312"/>
      <c r="E62" s="711"/>
      <c r="F62" s="496">
        <f>'Portugal sources'!H61</f>
        <v>3.28</v>
      </c>
      <c r="G62" s="214"/>
      <c r="H62" s="673"/>
      <c r="I62" s="305"/>
      <c r="J62" s="216"/>
      <c r="K62" s="216"/>
    </row>
    <row r="63" spans="1:11" x14ac:dyDescent="0.25">
      <c r="A63">
        <v>1957</v>
      </c>
      <c r="B63" s="665"/>
      <c r="C63" s="707"/>
      <c r="D63" s="312"/>
      <c r="E63" s="711"/>
      <c r="F63" s="496">
        <f>'Portugal sources'!H62</f>
        <v>3.32</v>
      </c>
      <c r="G63" s="214"/>
      <c r="H63" s="673"/>
      <c r="I63" s="305"/>
      <c r="J63" s="216"/>
      <c r="K63" s="216"/>
    </row>
    <row r="64" spans="1:11" x14ac:dyDescent="0.25">
      <c r="A64">
        <v>1958</v>
      </c>
      <c r="B64" s="665"/>
      <c r="C64" s="707"/>
      <c r="D64" s="312"/>
      <c r="E64" s="711"/>
      <c r="F64" s="496">
        <f>'Portugal sources'!H63</f>
        <v>3.49</v>
      </c>
      <c r="G64" s="214"/>
      <c r="H64" s="673"/>
      <c r="I64" s="305"/>
      <c r="J64" s="216"/>
      <c r="K64" s="216"/>
    </row>
    <row r="65" spans="1:11" x14ac:dyDescent="0.25">
      <c r="A65">
        <v>1959</v>
      </c>
      <c r="B65" s="665"/>
      <c r="C65" s="707"/>
      <c r="D65" s="312"/>
      <c r="E65" s="711"/>
      <c r="F65" s="496">
        <f>'Portugal sources'!H64</f>
        <v>3.62</v>
      </c>
      <c r="G65" s="214"/>
      <c r="H65" s="673"/>
      <c r="I65" s="305"/>
      <c r="J65" s="216"/>
      <c r="K65" s="216"/>
    </row>
    <row r="66" spans="1:11" x14ac:dyDescent="0.25">
      <c r="A66">
        <v>1960</v>
      </c>
      <c r="B66" s="665"/>
      <c r="C66" s="707"/>
      <c r="D66" s="312"/>
      <c r="E66" s="711"/>
      <c r="F66" s="496">
        <f>'Portugal sources'!H65</f>
        <v>3.25</v>
      </c>
      <c r="G66" s="214"/>
      <c r="H66" s="673"/>
      <c r="I66" s="305"/>
      <c r="J66" s="223"/>
      <c r="K66" s="223"/>
    </row>
    <row r="67" spans="1:11" x14ac:dyDescent="0.25">
      <c r="A67">
        <v>1961</v>
      </c>
      <c r="B67" s="665"/>
      <c r="C67" s="707"/>
      <c r="D67" s="312"/>
      <c r="E67" s="711"/>
      <c r="F67" s="496">
        <f>'Portugal sources'!H66</f>
        <v>3.36</v>
      </c>
      <c r="G67" s="214"/>
      <c r="H67" s="673"/>
      <c r="I67" s="305"/>
      <c r="J67" s="223"/>
      <c r="K67" s="223"/>
    </row>
    <row r="68" spans="1:11" x14ac:dyDescent="0.25">
      <c r="A68">
        <v>1962</v>
      </c>
      <c r="B68" s="665"/>
      <c r="C68" s="707"/>
      <c r="D68" s="312"/>
      <c r="E68" s="711"/>
      <c r="F68" s="496">
        <f>'Portugal sources'!H67</f>
        <v>3.2</v>
      </c>
      <c r="G68" s="214"/>
      <c r="H68" s="673"/>
      <c r="I68" s="305"/>
      <c r="J68" s="223"/>
      <c r="K68" s="223"/>
    </row>
    <row r="69" spans="1:11" x14ac:dyDescent="0.25">
      <c r="A69">
        <v>1963</v>
      </c>
      <c r="B69" s="665"/>
      <c r="C69" s="707"/>
      <c r="D69" s="312"/>
      <c r="E69" s="711"/>
      <c r="F69" s="496">
        <f>'Portugal sources'!H68</f>
        <v>3.1</v>
      </c>
      <c r="G69" s="214"/>
      <c r="H69" s="673"/>
      <c r="I69" s="305"/>
      <c r="J69" s="223"/>
      <c r="K69" s="223"/>
    </row>
    <row r="70" spans="1:11" x14ac:dyDescent="0.25">
      <c r="A70">
        <v>1964</v>
      </c>
      <c r="B70" s="665"/>
      <c r="C70" s="707"/>
      <c r="D70" s="312"/>
      <c r="E70" s="711"/>
      <c r="F70" s="496">
        <f>'Portugal sources'!H69</f>
        <v>3.15</v>
      </c>
      <c r="G70" s="214"/>
      <c r="H70" s="673"/>
      <c r="I70" s="305"/>
      <c r="J70" s="223"/>
      <c r="K70" s="223"/>
    </row>
    <row r="71" spans="1:11" x14ac:dyDescent="0.25">
      <c r="A71">
        <v>1965</v>
      </c>
      <c r="B71" s="665"/>
      <c r="C71" s="707"/>
      <c r="D71" s="312"/>
      <c r="E71" s="711"/>
      <c r="F71" s="496">
        <f>'Portugal sources'!H70</f>
        <v>3.25</v>
      </c>
      <c r="G71" s="214"/>
      <c r="H71" s="673"/>
      <c r="I71" s="305"/>
      <c r="J71" s="223"/>
      <c r="K71" s="223"/>
    </row>
    <row r="72" spans="1:11" x14ac:dyDescent="0.25">
      <c r="A72">
        <v>1966</v>
      </c>
      <c r="B72" s="665"/>
      <c r="C72" s="707"/>
      <c r="D72" s="312"/>
      <c r="E72" s="711"/>
      <c r="F72" s="496">
        <f>'Portugal sources'!H71</f>
        <v>3.33</v>
      </c>
      <c r="G72" s="221"/>
      <c r="H72" s="673"/>
      <c r="I72" s="305"/>
      <c r="J72" s="223"/>
      <c r="K72" s="223"/>
    </row>
    <row r="73" spans="1:11" x14ac:dyDescent="0.25">
      <c r="A73">
        <v>1967</v>
      </c>
      <c r="B73" s="665">
        <f>'Portugal sources'!B72</f>
        <v>45.1</v>
      </c>
      <c r="C73" s="707"/>
      <c r="D73" s="312"/>
      <c r="E73" s="711"/>
      <c r="F73" s="496">
        <f>'Portugal sources'!H72</f>
        <v>3.26</v>
      </c>
      <c r="G73" s="221"/>
      <c r="H73" s="673"/>
      <c r="I73" s="305"/>
      <c r="J73" s="223"/>
      <c r="K73" s="223"/>
    </row>
    <row r="74" spans="1:11" x14ac:dyDescent="0.25">
      <c r="A74">
        <v>1968</v>
      </c>
      <c r="B74" s="665"/>
      <c r="C74" s="707"/>
      <c r="D74" s="312"/>
      <c r="E74" s="711"/>
      <c r="F74" s="496">
        <f>'Portugal sources'!H73</f>
        <v>3.13</v>
      </c>
      <c r="G74" s="221"/>
      <c r="H74" s="673"/>
      <c r="I74" s="305"/>
      <c r="J74" s="223"/>
      <c r="K74" s="223"/>
    </row>
    <row r="75" spans="1:11" x14ac:dyDescent="0.25">
      <c r="A75">
        <v>1969</v>
      </c>
      <c r="B75" s="665"/>
      <c r="C75" s="707"/>
      <c r="D75" s="312"/>
      <c r="E75" s="711"/>
      <c r="F75" s="496">
        <f>'Portugal sources'!H74</f>
        <v>3.12</v>
      </c>
      <c r="G75" s="221"/>
      <c r="H75" s="673"/>
      <c r="I75" s="305"/>
      <c r="J75" s="223"/>
      <c r="K75" s="223"/>
    </row>
    <row r="76" spans="1:11" x14ac:dyDescent="0.25">
      <c r="A76">
        <v>1970</v>
      </c>
      <c r="B76" s="665"/>
      <c r="C76" s="707"/>
      <c r="D76" s="312"/>
      <c r="E76" s="711"/>
      <c r="F76" s="496">
        <f>'Portugal sources'!H75</f>
        <v>2.91</v>
      </c>
      <c r="G76" s="221"/>
      <c r="H76" s="673"/>
      <c r="I76" s="305"/>
      <c r="J76" s="223"/>
      <c r="K76" s="223"/>
    </row>
    <row r="77" spans="1:11" x14ac:dyDescent="0.25">
      <c r="A77">
        <v>1971</v>
      </c>
      <c r="B77" s="665"/>
      <c r="C77" s="707"/>
      <c r="D77" s="312"/>
      <c r="E77" s="711"/>
      <c r="F77" s="496">
        <f>'Portugal sources'!H76</f>
        <v>2.4900000000000002</v>
      </c>
      <c r="G77" s="321"/>
      <c r="H77" s="673"/>
      <c r="I77" s="305"/>
      <c r="J77" s="223"/>
      <c r="K77" s="223"/>
    </row>
    <row r="78" spans="1:11" x14ac:dyDescent="0.25">
      <c r="A78">
        <v>1972</v>
      </c>
      <c r="B78" s="665"/>
      <c r="C78" s="707"/>
      <c r="D78" s="312"/>
      <c r="E78" s="711"/>
      <c r="F78" s="496">
        <f>'Portugal sources'!H77</f>
        <v>2.4700000000000002</v>
      </c>
      <c r="G78" s="221"/>
      <c r="H78" s="673"/>
      <c r="I78" s="305"/>
      <c r="J78" s="223"/>
      <c r="K78" s="223"/>
    </row>
    <row r="79" spans="1:11" x14ac:dyDescent="0.25">
      <c r="A79">
        <v>1973</v>
      </c>
      <c r="B79" s="665">
        <f>'Portugal sources'!B78</f>
        <v>44.3</v>
      </c>
      <c r="C79" s="707"/>
      <c r="D79" s="312"/>
      <c r="E79" s="711"/>
      <c r="F79" s="496">
        <f>'Portugal sources'!H78</f>
        <v>2.4500000000000002</v>
      </c>
      <c r="G79" s="221"/>
      <c r="H79" s="673"/>
      <c r="I79" s="305"/>
      <c r="J79" s="223"/>
      <c r="K79" s="223"/>
    </row>
    <row r="80" spans="1:11" x14ac:dyDescent="0.25">
      <c r="A80">
        <v>1974</v>
      </c>
      <c r="B80" s="665"/>
      <c r="C80" s="707"/>
      <c r="D80" s="312"/>
      <c r="E80" s="711"/>
      <c r="F80" s="496">
        <f>'Portugal sources'!H79</f>
        <v>1.89</v>
      </c>
      <c r="G80" s="221"/>
      <c r="H80" s="673"/>
      <c r="I80" s="305"/>
      <c r="J80" s="227"/>
      <c r="K80" s="227"/>
    </row>
    <row r="81" spans="1:11" x14ac:dyDescent="0.25">
      <c r="A81">
        <v>1975</v>
      </c>
      <c r="B81" s="665"/>
      <c r="C81" s="707"/>
      <c r="D81" s="312"/>
      <c r="E81" s="711"/>
      <c r="F81" s="496">
        <f>'Portugal sources'!H80</f>
        <v>1.45</v>
      </c>
      <c r="G81" s="221"/>
      <c r="H81" s="674"/>
      <c r="I81" s="305"/>
      <c r="J81" s="227"/>
      <c r="K81" s="227"/>
    </row>
    <row r="82" spans="1:11" x14ac:dyDescent="0.25">
      <c r="A82">
        <v>1976</v>
      </c>
      <c r="B82" s="665"/>
      <c r="C82" s="707"/>
      <c r="D82" s="312"/>
      <c r="E82" s="711">
        <f>'Portugal sources'!G81</f>
        <v>7.89</v>
      </c>
      <c r="F82" s="496">
        <f>'Portugal sources'!H81</f>
        <v>1.3</v>
      </c>
      <c r="G82" s="321"/>
      <c r="H82" s="675"/>
      <c r="I82" s="305"/>
      <c r="J82" s="227"/>
      <c r="K82" s="227"/>
    </row>
    <row r="83" spans="1:11" x14ac:dyDescent="0.25">
      <c r="A83">
        <v>1977</v>
      </c>
      <c r="B83" s="665"/>
      <c r="C83" s="707"/>
      <c r="D83" s="312"/>
      <c r="E83" s="711">
        <f>'Portugal sources'!G82</f>
        <v>6.4</v>
      </c>
      <c r="F83" s="496">
        <f>'Portugal sources'!H82</f>
        <v>1.3</v>
      </c>
      <c r="G83" s="222"/>
      <c r="H83" s="675"/>
      <c r="I83" s="305"/>
      <c r="J83" s="227"/>
      <c r="K83" s="227"/>
    </row>
    <row r="84" spans="1:11" x14ac:dyDescent="0.25">
      <c r="A84">
        <v>1978</v>
      </c>
      <c r="B84" s="665"/>
      <c r="C84" s="707"/>
      <c r="D84" s="312"/>
      <c r="E84" s="711">
        <f>'Portugal sources'!G83</f>
        <v>5.77</v>
      </c>
      <c r="F84" s="496">
        <f>'Portugal sources'!H83</f>
        <v>1.1499999999999999</v>
      </c>
      <c r="G84" s="321"/>
      <c r="H84" s="675"/>
      <c r="I84" s="305"/>
      <c r="J84" s="227"/>
      <c r="K84" s="227"/>
    </row>
    <row r="85" spans="1:11" x14ac:dyDescent="0.25">
      <c r="A85">
        <v>1979</v>
      </c>
      <c r="B85" s="665"/>
      <c r="C85" s="707"/>
      <c r="D85" s="312"/>
      <c r="E85" s="711">
        <f>'Portugal sources'!G84</f>
        <v>4.5199999999999996</v>
      </c>
      <c r="F85" s="496">
        <f>'Portugal sources'!H84</f>
        <v>0.78</v>
      </c>
      <c r="G85" s="321"/>
      <c r="H85" s="675"/>
      <c r="I85" s="305"/>
      <c r="J85" s="227"/>
      <c r="K85" s="227"/>
    </row>
    <row r="86" spans="1:11" x14ac:dyDescent="0.25">
      <c r="A86">
        <v>1980</v>
      </c>
      <c r="B86" s="665">
        <f>'Portugal sources'!B85</f>
        <v>38</v>
      </c>
      <c r="C86" s="707">
        <f>'Portugal sources'!C85</f>
        <v>31.9</v>
      </c>
      <c r="D86" s="312"/>
      <c r="E86" s="711">
        <f>'Portugal sources'!G85</f>
        <v>4.32</v>
      </c>
      <c r="F86" s="496">
        <f>'Portugal sources'!H85</f>
        <v>0.81</v>
      </c>
      <c r="G86" s="321">
        <f>'Portugal sources'!J85*'Portugal '!G$101/'Portugal sources'!J$100</f>
        <v>20.663888888888888</v>
      </c>
      <c r="H86" s="675"/>
      <c r="I86" s="305"/>
      <c r="J86" s="227"/>
      <c r="K86" s="227"/>
    </row>
    <row r="87" spans="1:11" x14ac:dyDescent="0.25">
      <c r="A87">
        <v>1981</v>
      </c>
      <c r="B87" s="665"/>
      <c r="C87" s="707"/>
      <c r="D87" s="312"/>
      <c r="E87" s="711">
        <f>'Portugal sources'!G86</f>
        <v>3.97</v>
      </c>
      <c r="F87" s="496">
        <f>'Portugal sources'!H86</f>
        <v>0.73</v>
      </c>
      <c r="G87" s="321"/>
      <c r="H87" s="675"/>
      <c r="I87" s="305"/>
      <c r="J87" s="227"/>
      <c r="K87" s="227"/>
    </row>
    <row r="88" spans="1:11" x14ac:dyDescent="0.25">
      <c r="A88">
        <v>1982</v>
      </c>
      <c r="B88" s="665"/>
      <c r="C88" s="708"/>
      <c r="D88" s="270"/>
      <c r="E88" s="711">
        <f>'Portugal sources'!G87</f>
        <v>4.79</v>
      </c>
      <c r="F88" s="496">
        <f>'Portugal sources'!H87</f>
        <v>0.73</v>
      </c>
      <c r="G88" s="321"/>
      <c r="H88" s="675">
        <f>'Portugal sources'!N87</f>
        <v>182.1</v>
      </c>
      <c r="I88" s="305"/>
      <c r="J88" s="227"/>
      <c r="K88" s="227"/>
    </row>
    <row r="89" spans="1:11" x14ac:dyDescent="0.25">
      <c r="A89">
        <v>1983</v>
      </c>
      <c r="B89" s="665"/>
      <c r="C89" s="708"/>
      <c r="D89" s="270"/>
      <c r="E89" s="711"/>
      <c r="F89" s="496"/>
      <c r="G89" s="321"/>
      <c r="H89" s="675">
        <f>'Portugal sources'!N88</f>
        <v>186.17021276595742</v>
      </c>
      <c r="I89" s="305"/>
      <c r="J89" s="227"/>
      <c r="K89" s="227"/>
    </row>
    <row r="90" spans="1:11" x14ac:dyDescent="0.25">
      <c r="A90">
        <v>1984</v>
      </c>
      <c r="B90" s="665"/>
      <c r="C90" s="708"/>
      <c r="D90" s="270"/>
      <c r="E90" s="711"/>
      <c r="F90" s="496"/>
      <c r="G90" s="321"/>
      <c r="H90" s="675">
        <f>'Portugal sources'!N89</f>
        <v>189.62895927601809</v>
      </c>
      <c r="I90" s="305"/>
      <c r="J90" s="227"/>
      <c r="K90" s="227"/>
    </row>
    <row r="91" spans="1:11" x14ac:dyDescent="0.25">
      <c r="A91">
        <v>1985</v>
      </c>
      <c r="B91" s="665"/>
      <c r="C91" s="708"/>
      <c r="D91" s="270"/>
      <c r="E91" s="711"/>
      <c r="F91" s="496"/>
      <c r="G91" s="321"/>
      <c r="H91" s="675">
        <f>'Portugal sources'!N90</f>
        <v>196.25660377358491</v>
      </c>
      <c r="I91" s="305"/>
      <c r="J91" s="227"/>
      <c r="K91" s="227"/>
    </row>
    <row r="92" spans="1:11" x14ac:dyDescent="0.25">
      <c r="A92">
        <v>1986</v>
      </c>
      <c r="B92" s="665"/>
      <c r="C92" s="708"/>
      <c r="D92" s="270"/>
      <c r="E92" s="711"/>
      <c r="F92" s="496"/>
      <c r="G92" s="321"/>
      <c r="H92" s="675">
        <f>'Portugal sources'!N91</f>
        <v>202.20645161290321</v>
      </c>
      <c r="I92" s="305"/>
      <c r="J92" s="227"/>
      <c r="K92" s="227"/>
    </row>
    <row r="93" spans="1:11" x14ac:dyDescent="0.25">
      <c r="A93">
        <v>1987</v>
      </c>
      <c r="B93" s="665"/>
      <c r="C93" s="708"/>
      <c r="D93" s="270"/>
      <c r="E93" s="711"/>
      <c r="F93" s="496"/>
      <c r="G93" s="321"/>
      <c r="H93" s="675">
        <f>'Portugal sources'!N92</f>
        <v>206.40774493938622</v>
      </c>
      <c r="I93" s="305"/>
      <c r="J93" s="227"/>
      <c r="K93" s="227"/>
    </row>
    <row r="94" spans="1:11" x14ac:dyDescent="0.25">
      <c r="A94">
        <v>1988</v>
      </c>
      <c r="B94" s="665"/>
      <c r="C94" s="708"/>
      <c r="D94" s="270"/>
      <c r="E94" s="711"/>
      <c r="F94" s="496"/>
      <c r="G94" s="321"/>
      <c r="H94" s="675">
        <f>'Portugal sources'!N93</f>
        <v>205.6819642627587</v>
      </c>
      <c r="I94" s="305"/>
      <c r="J94" s="227"/>
      <c r="K94" s="227"/>
    </row>
    <row r="95" spans="1:11" x14ac:dyDescent="0.25">
      <c r="A95">
        <v>1989</v>
      </c>
      <c r="B95" s="665"/>
      <c r="C95" s="708">
        <f>'Portugal sources'!C94</f>
        <v>31.2</v>
      </c>
      <c r="D95" s="270"/>
      <c r="E95" s="711">
        <f>'Portugal sources'!G94</f>
        <v>6.84</v>
      </c>
      <c r="F95" s="496">
        <f>'Portugal sources'!H94</f>
        <v>1.53</v>
      </c>
      <c r="G95" s="321"/>
      <c r="H95" s="675">
        <f>'Portugal sources'!N94</f>
        <v>209.79020979020979</v>
      </c>
      <c r="I95" s="305"/>
      <c r="J95" s="223"/>
      <c r="K95" s="223"/>
    </row>
    <row r="96" spans="1:11" x14ac:dyDescent="0.25">
      <c r="A96">
        <v>1990</v>
      </c>
      <c r="B96" s="665"/>
      <c r="C96" s="708"/>
      <c r="D96" s="270"/>
      <c r="E96" s="711">
        <f>'Portugal sources'!G95</f>
        <v>7.21</v>
      </c>
      <c r="F96" s="496">
        <f>'Portugal sources'!H95</f>
        <v>1.6</v>
      </c>
      <c r="G96" s="321">
        <f>'Portugal sources'!J95*'Portugal '!G$101/'Portugal sources'!J$100</f>
        <v>20.066666666666666</v>
      </c>
      <c r="H96" s="675"/>
      <c r="I96" s="305"/>
      <c r="J96" s="223"/>
      <c r="K96" s="223"/>
    </row>
    <row r="97" spans="1:11" x14ac:dyDescent="0.25">
      <c r="A97">
        <v>1991</v>
      </c>
      <c r="B97" s="665"/>
      <c r="C97" s="708"/>
      <c r="D97" s="270"/>
      <c r="E97" s="711">
        <f>'Portugal sources'!G96</f>
        <v>7.46</v>
      </c>
      <c r="F97" s="496">
        <f>'Portugal sources'!H96</f>
        <v>1.55</v>
      </c>
      <c r="G97" s="321"/>
      <c r="H97" s="675">
        <f>'Portugal sources'!N96</f>
        <v>216.69473684210524</v>
      </c>
      <c r="I97" s="305"/>
      <c r="J97" s="227"/>
      <c r="K97" s="227"/>
    </row>
    <row r="98" spans="1:11" x14ac:dyDescent="0.25">
      <c r="A98" s="6">
        <v>1992</v>
      </c>
      <c r="B98" s="665"/>
      <c r="C98" s="708"/>
      <c r="D98" s="270"/>
      <c r="E98" s="711">
        <f>'Portugal sources'!G97</f>
        <v>7.58</v>
      </c>
      <c r="F98" s="496">
        <f>'Portugal sources'!H97</f>
        <v>1.53</v>
      </c>
      <c r="G98" s="321"/>
      <c r="H98" s="675">
        <f>'Portugal sources'!N97</f>
        <v>223.4375</v>
      </c>
      <c r="I98" s="305"/>
      <c r="J98" s="227"/>
      <c r="K98" s="227"/>
    </row>
    <row r="99" spans="1:11" x14ac:dyDescent="0.25">
      <c r="A99" s="6">
        <v>1993</v>
      </c>
      <c r="B99" s="665"/>
      <c r="C99" s="708"/>
      <c r="D99" s="270">
        <f>'Portugal sources'!D98</f>
        <v>38.700000000000003</v>
      </c>
      <c r="E99" s="711">
        <f>'Portugal sources'!G98</f>
        <v>8.06</v>
      </c>
      <c r="F99" s="496">
        <f>'Portugal sources'!H98</f>
        <v>1.64</v>
      </c>
      <c r="G99" s="714">
        <f>'Portugal sources'!K98</f>
        <v>22.5</v>
      </c>
      <c r="H99" s="675">
        <f>'Portugal sources'!N98</f>
        <v>226.42857142857142</v>
      </c>
      <c r="I99" s="305"/>
      <c r="J99" s="227"/>
      <c r="K99" s="227"/>
    </row>
    <row r="100" spans="1:11" x14ac:dyDescent="0.25">
      <c r="A100" s="6">
        <v>1994</v>
      </c>
      <c r="B100" s="665"/>
      <c r="C100" s="708"/>
      <c r="D100" s="270">
        <f>'Portugal sources'!D99</f>
        <v>37.4</v>
      </c>
      <c r="E100" s="711">
        <f>'Portugal sources'!G99</f>
        <v>8.19</v>
      </c>
      <c r="F100" s="496">
        <f>'Portugal sources'!H99</f>
        <v>1.69</v>
      </c>
      <c r="G100" s="321">
        <f>'Portugal sources'!K99</f>
        <v>22.9</v>
      </c>
      <c r="H100" s="675">
        <f>'Portugal sources'!N99</f>
        <v>232.18455972677816</v>
      </c>
      <c r="I100" s="305"/>
      <c r="J100" s="227"/>
      <c r="K100" s="227"/>
    </row>
    <row r="101" spans="1:11" x14ac:dyDescent="0.25">
      <c r="A101" s="6">
        <v>1995</v>
      </c>
      <c r="B101" s="665"/>
      <c r="C101" s="708"/>
      <c r="D101" s="270">
        <f>'Portugal sources'!D100</f>
        <v>36.1</v>
      </c>
      <c r="E101" s="711">
        <f>'Portugal sources'!G100</f>
        <v>8.41</v>
      </c>
      <c r="F101" s="496">
        <f>'Portugal sources'!H100</f>
        <v>1.79</v>
      </c>
      <c r="G101" s="321">
        <f>'Portugal sources'!K100</f>
        <v>21.5</v>
      </c>
      <c r="H101" s="675">
        <f>'Portugal sources'!N100</f>
        <v>233.7662337662338</v>
      </c>
      <c r="I101" s="305"/>
      <c r="J101" s="227"/>
      <c r="K101" s="227"/>
    </row>
    <row r="102" spans="1:11" x14ac:dyDescent="0.25">
      <c r="A102" s="6">
        <v>1996</v>
      </c>
      <c r="B102" s="665"/>
      <c r="C102" s="708"/>
      <c r="D102" s="270">
        <f>'Portugal sources'!D101</f>
        <v>36.4</v>
      </c>
      <c r="E102" s="711">
        <f>'Portugal sources'!G101</f>
        <v>8.4499999999999993</v>
      </c>
      <c r="F102" s="496">
        <f>'Portugal sources'!H101</f>
        <v>1.84</v>
      </c>
      <c r="G102" s="321">
        <f>'Portugal sources'!K101</f>
        <v>21.6</v>
      </c>
      <c r="H102" s="675">
        <f>'Portugal sources'!N101</f>
        <v>237.36944680425768</v>
      </c>
      <c r="I102" s="305"/>
      <c r="J102" s="227"/>
      <c r="K102" s="227"/>
    </row>
    <row r="103" spans="1:11" x14ac:dyDescent="0.25">
      <c r="A103" s="6">
        <v>1997</v>
      </c>
      <c r="B103" s="665"/>
      <c r="C103" s="708"/>
      <c r="D103" s="270">
        <f>'Portugal sources'!D102</f>
        <v>36.799999999999997</v>
      </c>
      <c r="E103" s="711">
        <f>'Portugal sources'!G102</f>
        <v>8.7799999999999994</v>
      </c>
      <c r="F103" s="496">
        <f>'Portugal sources'!H102</f>
        <v>1.97</v>
      </c>
      <c r="G103" s="321">
        <f>'Portugal sources'!K102</f>
        <v>20.8</v>
      </c>
      <c r="H103" s="675">
        <f>'Portugal sources'!N102</f>
        <v>238.26876513317191</v>
      </c>
      <c r="I103" s="305"/>
      <c r="J103" s="227"/>
      <c r="K103" s="227"/>
    </row>
    <row r="104" spans="1:11" x14ac:dyDescent="0.25">
      <c r="A104" s="6">
        <v>1998</v>
      </c>
      <c r="B104" s="665"/>
      <c r="C104" s="708"/>
      <c r="D104" s="270">
        <f>'Portugal sources'!D103</f>
        <v>36.299999999999997</v>
      </c>
      <c r="E104" s="711">
        <f>'Portugal sources'!G103</f>
        <v>8.7799999999999994</v>
      </c>
      <c r="F104" s="496">
        <f>'Portugal sources'!H103</f>
        <v>1.98</v>
      </c>
      <c r="G104" s="321">
        <f>'Portugal sources'!K103</f>
        <v>20.5</v>
      </c>
      <c r="H104" s="675">
        <f>'Portugal sources'!N103</f>
        <v>238.87587822014052</v>
      </c>
      <c r="I104" s="305"/>
      <c r="J104" s="227"/>
      <c r="K104" s="227"/>
    </row>
    <row r="105" spans="1:11" x14ac:dyDescent="0.25">
      <c r="A105" s="6">
        <v>1999</v>
      </c>
      <c r="B105" s="665"/>
      <c r="C105" s="708"/>
      <c r="D105" s="270">
        <f>'Portugal sources'!D104</f>
        <v>35.700000000000003</v>
      </c>
      <c r="E105" s="711">
        <f>'Portugal sources'!G104</f>
        <v>9.23</v>
      </c>
      <c r="F105" s="496">
        <f>'Portugal sources'!H104</f>
        <v>2.23</v>
      </c>
      <c r="G105" s="321">
        <f>'Portugal sources'!K104</f>
        <v>20.8</v>
      </c>
      <c r="H105" s="675">
        <f>'Portugal sources'!N104</f>
        <v>240.07777777777778</v>
      </c>
      <c r="I105" s="305"/>
      <c r="J105" s="227"/>
      <c r="K105" s="227"/>
    </row>
    <row r="106" spans="1:11" x14ac:dyDescent="0.25">
      <c r="A106" s="6">
        <v>2000</v>
      </c>
      <c r="B106" s="665"/>
      <c r="C106" s="708"/>
      <c r="D106" s="270">
        <f>'Portugal sources'!D105</f>
        <v>36.9</v>
      </c>
      <c r="E106" s="711">
        <f>'Portugal sources'!G105</f>
        <v>9.09</v>
      </c>
      <c r="F106" s="496">
        <f>'Portugal sources'!H105</f>
        <v>2.1</v>
      </c>
      <c r="G106" s="321">
        <f>'Portugal sources'!K105</f>
        <v>20.100000000000001</v>
      </c>
      <c r="H106" s="675">
        <f>'Portugal sources'!N105</f>
        <v>251.63308840957572</v>
      </c>
      <c r="I106" s="305"/>
      <c r="J106" s="227"/>
      <c r="K106" s="227"/>
    </row>
    <row r="107" spans="1:11" x14ac:dyDescent="0.25">
      <c r="A107" s="6">
        <v>2001</v>
      </c>
      <c r="B107" s="665"/>
      <c r="C107" s="708"/>
      <c r="D107" s="270"/>
      <c r="E107" s="711">
        <f>'Portugal sources'!G106</f>
        <v>9.65</v>
      </c>
      <c r="F107" s="496">
        <f>'Portugal sources'!H106</f>
        <v>2.4300000000000002</v>
      </c>
      <c r="G107" s="321"/>
      <c r="H107" s="675"/>
      <c r="I107" s="305"/>
      <c r="J107" s="227"/>
      <c r="K107" s="227"/>
    </row>
    <row r="108" spans="1:11" x14ac:dyDescent="0.25">
      <c r="A108" s="6">
        <v>2002</v>
      </c>
      <c r="B108" s="665"/>
      <c r="C108" s="708"/>
      <c r="D108" s="270"/>
      <c r="E108" s="711">
        <f>'Portugal sources'!G107</f>
        <v>8.9700000000000006</v>
      </c>
      <c r="F108" s="496">
        <f>'Portugal sources'!H107</f>
        <v>2.0499999999999998</v>
      </c>
      <c r="G108" s="321"/>
      <c r="H108" s="675">
        <f>'Portugal sources'!N107</f>
        <v>250.46687718583411</v>
      </c>
      <c r="I108" s="305"/>
      <c r="J108" s="227"/>
      <c r="K108" s="227"/>
    </row>
    <row r="109" spans="1:11" x14ac:dyDescent="0.25">
      <c r="A109" s="6">
        <v>2003</v>
      </c>
      <c r="B109" s="665"/>
      <c r="C109" s="708"/>
      <c r="D109" s="270">
        <f>'Portugal sources'!D108</f>
        <v>37.799999999999997</v>
      </c>
      <c r="E109" s="711">
        <f>'Portugal sources'!G108</f>
        <v>9.1300000000000008</v>
      </c>
      <c r="F109" s="496">
        <f>'Portugal sources'!H108</f>
        <v>2.2599999999999998</v>
      </c>
      <c r="G109" s="321">
        <f>'Portugal sources'!L108</f>
        <v>20.399999999999999</v>
      </c>
      <c r="H109" s="675">
        <f>'Portugal sources'!N108</f>
        <v>253.4</v>
      </c>
      <c r="I109" s="305"/>
      <c r="J109" s="227"/>
      <c r="K109" s="227"/>
    </row>
    <row r="110" spans="1:11" x14ac:dyDescent="0.25">
      <c r="A110" s="6">
        <v>2004</v>
      </c>
      <c r="B110" s="665"/>
      <c r="C110" s="708"/>
      <c r="D110" s="270">
        <f>'Portugal sources'!D109</f>
        <v>38.1</v>
      </c>
      <c r="E110" s="711">
        <f>'Portugal sources'!G109</f>
        <v>9.6150000000000002</v>
      </c>
      <c r="F110" s="496">
        <f>'Portugal sources'!H109</f>
        <v>2.3109999999999999</v>
      </c>
      <c r="G110" s="321">
        <f>'Portugal sources'!L109</f>
        <v>19.399999999999999</v>
      </c>
      <c r="H110" s="675">
        <f>'Portugal sources'!N109</f>
        <v>254.5</v>
      </c>
      <c r="I110" s="305"/>
      <c r="J110" s="227"/>
      <c r="K110" s="227"/>
    </row>
    <row r="111" spans="1:11" x14ac:dyDescent="0.25">
      <c r="A111" s="6">
        <v>2005</v>
      </c>
      <c r="B111" s="665"/>
      <c r="C111" s="708"/>
      <c r="D111" s="270">
        <f>'Portugal sources'!D110</f>
        <v>37.700000000000003</v>
      </c>
      <c r="E111" s="711">
        <f>'Portugal sources'!G110</f>
        <v>9.7669999999999995</v>
      </c>
      <c r="F111" s="496">
        <f>'Portugal sources'!H110</f>
        <v>2.476</v>
      </c>
      <c r="G111" s="321">
        <f>'Portugal sources'!L110</f>
        <v>18.5</v>
      </c>
      <c r="H111" s="675">
        <f>'Portugal sources'!N110</f>
        <v>253.9</v>
      </c>
      <c r="I111" s="305"/>
      <c r="J111" s="227"/>
      <c r="K111" s="227"/>
    </row>
    <row r="112" spans="1:11" x14ac:dyDescent="0.25">
      <c r="A112" s="6">
        <v>2006</v>
      </c>
      <c r="B112" s="665"/>
      <c r="C112" s="708"/>
      <c r="D112" s="270">
        <f>'Portugal sources'!D111</f>
        <v>36.799999999999997</v>
      </c>
      <c r="E112" s="711"/>
      <c r="F112" s="496"/>
      <c r="G112" s="321">
        <f>'Portugal sources'!L111</f>
        <v>18.100000000000001</v>
      </c>
      <c r="H112" s="675">
        <f>'Portugal sources'!N111</f>
        <v>253.3</v>
      </c>
      <c r="I112" s="305"/>
      <c r="J112" s="227"/>
      <c r="K112" s="227"/>
    </row>
    <row r="113" spans="1:11" x14ac:dyDescent="0.25">
      <c r="A113" s="6">
        <v>2007</v>
      </c>
      <c r="B113" s="665"/>
      <c r="C113" s="708"/>
      <c r="D113" s="270">
        <f>'Portugal sources'!D112</f>
        <v>35.799999999999997</v>
      </c>
      <c r="E113" s="711"/>
      <c r="F113" s="496"/>
      <c r="G113" s="321">
        <f>'Portugal sources'!L112</f>
        <v>18.5</v>
      </c>
      <c r="H113" s="675">
        <f>'Portugal sources'!N112</f>
        <v>252.2</v>
      </c>
      <c r="I113" s="305"/>
      <c r="J113" s="227"/>
      <c r="K113" s="227"/>
    </row>
    <row r="114" spans="1:11" x14ac:dyDescent="0.25">
      <c r="A114" s="6">
        <v>2008</v>
      </c>
      <c r="B114" s="665"/>
      <c r="C114" s="708"/>
      <c r="D114" s="270">
        <f>'Portugal sources'!D113</f>
        <v>35.4</v>
      </c>
      <c r="E114" s="711"/>
      <c r="F114" s="496"/>
      <c r="G114" s="321">
        <f>'Portugal sources'!L113</f>
        <v>17.899999999999999</v>
      </c>
      <c r="H114" s="673">
        <f>'Portugal sources'!N113</f>
        <v>251.6</v>
      </c>
      <c r="I114" s="305"/>
      <c r="J114" s="227"/>
      <c r="K114" s="227"/>
    </row>
    <row r="115" spans="1:11" x14ac:dyDescent="0.25">
      <c r="A115" s="6">
        <v>2009</v>
      </c>
      <c r="B115" s="665"/>
      <c r="C115" s="708"/>
      <c r="D115" s="270">
        <f>'Portugal sources'!E114</f>
        <v>33.700000000000003</v>
      </c>
      <c r="E115" s="711"/>
      <c r="F115" s="496"/>
      <c r="G115" s="321">
        <f>'Portugal sources'!L114</f>
        <v>17.899999999999999</v>
      </c>
      <c r="H115" s="682">
        <f>'Portugal sources'!O114*'Portugal '!H$114/'Portugal sources'!O$113</f>
        <v>241.59475525701407</v>
      </c>
      <c r="I115" s="305"/>
      <c r="J115" s="227"/>
      <c r="K115" s="227"/>
    </row>
    <row r="116" spans="1:11" x14ac:dyDescent="0.25">
      <c r="A116" s="6">
        <v>2010</v>
      </c>
      <c r="B116" s="665"/>
      <c r="C116" s="708"/>
      <c r="D116" s="270">
        <f>'Portugal sources'!E115</f>
        <v>34.200000000000003</v>
      </c>
      <c r="E116" s="711"/>
      <c r="F116" s="496"/>
      <c r="G116" s="321">
        <f>'Portugal sources'!L115</f>
        <v>18</v>
      </c>
      <c r="H116" s="682">
        <f>'Portugal sources'!O115*'Portugal '!H$114/'Portugal sources'!O$113</f>
        <v>234.43502308774254</v>
      </c>
      <c r="I116" s="305"/>
      <c r="J116" s="227"/>
      <c r="K116" s="227"/>
    </row>
    <row r="117" spans="1:11" x14ac:dyDescent="0.25">
      <c r="A117" s="6">
        <v>2011</v>
      </c>
      <c r="B117" s="665"/>
      <c r="C117" s="708"/>
      <c r="D117" s="270">
        <f>'Portugal sources'!E116</f>
        <v>34.5</v>
      </c>
      <c r="E117" s="711"/>
      <c r="F117" s="496"/>
      <c r="G117" s="321">
        <f>'Portugal sources'!L116</f>
        <v>17.899999999999999</v>
      </c>
      <c r="H117" s="682">
        <f>'Portugal sources'!O116*'Portugal '!H$114/'Portugal sources'!O$113</f>
        <v>240.12608495169957</v>
      </c>
      <c r="I117" s="305"/>
      <c r="J117" s="227"/>
      <c r="K117" s="227"/>
    </row>
    <row r="118" spans="1:11" x14ac:dyDescent="0.25">
      <c r="A118" s="6">
        <v>2012</v>
      </c>
      <c r="B118" s="665"/>
      <c r="C118" s="708"/>
      <c r="D118" s="270">
        <f>'Portugal sources'!E117</f>
        <v>34.200000000000003</v>
      </c>
      <c r="E118" s="711"/>
      <c r="F118" s="496"/>
      <c r="G118" s="321">
        <f>'Portugal sources'!L117</f>
        <v>18.7</v>
      </c>
      <c r="H118" s="682">
        <f>'Portugal sources'!O117*'Portugal '!H$114/'Portugal sources'!O$113</f>
        <v>235.44474597025703</v>
      </c>
      <c r="I118" s="305"/>
      <c r="J118" s="227"/>
      <c r="K118" s="227"/>
    </row>
    <row r="119" spans="1:11" x14ac:dyDescent="0.25">
      <c r="A119" s="6">
        <v>2013</v>
      </c>
      <c r="B119" s="665"/>
      <c r="C119" s="708"/>
      <c r="D119" s="270">
        <f>'Portugal sources'!E118</f>
        <v>34.5</v>
      </c>
      <c r="E119" s="711"/>
      <c r="F119" s="496"/>
      <c r="G119" s="321">
        <f>'Portugal sources'!L118</f>
        <v>19.5</v>
      </c>
      <c r="H119" s="682">
        <f>'Portugal sources'!O118*'Portugal '!H$114/'Portugal sources'!O$113</f>
        <v>235.9954938925755</v>
      </c>
      <c r="I119" s="305"/>
      <c r="J119" s="227"/>
      <c r="K119" s="227"/>
    </row>
    <row r="120" spans="1:11" x14ac:dyDescent="0.25">
      <c r="A120" s="6">
        <v>2014</v>
      </c>
      <c r="B120" s="665"/>
      <c r="C120" s="708"/>
      <c r="D120" s="270">
        <f>'Portugal sources'!E119</f>
        <v>34</v>
      </c>
      <c r="E120" s="711"/>
      <c r="F120" s="496"/>
      <c r="G120" s="321">
        <f>'Portugal sources'!L119</f>
        <v>19.5</v>
      </c>
      <c r="H120" s="682">
        <f>'Portugal sources'!O119*'Portugal '!H$114/'Portugal sources'!O$113</f>
        <v>228.28501380098555</v>
      </c>
      <c r="I120" s="305"/>
      <c r="J120" s="227"/>
      <c r="K120" s="227"/>
    </row>
    <row r="121" spans="1:11" ht="15.75" thickBot="1" x14ac:dyDescent="0.3">
      <c r="A121" s="143">
        <v>2015</v>
      </c>
      <c r="B121" s="667"/>
      <c r="C121" s="709"/>
      <c r="D121" s="679"/>
      <c r="E121" s="712"/>
      <c r="F121" s="713"/>
      <c r="G121" s="656"/>
      <c r="H121" s="681"/>
      <c r="I121" s="306"/>
      <c r="J121" s="223"/>
      <c r="K121" s="223"/>
    </row>
    <row r="122" spans="1:11" ht="15.75" thickTop="1" x14ac:dyDescent="0.25">
      <c r="B122" s="119"/>
      <c r="C122" s="119"/>
      <c r="D122" s="119"/>
      <c r="G122" s="119"/>
      <c r="H122" s="120"/>
      <c r="I122" s="120"/>
      <c r="J122" s="120"/>
      <c r="K122" s="120"/>
    </row>
    <row r="123" spans="1:11" x14ac:dyDescent="0.25">
      <c r="A123" s="42" t="s">
        <v>70</v>
      </c>
      <c r="B123" s="1509" t="s">
        <v>71</v>
      </c>
      <c r="C123" s="1509"/>
      <c r="D123" s="1509"/>
      <c r="E123" s="1509"/>
      <c r="F123" s="1509"/>
      <c r="G123" s="1509"/>
      <c r="H123" s="43"/>
      <c r="I123" s="19"/>
      <c r="J123" s="121"/>
    </row>
    <row r="124" spans="1:11" x14ac:dyDescent="0.25">
      <c r="A124" s="42"/>
      <c r="B124" s="1079" t="s">
        <v>485</v>
      </c>
      <c r="C124" s="610"/>
      <c r="D124" s="610"/>
      <c r="E124" s="610"/>
      <c r="F124" s="685"/>
      <c r="G124" s="610"/>
      <c r="H124" s="43"/>
      <c r="I124" s="19"/>
    </row>
    <row r="125" spans="1:11" ht="33.950000000000003" customHeight="1" x14ac:dyDescent="0.25">
      <c r="A125" s="42" t="s">
        <v>72</v>
      </c>
      <c r="B125" s="1510" t="s">
        <v>486</v>
      </c>
      <c r="C125" s="1510"/>
      <c r="D125" s="1510"/>
      <c r="E125" s="1510"/>
      <c r="F125" s="1510"/>
      <c r="G125" s="1510"/>
      <c r="H125" s="1510"/>
      <c r="I125" s="1510"/>
      <c r="J125" s="1510"/>
      <c r="K125" s="304"/>
    </row>
    <row r="126" spans="1:11" x14ac:dyDescent="0.25">
      <c r="A126" s="46" t="s">
        <v>73</v>
      </c>
      <c r="B126" s="622"/>
      <c r="C126" s="622"/>
      <c r="D126" s="622"/>
      <c r="E126" s="622"/>
      <c r="F126" s="696"/>
      <c r="G126" s="622"/>
      <c r="H126" s="45"/>
      <c r="I126" s="45"/>
      <c r="J126" s="304"/>
      <c r="K126" s="304"/>
    </row>
    <row r="127" spans="1:11" s="70" customFormat="1" ht="44.25" customHeight="1" x14ac:dyDescent="0.25">
      <c r="A127" s="980" t="s">
        <v>55</v>
      </c>
      <c r="B127" s="1553" t="s">
        <v>674</v>
      </c>
      <c r="C127" s="1553"/>
      <c r="D127" s="1553"/>
      <c r="E127" s="1508"/>
      <c r="F127" s="1508"/>
      <c r="G127" s="1508"/>
      <c r="H127" s="1508"/>
      <c r="I127" s="1508"/>
      <c r="J127" s="1508"/>
      <c r="K127" s="123"/>
    </row>
    <row r="128" spans="1:11" s="70" customFormat="1" x14ac:dyDescent="0.25">
      <c r="A128" s="980" t="s">
        <v>56</v>
      </c>
      <c r="B128" s="1553" t="s">
        <v>675</v>
      </c>
      <c r="C128" s="1553"/>
      <c r="D128" s="1553"/>
      <c r="E128" s="1508"/>
      <c r="F128" s="1508"/>
      <c r="G128" s="1508"/>
      <c r="H128" s="1508"/>
      <c r="I128" s="1508"/>
      <c r="J128" s="1508"/>
      <c r="K128" s="123"/>
    </row>
    <row r="129" spans="1:11" s="70" customFormat="1" ht="44.25" customHeight="1" x14ac:dyDescent="0.25">
      <c r="A129" s="980" t="s">
        <v>57</v>
      </c>
      <c r="B129" s="1553" t="s">
        <v>676</v>
      </c>
      <c r="C129" s="1553"/>
      <c r="D129" s="1553"/>
      <c r="E129" s="1553"/>
      <c r="F129" s="1553"/>
      <c r="G129" s="1553"/>
      <c r="H129" s="1553"/>
      <c r="I129" s="1553"/>
      <c r="J129" s="1553"/>
      <c r="K129" s="124"/>
    </row>
    <row r="130" spans="1:11" ht="32.1" customHeight="1" x14ac:dyDescent="0.25">
      <c r="A130" s="980" t="s">
        <v>58</v>
      </c>
      <c r="B130" s="1508" t="s">
        <v>677</v>
      </c>
      <c r="C130" s="1508"/>
      <c r="D130" s="1508"/>
      <c r="E130" s="1508"/>
      <c r="F130" s="1508"/>
      <c r="G130" s="1508"/>
      <c r="H130" s="1508"/>
      <c r="I130" s="1508"/>
      <c r="J130" s="1508"/>
      <c r="K130" s="123"/>
    </row>
    <row r="131" spans="1:11" x14ac:dyDescent="0.25">
      <c r="A131" s="980" t="s">
        <v>76</v>
      </c>
      <c r="B131" s="1553" t="s">
        <v>181</v>
      </c>
      <c r="C131" s="1553"/>
      <c r="D131" s="1553"/>
      <c r="E131" s="1508"/>
      <c r="F131" s="1508"/>
      <c r="G131" s="1508"/>
      <c r="H131" s="1508"/>
      <c r="I131" s="1508"/>
      <c r="J131" s="1508"/>
      <c r="K131" s="642"/>
    </row>
    <row r="132" spans="1:11" x14ac:dyDescent="0.25">
      <c r="A132" s="19"/>
      <c r="B132" s="32"/>
      <c r="C132" s="32"/>
      <c r="D132" s="32"/>
      <c r="E132" s="32"/>
      <c r="F132" s="32"/>
      <c r="G132" s="32"/>
      <c r="H132" s="32"/>
    </row>
    <row r="133" spans="1:11" x14ac:dyDescent="0.25">
      <c r="B133" s="1503" t="s">
        <v>78</v>
      </c>
      <c r="C133" s="1503"/>
      <c r="D133" s="1503"/>
      <c r="E133" s="1503"/>
      <c r="F133" s="684"/>
      <c r="G133" s="32"/>
      <c r="H133" s="32"/>
    </row>
  </sheetData>
  <mergeCells count="13">
    <mergeCell ref="B1:I1"/>
    <mergeCell ref="B133:E133"/>
    <mergeCell ref="B123:G123"/>
    <mergeCell ref="B125:J125"/>
    <mergeCell ref="B127:J127"/>
    <mergeCell ref="B128:J128"/>
    <mergeCell ref="B129:J129"/>
    <mergeCell ref="B3:D3"/>
    <mergeCell ref="B130:J130"/>
    <mergeCell ref="B131:J131"/>
    <mergeCell ref="B2:D2"/>
    <mergeCell ref="E2:F2"/>
    <mergeCell ref="E3:F3"/>
  </mergeCells>
  <hyperlinks>
    <hyperlink ref="J126" r:id="rId1" display="http://www.lisdatacenter.org/data-access/key-figures/" xr:uid="{00000000-0004-0000-2300-000000000000}"/>
    <hyperlink ref="B133" location="'Portugal sources'!A1" display="Explore the original series, references, and sources" xr:uid="{00000000-0004-0000-2300-000001000000}"/>
    <hyperlink ref="E133" location="'Portugal sources'!A1" display="'Portugal sources'!A1" xr:uid="{00000000-0004-0000-2300-000002000000}"/>
    <hyperlink ref="C133" location="'Portugal sources'!A1" display="'Portugal sources'!A1" xr:uid="{00000000-0004-0000-2300-000003000000}"/>
    <hyperlink ref="D133" location="'Portugal sources'!A1" display="'Portugal sources'!A1" xr:uid="{00000000-0004-0000-2300-000004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145"/>
  <sheetViews>
    <sheetView workbookViewId="0">
      <pane xSplit="1" ySplit="4" topLeftCell="B77" activePane="bottomRight" state="frozen"/>
      <selection pane="topRight" activeCell="B1" sqref="B1"/>
      <selection pane="bottomLeft" activeCell="A5" sqref="A5"/>
      <selection pane="bottomRight" activeCell="A141" sqref="A141"/>
    </sheetView>
  </sheetViews>
  <sheetFormatPr defaultColWidth="8.85546875" defaultRowHeight="15" x14ac:dyDescent="0.25"/>
  <cols>
    <col min="1" max="1" width="9.7109375" style="19" customWidth="1"/>
    <col min="2" max="2" width="18.42578125" style="70" customWidth="1"/>
    <col min="3" max="3" width="17.140625" style="70" customWidth="1"/>
    <col min="4" max="4" width="18" style="70" customWidth="1"/>
    <col min="5" max="5" width="17.42578125" style="70" customWidth="1"/>
    <col min="6" max="6" width="1.85546875" customWidth="1"/>
    <col min="7" max="8" width="16.140625" customWidth="1"/>
    <col min="9" max="9" width="1.85546875" customWidth="1"/>
    <col min="10" max="12" width="17.85546875" customWidth="1"/>
    <col min="13" max="13" width="1.85546875" customWidth="1"/>
    <col min="14" max="15" width="18.28515625" customWidth="1"/>
    <col min="16" max="16" width="4.140625" customWidth="1"/>
    <col min="17" max="17" width="3.140625" customWidth="1"/>
    <col min="18" max="18" width="3.140625" style="70" customWidth="1"/>
  </cols>
  <sheetData>
    <row r="1" spans="1:18" ht="27" thickBot="1" x14ac:dyDescent="0.45">
      <c r="B1" s="1567" t="s">
        <v>828</v>
      </c>
      <c r="C1" s="1568"/>
      <c r="D1" s="1568"/>
      <c r="E1" s="1568"/>
      <c r="F1" s="1568"/>
      <c r="G1" s="1568"/>
      <c r="H1" s="1568"/>
      <c r="I1" s="1568"/>
      <c r="J1" s="1568"/>
      <c r="K1" s="1568"/>
      <c r="L1" s="1568"/>
      <c r="M1" s="1568"/>
      <c r="N1" s="1568"/>
      <c r="O1" s="1568"/>
      <c r="P1" s="59"/>
      <c r="Q1" s="256"/>
    </row>
    <row r="2" spans="1:18" x14ac:dyDescent="0.25">
      <c r="B2" s="1517" t="s">
        <v>175</v>
      </c>
      <c r="C2" s="1518"/>
      <c r="D2" s="1518"/>
      <c r="E2" s="1519"/>
      <c r="F2" s="58"/>
      <c r="G2" s="1517" t="s">
        <v>61</v>
      </c>
      <c r="H2" s="1519"/>
      <c r="I2" s="59"/>
      <c r="J2" s="1517" t="s">
        <v>62</v>
      </c>
      <c r="K2" s="1518"/>
      <c r="L2" s="1519"/>
      <c r="M2" s="59"/>
      <c r="N2" s="1544" t="s">
        <v>280</v>
      </c>
      <c r="O2" s="1546"/>
      <c r="P2" s="614"/>
      <c r="Q2" s="257"/>
    </row>
    <row r="3" spans="1:18" x14ac:dyDescent="0.25">
      <c r="A3" s="24" t="s">
        <v>65</v>
      </c>
      <c r="B3" s="60" t="s">
        <v>79</v>
      </c>
      <c r="C3" s="693" t="s">
        <v>80</v>
      </c>
      <c r="D3" s="693" t="s">
        <v>81</v>
      </c>
      <c r="E3" s="694" t="s">
        <v>82</v>
      </c>
      <c r="F3" s="619"/>
      <c r="G3" s="60" t="s">
        <v>83</v>
      </c>
      <c r="H3" s="694" t="s">
        <v>84</v>
      </c>
      <c r="I3" s="619"/>
      <c r="J3" s="60" t="s">
        <v>85</v>
      </c>
      <c r="K3" s="619" t="s">
        <v>86</v>
      </c>
      <c r="L3" s="620" t="s">
        <v>87</v>
      </c>
      <c r="M3" s="619"/>
      <c r="N3" s="60" t="s">
        <v>88</v>
      </c>
      <c r="O3" s="620" t="s">
        <v>277</v>
      </c>
      <c r="P3" s="619"/>
      <c r="Q3" s="251"/>
      <c r="R3" s="246"/>
    </row>
    <row r="4" spans="1:18" ht="120" x14ac:dyDescent="0.25">
      <c r="A4" s="28" t="s">
        <v>4</v>
      </c>
      <c r="B4" s="388" t="s">
        <v>646</v>
      </c>
      <c r="C4" s="273" t="s">
        <v>647</v>
      </c>
      <c r="D4" s="273" t="s">
        <v>648</v>
      </c>
      <c r="E4" s="274" t="s">
        <v>170</v>
      </c>
      <c r="F4" s="1173"/>
      <c r="G4" s="1174" t="s">
        <v>474</v>
      </c>
      <c r="H4" s="1000" t="s">
        <v>651</v>
      </c>
      <c r="I4" s="1173"/>
      <c r="J4" s="1096" t="s">
        <v>275</v>
      </c>
      <c r="K4" s="1342" t="s">
        <v>649</v>
      </c>
      <c r="L4" s="1064" t="s">
        <v>276</v>
      </c>
      <c r="M4" s="1209"/>
      <c r="N4" s="388" t="s">
        <v>278</v>
      </c>
      <c r="O4" s="274" t="s">
        <v>161</v>
      </c>
      <c r="P4" s="133"/>
      <c r="Q4" s="252"/>
      <c r="R4" s="67"/>
    </row>
    <row r="5" spans="1:18" x14ac:dyDescent="0.25">
      <c r="A5" s="19">
        <v>1900</v>
      </c>
      <c r="B5" s="1308"/>
      <c r="C5" s="1367"/>
      <c r="D5" s="1367"/>
      <c r="E5" s="1368"/>
      <c r="F5" s="1211"/>
      <c r="G5" s="1293"/>
      <c r="H5" s="1294"/>
      <c r="I5" s="1211"/>
      <c r="J5" s="1347"/>
      <c r="K5" s="1213"/>
      <c r="L5" s="1345"/>
      <c r="M5" s="1213"/>
      <c r="N5" s="388"/>
      <c r="O5" s="923"/>
      <c r="P5" s="516"/>
      <c r="Q5" s="250"/>
      <c r="R5" s="65"/>
    </row>
    <row r="6" spans="1:18" x14ac:dyDescent="0.25">
      <c r="A6" s="19">
        <v>1901</v>
      </c>
      <c r="B6" s="1308"/>
      <c r="C6" s="1367"/>
      <c r="D6" s="1367"/>
      <c r="E6" s="1368"/>
      <c r="F6" s="1211"/>
      <c r="G6" s="1293"/>
      <c r="H6" s="1294"/>
      <c r="I6" s="1211"/>
      <c r="J6" s="1347"/>
      <c r="K6" s="1213"/>
      <c r="L6" s="1345"/>
      <c r="M6" s="1213"/>
      <c r="N6" s="922"/>
      <c r="O6" s="923"/>
      <c r="P6" s="516"/>
      <c r="Q6" s="250"/>
      <c r="R6" s="65"/>
    </row>
    <row r="7" spans="1:18" x14ac:dyDescent="0.25">
      <c r="A7" s="19">
        <v>1902</v>
      </c>
      <c r="B7" s="1308"/>
      <c r="C7" s="1367"/>
      <c r="D7" s="1367"/>
      <c r="E7" s="1368"/>
      <c r="F7" s="1211"/>
      <c r="G7" s="1293"/>
      <c r="H7" s="1294"/>
      <c r="I7" s="1211"/>
      <c r="J7" s="1347"/>
      <c r="K7" s="1213"/>
      <c r="L7" s="1345"/>
      <c r="M7" s="1213"/>
      <c r="N7" s="922"/>
      <c r="O7" s="923"/>
      <c r="P7" s="516"/>
      <c r="Q7" s="250"/>
      <c r="R7" s="65"/>
    </row>
    <row r="8" spans="1:18" x14ac:dyDescent="0.25">
      <c r="A8" s="19">
        <v>1903</v>
      </c>
      <c r="B8" s="1308"/>
      <c r="C8" s="1367"/>
      <c r="D8" s="1367"/>
      <c r="E8" s="1368"/>
      <c r="F8" s="1211"/>
      <c r="G8" s="1293"/>
      <c r="H8" s="1294"/>
      <c r="I8" s="1211"/>
      <c r="J8" s="1347"/>
      <c r="K8" s="1213"/>
      <c r="L8" s="1345"/>
      <c r="M8" s="1213"/>
      <c r="N8" s="922"/>
      <c r="O8" s="923"/>
      <c r="P8" s="516"/>
      <c r="Q8" s="250"/>
      <c r="R8" s="65"/>
    </row>
    <row r="9" spans="1:18" x14ac:dyDescent="0.25">
      <c r="A9" s="19">
        <v>1904</v>
      </c>
      <c r="B9" s="1308"/>
      <c r="C9" s="1367"/>
      <c r="D9" s="1367"/>
      <c r="E9" s="1368"/>
      <c r="F9" s="1211"/>
      <c r="G9" s="1293"/>
      <c r="H9" s="1294"/>
      <c r="I9" s="1211"/>
      <c r="J9" s="1347"/>
      <c r="K9" s="1213"/>
      <c r="L9" s="1345"/>
      <c r="M9" s="1213"/>
      <c r="N9" s="922"/>
      <c r="O9" s="923"/>
      <c r="P9" s="516"/>
      <c r="Q9" s="250"/>
      <c r="R9" s="65"/>
    </row>
    <row r="10" spans="1:18" x14ac:dyDescent="0.25">
      <c r="A10" s="19">
        <v>1905</v>
      </c>
      <c r="B10" s="1308"/>
      <c r="C10" s="1367"/>
      <c r="D10" s="1367"/>
      <c r="E10" s="1368"/>
      <c r="F10" s="1211"/>
      <c r="G10" s="1293"/>
      <c r="H10" s="1294"/>
      <c r="I10" s="1211"/>
      <c r="J10" s="1347"/>
      <c r="K10" s="1213"/>
      <c r="L10" s="1345"/>
      <c r="M10" s="1213"/>
      <c r="N10" s="922"/>
      <c r="O10" s="923"/>
      <c r="P10" s="516"/>
      <c r="Q10" s="250"/>
      <c r="R10" s="65"/>
    </row>
    <row r="11" spans="1:18" x14ac:dyDescent="0.25">
      <c r="A11" s="19">
        <v>1906</v>
      </c>
      <c r="B11" s="1308"/>
      <c r="C11" s="1367"/>
      <c r="D11" s="1367"/>
      <c r="E11" s="1368"/>
      <c r="F11" s="1211"/>
      <c r="G11" s="1293"/>
      <c r="H11" s="1294"/>
      <c r="I11" s="1211"/>
      <c r="J11" s="1347"/>
      <c r="K11" s="1213"/>
      <c r="L11" s="1345"/>
      <c r="M11" s="1213"/>
      <c r="N11" s="922"/>
      <c r="O11" s="923"/>
      <c r="P11" s="516"/>
      <c r="Q11" s="250"/>
      <c r="R11" s="65"/>
    </row>
    <row r="12" spans="1:18" x14ac:dyDescent="0.25">
      <c r="A12" s="19">
        <v>1907</v>
      </c>
      <c r="B12" s="1308"/>
      <c r="C12" s="1367"/>
      <c r="D12" s="1367"/>
      <c r="E12" s="1368"/>
      <c r="F12" s="1211"/>
      <c r="G12" s="1293"/>
      <c r="H12" s="1294"/>
      <c r="I12" s="1211"/>
      <c r="J12" s="1347"/>
      <c r="K12" s="1213"/>
      <c r="L12" s="1345"/>
      <c r="M12" s="1213"/>
      <c r="N12" s="922"/>
      <c r="O12" s="923"/>
      <c r="P12" s="516"/>
      <c r="Q12" s="250"/>
      <c r="R12" s="65"/>
    </row>
    <row r="13" spans="1:18" x14ac:dyDescent="0.25">
      <c r="A13" s="19">
        <v>1908</v>
      </c>
      <c r="B13" s="1308"/>
      <c r="C13" s="1367"/>
      <c r="D13" s="1367"/>
      <c r="E13" s="1368"/>
      <c r="F13" s="1211"/>
      <c r="G13" s="1293"/>
      <c r="H13" s="1294"/>
      <c r="I13" s="1211"/>
      <c r="J13" s="1347"/>
      <c r="K13" s="1213"/>
      <c r="L13" s="1345"/>
      <c r="M13" s="1213"/>
      <c r="N13" s="922"/>
      <c r="O13" s="923"/>
      <c r="P13" s="516"/>
      <c r="Q13" s="250"/>
      <c r="R13" s="65"/>
    </row>
    <row r="14" spans="1:18" x14ac:dyDescent="0.25">
      <c r="A14" s="19">
        <v>1909</v>
      </c>
      <c r="B14" s="1308"/>
      <c r="C14" s="1367"/>
      <c r="D14" s="1367"/>
      <c r="E14" s="1368"/>
      <c r="F14" s="1211"/>
      <c r="G14" s="1293"/>
      <c r="H14" s="1294"/>
      <c r="I14" s="1211"/>
      <c r="J14" s="1347"/>
      <c r="K14" s="1213"/>
      <c r="L14" s="1345"/>
      <c r="M14" s="1213"/>
      <c r="N14" s="922"/>
      <c r="O14" s="923"/>
      <c r="P14" s="516"/>
      <c r="Q14" s="250"/>
      <c r="R14" s="65"/>
    </row>
    <row r="15" spans="1:18" x14ac:dyDescent="0.25">
      <c r="A15" s="19">
        <v>1910</v>
      </c>
      <c r="B15" s="1308"/>
      <c r="C15" s="1367"/>
      <c r="D15" s="1367"/>
      <c r="E15" s="1368"/>
      <c r="F15" s="1211"/>
      <c r="G15" s="1293"/>
      <c r="H15" s="1294"/>
      <c r="I15" s="1211"/>
      <c r="J15" s="1347"/>
      <c r="K15" s="1213"/>
      <c r="L15" s="1345"/>
      <c r="M15" s="1213"/>
      <c r="N15" s="922"/>
      <c r="O15" s="923"/>
      <c r="P15" s="516"/>
      <c r="Q15" s="250"/>
      <c r="R15" s="65"/>
    </row>
    <row r="16" spans="1:18" x14ac:dyDescent="0.25">
      <c r="A16" s="19">
        <v>1911</v>
      </c>
      <c r="B16" s="1295"/>
      <c r="C16" s="1369"/>
      <c r="D16" s="1369"/>
      <c r="E16" s="1370"/>
      <c r="F16" s="1218"/>
      <c r="G16" s="1293"/>
      <c r="H16" s="1294"/>
      <c r="I16" s="1218"/>
      <c r="J16" s="1318"/>
      <c r="K16" s="1219"/>
      <c r="L16" s="1309"/>
      <c r="M16" s="1219"/>
      <c r="N16" s="1318"/>
      <c r="O16" s="1309"/>
      <c r="P16" s="517"/>
      <c r="Q16" s="245"/>
      <c r="R16" s="90"/>
    </row>
    <row r="17" spans="1:18" x14ac:dyDescent="0.25">
      <c r="A17" s="19">
        <v>1912</v>
      </c>
      <c r="B17" s="1295"/>
      <c r="C17" s="1369"/>
      <c r="D17" s="1369"/>
      <c r="E17" s="1370"/>
      <c r="F17" s="1218"/>
      <c r="G17" s="1293"/>
      <c r="H17" s="1294"/>
      <c r="I17" s="1218"/>
      <c r="J17" s="1318"/>
      <c r="K17" s="1219"/>
      <c r="L17" s="1309"/>
      <c r="M17" s="1219"/>
      <c r="N17" s="1318"/>
      <c r="O17" s="1309"/>
      <c r="P17" s="517"/>
      <c r="Q17" s="245"/>
      <c r="R17" s="90"/>
    </row>
    <row r="18" spans="1:18" x14ac:dyDescent="0.25">
      <c r="A18" s="19">
        <v>1913</v>
      </c>
      <c r="B18" s="1295"/>
      <c r="C18" s="1369"/>
      <c r="D18" s="1369"/>
      <c r="E18" s="1370"/>
      <c r="F18" s="1218"/>
      <c r="G18" s="1293"/>
      <c r="H18" s="1294"/>
      <c r="I18" s="1218"/>
      <c r="J18" s="1318"/>
      <c r="K18" s="1219"/>
      <c r="L18" s="1309"/>
      <c r="M18" s="1219"/>
      <c r="N18" s="1318"/>
      <c r="O18" s="1309"/>
      <c r="P18" s="517"/>
      <c r="Q18" s="245"/>
      <c r="R18" s="90"/>
    </row>
    <row r="19" spans="1:18" x14ac:dyDescent="0.25">
      <c r="A19" s="19">
        <v>1914</v>
      </c>
      <c r="B19" s="1295"/>
      <c r="C19" s="1369"/>
      <c r="D19" s="1369"/>
      <c r="E19" s="1370"/>
      <c r="F19" s="1218"/>
      <c r="G19" s="1293"/>
      <c r="H19" s="1294"/>
      <c r="I19" s="1218"/>
      <c r="J19" s="1318"/>
      <c r="K19" s="1219"/>
      <c r="L19" s="1309"/>
      <c r="M19" s="1219"/>
      <c r="N19" s="1318"/>
      <c r="O19" s="1309"/>
      <c r="P19" s="517"/>
      <c r="Q19" s="245"/>
      <c r="R19" s="90"/>
    </row>
    <row r="20" spans="1:18" x14ac:dyDescent="0.25">
      <c r="A20" s="19">
        <v>1915</v>
      </c>
      <c r="B20" s="1295"/>
      <c r="C20" s="1369"/>
      <c r="D20" s="1369"/>
      <c r="E20" s="1370"/>
      <c r="F20" s="1218"/>
      <c r="G20" s="1293"/>
      <c r="H20" s="1294"/>
      <c r="I20" s="1218"/>
      <c r="J20" s="1318"/>
      <c r="K20" s="1219"/>
      <c r="L20" s="1309"/>
      <c r="M20" s="1219"/>
      <c r="N20" s="1318"/>
      <c r="O20" s="1309"/>
      <c r="P20" s="517"/>
      <c r="Q20" s="245"/>
      <c r="R20" s="90"/>
    </row>
    <row r="21" spans="1:18" x14ac:dyDescent="0.25">
      <c r="A21" s="19">
        <v>1916</v>
      </c>
      <c r="B21" s="1295"/>
      <c r="C21" s="1369"/>
      <c r="D21" s="1369"/>
      <c r="E21" s="1370"/>
      <c r="F21" s="1218"/>
      <c r="G21" s="1293"/>
      <c r="H21" s="1294"/>
      <c r="I21" s="1218"/>
      <c r="J21" s="1318"/>
      <c r="K21" s="1219"/>
      <c r="L21" s="1309"/>
      <c r="M21" s="1219"/>
      <c r="N21" s="1318"/>
      <c r="O21" s="1309"/>
      <c r="P21" s="517"/>
      <c r="Q21" s="245"/>
      <c r="R21" s="90"/>
    </row>
    <row r="22" spans="1:18" x14ac:dyDescent="0.25">
      <c r="A22" s="19">
        <v>1917</v>
      </c>
      <c r="B22" s="1295"/>
      <c r="C22" s="1369"/>
      <c r="D22" s="1369"/>
      <c r="E22" s="1370"/>
      <c r="F22" s="1218"/>
      <c r="G22" s="1293"/>
      <c r="H22" s="1294"/>
      <c r="I22" s="1218"/>
      <c r="J22" s="1318"/>
      <c r="K22" s="1219"/>
      <c r="L22" s="1309"/>
      <c r="M22" s="1219"/>
      <c r="N22" s="1318"/>
      <c r="O22" s="1309"/>
      <c r="P22" s="517"/>
      <c r="Q22" s="245"/>
      <c r="R22" s="90"/>
    </row>
    <row r="23" spans="1:18" x14ac:dyDescent="0.25">
      <c r="A23" s="19">
        <v>1918</v>
      </c>
      <c r="B23" s="1295"/>
      <c r="C23" s="1369"/>
      <c r="D23" s="1369"/>
      <c r="E23" s="1370"/>
      <c r="F23" s="1218"/>
      <c r="G23" s="1293"/>
      <c r="H23" s="1294"/>
      <c r="I23" s="1218"/>
      <c r="J23" s="1318"/>
      <c r="K23" s="1219"/>
      <c r="L23" s="1309"/>
      <c r="M23" s="1219"/>
      <c r="N23" s="1318"/>
      <c r="O23" s="1309"/>
      <c r="P23" s="517"/>
      <c r="Q23" s="245"/>
      <c r="R23" s="90"/>
    </row>
    <row r="24" spans="1:18" x14ac:dyDescent="0.25">
      <c r="A24" s="19">
        <v>1919</v>
      </c>
      <c r="B24" s="1295"/>
      <c r="C24" s="1369"/>
      <c r="D24" s="1369"/>
      <c r="E24" s="1370"/>
      <c r="F24" s="1218"/>
      <c r="G24" s="1293"/>
      <c r="H24" s="1294"/>
      <c r="I24" s="1218"/>
      <c r="J24" s="1318"/>
      <c r="K24" s="1219"/>
      <c r="L24" s="1309"/>
      <c r="M24" s="1219"/>
      <c r="N24" s="1318"/>
      <c r="O24" s="1309"/>
      <c r="P24" s="517"/>
      <c r="Q24" s="245"/>
      <c r="R24" s="90"/>
    </row>
    <row r="25" spans="1:18" x14ac:dyDescent="0.25">
      <c r="A25" s="19">
        <v>1920</v>
      </c>
      <c r="B25" s="1295"/>
      <c r="C25" s="1369"/>
      <c r="D25" s="1369"/>
      <c r="E25" s="1370"/>
      <c r="F25" s="1218"/>
      <c r="G25" s="1293"/>
      <c r="H25" s="1294"/>
      <c r="I25" s="1218"/>
      <c r="J25" s="1318"/>
      <c r="K25" s="1219"/>
      <c r="L25" s="1309"/>
      <c r="M25" s="1219"/>
      <c r="N25" s="1318"/>
      <c r="O25" s="1309"/>
      <c r="P25" s="517"/>
      <c r="Q25" s="245"/>
      <c r="R25" s="90"/>
    </row>
    <row r="26" spans="1:18" x14ac:dyDescent="0.25">
      <c r="A26" s="19">
        <v>1921</v>
      </c>
      <c r="B26" s="1295"/>
      <c r="C26" s="1369"/>
      <c r="D26" s="1369"/>
      <c r="E26" s="1370"/>
      <c r="F26" s="1218"/>
      <c r="G26" s="1293"/>
      <c r="H26" s="1294"/>
      <c r="I26" s="1218"/>
      <c r="J26" s="1318"/>
      <c r="K26" s="1219"/>
      <c r="L26" s="1309"/>
      <c r="M26" s="1219"/>
      <c r="N26" s="1318"/>
      <c r="O26" s="1309"/>
      <c r="P26" s="517"/>
      <c r="Q26" s="245"/>
      <c r="R26" s="90"/>
    </row>
    <row r="27" spans="1:18" x14ac:dyDescent="0.25">
      <c r="A27" s="19">
        <v>1922</v>
      </c>
      <c r="B27" s="1295"/>
      <c r="C27" s="1369"/>
      <c r="D27" s="1369"/>
      <c r="E27" s="1370"/>
      <c r="F27" s="1218"/>
      <c r="G27" s="1293"/>
      <c r="H27" s="1294"/>
      <c r="I27" s="1218"/>
      <c r="J27" s="1318"/>
      <c r="K27" s="1219"/>
      <c r="L27" s="1309"/>
      <c r="M27" s="1219"/>
      <c r="N27" s="1318"/>
      <c r="O27" s="1309"/>
      <c r="P27" s="517"/>
      <c r="Q27" s="245"/>
      <c r="R27" s="90"/>
    </row>
    <row r="28" spans="1:18" x14ac:dyDescent="0.25">
      <c r="A28" s="19">
        <v>1923</v>
      </c>
      <c r="B28" s="1295"/>
      <c r="C28" s="1369"/>
      <c r="D28" s="1369"/>
      <c r="E28" s="1370"/>
      <c r="F28" s="1218"/>
      <c r="G28" s="1293"/>
      <c r="H28" s="1294"/>
      <c r="I28" s="1218"/>
      <c r="J28" s="1318"/>
      <c r="K28" s="1219"/>
      <c r="L28" s="1309"/>
      <c r="M28" s="1219"/>
      <c r="N28" s="1318"/>
      <c r="O28" s="1309"/>
      <c r="P28" s="517"/>
      <c r="Q28" s="245"/>
      <c r="R28" s="90"/>
    </row>
    <row r="29" spans="1:18" x14ac:dyDescent="0.25">
      <c r="A29" s="19">
        <v>1924</v>
      </c>
      <c r="B29" s="1295"/>
      <c r="C29" s="1369"/>
      <c r="D29" s="1369"/>
      <c r="E29" s="1370"/>
      <c r="F29" s="1218"/>
      <c r="G29" s="1293"/>
      <c r="H29" s="1294"/>
      <c r="I29" s="1218"/>
      <c r="J29" s="1318"/>
      <c r="K29" s="1219"/>
      <c r="L29" s="1309"/>
      <c r="M29" s="1219"/>
      <c r="N29" s="1318"/>
      <c r="O29" s="1309"/>
      <c r="P29" s="517"/>
      <c r="Q29" s="245"/>
      <c r="R29" s="90"/>
    </row>
    <row r="30" spans="1:18" x14ac:dyDescent="0.25">
      <c r="A30" s="19">
        <v>1925</v>
      </c>
      <c r="B30" s="1295"/>
      <c r="C30" s="1369"/>
      <c r="D30" s="1369"/>
      <c r="E30" s="1370"/>
      <c r="F30" s="1218"/>
      <c r="G30" s="1293"/>
      <c r="H30" s="1294"/>
      <c r="I30" s="1218"/>
      <c r="J30" s="1318"/>
      <c r="K30" s="1219"/>
      <c r="L30" s="1309"/>
      <c r="M30" s="1219"/>
      <c r="N30" s="1318"/>
      <c r="O30" s="1309"/>
      <c r="P30" s="517"/>
      <c r="Q30" s="245"/>
      <c r="R30" s="90"/>
    </row>
    <row r="31" spans="1:18" x14ac:dyDescent="0.25">
      <c r="A31" s="19">
        <v>1926</v>
      </c>
      <c r="B31" s="1295"/>
      <c r="C31" s="1369"/>
      <c r="D31" s="1369"/>
      <c r="E31" s="1370"/>
      <c r="F31" s="1218"/>
      <c r="G31" s="1293"/>
      <c r="H31" s="1294"/>
      <c r="I31" s="1218"/>
      <c r="J31" s="1318"/>
      <c r="K31" s="1219"/>
      <c r="L31" s="1309"/>
      <c r="M31" s="1219"/>
      <c r="N31" s="1318"/>
      <c r="O31" s="1309"/>
      <c r="P31" s="517"/>
      <c r="Q31" s="245"/>
      <c r="R31" s="90"/>
    </row>
    <row r="32" spans="1:18" x14ac:dyDescent="0.25">
      <c r="A32" s="19">
        <v>1927</v>
      </c>
      <c r="B32" s="1295"/>
      <c r="C32" s="1369"/>
      <c r="D32" s="1369"/>
      <c r="E32" s="1370"/>
      <c r="F32" s="1218"/>
      <c r="G32" s="1293"/>
      <c r="H32" s="1294"/>
      <c r="I32" s="1218"/>
      <c r="J32" s="1318"/>
      <c r="K32" s="1219"/>
      <c r="L32" s="1309"/>
      <c r="M32" s="1219"/>
      <c r="N32" s="1318"/>
      <c r="O32" s="1309"/>
      <c r="P32" s="517"/>
      <c r="Q32" s="245"/>
      <c r="R32" s="90"/>
    </row>
    <row r="33" spans="1:18" x14ac:dyDescent="0.25">
      <c r="A33" s="19">
        <v>1928</v>
      </c>
      <c r="B33" s="1295"/>
      <c r="C33" s="1369"/>
      <c r="D33" s="1369"/>
      <c r="E33" s="1370"/>
      <c r="F33" s="1218"/>
      <c r="G33" s="1293"/>
      <c r="H33" s="1294"/>
      <c r="I33" s="1218"/>
      <c r="J33" s="1318"/>
      <c r="K33" s="1219"/>
      <c r="L33" s="1309"/>
      <c r="M33" s="1219"/>
      <c r="N33" s="1318"/>
      <c r="O33" s="1309"/>
      <c r="P33" s="517"/>
      <c r="Q33" s="245"/>
      <c r="R33" s="90"/>
    </row>
    <row r="34" spans="1:18" x14ac:dyDescent="0.25">
      <c r="A34" s="19">
        <v>1929</v>
      </c>
      <c r="B34" s="1295"/>
      <c r="C34" s="1369"/>
      <c r="D34" s="1369"/>
      <c r="E34" s="1370"/>
      <c r="F34" s="1218"/>
      <c r="G34" s="1293"/>
      <c r="H34" s="1294"/>
      <c r="I34" s="1218"/>
      <c r="J34" s="1318"/>
      <c r="K34" s="1219"/>
      <c r="L34" s="1309"/>
      <c r="M34" s="1219"/>
      <c r="N34" s="1318"/>
      <c r="O34" s="1309"/>
      <c r="P34" s="517"/>
      <c r="Q34" s="245"/>
      <c r="R34" s="90"/>
    </row>
    <row r="35" spans="1:18" x14ac:dyDescent="0.25">
      <c r="A35" s="19">
        <v>1930</v>
      </c>
      <c r="B35" s="1295"/>
      <c r="C35" s="1369"/>
      <c r="D35" s="1369"/>
      <c r="E35" s="1370"/>
      <c r="F35" s="1218"/>
      <c r="G35" s="1293"/>
      <c r="H35" s="1294"/>
      <c r="I35" s="1218"/>
      <c r="J35" s="1318"/>
      <c r="K35" s="1219"/>
      <c r="L35" s="1309"/>
      <c r="M35" s="1219"/>
      <c r="N35" s="1318"/>
      <c r="O35" s="1309"/>
      <c r="P35" s="517"/>
      <c r="Q35" s="245"/>
      <c r="R35" s="90"/>
    </row>
    <row r="36" spans="1:18" x14ac:dyDescent="0.25">
      <c r="A36" s="19">
        <v>1931</v>
      </c>
      <c r="B36" s="1295"/>
      <c r="C36" s="1369"/>
      <c r="D36" s="1369"/>
      <c r="E36" s="1370"/>
      <c r="F36" s="1218"/>
      <c r="G36" s="1293"/>
      <c r="H36" s="1294"/>
      <c r="I36" s="1218"/>
      <c r="J36" s="1318"/>
      <c r="K36" s="1219"/>
      <c r="L36" s="1309"/>
      <c r="M36" s="1219"/>
      <c r="N36" s="1318"/>
      <c r="O36" s="1309"/>
      <c r="P36" s="517"/>
      <c r="Q36" s="245"/>
      <c r="R36" s="90"/>
    </row>
    <row r="37" spans="1:18" x14ac:dyDescent="0.25">
      <c r="A37" s="19">
        <v>1932</v>
      </c>
      <c r="B37" s="1295"/>
      <c r="C37" s="1369"/>
      <c r="D37" s="1369"/>
      <c r="E37" s="1370"/>
      <c r="F37" s="1218"/>
      <c r="G37" s="1293"/>
      <c r="H37" s="1294"/>
      <c r="I37" s="1218"/>
      <c r="J37" s="1318"/>
      <c r="K37" s="1219"/>
      <c r="L37" s="1309"/>
      <c r="M37" s="1219"/>
      <c r="N37" s="1318"/>
      <c r="O37" s="1309"/>
      <c r="P37" s="517"/>
      <c r="Q37" s="245"/>
      <c r="R37" s="90"/>
    </row>
    <row r="38" spans="1:18" x14ac:dyDescent="0.25">
      <c r="A38" s="19">
        <v>1933</v>
      </c>
      <c r="B38" s="1295"/>
      <c r="C38" s="1369"/>
      <c r="D38" s="1369"/>
      <c r="E38" s="1370"/>
      <c r="F38" s="1218"/>
      <c r="G38" s="1293"/>
      <c r="H38" s="1294"/>
      <c r="I38" s="1218"/>
      <c r="J38" s="1318"/>
      <c r="K38" s="1219"/>
      <c r="L38" s="1309"/>
      <c r="M38" s="1219"/>
      <c r="N38" s="1318"/>
      <c r="O38" s="1309"/>
      <c r="P38" s="517"/>
      <c r="Q38" s="245"/>
      <c r="R38" s="90"/>
    </row>
    <row r="39" spans="1:18" x14ac:dyDescent="0.25">
      <c r="A39" s="19">
        <v>1934</v>
      </c>
      <c r="B39" s="1295"/>
      <c r="C39" s="1369"/>
      <c r="D39" s="1369"/>
      <c r="E39" s="1370"/>
      <c r="F39" s="1218"/>
      <c r="G39" s="1293"/>
      <c r="H39" s="1294"/>
      <c r="I39" s="1218"/>
      <c r="J39" s="1318"/>
      <c r="K39" s="1219"/>
      <c r="L39" s="1309"/>
      <c r="M39" s="1219"/>
      <c r="N39" s="1318"/>
      <c r="O39" s="1309"/>
      <c r="P39" s="517"/>
      <c r="Q39" s="245"/>
      <c r="R39" s="90"/>
    </row>
    <row r="40" spans="1:18" x14ac:dyDescent="0.25">
      <c r="A40" s="19">
        <v>1935</v>
      </c>
      <c r="B40" s="1295"/>
      <c r="C40" s="1369"/>
      <c r="D40" s="1369"/>
      <c r="E40" s="1370"/>
      <c r="F40" s="1218"/>
      <c r="G40" s="1293"/>
      <c r="H40" s="1294"/>
      <c r="I40" s="1218"/>
      <c r="J40" s="1318"/>
      <c r="K40" s="1219"/>
      <c r="L40" s="1309"/>
      <c r="M40" s="1219"/>
      <c r="N40" s="1318"/>
      <c r="O40" s="1309"/>
      <c r="P40" s="517"/>
      <c r="Q40" s="245"/>
      <c r="R40" s="90"/>
    </row>
    <row r="41" spans="1:18" x14ac:dyDescent="0.25">
      <c r="A41" s="19">
        <v>1936</v>
      </c>
      <c r="B41" s="1295"/>
      <c r="C41" s="1369"/>
      <c r="D41" s="1369"/>
      <c r="E41" s="1370"/>
      <c r="F41" s="1218"/>
      <c r="G41" s="1299"/>
      <c r="H41" s="1298">
        <f>[4]Portugal!$B41</f>
        <v>5.24</v>
      </c>
      <c r="I41" s="1218"/>
      <c r="J41" s="1318"/>
      <c r="K41" s="1219"/>
      <c r="L41" s="1309"/>
      <c r="M41" s="1219"/>
      <c r="N41" s="1318"/>
      <c r="O41" s="1309"/>
      <c r="P41" s="517"/>
      <c r="Q41" s="245"/>
      <c r="R41" s="90"/>
    </row>
    <row r="42" spans="1:18" x14ac:dyDescent="0.25">
      <c r="A42" s="19">
        <v>1937</v>
      </c>
      <c r="B42" s="1295"/>
      <c r="C42" s="1369"/>
      <c r="D42" s="1369"/>
      <c r="E42" s="1370"/>
      <c r="F42" s="1218"/>
      <c r="G42" s="1299"/>
      <c r="H42" s="1298">
        <f>[4]Portugal!$B42</f>
        <v>4.68</v>
      </c>
      <c r="I42" s="1218"/>
      <c r="J42" s="1318"/>
      <c r="K42" s="1219"/>
      <c r="L42" s="1309"/>
      <c r="M42" s="1219"/>
      <c r="N42" s="1318"/>
      <c r="O42" s="1309"/>
      <c r="P42" s="517"/>
      <c r="Q42" s="245"/>
      <c r="R42" s="90"/>
    </row>
    <row r="43" spans="1:18" x14ac:dyDescent="0.25">
      <c r="A43" s="19">
        <v>1938</v>
      </c>
      <c r="B43" s="1295"/>
      <c r="C43" s="1369"/>
      <c r="D43" s="1369"/>
      <c r="E43" s="1370"/>
      <c r="F43" s="1218"/>
      <c r="G43" s="1299"/>
      <c r="H43" s="1298">
        <f>[4]Portugal!$B43</f>
        <v>4.78</v>
      </c>
      <c r="I43" s="1218"/>
      <c r="J43" s="1318"/>
      <c r="K43" s="1219"/>
      <c r="L43" s="1309"/>
      <c r="M43" s="1219"/>
      <c r="N43" s="1318"/>
      <c r="O43" s="1309"/>
      <c r="P43" s="517"/>
      <c r="Q43" s="245"/>
      <c r="R43" s="90"/>
    </row>
    <row r="44" spans="1:18" x14ac:dyDescent="0.25">
      <c r="A44" s="19">
        <v>1939</v>
      </c>
      <c r="B44" s="1295"/>
      <c r="C44" s="1369"/>
      <c r="D44" s="1369"/>
      <c r="E44" s="1370"/>
      <c r="F44" s="1218"/>
      <c r="G44" s="1299"/>
      <c r="H44" s="1298">
        <f>[4]Portugal!$B44</f>
        <v>4.59</v>
      </c>
      <c r="I44" s="1218"/>
      <c r="J44" s="1318"/>
      <c r="K44" s="1219"/>
      <c r="L44" s="1309"/>
      <c r="M44" s="1219"/>
      <c r="N44" s="1318"/>
      <c r="O44" s="1309"/>
      <c r="P44" s="517"/>
      <c r="Q44" s="245"/>
      <c r="R44" s="90"/>
    </row>
    <row r="45" spans="1:18" x14ac:dyDescent="0.25">
      <c r="A45" s="19">
        <v>1940</v>
      </c>
      <c r="B45" s="1295"/>
      <c r="C45" s="1369"/>
      <c r="D45" s="1369"/>
      <c r="E45" s="1370"/>
      <c r="F45" s="1218"/>
      <c r="G45" s="1299"/>
      <c r="H45" s="1298">
        <f>[4]Portugal!$B45</f>
        <v>5.16</v>
      </c>
      <c r="I45" s="1218"/>
      <c r="J45" s="1318"/>
      <c r="K45" s="1219"/>
      <c r="L45" s="1309"/>
      <c r="M45" s="1219"/>
      <c r="N45" s="1318"/>
      <c r="O45" s="1309"/>
      <c r="P45" s="517"/>
      <c r="Q45" s="245"/>
      <c r="R45" s="90"/>
    </row>
    <row r="46" spans="1:18" x14ac:dyDescent="0.25">
      <c r="A46" s="19">
        <v>1941</v>
      </c>
      <c r="B46" s="1295"/>
      <c r="C46" s="1369"/>
      <c r="D46" s="1369"/>
      <c r="E46" s="1370"/>
      <c r="F46" s="1218"/>
      <c r="G46" s="1299"/>
      <c r="H46" s="1298">
        <f>[4]Portugal!$B46</f>
        <v>5.23</v>
      </c>
      <c r="I46" s="1218"/>
      <c r="J46" s="1318"/>
      <c r="K46" s="1219"/>
      <c r="L46" s="1309"/>
      <c r="M46" s="1219"/>
      <c r="N46" s="1318"/>
      <c r="O46" s="1309"/>
      <c r="P46" s="517"/>
      <c r="Q46" s="245"/>
      <c r="R46" s="90"/>
    </row>
    <row r="47" spans="1:18" x14ac:dyDescent="0.25">
      <c r="A47" s="19">
        <v>1942</v>
      </c>
      <c r="B47" s="1295"/>
      <c r="C47" s="1369"/>
      <c r="D47" s="1369"/>
      <c r="E47" s="1370"/>
      <c r="F47" s="1218"/>
      <c r="G47" s="1299"/>
      <c r="H47" s="1298">
        <f>[4]Portugal!$B47</f>
        <v>4.41</v>
      </c>
      <c r="I47" s="1218"/>
      <c r="J47" s="1318"/>
      <c r="K47" s="1219"/>
      <c r="L47" s="1309"/>
      <c r="M47" s="1219"/>
      <c r="N47" s="1318"/>
      <c r="O47" s="1309"/>
      <c r="P47" s="517"/>
      <c r="Q47" s="245"/>
      <c r="R47" s="90"/>
    </row>
    <row r="48" spans="1:18" x14ac:dyDescent="0.25">
      <c r="A48" s="19">
        <v>1943</v>
      </c>
      <c r="B48" s="1295"/>
      <c r="C48" s="1369"/>
      <c r="D48" s="1369"/>
      <c r="E48" s="1370"/>
      <c r="F48" s="1218"/>
      <c r="G48" s="1299"/>
      <c r="H48" s="1298">
        <f>[4]Portugal!$B48</f>
        <v>3.95</v>
      </c>
      <c r="I48" s="1218"/>
      <c r="J48" s="1318"/>
      <c r="K48" s="1219"/>
      <c r="L48" s="1309"/>
      <c r="M48" s="1219"/>
      <c r="N48" s="1318"/>
      <c r="O48" s="1309"/>
      <c r="P48" s="517"/>
      <c r="Q48" s="245"/>
      <c r="R48" s="90"/>
    </row>
    <row r="49" spans="1:18" x14ac:dyDescent="0.25">
      <c r="A49" s="19">
        <v>1944</v>
      </c>
      <c r="B49" s="1295"/>
      <c r="C49" s="1369"/>
      <c r="D49" s="1369"/>
      <c r="E49" s="1370"/>
      <c r="F49" s="1218"/>
      <c r="G49" s="1299"/>
      <c r="H49" s="1298">
        <f>[4]Portugal!$B49</f>
        <v>3.97</v>
      </c>
      <c r="I49" s="1218"/>
      <c r="J49" s="1318"/>
      <c r="K49" s="1219"/>
      <c r="L49" s="1309"/>
      <c r="M49" s="1219"/>
      <c r="N49" s="1318"/>
      <c r="O49" s="1309"/>
      <c r="P49" s="517"/>
      <c r="Q49" s="245"/>
      <c r="R49" s="90"/>
    </row>
    <row r="50" spans="1:18" x14ac:dyDescent="0.25">
      <c r="A50" s="19">
        <v>1945</v>
      </c>
      <c r="B50" s="1295"/>
      <c r="C50" s="1369"/>
      <c r="D50" s="1369"/>
      <c r="E50" s="1370"/>
      <c r="F50" s="1218"/>
      <c r="G50" s="1299"/>
      <c r="H50" s="1298">
        <f>[4]Portugal!$B50</f>
        <v>3.42</v>
      </c>
      <c r="I50" s="1218"/>
      <c r="J50" s="1318"/>
      <c r="K50" s="1219"/>
      <c r="L50" s="1309"/>
      <c r="M50" s="1219"/>
      <c r="N50" s="1318"/>
      <c r="O50" s="1309"/>
      <c r="P50" s="517"/>
      <c r="Q50" s="245"/>
      <c r="R50" s="90"/>
    </row>
    <row r="51" spans="1:18" x14ac:dyDescent="0.25">
      <c r="A51" s="19">
        <v>1946</v>
      </c>
      <c r="B51" s="1295"/>
      <c r="C51" s="1369"/>
      <c r="D51" s="1369"/>
      <c r="E51" s="1370"/>
      <c r="F51" s="1218"/>
      <c r="G51" s="1299"/>
      <c r="H51" s="1298">
        <f>[4]Portugal!$B51</f>
        <v>3.12</v>
      </c>
      <c r="I51" s="1218"/>
      <c r="J51" s="1318"/>
      <c r="K51" s="1219"/>
      <c r="L51" s="1309"/>
      <c r="M51" s="1219"/>
      <c r="N51" s="1318"/>
      <c r="O51" s="1309"/>
      <c r="P51" s="517"/>
      <c r="Q51" s="245"/>
      <c r="R51" s="90"/>
    </row>
    <row r="52" spans="1:18" x14ac:dyDescent="0.25">
      <c r="A52" s="19">
        <v>1947</v>
      </c>
      <c r="B52" s="1295"/>
      <c r="C52" s="1369"/>
      <c r="D52" s="1369"/>
      <c r="E52" s="1370"/>
      <c r="F52" s="1218"/>
      <c r="G52" s="1299"/>
      <c r="H52" s="1298">
        <f>[4]Portugal!$B52</f>
        <v>3.35</v>
      </c>
      <c r="I52" s="1218"/>
      <c r="J52" s="1318"/>
      <c r="K52" s="1219"/>
      <c r="L52" s="1309"/>
      <c r="M52" s="1219"/>
      <c r="N52" s="1318"/>
      <c r="O52" s="1309"/>
      <c r="P52" s="517"/>
      <c r="Q52" s="245"/>
      <c r="R52" s="90"/>
    </row>
    <row r="53" spans="1:18" x14ac:dyDescent="0.25">
      <c r="A53" s="19">
        <v>1948</v>
      </c>
      <c r="B53" s="1295"/>
      <c r="C53" s="1369"/>
      <c r="D53" s="1369"/>
      <c r="E53" s="1370"/>
      <c r="F53" s="1218"/>
      <c r="G53" s="1299"/>
      <c r="H53" s="1298">
        <f>[4]Portugal!$B53</f>
        <v>3.55</v>
      </c>
      <c r="I53" s="1218"/>
      <c r="J53" s="1318"/>
      <c r="K53" s="1219"/>
      <c r="L53" s="1309"/>
      <c r="M53" s="1219"/>
      <c r="N53" s="1318"/>
      <c r="O53" s="1309"/>
      <c r="P53" s="517"/>
      <c r="Q53" s="245"/>
      <c r="R53" s="90"/>
    </row>
    <row r="54" spans="1:18" x14ac:dyDescent="0.25">
      <c r="A54" s="19">
        <v>1949</v>
      </c>
      <c r="B54" s="1295"/>
      <c r="C54" s="1369"/>
      <c r="D54" s="1369"/>
      <c r="E54" s="1370"/>
      <c r="F54" s="1218"/>
      <c r="G54" s="1299"/>
      <c r="H54" s="1298">
        <f>[4]Portugal!$B54</f>
        <v>3.57</v>
      </c>
      <c r="I54" s="1218"/>
      <c r="J54" s="1318"/>
      <c r="K54" s="1219"/>
      <c r="L54" s="1309"/>
      <c r="M54" s="1219"/>
      <c r="N54" s="1318"/>
      <c r="O54" s="1309"/>
      <c r="P54" s="517"/>
      <c r="Q54" s="245"/>
      <c r="R54" s="90"/>
    </row>
    <row r="55" spans="1:18" x14ac:dyDescent="0.25">
      <c r="A55" s="19">
        <v>1950</v>
      </c>
      <c r="B55" s="1295"/>
      <c r="C55" s="1369"/>
      <c r="D55" s="1369"/>
      <c r="E55" s="1370"/>
      <c r="F55" s="1218"/>
      <c r="G55" s="1299"/>
      <c r="H55" s="1298">
        <f>[4]Portugal!$B55</f>
        <v>3.69</v>
      </c>
      <c r="I55" s="1218"/>
      <c r="J55" s="1318"/>
      <c r="K55" s="1219"/>
      <c r="L55" s="1309"/>
      <c r="M55" s="1219"/>
      <c r="N55" s="1318"/>
      <c r="O55" s="1309"/>
      <c r="P55" s="517"/>
      <c r="Q55" s="245"/>
      <c r="R55" s="90"/>
    </row>
    <row r="56" spans="1:18" x14ac:dyDescent="0.25">
      <c r="A56" s="19">
        <v>1951</v>
      </c>
      <c r="B56" s="1295"/>
      <c r="C56" s="1369"/>
      <c r="D56" s="1369"/>
      <c r="E56" s="1370"/>
      <c r="F56" s="1218"/>
      <c r="G56" s="1299"/>
      <c r="H56" s="1298">
        <f>[4]Portugal!$B56</f>
        <v>3.56</v>
      </c>
      <c r="I56" s="1218"/>
      <c r="J56" s="1318"/>
      <c r="K56" s="1219"/>
      <c r="L56" s="1309"/>
      <c r="M56" s="1219"/>
      <c r="N56" s="1318"/>
      <c r="O56" s="1309"/>
      <c r="P56" s="517"/>
      <c r="Q56" s="245"/>
      <c r="R56" s="90"/>
    </row>
    <row r="57" spans="1:18" x14ac:dyDescent="0.25">
      <c r="A57" s="19">
        <v>1952</v>
      </c>
      <c r="B57" s="1295"/>
      <c r="C57" s="1369"/>
      <c r="D57" s="1369"/>
      <c r="E57" s="1370"/>
      <c r="F57" s="1218"/>
      <c r="G57" s="1299"/>
      <c r="H57" s="1298">
        <f>[4]Portugal!$B57</f>
        <v>3.67</v>
      </c>
      <c r="I57" s="1218"/>
      <c r="J57" s="1318"/>
      <c r="K57" s="1219"/>
      <c r="L57" s="1309"/>
      <c r="M57" s="1219"/>
      <c r="N57" s="1318"/>
      <c r="O57" s="1309"/>
      <c r="P57" s="517"/>
      <c r="Q57" s="245"/>
      <c r="R57" s="90"/>
    </row>
    <row r="58" spans="1:18" x14ac:dyDescent="0.25">
      <c r="A58" s="19">
        <v>1953</v>
      </c>
      <c r="B58" s="1295"/>
      <c r="C58" s="1369"/>
      <c r="D58" s="1369"/>
      <c r="E58" s="1370"/>
      <c r="F58" s="1218"/>
      <c r="G58" s="1299"/>
      <c r="H58" s="1298">
        <f>[4]Portugal!$B58</f>
        <v>3.58</v>
      </c>
      <c r="I58" s="1218"/>
      <c r="J58" s="1318"/>
      <c r="K58" s="1219"/>
      <c r="L58" s="1309"/>
      <c r="M58" s="1219"/>
      <c r="N58" s="1318"/>
      <c r="O58" s="1309"/>
      <c r="P58" s="517"/>
      <c r="Q58" s="245"/>
      <c r="R58" s="90"/>
    </row>
    <row r="59" spans="1:18" x14ac:dyDescent="0.25">
      <c r="A59" s="19">
        <v>1954</v>
      </c>
      <c r="B59" s="1295"/>
      <c r="C59" s="1369"/>
      <c r="D59" s="1369"/>
      <c r="E59" s="1370"/>
      <c r="F59" s="1218"/>
      <c r="G59" s="1299"/>
      <c r="H59" s="1298">
        <f>[4]Portugal!$B59</f>
        <v>3.6</v>
      </c>
      <c r="I59" s="1218"/>
      <c r="J59" s="1318"/>
      <c r="K59" s="1219"/>
      <c r="L59" s="1309"/>
      <c r="M59" s="1219"/>
      <c r="N59" s="1318"/>
      <c r="O59" s="1309"/>
      <c r="P59" s="517"/>
      <c r="Q59" s="245"/>
      <c r="R59" s="90"/>
    </row>
    <row r="60" spans="1:18" x14ac:dyDescent="0.25">
      <c r="A60" s="19">
        <v>1955</v>
      </c>
      <c r="B60" s="1295"/>
      <c r="C60" s="1369"/>
      <c r="D60" s="1369"/>
      <c r="E60" s="1370"/>
      <c r="F60" s="1218"/>
      <c r="G60" s="1299"/>
      <c r="H60" s="1298">
        <f>[4]Portugal!$B60</f>
        <v>3.5</v>
      </c>
      <c r="I60" s="1218"/>
      <c r="J60" s="1318"/>
      <c r="K60" s="1219"/>
      <c r="L60" s="1309"/>
      <c r="M60" s="1219"/>
      <c r="N60" s="1318"/>
      <c r="O60" s="1309"/>
      <c r="P60" s="517"/>
      <c r="Q60" s="245"/>
      <c r="R60" s="90"/>
    </row>
    <row r="61" spans="1:18" x14ac:dyDescent="0.25">
      <c r="A61" s="19">
        <v>1956</v>
      </c>
      <c r="B61" s="1295"/>
      <c r="C61" s="1369"/>
      <c r="D61" s="1369"/>
      <c r="E61" s="1370"/>
      <c r="F61" s="1218"/>
      <c r="G61" s="1299"/>
      <c r="H61" s="1298">
        <f>[4]Portugal!$B61</f>
        <v>3.28</v>
      </c>
      <c r="I61" s="1218"/>
      <c r="J61" s="1318"/>
      <c r="K61" s="1219"/>
      <c r="L61" s="1309"/>
      <c r="M61" s="1219"/>
      <c r="N61" s="1318"/>
      <c r="O61" s="1309"/>
      <c r="P61" s="517"/>
      <c r="Q61" s="245"/>
      <c r="R61" s="90"/>
    </row>
    <row r="62" spans="1:18" x14ac:dyDescent="0.25">
      <c r="A62" s="19">
        <v>1957</v>
      </c>
      <c r="B62" s="1295"/>
      <c r="C62" s="1369"/>
      <c r="D62" s="1369"/>
      <c r="E62" s="1370"/>
      <c r="F62" s="1218"/>
      <c r="G62" s="1299"/>
      <c r="H62" s="1298">
        <f>[4]Portugal!$B62</f>
        <v>3.32</v>
      </c>
      <c r="I62" s="1218"/>
      <c r="J62" s="1318"/>
      <c r="K62" s="1219"/>
      <c r="L62" s="1309"/>
      <c r="M62" s="1219"/>
      <c r="N62" s="1318"/>
      <c r="O62" s="1309"/>
      <c r="P62" s="517"/>
      <c r="Q62" s="245"/>
      <c r="R62" s="90"/>
    </row>
    <row r="63" spans="1:18" x14ac:dyDescent="0.25">
      <c r="A63" s="19">
        <v>1958</v>
      </c>
      <c r="B63" s="1295"/>
      <c r="C63" s="1369"/>
      <c r="D63" s="1369"/>
      <c r="E63" s="1370"/>
      <c r="F63" s="1218"/>
      <c r="G63" s="1299"/>
      <c r="H63" s="1298">
        <f>[4]Portugal!$B63</f>
        <v>3.49</v>
      </c>
      <c r="I63" s="1218"/>
      <c r="J63" s="1318"/>
      <c r="K63" s="1219"/>
      <c r="L63" s="1309"/>
      <c r="M63" s="1219"/>
      <c r="N63" s="1327"/>
      <c r="O63" s="1309"/>
      <c r="P63" s="517"/>
      <c r="Q63" s="245"/>
      <c r="R63" s="90"/>
    </row>
    <row r="64" spans="1:18" x14ac:dyDescent="0.25">
      <c r="A64" s="19">
        <v>1959</v>
      </c>
      <c r="B64" s="1295"/>
      <c r="C64" s="1369"/>
      <c r="D64" s="1369"/>
      <c r="E64" s="1370"/>
      <c r="F64" s="1218"/>
      <c r="G64" s="1299"/>
      <c r="H64" s="1298">
        <f>[4]Portugal!$B64</f>
        <v>3.62</v>
      </c>
      <c r="I64" s="1218"/>
      <c r="J64" s="1318"/>
      <c r="K64" s="1219"/>
      <c r="L64" s="1309"/>
      <c r="M64" s="1219"/>
      <c r="N64" s="1327"/>
      <c r="O64" s="1309"/>
      <c r="P64" s="517"/>
      <c r="Q64" s="245"/>
      <c r="R64" s="90"/>
    </row>
    <row r="65" spans="1:18" x14ac:dyDescent="0.25">
      <c r="A65" s="19">
        <v>1960</v>
      </c>
      <c r="B65" s="1295"/>
      <c r="C65" s="1369"/>
      <c r="D65" s="1369"/>
      <c r="E65" s="1370"/>
      <c r="F65" s="1218"/>
      <c r="G65" s="1299"/>
      <c r="H65" s="1298">
        <f>[4]Portugal!$B65</f>
        <v>3.25</v>
      </c>
      <c r="I65" s="1218"/>
      <c r="J65" s="1318"/>
      <c r="K65" s="1219"/>
      <c r="L65" s="1309"/>
      <c r="M65" s="1219"/>
      <c r="N65" s="1327"/>
      <c r="O65" s="1309"/>
      <c r="P65" s="517"/>
      <c r="Q65" s="245"/>
      <c r="R65" s="90"/>
    </row>
    <row r="66" spans="1:18" x14ac:dyDescent="0.25">
      <c r="A66" s="19">
        <v>1961</v>
      </c>
      <c r="B66" s="1295"/>
      <c r="C66" s="1369"/>
      <c r="D66" s="1369"/>
      <c r="E66" s="1370"/>
      <c r="F66" s="1218"/>
      <c r="G66" s="1299"/>
      <c r="H66" s="1298">
        <f>[4]Portugal!$B66</f>
        <v>3.36</v>
      </c>
      <c r="I66" s="1218"/>
      <c r="J66" s="1318"/>
      <c r="K66" s="1219"/>
      <c r="L66" s="1309"/>
      <c r="M66" s="1219"/>
      <c r="N66" s="1327"/>
      <c r="O66" s="1309"/>
      <c r="P66" s="517"/>
      <c r="Q66" s="245"/>
      <c r="R66" s="90"/>
    </row>
    <row r="67" spans="1:18" x14ac:dyDescent="0.25">
      <c r="A67" s="19">
        <v>1962</v>
      </c>
      <c r="B67" s="1295"/>
      <c r="C67" s="1369"/>
      <c r="D67" s="1369"/>
      <c r="E67" s="1370"/>
      <c r="F67" s="1218"/>
      <c r="G67" s="1299"/>
      <c r="H67" s="1298">
        <f>[4]Portugal!$B67</f>
        <v>3.2</v>
      </c>
      <c r="I67" s="1218"/>
      <c r="J67" s="1318"/>
      <c r="K67" s="1219"/>
      <c r="L67" s="1309"/>
      <c r="M67" s="1219"/>
      <c r="N67" s="1327"/>
      <c r="O67" s="1309"/>
      <c r="P67" s="517"/>
      <c r="Q67" s="245"/>
      <c r="R67" s="90"/>
    </row>
    <row r="68" spans="1:18" x14ac:dyDescent="0.25">
      <c r="A68" s="19">
        <v>1963</v>
      </c>
      <c r="B68" s="1295"/>
      <c r="C68" s="1369"/>
      <c r="D68" s="1369"/>
      <c r="E68" s="1370"/>
      <c r="F68" s="1218"/>
      <c r="G68" s="1299"/>
      <c r="H68" s="1298">
        <f>[4]Portugal!$B68</f>
        <v>3.1</v>
      </c>
      <c r="I68" s="1218"/>
      <c r="J68" s="1318"/>
      <c r="K68" s="1219"/>
      <c r="L68" s="1309"/>
      <c r="M68" s="1219"/>
      <c r="N68" s="1327"/>
      <c r="O68" s="1309"/>
      <c r="P68" s="517"/>
      <c r="Q68" s="245"/>
      <c r="R68" s="90"/>
    </row>
    <row r="69" spans="1:18" x14ac:dyDescent="0.25">
      <c r="A69" s="19">
        <v>1964</v>
      </c>
      <c r="B69" s="1295"/>
      <c r="C69" s="1369"/>
      <c r="D69" s="1369"/>
      <c r="E69" s="1370"/>
      <c r="F69" s="1218"/>
      <c r="G69" s="1299"/>
      <c r="H69" s="1298">
        <f>[4]Portugal!$B69</f>
        <v>3.15</v>
      </c>
      <c r="I69" s="1218"/>
      <c r="J69" s="1318"/>
      <c r="K69" s="1219"/>
      <c r="L69" s="1309"/>
      <c r="M69" s="1219"/>
      <c r="N69" s="1327"/>
      <c r="O69" s="1309"/>
      <c r="P69" s="517"/>
      <c r="Q69" s="245"/>
      <c r="R69" s="90"/>
    </row>
    <row r="70" spans="1:18" x14ac:dyDescent="0.25">
      <c r="A70" s="19">
        <v>1965</v>
      </c>
      <c r="B70" s="1295"/>
      <c r="C70" s="1369"/>
      <c r="D70" s="1369"/>
      <c r="E70" s="1370"/>
      <c r="F70" s="1218"/>
      <c r="G70" s="1299"/>
      <c r="H70" s="1298">
        <f>[4]Portugal!$B70</f>
        <v>3.25</v>
      </c>
      <c r="I70" s="1218"/>
      <c r="J70" s="1318"/>
      <c r="K70" s="1219"/>
      <c r="L70" s="1309"/>
      <c r="M70" s="1219"/>
      <c r="N70" s="1327"/>
      <c r="O70" s="1309"/>
      <c r="P70" s="517"/>
      <c r="Q70" s="245"/>
      <c r="R70" s="90"/>
    </row>
    <row r="71" spans="1:18" x14ac:dyDescent="0.25">
      <c r="A71" s="19">
        <v>1966</v>
      </c>
      <c r="B71" s="1295"/>
      <c r="C71" s="1369"/>
      <c r="D71" s="1369"/>
      <c r="E71" s="1370"/>
      <c r="F71" s="1218"/>
      <c r="G71" s="1299"/>
      <c r="H71" s="1298">
        <f>[4]Portugal!$B71</f>
        <v>3.33</v>
      </c>
      <c r="I71" s="1218"/>
      <c r="J71" s="1318"/>
      <c r="K71" s="1219"/>
      <c r="L71" s="1309"/>
      <c r="M71" s="1219"/>
      <c r="N71" s="1327"/>
      <c r="O71" s="1309"/>
      <c r="P71" s="517"/>
      <c r="Q71" s="245"/>
      <c r="R71" s="90"/>
    </row>
    <row r="72" spans="1:18" x14ac:dyDescent="0.25">
      <c r="A72" s="19">
        <v>1967</v>
      </c>
      <c r="B72" s="1295">
        <v>45.1</v>
      </c>
      <c r="C72" s="1369"/>
      <c r="D72" s="1369"/>
      <c r="E72" s="1370"/>
      <c r="F72" s="1218"/>
      <c r="G72" s="1299"/>
      <c r="H72" s="1298">
        <f>[4]Portugal!$B72</f>
        <v>3.26</v>
      </c>
      <c r="I72" s="1218"/>
      <c r="J72" s="1318"/>
      <c r="K72" s="1219"/>
      <c r="L72" s="1309"/>
      <c r="M72" s="1219"/>
      <c r="N72" s="1327"/>
      <c r="O72" s="1309"/>
      <c r="P72" s="517"/>
      <c r="Q72" s="245"/>
      <c r="R72" s="90"/>
    </row>
    <row r="73" spans="1:18" x14ac:dyDescent="0.25">
      <c r="A73" s="19">
        <v>1968</v>
      </c>
      <c r="B73" s="1295"/>
      <c r="C73" s="1369"/>
      <c r="D73" s="1369"/>
      <c r="E73" s="1370"/>
      <c r="F73" s="1218"/>
      <c r="G73" s="1299"/>
      <c r="H73" s="1298">
        <f>[4]Portugal!$B73</f>
        <v>3.13</v>
      </c>
      <c r="I73" s="1218"/>
      <c r="J73" s="1318"/>
      <c r="K73" s="1219"/>
      <c r="L73" s="1309"/>
      <c r="M73" s="1219"/>
      <c r="N73" s="1327"/>
      <c r="O73" s="1309"/>
      <c r="P73" s="517"/>
      <c r="Q73" s="245"/>
      <c r="R73" s="90"/>
    </row>
    <row r="74" spans="1:18" x14ac:dyDescent="0.25">
      <c r="A74" s="19">
        <v>1969</v>
      </c>
      <c r="B74" s="1295"/>
      <c r="C74" s="1369"/>
      <c r="D74" s="1369"/>
      <c r="E74" s="1370"/>
      <c r="F74" s="1218"/>
      <c r="G74" s="1299"/>
      <c r="H74" s="1298">
        <f>[4]Portugal!$B74</f>
        <v>3.12</v>
      </c>
      <c r="I74" s="1218"/>
      <c r="J74" s="1318"/>
      <c r="K74" s="1219"/>
      <c r="L74" s="1309"/>
      <c r="M74" s="1219"/>
      <c r="N74" s="1327"/>
      <c r="O74" s="1309"/>
      <c r="P74" s="517"/>
      <c r="Q74" s="245"/>
      <c r="R74" s="90"/>
    </row>
    <row r="75" spans="1:18" x14ac:dyDescent="0.25">
      <c r="A75" s="19">
        <v>1970</v>
      </c>
      <c r="B75" s="1295"/>
      <c r="C75" s="1369"/>
      <c r="D75" s="1369"/>
      <c r="E75" s="1370"/>
      <c r="F75" s="1218"/>
      <c r="G75" s="1299"/>
      <c r="H75" s="1298">
        <f>[4]Portugal!$B75</f>
        <v>2.91</v>
      </c>
      <c r="I75" s="1218"/>
      <c r="J75" s="1318"/>
      <c r="K75" s="1219"/>
      <c r="L75" s="1309"/>
      <c r="M75" s="1219"/>
      <c r="N75" s="1327"/>
      <c r="O75" s="1309"/>
      <c r="P75" s="517"/>
      <c r="Q75" s="245"/>
      <c r="R75" s="90"/>
    </row>
    <row r="76" spans="1:18" x14ac:dyDescent="0.25">
      <c r="A76" s="19">
        <v>1971</v>
      </c>
      <c r="B76" s="1295"/>
      <c r="C76" s="1369"/>
      <c r="D76" s="1369"/>
      <c r="E76" s="1370"/>
      <c r="F76" s="1218"/>
      <c r="G76" s="1299"/>
      <c r="H76" s="1298">
        <f>[4]Portugal!$B76</f>
        <v>2.4900000000000002</v>
      </c>
      <c r="I76" s="1218"/>
      <c r="J76" s="1318"/>
      <c r="K76" s="1219"/>
      <c r="L76" s="1309"/>
      <c r="M76" s="1224"/>
      <c r="N76" s="1327"/>
      <c r="O76" s="1309"/>
      <c r="P76" s="518"/>
      <c r="Q76" s="258"/>
      <c r="R76" s="90"/>
    </row>
    <row r="77" spans="1:18" x14ac:dyDescent="0.25">
      <c r="A77" s="19">
        <v>1972</v>
      </c>
      <c r="B77" s="1295"/>
      <c r="C77" s="1369"/>
      <c r="D77" s="1369"/>
      <c r="E77" s="1370"/>
      <c r="F77" s="1218"/>
      <c r="G77" s="1299"/>
      <c r="H77" s="1298">
        <f>[4]Portugal!$B77</f>
        <v>2.4700000000000002</v>
      </c>
      <c r="I77" s="1218"/>
      <c r="J77" s="1318"/>
      <c r="K77" s="1219"/>
      <c r="L77" s="1309"/>
      <c r="M77" s="1224"/>
      <c r="N77" s="1327"/>
      <c r="O77" s="1309"/>
      <c r="P77" s="518"/>
      <c r="Q77" s="258"/>
      <c r="R77" s="90"/>
    </row>
    <row r="78" spans="1:18" x14ac:dyDescent="0.25">
      <c r="A78" s="19">
        <v>1973</v>
      </c>
      <c r="B78" s="1295">
        <v>44.3</v>
      </c>
      <c r="C78" s="1369"/>
      <c r="D78" s="1369"/>
      <c r="E78" s="1370"/>
      <c r="F78" s="1218"/>
      <c r="G78" s="1299"/>
      <c r="H78" s="1298">
        <f>[4]Portugal!$B78</f>
        <v>2.4500000000000002</v>
      </c>
      <c r="I78" s="1218"/>
      <c r="J78" s="1318"/>
      <c r="K78" s="1219"/>
      <c r="L78" s="1309"/>
      <c r="M78" s="1224"/>
      <c r="N78" s="1327"/>
      <c r="O78" s="1265"/>
      <c r="P78" s="518"/>
      <c r="Q78" s="258"/>
      <c r="R78" s="90"/>
    </row>
    <row r="79" spans="1:18" x14ac:dyDescent="0.25">
      <c r="A79" s="19">
        <v>1974</v>
      </c>
      <c r="B79" s="1295"/>
      <c r="C79" s="1369"/>
      <c r="D79" s="1369"/>
      <c r="E79" s="1370"/>
      <c r="F79" s="1218"/>
      <c r="G79" s="1299"/>
      <c r="H79" s="1298">
        <f>[4]Portugal!$B79</f>
        <v>1.89</v>
      </c>
      <c r="I79" s="1218"/>
      <c r="J79" s="1318"/>
      <c r="K79" s="1219"/>
      <c r="L79" s="1309"/>
      <c r="M79" s="1224"/>
      <c r="N79" s="1327"/>
      <c r="O79" s="1265"/>
      <c r="P79" s="518"/>
      <c r="Q79" s="258"/>
      <c r="R79" s="90"/>
    </row>
    <row r="80" spans="1:18" x14ac:dyDescent="0.25">
      <c r="A80" s="19">
        <v>1975</v>
      </c>
      <c r="B80" s="1295"/>
      <c r="C80" s="1369"/>
      <c r="D80" s="1369"/>
      <c r="E80" s="1370"/>
      <c r="F80" s="1218"/>
      <c r="G80" s="1299"/>
      <c r="H80" s="1298">
        <f>[4]Portugal!$B80</f>
        <v>1.45</v>
      </c>
      <c r="I80" s="1218"/>
      <c r="J80" s="1318"/>
      <c r="K80" s="1219"/>
      <c r="L80" s="1309"/>
      <c r="M80" s="1224"/>
      <c r="N80" s="1327"/>
      <c r="O80" s="1269"/>
      <c r="P80" s="518"/>
      <c r="Q80" s="258"/>
      <c r="R80" s="90"/>
    </row>
    <row r="81" spans="1:18" x14ac:dyDescent="0.25">
      <c r="A81" s="19">
        <v>1976</v>
      </c>
      <c r="B81" s="1295"/>
      <c r="C81" s="1369"/>
      <c r="D81" s="1369"/>
      <c r="E81" s="1370"/>
      <c r="F81" s="1218"/>
      <c r="G81" s="1299">
        <f>[4]Portugal!$C81</f>
        <v>7.89</v>
      </c>
      <c r="H81" s="1298">
        <f>[4]Portugal!$B81</f>
        <v>1.3</v>
      </c>
      <c r="I81" s="1218"/>
      <c r="J81" s="1318"/>
      <c r="K81" s="1219"/>
      <c r="L81" s="1309"/>
      <c r="M81" s="1224"/>
      <c r="N81" s="1318"/>
      <c r="O81" s="1269"/>
      <c r="P81" s="518"/>
      <c r="Q81" s="258"/>
      <c r="R81" s="90"/>
    </row>
    <row r="82" spans="1:18" x14ac:dyDescent="0.25">
      <c r="A82" s="19">
        <v>1977</v>
      </c>
      <c r="B82" s="1295"/>
      <c r="C82" s="1369"/>
      <c r="D82" s="1369"/>
      <c r="E82" s="1370"/>
      <c r="F82" s="1218"/>
      <c r="G82" s="1299">
        <f>[4]Portugal!$C82</f>
        <v>6.4</v>
      </c>
      <c r="H82" s="1298">
        <f>[4]Portugal!$B82</f>
        <v>1.3</v>
      </c>
      <c r="I82" s="1218"/>
      <c r="J82" s="1348"/>
      <c r="K82" s="1349"/>
      <c r="L82" s="1269"/>
      <c r="M82" s="1224"/>
      <c r="N82" s="1330"/>
      <c r="O82" s="1269"/>
      <c r="P82" s="518"/>
      <c r="Q82" s="258"/>
      <c r="R82" s="90"/>
    </row>
    <row r="83" spans="1:18" x14ac:dyDescent="0.25">
      <c r="A83" s="19">
        <v>1978</v>
      </c>
      <c r="B83" s="1295"/>
      <c r="C83" s="1369"/>
      <c r="D83" s="1369"/>
      <c r="E83" s="1370"/>
      <c r="F83" s="1218"/>
      <c r="G83" s="1299">
        <f>[4]Portugal!$C83</f>
        <v>5.77</v>
      </c>
      <c r="H83" s="1298">
        <f>[4]Portugal!$B83</f>
        <v>1.1499999999999999</v>
      </c>
      <c r="I83" s="1218"/>
      <c r="J83" s="1348"/>
      <c r="K83" s="1349"/>
      <c r="L83" s="1269"/>
      <c r="M83" s="1224"/>
      <c r="N83" s="1330"/>
      <c r="O83" s="1269"/>
      <c r="P83" s="518"/>
      <c r="Q83" s="258"/>
      <c r="R83" s="90"/>
    </row>
    <row r="84" spans="1:18" x14ac:dyDescent="0.25">
      <c r="A84" s="19">
        <v>1979</v>
      </c>
      <c r="B84" s="1295"/>
      <c r="C84" s="1369"/>
      <c r="D84" s="1369"/>
      <c r="E84" s="1370"/>
      <c r="F84" s="1218"/>
      <c r="G84" s="1299">
        <f>[4]Portugal!$C84</f>
        <v>4.5199999999999996</v>
      </c>
      <c r="H84" s="1298">
        <f>[4]Portugal!$B84</f>
        <v>0.78</v>
      </c>
      <c r="I84" s="1218"/>
      <c r="J84" s="1350"/>
      <c r="K84" s="1349"/>
      <c r="L84" s="1269"/>
      <c r="M84" s="1224"/>
      <c r="N84" s="1330"/>
      <c r="O84" s="1269"/>
      <c r="P84" s="518"/>
      <c r="Q84" s="258"/>
      <c r="R84" s="90"/>
    </row>
    <row r="85" spans="1:18" x14ac:dyDescent="0.25">
      <c r="A85" s="19">
        <v>1980</v>
      </c>
      <c r="B85" s="1295">
        <v>38</v>
      </c>
      <c r="C85" s="1369">
        <v>31.9</v>
      </c>
      <c r="D85" s="1369"/>
      <c r="E85" s="1370"/>
      <c r="F85" s="1218"/>
      <c r="G85" s="1299">
        <f>[4]Portugal!$C85</f>
        <v>4.32</v>
      </c>
      <c r="H85" s="1298">
        <f>[4]Portugal!$B85</f>
        <v>0.81</v>
      </c>
      <c r="I85" s="1218"/>
      <c r="J85" s="1295">
        <v>17.3</v>
      </c>
      <c r="K85" s="1349"/>
      <c r="L85" s="1269"/>
      <c r="M85" s="1224"/>
      <c r="N85" s="1330"/>
      <c r="O85" s="1269"/>
      <c r="P85" s="518"/>
      <c r="Q85" s="258"/>
      <c r="R85" s="90"/>
    </row>
    <row r="86" spans="1:18" x14ac:dyDescent="0.25">
      <c r="A86" s="19">
        <v>1981</v>
      </c>
      <c r="B86" s="1295"/>
      <c r="C86" s="1369"/>
      <c r="D86" s="1369"/>
      <c r="E86" s="1370"/>
      <c r="F86" s="1218"/>
      <c r="G86" s="1299">
        <f>[4]Portugal!$C86</f>
        <v>3.97</v>
      </c>
      <c r="H86" s="1298">
        <f>[4]Portugal!$B86</f>
        <v>0.73</v>
      </c>
      <c r="I86" s="1218"/>
      <c r="J86" s="1295"/>
      <c r="K86" s="1349"/>
      <c r="L86" s="1269"/>
      <c r="M86" s="1224"/>
      <c r="N86" s="1330"/>
      <c r="O86" s="1269"/>
      <c r="P86" s="518"/>
      <c r="Q86" s="258"/>
      <c r="R86" s="90"/>
    </row>
    <row r="87" spans="1:18" x14ac:dyDescent="0.25">
      <c r="A87" s="19">
        <v>1982</v>
      </c>
      <c r="B87" s="1295"/>
      <c r="C87" s="1369"/>
      <c r="D87" s="1369"/>
      <c r="E87" s="1370"/>
      <c r="F87" s="1218"/>
      <c r="G87" s="1299">
        <f>[4]Portugal!$C87</f>
        <v>4.79</v>
      </c>
      <c r="H87" s="1298">
        <f>[4]Portugal!$B87</f>
        <v>0.73</v>
      </c>
      <c r="I87" s="1218"/>
      <c r="J87" s="1295"/>
      <c r="K87" s="1351"/>
      <c r="L87" s="1352"/>
      <c r="M87" s="1224"/>
      <c r="N87" s="1330">
        <f>'[46]Table P.3'!$H4</f>
        <v>182.1</v>
      </c>
      <c r="O87" s="1269"/>
      <c r="P87" s="518"/>
      <c r="Q87" s="258"/>
      <c r="R87" s="90"/>
    </row>
    <row r="88" spans="1:18" x14ac:dyDescent="0.25">
      <c r="A88" s="19">
        <v>1983</v>
      </c>
      <c r="B88" s="1295"/>
      <c r="C88" s="1369"/>
      <c r="D88" s="1369"/>
      <c r="E88" s="1370"/>
      <c r="F88" s="1218"/>
      <c r="G88" s="1299"/>
      <c r="H88" s="1298"/>
      <c r="I88" s="1218"/>
      <c r="J88" s="1295"/>
      <c r="K88" s="1351"/>
      <c r="L88" s="1352"/>
      <c r="M88" s="1224"/>
      <c r="N88" s="1330">
        <f>'[46]Table P.3'!$H5</f>
        <v>186.17021276595742</v>
      </c>
      <c r="O88" s="1332"/>
      <c r="P88" s="518"/>
      <c r="Q88" s="258"/>
      <c r="R88" s="90"/>
    </row>
    <row r="89" spans="1:18" x14ac:dyDescent="0.25">
      <c r="A89" s="19">
        <v>1984</v>
      </c>
      <c r="B89" s="1295"/>
      <c r="C89" s="1369"/>
      <c r="D89" s="1369"/>
      <c r="E89" s="1370"/>
      <c r="F89" s="1218"/>
      <c r="G89" s="1299"/>
      <c r="H89" s="1298"/>
      <c r="I89" s="1218"/>
      <c r="J89" s="1295"/>
      <c r="K89" s="1351"/>
      <c r="L89" s="1352"/>
      <c r="M89" s="1224"/>
      <c r="N89" s="1330">
        <f>'[46]Table P.3'!$H6</f>
        <v>189.62895927601809</v>
      </c>
      <c r="O89" s="1332"/>
      <c r="P89" s="518"/>
      <c r="Q89" s="258"/>
      <c r="R89" s="90"/>
    </row>
    <row r="90" spans="1:18" x14ac:dyDescent="0.25">
      <c r="A90" s="19">
        <v>1985</v>
      </c>
      <c r="B90" s="1295"/>
      <c r="C90" s="1369"/>
      <c r="D90" s="1369"/>
      <c r="E90" s="1370"/>
      <c r="F90" s="1218"/>
      <c r="G90" s="1299"/>
      <c r="H90" s="1298"/>
      <c r="I90" s="1218"/>
      <c r="J90" s="1295"/>
      <c r="K90" s="1353"/>
      <c r="L90" s="1354"/>
      <c r="M90" s="1224"/>
      <c r="N90" s="1330">
        <f>'[46]Table P.3'!$H7</f>
        <v>196.25660377358491</v>
      </c>
      <c r="O90" s="1332"/>
      <c r="P90" s="518"/>
      <c r="Q90" s="258"/>
      <c r="R90" s="90"/>
    </row>
    <row r="91" spans="1:18" x14ac:dyDescent="0.25">
      <c r="A91" s="19">
        <v>1986</v>
      </c>
      <c r="B91" s="1295"/>
      <c r="C91" s="1369"/>
      <c r="D91" s="1369"/>
      <c r="E91" s="1370"/>
      <c r="F91" s="1218"/>
      <c r="G91" s="1299"/>
      <c r="H91" s="1298"/>
      <c r="I91" s="1218"/>
      <c r="J91" s="1295"/>
      <c r="K91" s="1356"/>
      <c r="L91" s="1354"/>
      <c r="M91" s="1224"/>
      <c r="N91" s="1330">
        <f>'[46]Table P.3'!$H8</f>
        <v>202.20645161290321</v>
      </c>
      <c r="O91" s="1332"/>
      <c r="P91" s="518"/>
      <c r="Q91" s="258"/>
      <c r="R91" s="90"/>
    </row>
    <row r="92" spans="1:18" x14ac:dyDescent="0.25">
      <c r="A92" s="19">
        <v>1987</v>
      </c>
      <c r="B92" s="1295"/>
      <c r="C92" s="1369"/>
      <c r="D92" s="1369"/>
      <c r="E92" s="1370"/>
      <c r="F92" s="1218"/>
      <c r="G92" s="1299"/>
      <c r="H92" s="1298"/>
      <c r="I92" s="1218"/>
      <c r="J92" s="1295"/>
      <c r="K92" s="1356"/>
      <c r="L92" s="1354"/>
      <c r="M92" s="1224"/>
      <c r="N92" s="1330">
        <f>'[46]Table P.3'!$H9</f>
        <v>206.40774493938622</v>
      </c>
      <c r="O92" s="1332"/>
      <c r="P92" s="518"/>
      <c r="Q92" s="258"/>
      <c r="R92" s="90"/>
    </row>
    <row r="93" spans="1:18" x14ac:dyDescent="0.25">
      <c r="A93" s="19">
        <v>1988</v>
      </c>
      <c r="B93" s="1295"/>
      <c r="C93" s="1369"/>
      <c r="D93" s="1369"/>
      <c r="E93" s="1370"/>
      <c r="F93" s="1218"/>
      <c r="G93" s="1299"/>
      <c r="H93" s="1298"/>
      <c r="I93" s="1218"/>
      <c r="J93" s="1295"/>
      <c r="K93" s="1356"/>
      <c r="L93" s="1354"/>
      <c r="M93" s="1224"/>
      <c r="N93" s="1330">
        <f>'[46]Table P.3'!$H10</f>
        <v>205.6819642627587</v>
      </c>
      <c r="O93" s="1332"/>
      <c r="P93" s="518"/>
      <c r="Q93" s="258"/>
      <c r="R93" s="90"/>
    </row>
    <row r="94" spans="1:18" x14ac:dyDescent="0.25">
      <c r="A94" s="19">
        <v>1989</v>
      </c>
      <c r="B94" s="1295"/>
      <c r="C94" s="1369">
        <v>31.2</v>
      </c>
      <c r="D94" s="1369"/>
      <c r="E94" s="1370"/>
      <c r="F94" s="1218"/>
      <c r="G94" s="1299">
        <f>[4]Portugal!$C94</f>
        <v>6.84</v>
      </c>
      <c r="H94" s="1298">
        <f>[4]Portugal!$B94</f>
        <v>1.53</v>
      </c>
      <c r="I94" s="1218"/>
      <c r="J94" s="1295"/>
      <c r="K94" s="1357"/>
      <c r="L94" s="1354"/>
      <c r="M94" s="1224"/>
      <c r="N94" s="1330">
        <f>'[46]Table P.3'!$H11</f>
        <v>209.79020979020979</v>
      </c>
      <c r="O94" s="1332"/>
      <c r="P94" s="518"/>
      <c r="Q94" s="258"/>
      <c r="R94" s="90"/>
    </row>
    <row r="95" spans="1:18" x14ac:dyDescent="0.25">
      <c r="A95" s="19">
        <v>1990</v>
      </c>
      <c r="B95" s="1295"/>
      <c r="C95" s="1369"/>
      <c r="D95" s="1369"/>
      <c r="E95" s="1370"/>
      <c r="F95" s="1218"/>
      <c r="G95" s="1299">
        <f>[4]Portugal!$C95</f>
        <v>7.21</v>
      </c>
      <c r="H95" s="1298">
        <f>[4]Portugal!$B95</f>
        <v>1.6</v>
      </c>
      <c r="I95" s="1218"/>
      <c r="J95" s="1295">
        <v>16.8</v>
      </c>
      <c r="K95" s="1357"/>
      <c r="L95" s="1354"/>
      <c r="M95" s="1224"/>
      <c r="N95" s="1330"/>
      <c r="O95" s="1332"/>
      <c r="P95" s="518"/>
      <c r="Q95" s="258"/>
      <c r="R95" s="90"/>
    </row>
    <row r="96" spans="1:18" x14ac:dyDescent="0.25">
      <c r="A96" s="19">
        <v>1991</v>
      </c>
      <c r="B96" s="1295"/>
      <c r="C96" s="1369"/>
      <c r="D96" s="1369"/>
      <c r="E96" s="1370"/>
      <c r="F96" s="1218"/>
      <c r="G96" s="1299">
        <f>[4]Portugal!$C96</f>
        <v>7.46</v>
      </c>
      <c r="H96" s="1298">
        <f>[4]Portugal!$B96</f>
        <v>1.55</v>
      </c>
      <c r="I96" s="1218"/>
      <c r="J96" s="1295"/>
      <c r="K96" s="1357"/>
      <c r="L96" s="1354"/>
      <c r="M96" s="1224"/>
      <c r="N96" s="1330">
        <f>'[46]Table P.3'!$H13</f>
        <v>216.69473684210524</v>
      </c>
      <c r="O96" s="1332"/>
      <c r="P96" s="518"/>
      <c r="Q96" s="258"/>
      <c r="R96" s="90"/>
    </row>
    <row r="97" spans="1:18" x14ac:dyDescent="0.25">
      <c r="A97" s="19">
        <v>1992</v>
      </c>
      <c r="B97" s="1295"/>
      <c r="C97" s="1369"/>
      <c r="D97" s="1369"/>
      <c r="E97" s="1370"/>
      <c r="F97" s="1218"/>
      <c r="G97" s="1299">
        <f>[4]Portugal!$C97</f>
        <v>7.58</v>
      </c>
      <c r="H97" s="1298">
        <f>[4]Portugal!$B97</f>
        <v>1.53</v>
      </c>
      <c r="I97" s="1218"/>
      <c r="J97" s="1295"/>
      <c r="K97" s="1357"/>
      <c r="L97" s="1354"/>
      <c r="M97" s="1224"/>
      <c r="N97" s="1330">
        <f>'[46]Table P.3'!$H14</f>
        <v>223.4375</v>
      </c>
      <c r="O97" s="1332"/>
      <c r="P97" s="518"/>
      <c r="Q97" s="258"/>
      <c r="R97" s="90"/>
    </row>
    <row r="98" spans="1:18" x14ac:dyDescent="0.25">
      <c r="A98" s="19">
        <v>1993</v>
      </c>
      <c r="B98" s="1295"/>
      <c r="C98" s="1369"/>
      <c r="D98" s="1369">
        <v>38.700000000000003</v>
      </c>
      <c r="E98" s="1370"/>
      <c r="F98" s="1218"/>
      <c r="G98" s="1299">
        <f>[4]Portugal!$C98</f>
        <v>8.06</v>
      </c>
      <c r="H98" s="1298">
        <f>[4]Portugal!$B98</f>
        <v>1.64</v>
      </c>
      <c r="I98" s="1218"/>
      <c r="J98" s="1295"/>
      <c r="K98" s="1369">
        <v>22.5</v>
      </c>
      <c r="L98" s="1354"/>
      <c r="M98" s="1224"/>
      <c r="N98" s="1330">
        <f>'[46]Table P.3'!$H15</f>
        <v>226.42857142857142</v>
      </c>
      <c r="O98" s="1332"/>
      <c r="P98" s="518"/>
      <c r="Q98" s="258"/>
      <c r="R98" s="90"/>
    </row>
    <row r="99" spans="1:18" x14ac:dyDescent="0.25">
      <c r="A99" s="19">
        <v>1994</v>
      </c>
      <c r="B99" s="1295"/>
      <c r="C99" s="1369"/>
      <c r="D99" s="1369">
        <v>37.4</v>
      </c>
      <c r="E99" s="1370"/>
      <c r="F99" s="1218"/>
      <c r="G99" s="1299">
        <f>[4]Portugal!$C99</f>
        <v>8.19</v>
      </c>
      <c r="H99" s="1298">
        <f>[4]Portugal!$B99</f>
        <v>1.69</v>
      </c>
      <c r="I99" s="1218"/>
      <c r="J99" s="1295"/>
      <c r="K99" s="1369">
        <v>22.9</v>
      </c>
      <c r="L99" s="1354"/>
      <c r="M99" s="1224"/>
      <c r="N99" s="1330">
        <f>'[46]Table P.3'!$H16</f>
        <v>232.18455972677816</v>
      </c>
      <c r="O99" s="1332"/>
      <c r="P99" s="518"/>
      <c r="Q99" s="258"/>
      <c r="R99" s="90"/>
    </row>
    <row r="100" spans="1:18" x14ac:dyDescent="0.25">
      <c r="A100" s="19">
        <v>1995</v>
      </c>
      <c r="B100" s="1295"/>
      <c r="C100" s="1369"/>
      <c r="D100" s="1369">
        <v>36.1</v>
      </c>
      <c r="E100" s="1370"/>
      <c r="F100" s="1218"/>
      <c r="G100" s="1299">
        <f>[4]Portugal!$C100</f>
        <v>8.41</v>
      </c>
      <c r="H100" s="1298">
        <f>[4]Portugal!$B100</f>
        <v>1.79</v>
      </c>
      <c r="I100" s="1218"/>
      <c r="J100" s="1371">
        <v>18</v>
      </c>
      <c r="K100" s="1372">
        <v>21.5</v>
      </c>
      <c r="L100" s="1354"/>
      <c r="M100" s="1224"/>
      <c r="N100" s="1330">
        <f>'[46]Table P.3'!$H17</f>
        <v>233.7662337662338</v>
      </c>
      <c r="O100" s="1332"/>
      <c r="P100" s="518"/>
      <c r="Q100" s="258"/>
      <c r="R100" s="90"/>
    </row>
    <row r="101" spans="1:18" x14ac:dyDescent="0.25">
      <c r="A101" s="19">
        <v>1996</v>
      </c>
      <c r="B101" s="1295"/>
      <c r="C101" s="1369"/>
      <c r="D101" s="1369">
        <v>36.4</v>
      </c>
      <c r="E101" s="1370"/>
      <c r="F101" s="1218"/>
      <c r="G101" s="1299">
        <f>[4]Portugal!$C101</f>
        <v>8.4499999999999993</v>
      </c>
      <c r="H101" s="1298">
        <f>[4]Portugal!$B101</f>
        <v>1.84</v>
      </c>
      <c r="I101" s="1218"/>
      <c r="J101" s="1335"/>
      <c r="K101" s="1369">
        <v>21.6</v>
      </c>
      <c r="L101" s="1278"/>
      <c r="M101" s="1224"/>
      <c r="N101" s="1330">
        <f>'[46]Table P.3'!$H18</f>
        <v>237.36944680425768</v>
      </c>
      <c r="O101" s="1332"/>
      <c r="P101" s="518"/>
      <c r="Q101" s="245"/>
      <c r="R101" s="90"/>
    </row>
    <row r="102" spans="1:18" x14ac:dyDescent="0.25">
      <c r="A102" s="19">
        <v>1997</v>
      </c>
      <c r="B102" s="1295"/>
      <c r="C102" s="1369"/>
      <c r="D102" s="1369">
        <v>36.799999999999997</v>
      </c>
      <c r="E102" s="1370"/>
      <c r="F102" s="1218"/>
      <c r="G102" s="1299">
        <f>[4]Portugal!$C102</f>
        <v>8.7799999999999994</v>
      </c>
      <c r="H102" s="1298">
        <f>[4]Portugal!$B102</f>
        <v>1.97</v>
      </c>
      <c r="I102" s="1218"/>
      <c r="J102" s="1335"/>
      <c r="K102" s="1369">
        <v>20.8</v>
      </c>
      <c r="L102" s="1278"/>
      <c r="M102" s="1224"/>
      <c r="N102" s="1330">
        <f>'[46]Table P.3'!$H19</f>
        <v>238.26876513317191</v>
      </c>
      <c r="O102" s="1332"/>
      <c r="P102" s="518"/>
      <c r="Q102" s="245"/>
      <c r="R102" s="90"/>
    </row>
    <row r="103" spans="1:18" x14ac:dyDescent="0.25">
      <c r="A103" s="19">
        <v>1998</v>
      </c>
      <c r="B103" s="1295"/>
      <c r="C103" s="1369"/>
      <c r="D103" s="1369">
        <v>36.299999999999997</v>
      </c>
      <c r="E103" s="1370"/>
      <c r="F103" s="1218"/>
      <c r="G103" s="1299">
        <f>[4]Portugal!$C103</f>
        <v>8.7799999999999994</v>
      </c>
      <c r="H103" s="1298">
        <f>[4]Portugal!$B103</f>
        <v>1.98</v>
      </c>
      <c r="I103" s="1218"/>
      <c r="J103" s="1335"/>
      <c r="K103" s="1369">
        <v>20.5</v>
      </c>
      <c r="L103" s="1278"/>
      <c r="M103" s="1224"/>
      <c r="N103" s="1330">
        <f>'[46]Table P.3'!$H20</f>
        <v>238.87587822014052</v>
      </c>
      <c r="O103" s="1332"/>
      <c r="P103" s="518"/>
      <c r="Q103" s="245"/>
      <c r="R103" s="90"/>
    </row>
    <row r="104" spans="1:18" x14ac:dyDescent="0.25">
      <c r="A104" s="19">
        <v>1999</v>
      </c>
      <c r="B104" s="1295"/>
      <c r="C104" s="1369"/>
      <c r="D104" s="1369">
        <v>35.700000000000003</v>
      </c>
      <c r="E104" s="1370"/>
      <c r="F104" s="1218"/>
      <c r="G104" s="1299">
        <f>[4]Portugal!$C104</f>
        <v>9.23</v>
      </c>
      <c r="H104" s="1298">
        <f>[4]Portugal!$B104</f>
        <v>2.23</v>
      </c>
      <c r="I104" s="1218"/>
      <c r="J104" s="1335"/>
      <c r="K104" s="1369">
        <v>20.8</v>
      </c>
      <c r="L104" s="1278"/>
      <c r="M104" s="1224"/>
      <c r="N104" s="1330">
        <f>'[46]Table P.3'!$H21</f>
        <v>240.07777777777778</v>
      </c>
      <c r="O104" s="1332"/>
      <c r="P104" s="518"/>
      <c r="Q104" s="245"/>
      <c r="R104" s="90"/>
    </row>
    <row r="105" spans="1:18" x14ac:dyDescent="0.25">
      <c r="A105" s="19">
        <v>2000</v>
      </c>
      <c r="B105" s="1295"/>
      <c r="C105" s="1369"/>
      <c r="D105" s="1369">
        <v>36.9</v>
      </c>
      <c r="E105" s="1370"/>
      <c r="F105" s="1218"/>
      <c r="G105" s="1299">
        <f>[4]Portugal!$C105</f>
        <v>9.09</v>
      </c>
      <c r="H105" s="1298">
        <f>[4]Portugal!$B105</f>
        <v>2.1</v>
      </c>
      <c r="I105" s="1218"/>
      <c r="J105" s="1335"/>
      <c r="K105" s="1369">
        <v>20.100000000000001</v>
      </c>
      <c r="L105" s="1278"/>
      <c r="M105" s="1224"/>
      <c r="N105" s="1330">
        <f>'[46]Table P.3'!$H22</f>
        <v>251.63308840957572</v>
      </c>
      <c r="O105" s="1332"/>
      <c r="P105" s="518"/>
      <c r="Q105" s="245"/>
      <c r="R105" s="90"/>
    </row>
    <row r="106" spans="1:18" x14ac:dyDescent="0.25">
      <c r="A106" s="19">
        <v>2001</v>
      </c>
      <c r="B106" s="1295"/>
      <c r="C106" s="1369"/>
      <c r="D106" s="1369"/>
      <c r="E106" s="1370"/>
      <c r="F106" s="1218"/>
      <c r="G106" s="1299">
        <f>[4]Portugal!$C106</f>
        <v>9.65</v>
      </c>
      <c r="H106" s="1298">
        <f>[4]Portugal!$B106</f>
        <v>2.4300000000000002</v>
      </c>
      <c r="I106" s="1218"/>
      <c r="J106" s="1335"/>
      <c r="K106" s="1369"/>
      <c r="L106" s="1278"/>
      <c r="M106" s="1224"/>
      <c r="N106" s="1330"/>
      <c r="O106" s="1332"/>
      <c r="P106" s="518"/>
      <c r="Q106" s="245"/>
      <c r="R106" s="90"/>
    </row>
    <row r="107" spans="1:18" x14ac:dyDescent="0.25">
      <c r="A107" s="19">
        <v>2002</v>
      </c>
      <c r="B107" s="1295"/>
      <c r="C107" s="1369"/>
      <c r="D107" s="1369"/>
      <c r="E107" s="1370"/>
      <c r="F107" s="1218"/>
      <c r="G107" s="1299">
        <f>[4]Portugal!$C107</f>
        <v>8.9700000000000006</v>
      </c>
      <c r="H107" s="1298">
        <f>[4]Portugal!$B107</f>
        <v>2.0499999999999998</v>
      </c>
      <c r="I107" s="1218"/>
      <c r="J107" s="1335"/>
      <c r="K107" s="1353"/>
      <c r="L107" s="1278"/>
      <c r="M107" s="1224"/>
      <c r="N107" s="1330">
        <f>'[46]Table P.3'!$H24</f>
        <v>250.46687718583411</v>
      </c>
      <c r="O107" s="1332"/>
      <c r="P107" s="518"/>
      <c r="Q107" s="245"/>
      <c r="R107" s="90"/>
    </row>
    <row r="108" spans="1:18" x14ac:dyDescent="0.25">
      <c r="A108" s="19">
        <v>2003</v>
      </c>
      <c r="B108" s="1295"/>
      <c r="C108" s="1369"/>
      <c r="D108" s="1369">
        <v>37.799999999999997</v>
      </c>
      <c r="E108" s="1370">
        <f>[28]Data!$AF19</f>
        <v>37.799999999999997</v>
      </c>
      <c r="F108" s="1218"/>
      <c r="G108" s="1299">
        <f>[4]Portugal!$C108</f>
        <v>9.1300000000000008</v>
      </c>
      <c r="H108" s="1298">
        <f>[4]Portugal!$B108</f>
        <v>2.2599999999999998</v>
      </c>
      <c r="I108" s="1218"/>
      <c r="J108" s="1335"/>
      <c r="K108" s="1353"/>
      <c r="L108" s="1278">
        <f>[29]Data!$AF22</f>
        <v>20.399999999999999</v>
      </c>
      <c r="M108" s="1224"/>
      <c r="N108" s="1373">
        <v>253.4</v>
      </c>
      <c r="O108" s="1305"/>
      <c r="P108" s="518"/>
      <c r="Q108" s="245"/>
      <c r="R108" s="90"/>
    </row>
    <row r="109" spans="1:18" x14ac:dyDescent="0.25">
      <c r="A109" s="19">
        <v>2004</v>
      </c>
      <c r="B109" s="1295"/>
      <c r="C109" s="1369"/>
      <c r="D109" s="1369">
        <v>38.1</v>
      </c>
      <c r="E109" s="1370">
        <f>[28]Data!$AF20</f>
        <v>38.1</v>
      </c>
      <c r="F109" s="1218"/>
      <c r="G109" s="1299">
        <f>[4]Portugal!$C109</f>
        <v>9.6150000000000002</v>
      </c>
      <c r="H109" s="1298">
        <f>[4]Portugal!$B109</f>
        <v>2.3109999999999999</v>
      </c>
      <c r="I109" s="1218"/>
      <c r="J109" s="1335"/>
      <c r="K109" s="1353"/>
      <c r="L109" s="1278">
        <f>[29]Data!$AF23</f>
        <v>19.399999999999999</v>
      </c>
      <c r="M109" s="1224"/>
      <c r="N109" s="1373">
        <v>254.5</v>
      </c>
      <c r="O109" s="1332">
        <f>[17]Sheet1!$CF39</f>
        <v>2.839</v>
      </c>
      <c r="P109" s="518"/>
      <c r="Q109" s="245"/>
      <c r="R109" s="90"/>
    </row>
    <row r="110" spans="1:18" x14ac:dyDescent="0.25">
      <c r="A110" s="19">
        <v>2005</v>
      </c>
      <c r="B110" s="1295"/>
      <c r="C110" s="1369"/>
      <c r="D110" s="1369">
        <v>37.700000000000003</v>
      </c>
      <c r="E110" s="1370">
        <f>[28]Data!$AF21</f>
        <v>37.700000000000003</v>
      </c>
      <c r="F110" s="1218"/>
      <c r="G110" s="1299">
        <f>[4]Portugal!$C110</f>
        <v>9.7669999999999995</v>
      </c>
      <c r="H110" s="1298">
        <f>[4]Portugal!$B110</f>
        <v>2.476</v>
      </c>
      <c r="I110" s="1218"/>
      <c r="J110" s="1335"/>
      <c r="K110" s="1353"/>
      <c r="L110" s="1278">
        <f>[29]Data!$AF24</f>
        <v>18.5</v>
      </c>
      <c r="M110" s="1224"/>
      <c r="N110" s="1373">
        <v>253.9</v>
      </c>
      <c r="O110" s="1332">
        <f>[17]Sheet1!$CF40</f>
        <v>2.6719998999999999</v>
      </c>
      <c r="P110" s="518"/>
      <c r="Q110" s="258"/>
      <c r="R110" s="90"/>
    </row>
    <row r="111" spans="1:18" x14ac:dyDescent="0.25">
      <c r="A111" s="19">
        <v>2006</v>
      </c>
      <c r="B111" s="1295"/>
      <c r="C111" s="1369"/>
      <c r="D111" s="1369">
        <v>36.799999999999997</v>
      </c>
      <c r="E111" s="1370">
        <f>[28]Data!$AF22</f>
        <v>36.799999999999997</v>
      </c>
      <c r="F111" s="1218"/>
      <c r="G111" s="1293"/>
      <c r="H111" s="1294"/>
      <c r="I111" s="1218"/>
      <c r="J111" s="1335"/>
      <c r="K111" s="1353"/>
      <c r="L111" s="1278">
        <f>[29]Data!$AF25</f>
        <v>18.100000000000001</v>
      </c>
      <c r="M111" s="1224"/>
      <c r="N111" s="1373">
        <v>253.3</v>
      </c>
      <c r="O111" s="1332">
        <f>[17]Sheet1!$CF41</f>
        <v>2.6739999999999999</v>
      </c>
      <c r="P111" s="518"/>
      <c r="Q111" s="258"/>
      <c r="R111" s="90"/>
    </row>
    <row r="112" spans="1:18" x14ac:dyDescent="0.25">
      <c r="A112" s="19">
        <v>2007</v>
      </c>
      <c r="B112" s="1295"/>
      <c r="C112" s="1369"/>
      <c r="D112" s="1369">
        <v>35.799999999999997</v>
      </c>
      <c r="E112" s="1370">
        <f>[28]Data!$AF23</f>
        <v>35.799999999999997</v>
      </c>
      <c r="F112" s="1218"/>
      <c r="G112" s="1293"/>
      <c r="H112" s="1294"/>
      <c r="I112" s="1218"/>
      <c r="J112" s="1335"/>
      <c r="K112" s="1353"/>
      <c r="L112" s="1278">
        <f>[29]Data!$AF26</f>
        <v>18.5</v>
      </c>
      <c r="M112" s="1224"/>
      <c r="N112" s="1373">
        <v>252.2</v>
      </c>
      <c r="O112" s="1332">
        <f>[17]Sheet1!$CF42</f>
        <v>2.6140001000000002</v>
      </c>
      <c r="P112" s="518"/>
      <c r="Q112" s="258"/>
      <c r="R112" s="90"/>
    </row>
    <row r="113" spans="1:24" x14ac:dyDescent="0.25">
      <c r="A113" s="19">
        <v>2008</v>
      </c>
      <c r="B113" s="1295"/>
      <c r="C113" s="1369"/>
      <c r="D113" s="1369">
        <v>35.4</v>
      </c>
      <c r="E113" s="1370">
        <f>[28]Data!$AF24</f>
        <v>35.4</v>
      </c>
      <c r="F113" s="1218"/>
      <c r="G113" s="1293"/>
      <c r="H113" s="1294"/>
      <c r="I113" s="1218"/>
      <c r="J113" s="1335"/>
      <c r="K113" s="1353"/>
      <c r="L113" s="1278">
        <f>[29]Data!$AF27</f>
        <v>17.899999999999999</v>
      </c>
      <c r="M113" s="1224"/>
      <c r="N113" s="1373">
        <v>251.6</v>
      </c>
      <c r="O113" s="1332">
        <f>[17]Sheet1!$CF43</f>
        <v>2.7409998999999998</v>
      </c>
      <c r="P113" s="518"/>
      <c r="Q113" s="258"/>
      <c r="R113" s="90"/>
    </row>
    <row r="114" spans="1:24" x14ac:dyDescent="0.25">
      <c r="A114" s="19">
        <v>2009</v>
      </c>
      <c r="B114" s="1295"/>
      <c r="C114" s="1369"/>
      <c r="D114" s="32">
        <v>33.700000000000003</v>
      </c>
      <c r="E114" s="1370">
        <f>[28]Data!$AF25</f>
        <v>33.700000000000003</v>
      </c>
      <c r="F114" s="1218"/>
      <c r="G114" s="1293"/>
      <c r="H114" s="1294"/>
      <c r="I114" s="1218"/>
      <c r="J114" s="1335"/>
      <c r="K114" s="1353"/>
      <c r="L114" s="1278">
        <f>[29]Data!$AF28</f>
        <v>17.899999999999999</v>
      </c>
      <c r="M114" s="1224"/>
      <c r="N114" s="1336"/>
      <c r="O114" s="1332">
        <f>[17]Sheet1!$CF44</f>
        <v>2.6320000000000001</v>
      </c>
      <c r="P114" s="518"/>
      <c r="Q114" s="258"/>
      <c r="R114" s="90"/>
    </row>
    <row r="115" spans="1:24" x14ac:dyDescent="0.25">
      <c r="A115" s="19">
        <v>2010</v>
      </c>
      <c r="B115" s="1295"/>
      <c r="C115" s="1369"/>
      <c r="D115" s="1374"/>
      <c r="E115" s="1370">
        <f>[28]Data!$AF26</f>
        <v>34.200000000000003</v>
      </c>
      <c r="F115" s="1218"/>
      <c r="G115" s="1293"/>
      <c r="H115" s="1294"/>
      <c r="I115" s="1218"/>
      <c r="J115" s="1335"/>
      <c r="K115" s="1353"/>
      <c r="L115" s="1278">
        <f>[29]Data!$AF29</f>
        <v>18</v>
      </c>
      <c r="M115" s="1224"/>
      <c r="N115" s="1336"/>
      <c r="O115" s="1332">
        <f>[17]Sheet1!$CF45</f>
        <v>2.5539999</v>
      </c>
      <c r="P115" s="518"/>
      <c r="Q115" s="258"/>
      <c r="R115" s="90"/>
    </row>
    <row r="116" spans="1:24" x14ac:dyDescent="0.25">
      <c r="A116" s="19">
        <v>2011</v>
      </c>
      <c r="B116" s="1295"/>
      <c r="C116" s="1369"/>
      <c r="D116" s="1374"/>
      <c r="E116" s="1370">
        <f>[28]Data!$AF27</f>
        <v>34.5</v>
      </c>
      <c r="F116" s="1218"/>
      <c r="G116" s="1293"/>
      <c r="H116" s="1294"/>
      <c r="I116" s="1218"/>
      <c r="J116" s="1335"/>
      <c r="K116" s="1353"/>
      <c r="L116" s="1278">
        <f>[29]Data!$AF30</f>
        <v>17.899999999999999</v>
      </c>
      <c r="M116" s="1224"/>
      <c r="N116" s="1281"/>
      <c r="O116" s="1332">
        <f>[17]Sheet1!$CF46</f>
        <v>2.6159998999999998</v>
      </c>
      <c r="P116" s="518"/>
      <c r="Q116" s="258"/>
      <c r="R116" s="90"/>
    </row>
    <row r="117" spans="1:24" x14ac:dyDescent="0.25">
      <c r="A117" s="19">
        <v>2012</v>
      </c>
      <c r="B117" s="1295"/>
      <c r="C117" s="1369"/>
      <c r="D117" s="32"/>
      <c r="E117" s="1370">
        <f>[28]Data!$AF28</f>
        <v>34.200000000000003</v>
      </c>
      <c r="F117" s="1218"/>
      <c r="G117" s="1293"/>
      <c r="H117" s="1294"/>
      <c r="I117" s="1218"/>
      <c r="J117" s="1335"/>
      <c r="K117" s="1353"/>
      <c r="L117" s="1278">
        <f>[29]Data!$AF31</f>
        <v>18.7</v>
      </c>
      <c r="M117" s="1224"/>
      <c r="N117" s="1255"/>
      <c r="O117" s="1332">
        <f>[17]Sheet1!$CF47</f>
        <v>2.5650000999999998</v>
      </c>
      <c r="P117" s="518"/>
      <c r="Q117" s="258"/>
      <c r="R117" s="90"/>
    </row>
    <row r="118" spans="1:24" x14ac:dyDescent="0.25">
      <c r="A118" s="19">
        <v>2013</v>
      </c>
      <c r="B118" s="1295"/>
      <c r="C118" s="1369"/>
      <c r="D118" s="32"/>
      <c r="E118" s="1370">
        <f>[28]Data!$AF29</f>
        <v>34.5</v>
      </c>
      <c r="F118" s="1218"/>
      <c r="G118" s="1293"/>
      <c r="H118" s="1294"/>
      <c r="I118" s="1218"/>
      <c r="J118" s="1335"/>
      <c r="K118" s="1353"/>
      <c r="L118" s="1278">
        <f>[29]Data!$AF32</f>
        <v>19.5</v>
      </c>
      <c r="M118" s="1224"/>
      <c r="N118" s="1318"/>
      <c r="O118" s="1332">
        <f>[17]Sheet1!$CF48</f>
        <v>2.5710001</v>
      </c>
      <c r="P118" s="518"/>
      <c r="Q118" s="258"/>
      <c r="R118" s="90"/>
    </row>
    <row r="119" spans="1:24" x14ac:dyDescent="0.25">
      <c r="A119" s="19">
        <v>2014</v>
      </c>
      <c r="B119" s="1295"/>
      <c r="C119" s="1369"/>
      <c r="D119" s="32"/>
      <c r="E119" s="1375">
        <f>[28]Data!$AF30</f>
        <v>34</v>
      </c>
      <c r="F119" s="1218"/>
      <c r="G119" s="1293"/>
      <c r="H119" s="1294"/>
      <c r="I119" s="1218"/>
      <c r="J119" s="1335"/>
      <c r="K119" s="1353"/>
      <c r="L119" s="1278">
        <f>[29]Data!$AF33</f>
        <v>19.5</v>
      </c>
      <c r="M119" s="1224"/>
      <c r="N119" s="1318"/>
      <c r="O119" s="1332">
        <f>[17]Sheet1!$CF49</f>
        <v>2.4870000000000001</v>
      </c>
      <c r="P119" s="518"/>
      <c r="Q119" s="258"/>
      <c r="R119" s="90"/>
    </row>
    <row r="120" spans="1:24" ht="15.75" thickBot="1" x14ac:dyDescent="0.3">
      <c r="A120" s="37">
        <v>2015</v>
      </c>
      <c r="B120" s="1337"/>
      <c r="C120" s="1376"/>
      <c r="D120" s="1377"/>
      <c r="E120" s="1378"/>
      <c r="F120" s="1233"/>
      <c r="G120" s="1237"/>
      <c r="H120" s="1307"/>
      <c r="I120" s="1233"/>
      <c r="J120" s="1362"/>
      <c r="K120" s="1363"/>
      <c r="L120" s="1364"/>
      <c r="M120" s="1235"/>
      <c r="N120" s="1287"/>
      <c r="O120" s="1365"/>
      <c r="P120" s="517"/>
      <c r="Q120" s="245"/>
      <c r="R120" s="90"/>
    </row>
    <row r="121" spans="1:24" ht="15.75" thickTop="1" x14ac:dyDescent="0.25">
      <c r="P121" s="90"/>
    </row>
    <row r="122" spans="1:24" s="45" customFormat="1" x14ac:dyDescent="0.25">
      <c r="A122" s="1012" t="s">
        <v>505</v>
      </c>
      <c r="B122" s="75"/>
      <c r="C122" s="75"/>
      <c r="D122" s="75"/>
      <c r="E122" s="75"/>
      <c r="F122" s="75"/>
      <c r="I122" s="75"/>
      <c r="J122" s="75"/>
      <c r="K122" s="75"/>
      <c r="L122" s="75"/>
      <c r="M122" s="43"/>
      <c r="R122" s="43"/>
    </row>
    <row r="123" spans="1:24" s="45" customFormat="1" x14ac:dyDescent="0.2">
      <c r="A123" s="99" t="s">
        <v>79</v>
      </c>
      <c r="B123" s="130" t="s">
        <v>643</v>
      </c>
      <c r="C123" s="504"/>
      <c r="D123" s="504"/>
      <c r="E123" s="504"/>
      <c r="F123" s="504"/>
      <c r="G123" s="504"/>
      <c r="H123" s="504"/>
      <c r="I123" s="504"/>
      <c r="J123" s="504"/>
      <c r="K123" s="504"/>
      <c r="L123" s="504"/>
      <c r="M123" s="504"/>
      <c r="N123" s="504"/>
      <c r="O123" s="504"/>
      <c r="R123" s="43"/>
    </row>
    <row r="124" spans="1:24" s="45" customFormat="1" x14ac:dyDescent="0.2">
      <c r="A124" s="99" t="s">
        <v>80</v>
      </c>
      <c r="B124" s="130" t="s">
        <v>644</v>
      </c>
      <c r="C124" s="131"/>
      <c r="D124" s="504"/>
      <c r="E124" s="504"/>
      <c r="F124" s="504"/>
      <c r="G124" s="504"/>
      <c r="H124" s="504"/>
      <c r="I124" s="504"/>
      <c r="J124" s="504"/>
      <c r="K124" s="504"/>
      <c r="L124" s="504"/>
      <c r="M124" s="533"/>
      <c r="N124" s="533"/>
      <c r="O124" s="533"/>
      <c r="R124" s="43"/>
    </row>
    <row r="125" spans="1:24" s="45" customFormat="1" x14ac:dyDescent="0.2">
      <c r="A125" s="99" t="s">
        <v>81</v>
      </c>
      <c r="B125" s="130" t="s">
        <v>645</v>
      </c>
      <c r="C125" s="131"/>
      <c r="D125" s="504"/>
      <c r="E125" s="504"/>
      <c r="F125" s="504"/>
      <c r="G125" s="504"/>
      <c r="H125" s="504"/>
      <c r="I125" s="504"/>
      <c r="J125" s="504"/>
      <c r="K125" s="504"/>
      <c r="L125" s="504"/>
      <c r="M125" s="533"/>
      <c r="N125" s="533"/>
      <c r="O125" s="533"/>
      <c r="R125" s="43"/>
    </row>
    <row r="126" spans="1:24" s="45" customFormat="1" x14ac:dyDescent="0.2">
      <c r="A126" s="241" t="s">
        <v>82</v>
      </c>
      <c r="B126" s="131" t="s">
        <v>305</v>
      </c>
      <c r="C126" s="131"/>
      <c r="D126" s="504"/>
      <c r="E126" s="504"/>
      <c r="F126" s="504"/>
      <c r="G126" s="504"/>
      <c r="H126" s="504"/>
      <c r="I126" s="504"/>
      <c r="J126" s="504"/>
      <c r="K126" s="504"/>
      <c r="L126" s="504"/>
      <c r="M126" s="533"/>
      <c r="N126" s="533"/>
      <c r="O126" s="533"/>
      <c r="R126" s="43"/>
    </row>
    <row r="127" spans="1:24" s="45" customFormat="1" x14ac:dyDescent="0.25">
      <c r="A127" s="241" t="s">
        <v>207</v>
      </c>
      <c r="B127" s="1536" t="s">
        <v>488</v>
      </c>
      <c r="C127" s="1536"/>
      <c r="D127" s="1536"/>
      <c r="E127" s="1536"/>
      <c r="F127" s="1536"/>
      <c r="G127" s="1536"/>
      <c r="H127" s="1536"/>
      <c r="I127" s="1536"/>
      <c r="J127" s="1536"/>
      <c r="K127" s="1536"/>
      <c r="L127" s="1536"/>
      <c r="M127" s="1536"/>
      <c r="N127" s="1536"/>
      <c r="O127" s="1536"/>
      <c r="P127" s="1536"/>
      <c r="Q127" s="1536"/>
      <c r="R127" s="1536"/>
      <c r="S127" s="1536"/>
      <c r="T127" s="1536"/>
      <c r="U127" s="1536"/>
      <c r="V127" s="1536"/>
      <c r="W127" s="1536"/>
      <c r="X127" s="1536"/>
    </row>
    <row r="128" spans="1:24" s="45" customFormat="1" x14ac:dyDescent="0.2">
      <c r="A128" s="99" t="s">
        <v>85</v>
      </c>
      <c r="B128" s="1554" t="s">
        <v>678</v>
      </c>
      <c r="C128" s="1554"/>
      <c r="D128" s="1554"/>
      <c r="E128" s="1554"/>
      <c r="F128" s="1554"/>
      <c r="G128" s="1554"/>
      <c r="H128" s="1554"/>
      <c r="I128" s="720"/>
      <c r="J128" s="720"/>
      <c r="K128" s="654"/>
      <c r="L128" s="654"/>
      <c r="M128" s="618"/>
      <c r="N128" s="618"/>
      <c r="O128" s="622"/>
    </row>
    <row r="129" spans="1:22" s="45" customFormat="1" x14ac:dyDescent="0.2">
      <c r="A129" s="99" t="s">
        <v>86</v>
      </c>
      <c r="B129" s="1554" t="s">
        <v>679</v>
      </c>
      <c r="C129" s="1554"/>
      <c r="D129" s="1554"/>
      <c r="E129" s="1554"/>
      <c r="F129" s="1554"/>
      <c r="G129" s="1554"/>
      <c r="H129" s="1554"/>
      <c r="I129" s="720"/>
      <c r="J129" s="720"/>
      <c r="K129" s="504"/>
      <c r="L129" s="504"/>
      <c r="M129" s="504"/>
      <c r="N129" s="504"/>
      <c r="O129" s="504"/>
      <c r="P129" s="366"/>
      <c r="Q129" s="366"/>
      <c r="R129" s="366"/>
      <c r="S129" s="366"/>
      <c r="T129" s="366"/>
      <c r="U129" s="366"/>
      <c r="V129" s="366"/>
    </row>
    <row r="130" spans="1:22" s="45" customFormat="1" x14ac:dyDescent="0.2">
      <c r="A130" s="99" t="s">
        <v>87</v>
      </c>
      <c r="B130" s="1543" t="s">
        <v>174</v>
      </c>
      <c r="C130" s="1543"/>
      <c r="D130" s="1543"/>
      <c r="E130" s="1543"/>
      <c r="F130" s="1543"/>
      <c r="G130" s="1543"/>
      <c r="H130" s="1543"/>
      <c r="I130" s="715"/>
      <c r="J130" s="715"/>
      <c r="K130" s="715"/>
      <c r="L130" s="715"/>
      <c r="M130" s="715"/>
      <c r="N130" s="616"/>
      <c r="O130" s="131"/>
      <c r="P130" s="618"/>
      <c r="R130" s="43"/>
    </row>
    <row r="131" spans="1:22" s="45" customFormat="1" x14ac:dyDescent="0.2">
      <c r="A131" s="99" t="s">
        <v>88</v>
      </c>
      <c r="B131" s="1554" t="s">
        <v>279</v>
      </c>
      <c r="C131" s="1554"/>
      <c r="D131" s="1554"/>
      <c r="E131" s="1554"/>
      <c r="F131" s="1554"/>
      <c r="G131" s="1554"/>
      <c r="H131" s="1554"/>
      <c r="I131" s="504"/>
      <c r="J131" s="504"/>
      <c r="K131" s="504"/>
      <c r="L131" s="504"/>
      <c r="M131" s="504"/>
      <c r="N131" s="504"/>
      <c r="P131" s="618"/>
      <c r="R131" s="43"/>
    </row>
    <row r="132" spans="1:22" x14ac:dyDescent="0.25">
      <c r="A132" s="99" t="s">
        <v>277</v>
      </c>
      <c r="B132" s="1543" t="s">
        <v>222</v>
      </c>
      <c r="C132" s="1543"/>
      <c r="D132" s="1543"/>
      <c r="E132" s="1543"/>
      <c r="F132" s="1543"/>
      <c r="G132" s="1543"/>
      <c r="H132" s="1543"/>
      <c r="I132" s="1543"/>
      <c r="J132" s="1543"/>
      <c r="K132" s="131"/>
      <c r="L132" s="131"/>
      <c r="M132" s="131"/>
      <c r="N132" s="131"/>
      <c r="O132" s="129"/>
      <c r="P132" s="131"/>
      <c r="Q132" s="615"/>
    </row>
    <row r="133" spans="1:22" x14ac:dyDescent="0.25">
      <c r="A133" s="99"/>
      <c r="B133" s="129"/>
      <c r="C133" s="129"/>
      <c r="D133" s="621"/>
      <c r="E133" s="621"/>
      <c r="F133" s="621"/>
      <c r="G133" s="621"/>
      <c r="H133" s="695"/>
      <c r="I133" s="621"/>
      <c r="J133" s="621"/>
      <c r="K133" s="621"/>
      <c r="L133" s="621"/>
      <c r="M133" s="131"/>
      <c r="N133" s="131"/>
      <c r="O133" s="131"/>
      <c r="P133" s="131"/>
      <c r="Q133" s="615"/>
    </row>
    <row r="134" spans="1:22" x14ac:dyDescent="0.25">
      <c r="A134" s="42" t="s">
        <v>504</v>
      </c>
      <c r="B134" s="129"/>
      <c r="C134" s="129"/>
      <c r="D134" s="129"/>
      <c r="E134" s="129"/>
    </row>
    <row r="135" spans="1:22" x14ac:dyDescent="0.25">
      <c r="A135"/>
      <c r="B135" s="1520" t="s">
        <v>281</v>
      </c>
      <c r="C135" s="1520"/>
      <c r="D135" s="1520"/>
      <c r="E135" s="1520"/>
      <c r="F135" s="1520"/>
      <c r="G135" s="1520"/>
      <c r="H135" s="1520"/>
      <c r="I135" s="611"/>
      <c r="J135" s="611"/>
      <c r="K135" s="611"/>
      <c r="L135" s="611"/>
      <c r="M135" s="611"/>
      <c r="N135" s="611"/>
      <c r="O135" s="611"/>
      <c r="P135" s="324"/>
      <c r="Q135" s="324"/>
      <c r="R135" s="324"/>
      <c r="S135" s="324"/>
    </row>
    <row r="136" spans="1:22" x14ac:dyDescent="0.25">
      <c r="A136"/>
      <c r="B136" s="1520" t="s">
        <v>113</v>
      </c>
      <c r="C136" s="1520"/>
      <c r="D136" s="1520"/>
      <c r="E136" s="1520"/>
      <c r="F136" s="1520"/>
      <c r="G136" s="1520"/>
      <c r="H136" s="1520"/>
      <c r="I136" s="612"/>
      <c r="J136" s="612"/>
      <c r="K136" s="612"/>
      <c r="L136" s="612"/>
      <c r="M136" s="612"/>
      <c r="N136" s="612"/>
      <c r="O136" s="612"/>
      <c r="P136" s="438"/>
      <c r="Q136" s="438"/>
      <c r="R136" s="438"/>
      <c r="S136" s="438"/>
    </row>
    <row r="137" spans="1:22" x14ac:dyDescent="0.25">
      <c r="A137"/>
      <c r="B137" s="1520" t="s">
        <v>282</v>
      </c>
      <c r="C137" s="1520"/>
      <c r="D137" s="1520"/>
      <c r="E137" s="1520"/>
      <c r="F137" s="1520"/>
      <c r="G137" s="1520"/>
      <c r="H137" s="1520"/>
      <c r="I137" s="611"/>
      <c r="J137" s="611"/>
      <c r="K137" s="611"/>
      <c r="L137" s="611"/>
      <c r="M137" s="611"/>
      <c r="N137" s="611"/>
      <c r="O137" s="611"/>
      <c r="P137" s="438"/>
      <c r="Q137" s="613"/>
      <c r="R137"/>
    </row>
    <row r="138" spans="1:22" x14ac:dyDescent="0.25">
      <c r="B138" s="1520" t="s">
        <v>680</v>
      </c>
      <c r="C138" s="1520"/>
      <c r="D138" s="1520"/>
      <c r="E138" s="1520"/>
      <c r="F138" s="1520"/>
      <c r="G138" s="1520"/>
      <c r="H138" s="1520"/>
      <c r="I138" s="683"/>
      <c r="J138" s="683"/>
      <c r="K138" s="683"/>
      <c r="L138" s="683"/>
      <c r="M138" s="683"/>
      <c r="N138" s="683"/>
      <c r="O138" s="683"/>
      <c r="P138" s="505"/>
    </row>
    <row r="139" spans="1:22" x14ac:dyDescent="0.25">
      <c r="B139" s="1520" t="s">
        <v>681</v>
      </c>
      <c r="C139" s="1520"/>
      <c r="D139" s="1520"/>
      <c r="E139" s="1520"/>
      <c r="F139" s="1520"/>
      <c r="G139" s="1520"/>
      <c r="H139" s="1520"/>
      <c r="I139" s="613"/>
      <c r="J139" s="613"/>
      <c r="K139" s="613"/>
      <c r="L139" s="613"/>
      <c r="M139" s="613"/>
      <c r="N139" s="613"/>
      <c r="O139" s="613"/>
      <c r="P139" s="324"/>
    </row>
    <row r="140" spans="1:22" x14ac:dyDescent="0.25">
      <c r="B140" s="505"/>
      <c r="C140" s="505"/>
      <c r="D140" s="505"/>
      <c r="E140" s="505"/>
      <c r="F140" s="505"/>
      <c r="G140" s="505"/>
      <c r="H140" s="505"/>
      <c r="I140" s="505"/>
      <c r="J140" s="505"/>
      <c r="K140" s="505"/>
      <c r="L140" s="505"/>
      <c r="M140" s="505"/>
      <c r="N140" s="505"/>
      <c r="O140" s="505"/>
      <c r="P140" s="612"/>
    </row>
    <row r="141" spans="1:22" x14ac:dyDescent="0.25">
      <c r="B141" s="439"/>
      <c r="C141" s="439"/>
      <c r="D141" s="439"/>
      <c r="E141" s="439"/>
      <c r="F141" s="439"/>
      <c r="G141" s="439"/>
      <c r="H141" s="439"/>
      <c r="I141" s="439"/>
      <c r="J141" s="439"/>
      <c r="K141" s="439"/>
      <c r="L141" s="439"/>
      <c r="M141" s="439"/>
      <c r="N141" s="439"/>
      <c r="O141" s="439"/>
      <c r="P141" s="612"/>
    </row>
    <row r="142" spans="1:22" x14ac:dyDescent="0.25">
      <c r="B142" s="439"/>
      <c r="C142" s="439"/>
      <c r="D142" s="439"/>
      <c r="E142" s="439"/>
      <c r="F142" s="439"/>
      <c r="G142" s="439"/>
      <c r="H142" s="439"/>
      <c r="I142" s="439"/>
      <c r="J142" s="439"/>
      <c r="K142" s="439"/>
      <c r="L142" s="439"/>
      <c r="M142" s="439"/>
      <c r="N142" s="439"/>
      <c r="O142" s="439"/>
      <c r="P142" s="612"/>
    </row>
    <row r="144" spans="1:22" x14ac:dyDescent="0.25">
      <c r="D144" s="366"/>
      <c r="E144" s="366"/>
      <c r="F144" s="366"/>
      <c r="G144" s="366"/>
      <c r="H144" s="366"/>
      <c r="I144" s="366"/>
      <c r="J144" s="366"/>
      <c r="K144" s="366"/>
      <c r="L144" s="366"/>
      <c r="M144" s="366"/>
      <c r="N144" s="366"/>
    </row>
    <row r="145" spans="2:14" customFormat="1" x14ac:dyDescent="0.25">
      <c r="B145" s="1543"/>
      <c r="C145" s="1543"/>
      <c r="D145" s="1543"/>
      <c r="E145" s="1543"/>
      <c r="F145" s="1543"/>
      <c r="G145" s="1543"/>
      <c r="H145" s="1543"/>
      <c r="I145" s="1543"/>
      <c r="J145" s="1543"/>
      <c r="K145" s="1543"/>
      <c r="L145" s="1543"/>
      <c r="M145" s="1543"/>
      <c r="N145" s="617"/>
    </row>
  </sheetData>
  <mergeCells count="17">
    <mergeCell ref="J2:L2"/>
    <mergeCell ref="B2:E2"/>
    <mergeCell ref="B1:O1"/>
    <mergeCell ref="B128:H128"/>
    <mergeCell ref="B129:H129"/>
    <mergeCell ref="N2:O2"/>
    <mergeCell ref="B127:X127"/>
    <mergeCell ref="G2:H2"/>
    <mergeCell ref="B145:M145"/>
    <mergeCell ref="B130:H130"/>
    <mergeCell ref="B131:H131"/>
    <mergeCell ref="B135:H135"/>
    <mergeCell ref="B136:H136"/>
    <mergeCell ref="B137:H137"/>
    <mergeCell ref="B138:H138"/>
    <mergeCell ref="B139:H139"/>
    <mergeCell ref="B132:J132"/>
  </mergeCells>
  <hyperlinks>
    <hyperlink ref="B127" r:id="rId1" display="WID.world (accessed 21 February 2017)" xr:uid="{00000000-0004-0000-2400-000000000000}"/>
    <hyperlink ref="F127" r:id="rId2" display="http://wid.world/" xr:uid="{00000000-0004-0000-2400-000001000000}"/>
    <hyperlink ref="G127" r:id="rId3" display="http://wid.world/" xr:uid="{00000000-0004-0000-2400-000002000000}"/>
    <hyperlink ref="I127" r:id="rId4" display="http://wid.world/" xr:uid="{00000000-0004-0000-2400-000003000000}"/>
    <hyperlink ref="J127" r:id="rId5" display="http://wid.world/" xr:uid="{00000000-0004-0000-2400-000004000000}"/>
    <hyperlink ref="M127" r:id="rId6" display="http://wid.world/" xr:uid="{00000000-0004-0000-2400-000005000000}"/>
    <hyperlink ref="P127" r:id="rId7" display="http://wid.world/" xr:uid="{00000000-0004-0000-2400-000006000000}"/>
    <hyperlink ref="Q127" r:id="rId8" display="http://wid.world/" xr:uid="{00000000-0004-0000-2400-000007000000}"/>
    <hyperlink ref="R127" r:id="rId9" display="http://wid.world/" xr:uid="{00000000-0004-0000-2400-000008000000}"/>
    <hyperlink ref="S127" r:id="rId10" display="http://wid.world/" xr:uid="{00000000-0004-0000-2400-000009000000}"/>
    <hyperlink ref="T127" r:id="rId11" display="http://wid.world/" xr:uid="{00000000-0004-0000-2400-00000A000000}"/>
    <hyperlink ref="U127" r:id="rId12" display="http://wid.world/" xr:uid="{00000000-0004-0000-2400-00000B000000}"/>
    <hyperlink ref="V127" r:id="rId13" display="http://wid.world/" xr:uid="{00000000-0004-0000-2400-00000C000000}"/>
    <hyperlink ref="W127" r:id="rId14" display="http://wid.world/" xr:uid="{00000000-0004-0000-2400-00000D000000}"/>
    <hyperlink ref="X127" r:id="rId15" display="http://wid.world/" xr:uid="{00000000-0004-0000-2400-00000E000000}"/>
    <hyperlink ref="B126" r:id="rId16" display="EU-SILC (ilc_di12)" xr:uid="{00000000-0004-0000-2400-00000F000000}"/>
    <hyperlink ref="B130" r:id="rId17" xr:uid="{00000000-0004-0000-2400-000010000000}"/>
    <hyperlink ref="B132" r:id="rId18" xr:uid="{00000000-0004-0000-2400-000011000000}"/>
  </hyperlinks>
  <pageMargins left="0.7" right="0.7" top="0.75" bottom="0.75" header="0.3" footer="0.3"/>
  <ignoredErrors>
    <ignoredError sqref="B3:O3" numberStoredAsText="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K133"/>
  <sheetViews>
    <sheetView workbookViewId="0">
      <pane xSplit="1" ySplit="5" topLeftCell="B6" activePane="bottomRight" state="frozen"/>
      <selection pane="topRight" activeCell="B1" sqref="B1"/>
      <selection pane="bottomLeft" activeCell="A6" sqref="A6"/>
      <selection pane="bottomRight" activeCell="C110" sqref="C110"/>
    </sheetView>
  </sheetViews>
  <sheetFormatPr defaultColWidth="8.85546875" defaultRowHeight="15" x14ac:dyDescent="0.25"/>
  <cols>
    <col min="2" max="4" width="20" style="70" customWidth="1"/>
    <col min="5" max="5" width="19.42578125" style="70" customWidth="1"/>
    <col min="6" max="6" width="19.28515625" style="70" customWidth="1"/>
    <col min="7" max="7" width="18.85546875" style="70" bestFit="1" customWidth="1"/>
    <col min="8" max="8" width="18.85546875" style="70" customWidth="1"/>
    <col min="9" max="9" width="17" style="70" customWidth="1"/>
    <col min="10" max="11" width="2" style="70" customWidth="1"/>
  </cols>
  <sheetData>
    <row r="1" spans="1:11" ht="27" thickBot="1" x14ac:dyDescent="0.45">
      <c r="A1" s="6"/>
      <c r="B1" s="1521" t="s">
        <v>37</v>
      </c>
      <c r="C1" s="1522"/>
      <c r="D1" s="1522"/>
      <c r="E1" s="1522"/>
      <c r="F1" s="1522"/>
      <c r="G1" s="1522"/>
      <c r="H1" s="1522"/>
      <c r="I1" s="1523"/>
      <c r="J1" s="688"/>
      <c r="K1" s="688"/>
    </row>
    <row r="2" spans="1:11" ht="15.75" thickBot="1" x14ac:dyDescent="0.3">
      <c r="A2" s="6"/>
      <c r="B2" s="1540" t="s">
        <v>55</v>
      </c>
      <c r="C2" s="1541"/>
      <c r="D2" s="1542"/>
      <c r="E2" s="142" t="s">
        <v>56</v>
      </c>
      <c r="F2" s="142" t="s">
        <v>57</v>
      </c>
      <c r="G2" s="1540" t="s">
        <v>58</v>
      </c>
      <c r="H2" s="1542"/>
      <c r="I2" s="142" t="s">
        <v>59</v>
      </c>
      <c r="J2" s="688"/>
      <c r="K2" s="688"/>
    </row>
    <row r="3" spans="1:11" ht="15" customHeight="1" x14ac:dyDescent="0.25">
      <c r="A3" s="6"/>
      <c r="B3" s="1527" t="s">
        <v>60</v>
      </c>
      <c r="C3" s="1528"/>
      <c r="D3" s="1529"/>
      <c r="E3" s="727" t="s">
        <v>61</v>
      </c>
      <c r="F3" s="140" t="s">
        <v>62</v>
      </c>
      <c r="G3" s="1548" t="s">
        <v>63</v>
      </c>
      <c r="H3" s="1549"/>
      <c r="I3" s="140" t="s">
        <v>64</v>
      </c>
      <c r="J3" s="106"/>
      <c r="K3" s="106"/>
    </row>
    <row r="4" spans="1:11" ht="30" x14ac:dyDescent="0.25">
      <c r="A4" s="6"/>
      <c r="B4" s="308" t="s">
        <v>216</v>
      </c>
      <c r="C4" s="721" t="s">
        <v>217</v>
      </c>
      <c r="D4" s="421" t="s">
        <v>273</v>
      </c>
      <c r="E4" s="511" t="s">
        <v>67</v>
      </c>
      <c r="F4" s="511" t="s">
        <v>69</v>
      </c>
      <c r="G4" s="631" t="s">
        <v>289</v>
      </c>
      <c r="H4" s="374" t="s">
        <v>290</v>
      </c>
      <c r="I4" s="137" t="s">
        <v>69</v>
      </c>
      <c r="J4" s="106"/>
      <c r="K4" s="106"/>
    </row>
    <row r="5" spans="1:11" s="1" customFormat="1" ht="90" x14ac:dyDescent="0.25">
      <c r="A5" s="16"/>
      <c r="B5" s="730" t="s">
        <v>286</v>
      </c>
      <c r="C5" s="728" t="s">
        <v>287</v>
      </c>
      <c r="D5" s="729" t="s">
        <v>656</v>
      </c>
      <c r="E5" s="275" t="s">
        <v>463</v>
      </c>
      <c r="F5" s="941" t="s">
        <v>69</v>
      </c>
      <c r="G5" s="1077" t="s">
        <v>652</v>
      </c>
      <c r="H5" s="1078" t="s">
        <v>653</v>
      </c>
      <c r="I5" s="941" t="s">
        <v>69</v>
      </c>
      <c r="J5" s="113"/>
      <c r="K5" s="113"/>
    </row>
    <row r="6" spans="1:11" s="1" customFormat="1" x14ac:dyDescent="0.25">
      <c r="A6">
        <v>1900</v>
      </c>
      <c r="B6" s="665"/>
      <c r="C6" s="707"/>
      <c r="D6" s="312"/>
      <c r="E6" s="305"/>
      <c r="F6" s="204"/>
      <c r="G6" s="390"/>
      <c r="H6" s="375"/>
      <c r="I6" s="305"/>
      <c r="J6" s="206"/>
      <c r="K6" s="206"/>
    </row>
    <row r="7" spans="1:11" s="1" customFormat="1" x14ac:dyDescent="0.25">
      <c r="A7">
        <v>1901</v>
      </c>
      <c r="B7" s="665"/>
      <c r="C7" s="707"/>
      <c r="D7" s="312"/>
      <c r="E7" s="305"/>
      <c r="F7" s="204"/>
      <c r="G7" s="390"/>
      <c r="H7" s="375"/>
      <c r="I7" s="305"/>
      <c r="J7" s="206"/>
      <c r="K7" s="206"/>
    </row>
    <row r="8" spans="1:11" s="1" customFormat="1" x14ac:dyDescent="0.25">
      <c r="A8">
        <v>1902</v>
      </c>
      <c r="B8" s="665"/>
      <c r="C8" s="707"/>
      <c r="D8" s="312"/>
      <c r="E8" s="305"/>
      <c r="F8" s="204"/>
      <c r="G8" s="390"/>
      <c r="H8" s="375"/>
      <c r="I8" s="305"/>
      <c r="J8" s="206"/>
      <c r="K8" s="206"/>
    </row>
    <row r="9" spans="1:11" s="1" customFormat="1" x14ac:dyDescent="0.25">
      <c r="A9">
        <v>1903</v>
      </c>
      <c r="B9" s="665"/>
      <c r="C9" s="707"/>
      <c r="D9" s="312"/>
      <c r="E9" s="305"/>
      <c r="F9" s="204"/>
      <c r="G9" s="390"/>
      <c r="H9" s="375"/>
      <c r="I9" s="305"/>
      <c r="J9" s="206"/>
      <c r="K9" s="206"/>
    </row>
    <row r="10" spans="1:11" s="1" customFormat="1" x14ac:dyDescent="0.25">
      <c r="A10">
        <v>1904</v>
      </c>
      <c r="B10" s="665"/>
      <c r="C10" s="707"/>
      <c r="D10" s="312"/>
      <c r="E10" s="305"/>
      <c r="F10" s="204"/>
      <c r="G10" s="390"/>
      <c r="H10" s="375"/>
      <c r="I10" s="305"/>
      <c r="J10" s="206"/>
      <c r="K10" s="206"/>
    </row>
    <row r="11" spans="1:11" s="1" customFormat="1" x14ac:dyDescent="0.25">
      <c r="A11">
        <v>1905</v>
      </c>
      <c r="B11" s="665"/>
      <c r="C11" s="707"/>
      <c r="D11" s="312"/>
      <c r="E11" s="305"/>
      <c r="F11" s="204"/>
      <c r="G11" s="390"/>
      <c r="H11" s="375"/>
      <c r="I11" s="305"/>
      <c r="J11" s="206"/>
      <c r="K11" s="206"/>
    </row>
    <row r="12" spans="1:11" s="1" customFormat="1" x14ac:dyDescent="0.25">
      <c r="A12">
        <v>1906</v>
      </c>
      <c r="B12" s="665"/>
      <c r="C12" s="707"/>
      <c r="D12" s="312"/>
      <c r="E12" s="305"/>
      <c r="F12" s="204"/>
      <c r="G12" s="390"/>
      <c r="H12" s="375"/>
      <c r="I12" s="305"/>
      <c r="J12" s="206"/>
      <c r="K12" s="206"/>
    </row>
    <row r="13" spans="1:11" s="1" customFormat="1" x14ac:dyDescent="0.25">
      <c r="A13">
        <v>1907</v>
      </c>
      <c r="B13" s="665"/>
      <c r="C13" s="707"/>
      <c r="D13" s="312"/>
      <c r="E13" s="305"/>
      <c r="F13" s="204"/>
      <c r="G13" s="390"/>
      <c r="H13" s="375"/>
      <c r="I13" s="305"/>
      <c r="J13" s="206"/>
      <c r="K13" s="206"/>
    </row>
    <row r="14" spans="1:11" s="1" customFormat="1" x14ac:dyDescent="0.25">
      <c r="A14">
        <v>1908</v>
      </c>
      <c r="B14" s="665"/>
      <c r="C14" s="707"/>
      <c r="D14" s="312"/>
      <c r="E14" s="305"/>
      <c r="F14" s="204"/>
      <c r="G14" s="390"/>
      <c r="H14" s="375"/>
      <c r="I14" s="305"/>
      <c r="J14" s="206"/>
      <c r="K14" s="206"/>
    </row>
    <row r="15" spans="1:11" s="1" customFormat="1" x14ac:dyDescent="0.25">
      <c r="A15">
        <v>1909</v>
      </c>
      <c r="B15" s="665"/>
      <c r="C15" s="707"/>
      <c r="D15" s="312"/>
      <c r="E15" s="305"/>
      <c r="F15" s="204"/>
      <c r="G15" s="390"/>
      <c r="H15" s="375"/>
      <c r="I15" s="305"/>
      <c r="J15" s="206"/>
      <c r="K15" s="206"/>
    </row>
    <row r="16" spans="1:11" s="1" customFormat="1" x14ac:dyDescent="0.25">
      <c r="A16">
        <v>1910</v>
      </c>
      <c r="B16" s="665"/>
      <c r="C16" s="707"/>
      <c r="D16" s="312"/>
      <c r="E16" s="305"/>
      <c r="F16" s="204"/>
      <c r="G16" s="390"/>
      <c r="H16" s="375"/>
      <c r="I16" s="305"/>
      <c r="J16" s="206"/>
      <c r="K16" s="206"/>
    </row>
    <row r="17" spans="1:11" x14ac:dyDescent="0.25">
      <c r="A17">
        <v>1911</v>
      </c>
      <c r="B17" s="665"/>
      <c r="C17" s="707"/>
      <c r="D17" s="312"/>
      <c r="E17" s="305"/>
      <c r="F17" s="214"/>
      <c r="G17" s="309"/>
      <c r="H17" s="315"/>
      <c r="I17" s="305"/>
      <c r="J17" s="216"/>
      <c r="K17" s="216"/>
    </row>
    <row r="18" spans="1:11" x14ac:dyDescent="0.25">
      <c r="A18">
        <v>1912</v>
      </c>
      <c r="B18" s="665"/>
      <c r="C18" s="707"/>
      <c r="D18" s="312"/>
      <c r="E18" s="305"/>
      <c r="F18" s="214"/>
      <c r="G18" s="309"/>
      <c r="H18" s="315"/>
      <c r="I18" s="305"/>
      <c r="J18" s="216"/>
      <c r="K18" s="216"/>
    </row>
    <row r="19" spans="1:11" x14ac:dyDescent="0.25">
      <c r="A19">
        <v>1913</v>
      </c>
      <c r="B19" s="665"/>
      <c r="C19" s="707"/>
      <c r="D19" s="312"/>
      <c r="E19" s="305"/>
      <c r="F19" s="214"/>
      <c r="G19" s="309"/>
      <c r="H19" s="315"/>
      <c r="I19" s="305"/>
      <c r="J19" s="216"/>
      <c r="K19" s="216"/>
    </row>
    <row r="20" spans="1:11" x14ac:dyDescent="0.25">
      <c r="A20">
        <v>1914</v>
      </c>
      <c r="B20" s="665"/>
      <c r="C20" s="707"/>
      <c r="D20" s="312"/>
      <c r="E20" s="305"/>
      <c r="F20" s="214"/>
      <c r="G20" s="309"/>
      <c r="H20" s="315"/>
      <c r="I20" s="305"/>
      <c r="J20" s="216"/>
      <c r="K20" s="216"/>
    </row>
    <row r="21" spans="1:11" x14ac:dyDescent="0.25">
      <c r="A21">
        <v>1915</v>
      </c>
      <c r="B21" s="665"/>
      <c r="C21" s="707"/>
      <c r="D21" s="312"/>
      <c r="E21" s="305"/>
      <c r="F21" s="214"/>
      <c r="G21" s="309"/>
      <c r="H21" s="315"/>
      <c r="I21" s="305"/>
      <c r="J21" s="216"/>
      <c r="K21" s="216"/>
    </row>
    <row r="22" spans="1:11" x14ac:dyDescent="0.25">
      <c r="A22">
        <v>1916</v>
      </c>
      <c r="B22" s="665"/>
      <c r="C22" s="707"/>
      <c r="D22" s="312"/>
      <c r="E22" s="305"/>
      <c r="F22" s="214"/>
      <c r="G22" s="309"/>
      <c r="H22" s="315"/>
      <c r="I22" s="305"/>
      <c r="J22" s="216"/>
      <c r="K22" s="216"/>
    </row>
    <row r="23" spans="1:11" x14ac:dyDescent="0.25">
      <c r="A23">
        <v>1917</v>
      </c>
      <c r="B23" s="665"/>
      <c r="C23" s="707"/>
      <c r="D23" s="312"/>
      <c r="E23" s="305"/>
      <c r="F23" s="214"/>
      <c r="G23" s="309"/>
      <c r="H23" s="315"/>
      <c r="I23" s="305"/>
      <c r="J23" s="216"/>
      <c r="K23" s="216"/>
    </row>
    <row r="24" spans="1:11" x14ac:dyDescent="0.25">
      <c r="A24">
        <v>1918</v>
      </c>
      <c r="B24" s="665"/>
      <c r="C24" s="707"/>
      <c r="D24" s="312"/>
      <c r="E24" s="305"/>
      <c r="F24" s="214"/>
      <c r="G24" s="309"/>
      <c r="H24" s="315"/>
      <c r="I24" s="305"/>
      <c r="J24" s="216"/>
      <c r="K24" s="216"/>
    </row>
    <row r="25" spans="1:11" x14ac:dyDescent="0.25">
      <c r="A25">
        <v>1919</v>
      </c>
      <c r="B25" s="665"/>
      <c r="C25" s="707"/>
      <c r="D25" s="312"/>
      <c r="E25" s="305"/>
      <c r="F25" s="214"/>
      <c r="G25" s="309"/>
      <c r="H25" s="315"/>
      <c r="I25" s="305"/>
      <c r="J25" s="216"/>
      <c r="K25" s="216"/>
    </row>
    <row r="26" spans="1:11" x14ac:dyDescent="0.25">
      <c r="A26">
        <v>1920</v>
      </c>
      <c r="B26" s="665"/>
      <c r="C26" s="707"/>
      <c r="D26" s="312"/>
      <c r="E26" s="305"/>
      <c r="F26" s="214"/>
      <c r="G26" s="309"/>
      <c r="H26" s="315"/>
      <c r="I26" s="305"/>
      <c r="J26" s="216"/>
      <c r="K26" s="216"/>
    </row>
    <row r="27" spans="1:11" x14ac:dyDescent="0.25">
      <c r="A27">
        <v>1921</v>
      </c>
      <c r="B27" s="665"/>
      <c r="C27" s="707"/>
      <c r="D27" s="312"/>
      <c r="E27" s="305"/>
      <c r="F27" s="214"/>
      <c r="G27" s="309"/>
      <c r="H27" s="315"/>
      <c r="I27" s="305"/>
      <c r="J27" s="216"/>
      <c r="K27" s="216"/>
    </row>
    <row r="28" spans="1:11" x14ac:dyDescent="0.25">
      <c r="A28">
        <v>1922</v>
      </c>
      <c r="B28" s="665"/>
      <c r="C28" s="707"/>
      <c r="D28" s="312"/>
      <c r="E28" s="305"/>
      <c r="F28" s="214"/>
      <c r="G28" s="309"/>
      <c r="H28" s="315"/>
      <c r="I28" s="305"/>
      <c r="J28" s="216"/>
      <c r="K28" s="216"/>
    </row>
    <row r="29" spans="1:11" x14ac:dyDescent="0.25">
      <c r="A29">
        <v>1923</v>
      </c>
      <c r="B29" s="665"/>
      <c r="C29" s="707"/>
      <c r="D29" s="312"/>
      <c r="E29" s="305"/>
      <c r="F29" s="214"/>
      <c r="G29" s="309"/>
      <c r="H29" s="315"/>
      <c r="I29" s="305"/>
      <c r="J29" s="216"/>
      <c r="K29" s="216"/>
    </row>
    <row r="30" spans="1:11" x14ac:dyDescent="0.25">
      <c r="A30">
        <v>1924</v>
      </c>
      <c r="B30" s="665"/>
      <c r="C30" s="707"/>
      <c r="D30" s="312"/>
      <c r="E30" s="305"/>
      <c r="F30" s="214"/>
      <c r="G30" s="309"/>
      <c r="H30" s="315"/>
      <c r="I30" s="305"/>
      <c r="J30" s="216"/>
      <c r="K30" s="216"/>
    </row>
    <row r="31" spans="1:11" x14ac:dyDescent="0.25">
      <c r="A31">
        <v>1925</v>
      </c>
      <c r="B31" s="665"/>
      <c r="C31" s="707"/>
      <c r="D31" s="312"/>
      <c r="E31" s="305"/>
      <c r="F31" s="214"/>
      <c r="G31" s="309"/>
      <c r="H31" s="315"/>
      <c r="I31" s="305"/>
      <c r="J31" s="216"/>
      <c r="K31" s="216"/>
    </row>
    <row r="32" spans="1:11" x14ac:dyDescent="0.25">
      <c r="A32">
        <v>1926</v>
      </c>
      <c r="B32" s="665"/>
      <c r="C32" s="707"/>
      <c r="D32" s="312"/>
      <c r="E32" s="305"/>
      <c r="F32" s="214"/>
      <c r="G32" s="309"/>
      <c r="H32" s="315"/>
      <c r="I32" s="305"/>
      <c r="J32" s="216"/>
      <c r="K32" s="216"/>
    </row>
    <row r="33" spans="1:11" x14ac:dyDescent="0.25">
      <c r="A33">
        <v>1927</v>
      </c>
      <c r="B33" s="665"/>
      <c r="C33" s="707"/>
      <c r="D33" s="312"/>
      <c r="E33" s="305"/>
      <c r="F33" s="214"/>
      <c r="G33" s="309"/>
      <c r="H33" s="315"/>
      <c r="I33" s="305"/>
      <c r="J33" s="216"/>
      <c r="K33" s="216"/>
    </row>
    <row r="34" spans="1:11" x14ac:dyDescent="0.25">
      <c r="A34">
        <v>1928</v>
      </c>
      <c r="B34" s="665"/>
      <c r="C34" s="707"/>
      <c r="D34" s="312"/>
      <c r="E34" s="305"/>
      <c r="F34" s="214"/>
      <c r="G34" s="309"/>
      <c r="H34" s="315"/>
      <c r="I34" s="305"/>
      <c r="J34" s="216"/>
      <c r="K34" s="216"/>
    </row>
    <row r="35" spans="1:11" x14ac:dyDescent="0.25">
      <c r="A35">
        <v>1929</v>
      </c>
      <c r="B35" s="665"/>
      <c r="C35" s="707"/>
      <c r="D35" s="312"/>
      <c r="E35" s="305"/>
      <c r="F35" s="214"/>
      <c r="G35" s="309"/>
      <c r="H35" s="315"/>
      <c r="I35" s="305"/>
      <c r="J35" s="216"/>
      <c r="K35" s="216"/>
    </row>
    <row r="36" spans="1:11" x14ac:dyDescent="0.25">
      <c r="A36">
        <v>1930</v>
      </c>
      <c r="B36" s="665"/>
      <c r="C36" s="707"/>
      <c r="D36" s="312"/>
      <c r="E36" s="305"/>
      <c r="F36" s="214"/>
      <c r="G36" s="309"/>
      <c r="H36" s="315"/>
      <c r="I36" s="305"/>
      <c r="J36" s="216"/>
      <c r="K36" s="216"/>
    </row>
    <row r="37" spans="1:11" x14ac:dyDescent="0.25">
      <c r="A37">
        <v>1931</v>
      </c>
      <c r="B37" s="665"/>
      <c r="C37" s="707"/>
      <c r="D37" s="312"/>
      <c r="E37" s="305"/>
      <c r="F37" s="214"/>
      <c r="G37" s="309"/>
      <c r="H37" s="315"/>
      <c r="I37" s="305"/>
      <c r="J37" s="216"/>
      <c r="K37" s="216"/>
    </row>
    <row r="38" spans="1:11" x14ac:dyDescent="0.25">
      <c r="A38">
        <v>1932</v>
      </c>
      <c r="B38" s="665"/>
      <c r="C38" s="707"/>
      <c r="D38" s="312"/>
      <c r="E38" s="305"/>
      <c r="F38" s="214"/>
      <c r="G38" s="309"/>
      <c r="H38" s="315"/>
      <c r="I38" s="305"/>
      <c r="J38" s="216"/>
      <c r="K38" s="216"/>
    </row>
    <row r="39" spans="1:11" x14ac:dyDescent="0.25">
      <c r="A39">
        <v>1933</v>
      </c>
      <c r="B39" s="665"/>
      <c r="C39" s="707"/>
      <c r="D39" s="312"/>
      <c r="E39" s="305"/>
      <c r="F39" s="214"/>
      <c r="G39" s="309"/>
      <c r="H39" s="315"/>
      <c r="I39" s="305"/>
      <c r="J39" s="216"/>
      <c r="K39" s="216"/>
    </row>
    <row r="40" spans="1:11" x14ac:dyDescent="0.25">
      <c r="A40">
        <v>1934</v>
      </c>
      <c r="B40" s="665"/>
      <c r="C40" s="707"/>
      <c r="D40" s="312"/>
      <c r="E40" s="305"/>
      <c r="F40" s="214"/>
      <c r="G40" s="309"/>
      <c r="H40" s="315"/>
      <c r="I40" s="305"/>
      <c r="J40" s="216"/>
      <c r="K40" s="216"/>
    </row>
    <row r="41" spans="1:11" x14ac:dyDescent="0.25">
      <c r="A41">
        <v>1935</v>
      </c>
      <c r="B41" s="665"/>
      <c r="C41" s="707"/>
      <c r="D41" s="312"/>
      <c r="E41" s="305"/>
      <c r="F41" s="214"/>
      <c r="G41" s="309"/>
      <c r="H41" s="315"/>
      <c r="I41" s="305"/>
      <c r="J41" s="216"/>
      <c r="K41" s="216"/>
    </row>
    <row r="42" spans="1:11" x14ac:dyDescent="0.25">
      <c r="A42">
        <v>1936</v>
      </c>
      <c r="B42" s="665"/>
      <c r="C42" s="707"/>
      <c r="D42" s="312"/>
      <c r="E42" s="305"/>
      <c r="F42" s="214"/>
      <c r="G42" s="309"/>
      <c r="H42" s="315"/>
      <c r="I42" s="305"/>
      <c r="J42" s="216"/>
      <c r="K42" s="216"/>
    </row>
    <row r="43" spans="1:11" x14ac:dyDescent="0.25">
      <c r="A43">
        <v>1937</v>
      </c>
      <c r="B43" s="665"/>
      <c r="C43" s="707"/>
      <c r="D43" s="312"/>
      <c r="E43" s="305"/>
      <c r="F43" s="214"/>
      <c r="G43" s="309"/>
      <c r="H43" s="315"/>
      <c r="I43" s="305"/>
      <c r="J43" s="216"/>
      <c r="K43" s="216"/>
    </row>
    <row r="44" spans="1:11" x14ac:dyDescent="0.25">
      <c r="A44">
        <v>1938</v>
      </c>
      <c r="B44" s="665"/>
      <c r="C44" s="707"/>
      <c r="D44" s="312"/>
      <c r="E44" s="305"/>
      <c r="F44" s="214"/>
      <c r="G44" s="309"/>
      <c r="H44" s="315"/>
      <c r="I44" s="305"/>
      <c r="J44" s="216"/>
      <c r="K44" s="216"/>
    </row>
    <row r="45" spans="1:11" x14ac:dyDescent="0.25">
      <c r="A45">
        <v>1939</v>
      </c>
      <c r="B45" s="665"/>
      <c r="C45" s="707"/>
      <c r="D45" s="312"/>
      <c r="E45" s="305"/>
      <c r="F45" s="214"/>
      <c r="G45" s="309"/>
      <c r="H45" s="315"/>
      <c r="I45" s="305"/>
      <c r="J45" s="216"/>
      <c r="K45" s="216"/>
    </row>
    <row r="46" spans="1:11" x14ac:dyDescent="0.25">
      <c r="A46">
        <v>1940</v>
      </c>
      <c r="B46" s="665"/>
      <c r="C46" s="707"/>
      <c r="D46" s="312"/>
      <c r="E46" s="305"/>
      <c r="F46" s="214"/>
      <c r="G46" s="309"/>
      <c r="H46" s="315"/>
      <c r="I46" s="305"/>
      <c r="J46" s="216"/>
      <c r="K46" s="216"/>
    </row>
    <row r="47" spans="1:11" x14ac:dyDescent="0.25">
      <c r="A47">
        <v>1941</v>
      </c>
      <c r="B47" s="665"/>
      <c r="C47" s="707"/>
      <c r="D47" s="312"/>
      <c r="E47" s="305"/>
      <c r="F47" s="214"/>
      <c r="G47" s="309"/>
      <c r="H47" s="315"/>
      <c r="I47" s="305"/>
      <c r="J47" s="216"/>
      <c r="K47" s="216"/>
    </row>
    <row r="48" spans="1:11" x14ac:dyDescent="0.25">
      <c r="A48">
        <v>1942</v>
      </c>
      <c r="B48" s="665"/>
      <c r="C48" s="707"/>
      <c r="D48" s="312"/>
      <c r="E48" s="305"/>
      <c r="F48" s="214"/>
      <c r="G48" s="309"/>
      <c r="H48" s="315"/>
      <c r="I48" s="305"/>
      <c r="J48" s="216"/>
      <c r="K48" s="216"/>
    </row>
    <row r="49" spans="1:11" x14ac:dyDescent="0.25">
      <c r="A49">
        <v>1943</v>
      </c>
      <c r="B49" s="665"/>
      <c r="C49" s="707"/>
      <c r="D49" s="312"/>
      <c r="E49" s="305"/>
      <c r="F49" s="214"/>
      <c r="G49" s="309"/>
      <c r="H49" s="315"/>
      <c r="I49" s="305"/>
      <c r="J49" s="216"/>
      <c r="K49" s="216"/>
    </row>
    <row r="50" spans="1:11" x14ac:dyDescent="0.25">
      <c r="A50">
        <v>1944</v>
      </c>
      <c r="B50" s="665"/>
      <c r="C50" s="707"/>
      <c r="D50" s="312"/>
      <c r="E50" s="305"/>
      <c r="F50" s="214"/>
      <c r="G50" s="309"/>
      <c r="H50" s="315"/>
      <c r="I50" s="305"/>
      <c r="J50" s="216"/>
      <c r="K50" s="216"/>
    </row>
    <row r="51" spans="1:11" x14ac:dyDescent="0.25">
      <c r="A51">
        <v>1945</v>
      </c>
      <c r="B51" s="665"/>
      <c r="C51" s="707"/>
      <c r="D51" s="312"/>
      <c r="E51" s="305"/>
      <c r="F51" s="214"/>
      <c r="G51" s="309"/>
      <c r="H51" s="315"/>
      <c r="I51" s="305"/>
      <c r="J51" s="216"/>
      <c r="K51" s="216"/>
    </row>
    <row r="52" spans="1:11" x14ac:dyDescent="0.25">
      <c r="A52">
        <v>1946</v>
      </c>
      <c r="B52" s="665"/>
      <c r="C52" s="707"/>
      <c r="D52" s="312"/>
      <c r="E52" s="305"/>
      <c r="F52" s="214"/>
      <c r="G52" s="309"/>
      <c r="H52" s="315"/>
      <c r="I52" s="305"/>
      <c r="J52" s="216"/>
      <c r="K52" s="216"/>
    </row>
    <row r="53" spans="1:11" x14ac:dyDescent="0.25">
      <c r="A53">
        <v>1947</v>
      </c>
      <c r="B53" s="665"/>
      <c r="C53" s="707"/>
      <c r="D53" s="312"/>
      <c r="E53" s="305">
        <f>'Singapore sources'!G52</f>
        <v>10.937588501781448</v>
      </c>
      <c r="F53" s="214"/>
      <c r="G53" s="309"/>
      <c r="H53" s="315"/>
      <c r="I53" s="305"/>
      <c r="J53" s="216"/>
      <c r="K53" s="216"/>
    </row>
    <row r="54" spans="1:11" x14ac:dyDescent="0.25">
      <c r="A54">
        <v>1948</v>
      </c>
      <c r="B54" s="665"/>
      <c r="C54" s="707"/>
      <c r="D54" s="312"/>
      <c r="E54" s="305">
        <f>'Singapore sources'!G53</f>
        <v>10.932169199952344</v>
      </c>
      <c r="F54" s="214"/>
      <c r="G54" s="309"/>
      <c r="H54" s="315"/>
      <c r="I54" s="305"/>
      <c r="J54" s="216"/>
      <c r="K54" s="216"/>
    </row>
    <row r="55" spans="1:11" x14ac:dyDescent="0.25">
      <c r="A55">
        <v>1949</v>
      </c>
      <c r="B55" s="665"/>
      <c r="C55" s="707"/>
      <c r="D55" s="312"/>
      <c r="E55" s="305">
        <f>'Singapore sources'!G54</f>
        <v>10.37559791870282</v>
      </c>
      <c r="F55" s="214"/>
      <c r="G55" s="310"/>
      <c r="H55" s="316"/>
      <c r="I55" s="305"/>
      <c r="J55" s="216"/>
      <c r="K55" s="216"/>
    </row>
    <row r="56" spans="1:11" x14ac:dyDescent="0.25">
      <c r="A56">
        <v>1950</v>
      </c>
      <c r="B56" s="665"/>
      <c r="C56" s="707"/>
      <c r="D56" s="312"/>
      <c r="E56" s="305">
        <f>'Singapore sources'!G55</f>
        <v>12.739832424577759</v>
      </c>
      <c r="F56" s="214"/>
      <c r="G56" s="360"/>
      <c r="H56" s="422"/>
      <c r="I56" s="305"/>
      <c r="J56" s="216"/>
      <c r="K56" s="216"/>
    </row>
    <row r="57" spans="1:11" x14ac:dyDescent="0.25">
      <c r="A57">
        <v>1951</v>
      </c>
      <c r="B57" s="665"/>
      <c r="C57" s="707"/>
      <c r="D57" s="312"/>
      <c r="E57" s="305">
        <f>'Singapore sources'!G56</f>
        <v>14.785285774916927</v>
      </c>
      <c r="F57" s="214"/>
      <c r="G57" s="724"/>
      <c r="H57" s="634"/>
      <c r="I57" s="305"/>
      <c r="J57" s="216"/>
      <c r="K57" s="216"/>
    </row>
    <row r="58" spans="1:11" x14ac:dyDescent="0.25">
      <c r="A58">
        <v>1952</v>
      </c>
      <c r="B58" s="665"/>
      <c r="C58" s="707"/>
      <c r="D58" s="312"/>
      <c r="E58" s="305">
        <f>'Singapore sources'!G57</f>
        <v>13.800047652564476</v>
      </c>
      <c r="F58" s="214"/>
      <c r="G58" s="724"/>
      <c r="H58" s="634"/>
      <c r="I58" s="305"/>
      <c r="J58" s="216"/>
      <c r="K58" s="216"/>
    </row>
    <row r="59" spans="1:11" x14ac:dyDescent="0.25">
      <c r="A59">
        <v>1953</v>
      </c>
      <c r="B59" s="665"/>
      <c r="C59" s="707"/>
      <c r="D59" s="312"/>
      <c r="E59" s="305">
        <f>'Singapore sources'!G58</f>
        <v>12.492824136959445</v>
      </c>
      <c r="F59" s="214"/>
      <c r="G59" s="724"/>
      <c r="H59" s="634"/>
      <c r="I59" s="305"/>
      <c r="J59" s="216"/>
      <c r="K59" s="216"/>
    </row>
    <row r="60" spans="1:11" x14ac:dyDescent="0.25">
      <c r="A60">
        <v>1954</v>
      </c>
      <c r="B60" s="665"/>
      <c r="C60" s="707"/>
      <c r="D60" s="312"/>
      <c r="E60" s="305">
        <f>'Singapore sources'!G59</f>
        <v>12.393141172247088</v>
      </c>
      <c r="F60" s="214"/>
      <c r="G60" s="724"/>
      <c r="H60" s="634"/>
      <c r="I60" s="305"/>
      <c r="J60" s="216"/>
      <c r="K60" s="216"/>
    </row>
    <row r="61" spans="1:11" x14ac:dyDescent="0.25">
      <c r="A61">
        <v>1955</v>
      </c>
      <c r="B61" s="665"/>
      <c r="C61" s="707"/>
      <c r="D61" s="312"/>
      <c r="E61" s="305"/>
      <c r="F61" s="214"/>
      <c r="G61" s="724"/>
      <c r="H61" s="634"/>
      <c r="I61" s="305"/>
      <c r="J61" s="216"/>
      <c r="K61" s="216"/>
    </row>
    <row r="62" spans="1:11" x14ac:dyDescent="0.25">
      <c r="A62">
        <v>1956</v>
      </c>
      <c r="B62" s="665"/>
      <c r="C62" s="707"/>
      <c r="D62" s="312"/>
      <c r="E62" s="305">
        <f>'Singapore sources'!G61</f>
        <v>12.415564326492115</v>
      </c>
      <c r="F62" s="214"/>
      <c r="G62" s="724"/>
      <c r="H62" s="634"/>
      <c r="I62" s="305"/>
      <c r="J62" s="216"/>
      <c r="K62" s="216"/>
    </row>
    <row r="63" spans="1:11" x14ac:dyDescent="0.25">
      <c r="A63">
        <v>1957</v>
      </c>
      <c r="B63" s="665"/>
      <c r="C63" s="707"/>
      <c r="D63" s="312"/>
      <c r="E63" s="305">
        <f>'Singapore sources'!G62</f>
        <v>12.294116877828065</v>
      </c>
      <c r="F63" s="214"/>
      <c r="G63" s="724"/>
      <c r="H63" s="634"/>
      <c r="I63" s="305"/>
      <c r="J63" s="216"/>
      <c r="K63" s="216"/>
    </row>
    <row r="64" spans="1:11" x14ac:dyDescent="0.25">
      <c r="A64">
        <v>1958</v>
      </c>
      <c r="B64" s="665"/>
      <c r="C64" s="707"/>
      <c r="D64" s="312"/>
      <c r="E64" s="305">
        <f>'Singapore sources'!G63</f>
        <v>11.703510139525999</v>
      </c>
      <c r="F64" s="214"/>
      <c r="G64" s="724"/>
      <c r="H64" s="634"/>
      <c r="I64" s="305"/>
      <c r="J64" s="216"/>
      <c r="K64" s="216"/>
    </row>
    <row r="65" spans="1:11" x14ac:dyDescent="0.25">
      <c r="A65">
        <v>1959</v>
      </c>
      <c r="B65" s="665"/>
      <c r="C65" s="707"/>
      <c r="D65" s="312"/>
      <c r="E65" s="305">
        <f>'Singapore sources'!G64</f>
        <v>13.054758188093441</v>
      </c>
      <c r="F65" s="214"/>
      <c r="G65" s="724"/>
      <c r="H65" s="634"/>
      <c r="I65" s="305"/>
      <c r="J65" s="216"/>
      <c r="K65" s="216"/>
    </row>
    <row r="66" spans="1:11" x14ac:dyDescent="0.25">
      <c r="A66">
        <v>1960</v>
      </c>
      <c r="B66" s="665"/>
      <c r="C66" s="707"/>
      <c r="D66" s="312"/>
      <c r="E66" s="305">
        <f>'Singapore sources'!G65</f>
        <v>10.967394755013272</v>
      </c>
      <c r="F66" s="214"/>
      <c r="G66" s="724"/>
      <c r="H66" s="634"/>
      <c r="I66" s="305"/>
      <c r="J66" s="223"/>
      <c r="K66" s="223"/>
    </row>
    <row r="67" spans="1:11" x14ac:dyDescent="0.25">
      <c r="A67">
        <v>1961</v>
      </c>
      <c r="B67" s="665"/>
      <c r="C67" s="707"/>
      <c r="D67" s="312"/>
      <c r="E67" s="305">
        <f>'Singapore sources'!G66</f>
        <v>11.190168185953752</v>
      </c>
      <c r="F67" s="214"/>
      <c r="G67" s="724"/>
      <c r="H67" s="634"/>
      <c r="I67" s="305"/>
      <c r="J67" s="223"/>
      <c r="K67" s="223"/>
    </row>
    <row r="68" spans="1:11" x14ac:dyDescent="0.25">
      <c r="A68">
        <v>1962</v>
      </c>
      <c r="B68" s="665"/>
      <c r="C68" s="707"/>
      <c r="D68" s="312"/>
      <c r="E68" s="305">
        <f>'Singapore sources'!G67</f>
        <v>11.067370795906941</v>
      </c>
      <c r="F68" s="214"/>
      <c r="G68" s="724"/>
      <c r="H68" s="634"/>
      <c r="I68" s="305"/>
      <c r="J68" s="223"/>
      <c r="K68" s="223"/>
    </row>
    <row r="69" spans="1:11" x14ac:dyDescent="0.25">
      <c r="A69">
        <v>1963</v>
      </c>
      <c r="B69" s="665"/>
      <c r="C69" s="707"/>
      <c r="D69" s="312"/>
      <c r="E69" s="305">
        <f>'Singapore sources'!G68</f>
        <v>10.93497418896494</v>
      </c>
      <c r="F69" s="214"/>
      <c r="G69" s="724"/>
      <c r="H69" s="634"/>
      <c r="I69" s="305"/>
      <c r="J69" s="223"/>
      <c r="K69" s="223"/>
    </row>
    <row r="70" spans="1:11" x14ac:dyDescent="0.25">
      <c r="A70">
        <v>1964</v>
      </c>
      <c r="B70" s="665"/>
      <c r="C70" s="707"/>
      <c r="D70" s="312"/>
      <c r="E70" s="305">
        <f>'Singapore sources'!G69</f>
        <v>12.62443912578941</v>
      </c>
      <c r="F70" s="214"/>
      <c r="G70" s="724"/>
      <c r="H70" s="634"/>
      <c r="I70" s="305"/>
      <c r="J70" s="223"/>
      <c r="K70" s="223"/>
    </row>
    <row r="71" spans="1:11" x14ac:dyDescent="0.25">
      <c r="A71">
        <v>1965</v>
      </c>
      <c r="B71" s="665"/>
      <c r="C71" s="707"/>
      <c r="D71" s="312"/>
      <c r="E71" s="305">
        <f>'Singapore sources'!G70</f>
        <v>10.912163095372897</v>
      </c>
      <c r="F71" s="214"/>
      <c r="G71" s="724">
        <f>'Singapore sources'!I70</f>
        <v>155.69093937919419</v>
      </c>
      <c r="H71" s="634"/>
      <c r="I71" s="305"/>
      <c r="J71" s="223"/>
      <c r="K71" s="223"/>
    </row>
    <row r="72" spans="1:11" x14ac:dyDescent="0.25">
      <c r="A72">
        <v>1966</v>
      </c>
      <c r="B72" s="1090">
        <f>'Singapore sources'!B71*'Singapore '!B80/'Singapore sources'!B79</f>
        <v>50.022321428571431</v>
      </c>
      <c r="C72" s="1091"/>
      <c r="D72" s="312"/>
      <c r="E72" s="305">
        <f>'Singapore sources'!G71</f>
        <v>10.363616965326274</v>
      </c>
      <c r="F72" s="221"/>
      <c r="G72" s="724">
        <f>'Singapore sources'!I71</f>
        <v>156.95694121834836</v>
      </c>
      <c r="H72" s="634"/>
      <c r="I72" s="305"/>
      <c r="J72" s="223"/>
      <c r="K72" s="223"/>
    </row>
    <row r="73" spans="1:11" x14ac:dyDescent="0.25">
      <c r="A73">
        <v>1967</v>
      </c>
      <c r="B73" s="1092"/>
      <c r="C73" s="1091"/>
      <c r="D73" s="312"/>
      <c r="E73" s="305">
        <f>'Singapore sources'!G72</f>
        <v>10.225876047202538</v>
      </c>
      <c r="F73" s="221"/>
      <c r="G73" s="724">
        <f>'Singapore sources'!I72</f>
        <v>156.36110335266446</v>
      </c>
      <c r="H73" s="634"/>
      <c r="I73" s="305"/>
      <c r="J73" s="223"/>
      <c r="K73" s="223"/>
    </row>
    <row r="74" spans="1:11" x14ac:dyDescent="0.25">
      <c r="A74">
        <v>1968</v>
      </c>
      <c r="B74" s="1092"/>
      <c r="C74" s="1091"/>
      <c r="D74" s="312"/>
      <c r="E74" s="305">
        <f>'Singapore sources'!G73</f>
        <v>10.62571319855679</v>
      </c>
      <c r="F74" s="221"/>
      <c r="G74" s="724">
        <f>'Singapore sources'!I73</f>
        <v>157.60206462605072</v>
      </c>
      <c r="H74" s="634"/>
      <c r="I74" s="305"/>
      <c r="J74" s="223"/>
      <c r="K74" s="223"/>
    </row>
    <row r="75" spans="1:11" x14ac:dyDescent="0.25">
      <c r="A75">
        <v>1969</v>
      </c>
      <c r="B75" s="1092"/>
      <c r="C75" s="1091"/>
      <c r="D75" s="312"/>
      <c r="E75" s="305">
        <f>'Singapore sources'!G74</f>
        <v>10.180127234298002</v>
      </c>
      <c r="F75" s="221"/>
      <c r="G75" s="724"/>
      <c r="H75" s="634"/>
      <c r="I75" s="305"/>
      <c r="J75" s="223"/>
      <c r="K75" s="223"/>
    </row>
    <row r="76" spans="1:11" x14ac:dyDescent="0.25">
      <c r="A76">
        <v>1970</v>
      </c>
      <c r="B76" s="1092"/>
      <c r="C76" s="1091"/>
      <c r="D76" s="312"/>
      <c r="E76" s="305">
        <f>'Singapore sources'!G75</f>
        <v>10.765482132810838</v>
      </c>
      <c r="F76" s="221"/>
      <c r="G76" s="724">
        <f>'Singapore sources'!I75</f>
        <v>162.3900820550798</v>
      </c>
      <c r="H76" s="634"/>
      <c r="I76" s="305"/>
      <c r="J76" s="223"/>
      <c r="K76" s="223"/>
    </row>
    <row r="77" spans="1:11" x14ac:dyDescent="0.25">
      <c r="A77">
        <v>1971</v>
      </c>
      <c r="B77" s="1092"/>
      <c r="C77" s="1091"/>
      <c r="D77" s="312"/>
      <c r="E77" s="305">
        <f>'Singapore sources'!G76</f>
        <v>10.571355525290549</v>
      </c>
      <c r="F77" s="321"/>
      <c r="G77" s="724">
        <f>'Singapore sources'!I76</f>
        <v>162.37366691468256</v>
      </c>
      <c r="H77" s="634"/>
      <c r="I77" s="305"/>
      <c r="J77" s="223"/>
      <c r="K77" s="223"/>
    </row>
    <row r="78" spans="1:11" x14ac:dyDescent="0.25">
      <c r="A78">
        <v>1972</v>
      </c>
      <c r="B78" s="1092"/>
      <c r="C78" s="1091"/>
      <c r="D78" s="312"/>
      <c r="E78" s="305">
        <f>'Singapore sources'!G77</f>
        <v>10.800612880954255</v>
      </c>
      <c r="F78" s="221"/>
      <c r="G78" s="724">
        <f>'Singapore sources'!I77</f>
        <v>170.80886705988115</v>
      </c>
      <c r="H78" s="634"/>
      <c r="I78" s="305"/>
      <c r="J78" s="223"/>
      <c r="K78" s="223"/>
    </row>
    <row r="79" spans="1:11" x14ac:dyDescent="0.25">
      <c r="A79">
        <v>1973</v>
      </c>
      <c r="B79" s="1103">
        <f>'Singapore sources'!C78*100</f>
        <v>46</v>
      </c>
      <c r="C79" s="1091"/>
      <c r="D79" s="312"/>
      <c r="E79" s="305">
        <f>'Singapore sources'!G78</f>
        <v>11.145671971002738</v>
      </c>
      <c r="F79" s="221"/>
      <c r="G79" s="724">
        <f>'Singapore sources'!I78</f>
        <v>164.20581447290053</v>
      </c>
      <c r="H79" s="634"/>
      <c r="I79" s="305"/>
      <c r="J79" s="223"/>
      <c r="K79" s="223"/>
    </row>
    <row r="80" spans="1:11" x14ac:dyDescent="0.25">
      <c r="A80">
        <v>1974</v>
      </c>
      <c r="B80" s="1093">
        <f>'Singapore sources'!C79*100</f>
        <v>45</v>
      </c>
      <c r="C80" s="1091"/>
      <c r="D80" s="312"/>
      <c r="E80" s="305">
        <f>'Singapore sources'!G79</f>
        <v>10.457159912562933</v>
      </c>
      <c r="F80" s="221"/>
      <c r="G80" s="724">
        <f>'Singapore sources'!I79</f>
        <v>169.42878108462716</v>
      </c>
      <c r="H80" s="634"/>
      <c r="I80" s="305"/>
      <c r="J80" s="227"/>
      <c r="K80" s="227"/>
    </row>
    <row r="81" spans="1:11" x14ac:dyDescent="0.25">
      <c r="A81">
        <v>1975</v>
      </c>
      <c r="B81" s="1093">
        <f>'Singapore sources'!C80*100</f>
        <v>45</v>
      </c>
      <c r="C81" s="1091"/>
      <c r="D81" s="312"/>
      <c r="E81" s="305">
        <f>'Singapore sources'!G80</f>
        <v>10.565500597460455</v>
      </c>
      <c r="F81" s="221"/>
      <c r="G81" s="724">
        <f>'Singapore sources'!I80</f>
        <v>171.12513885282709</v>
      </c>
      <c r="H81" s="635"/>
      <c r="I81" s="305"/>
      <c r="J81" s="227"/>
      <c r="K81" s="227"/>
    </row>
    <row r="82" spans="1:11" x14ac:dyDescent="0.25">
      <c r="A82">
        <v>1976</v>
      </c>
      <c r="B82" s="1093">
        <f>'Singapore sources'!C81*100</f>
        <v>44</v>
      </c>
      <c r="C82" s="1091"/>
      <c r="D82" s="312"/>
      <c r="E82" s="305">
        <f>'Singapore sources'!G81</f>
        <v>10.408818130409161</v>
      </c>
      <c r="F82" s="321"/>
      <c r="G82" s="724">
        <f>'Singapore sources'!I81</f>
        <v>168.30623024830703</v>
      </c>
      <c r="H82" s="397"/>
      <c r="I82" s="305"/>
      <c r="J82" s="227"/>
      <c r="K82" s="227"/>
    </row>
    <row r="83" spans="1:11" x14ac:dyDescent="0.25">
      <c r="A83">
        <v>1977</v>
      </c>
      <c r="B83" s="1093">
        <f>'Singapore sources'!C82*100</f>
        <v>46</v>
      </c>
      <c r="C83" s="1091"/>
      <c r="D83" s="312"/>
      <c r="E83" s="305">
        <f>'Singapore sources'!G82</f>
        <v>10.018938314547427</v>
      </c>
      <c r="F83" s="222"/>
      <c r="G83" s="724">
        <f>'Singapore sources'!I82</f>
        <v>167.0550539332425</v>
      </c>
      <c r="H83" s="397"/>
      <c r="I83" s="305"/>
      <c r="J83" s="227"/>
      <c r="K83" s="227"/>
    </row>
    <row r="84" spans="1:11" x14ac:dyDescent="0.25">
      <c r="A84">
        <v>1978</v>
      </c>
      <c r="B84" s="1093">
        <f>'Singapore sources'!C83*100</f>
        <v>42</v>
      </c>
      <c r="C84" s="1091"/>
      <c r="D84" s="312"/>
      <c r="E84" s="305">
        <f>'Singapore sources'!G83</f>
        <v>10.295439572315125</v>
      </c>
      <c r="F84" s="321"/>
      <c r="G84" s="724">
        <f>'Singapore sources'!I83</f>
        <v>169.44816179189078</v>
      </c>
      <c r="H84" s="397"/>
      <c r="I84" s="305"/>
      <c r="J84" s="227"/>
      <c r="K84" s="227"/>
    </row>
    <row r="85" spans="1:11" x14ac:dyDescent="0.25">
      <c r="A85">
        <v>1979</v>
      </c>
      <c r="B85" s="1093">
        <f>'Singapore sources'!C84*100</f>
        <v>42</v>
      </c>
      <c r="C85" s="1091"/>
      <c r="D85" s="312"/>
      <c r="E85" s="1069">
        <f>'Singapore sources'!G84</f>
        <v>11.14964258183606</v>
      </c>
      <c r="F85" s="321"/>
      <c r="G85" s="724">
        <f>'Singapore sources'!I84</f>
        <v>169.85673787796338</v>
      </c>
      <c r="H85" s="397"/>
      <c r="I85" s="305"/>
      <c r="J85" s="227"/>
      <c r="K85" s="227"/>
    </row>
    <row r="86" spans="1:11" x14ac:dyDescent="0.25">
      <c r="A86">
        <v>1980</v>
      </c>
      <c r="B86" s="1093">
        <f>'Singapore sources'!C85*100</f>
        <v>41</v>
      </c>
      <c r="C86" s="1091"/>
      <c r="D86" s="312"/>
      <c r="E86" s="1075">
        <f>'Singapore sources'!G85</f>
        <v>10.588140944191935</v>
      </c>
      <c r="F86" s="321"/>
      <c r="G86" s="724">
        <f>'Singapore sources'!I85</f>
        <v>165.66311468954225</v>
      </c>
      <c r="H86" s="397"/>
      <c r="I86" s="305"/>
      <c r="J86" s="227"/>
      <c r="K86" s="227"/>
    </row>
    <row r="87" spans="1:11" x14ac:dyDescent="0.25">
      <c r="A87">
        <v>1981</v>
      </c>
      <c r="B87" s="1093">
        <f>'Singapore sources'!C86*100</f>
        <v>44</v>
      </c>
      <c r="C87" s="1091"/>
      <c r="D87" s="312"/>
      <c r="E87" s="1074">
        <f>'Singapore sources'!G86</f>
        <v>10.602983447023869</v>
      </c>
      <c r="F87" s="321"/>
      <c r="G87" s="724">
        <f>'Singapore sources'!I86</f>
        <v>168.10161860863971</v>
      </c>
      <c r="H87" s="397"/>
      <c r="I87" s="305"/>
      <c r="J87" s="227"/>
      <c r="K87" s="227"/>
    </row>
    <row r="88" spans="1:11" x14ac:dyDescent="0.25">
      <c r="A88">
        <v>1982</v>
      </c>
      <c r="B88" s="1093">
        <f>'Singapore sources'!C87*100</f>
        <v>46</v>
      </c>
      <c r="C88" s="1091"/>
      <c r="D88" s="270"/>
      <c r="E88" s="1074">
        <f>'Singapore sources'!G87</f>
        <v>10.791170277260598</v>
      </c>
      <c r="F88" s="321"/>
      <c r="G88" s="724">
        <f>'Singapore sources'!I87</f>
        <v>169.42624908756881</v>
      </c>
      <c r="H88" s="397"/>
      <c r="I88" s="305"/>
      <c r="J88" s="227"/>
      <c r="K88" s="227"/>
    </row>
    <row r="89" spans="1:11" x14ac:dyDescent="0.25">
      <c r="A89">
        <v>1983</v>
      </c>
      <c r="B89" s="1093">
        <f>'Singapore sources'!C88*100</f>
        <v>48</v>
      </c>
      <c r="C89" s="1091"/>
      <c r="D89" s="270"/>
      <c r="E89" s="1074">
        <f>'Singapore sources'!G88</f>
        <v>10.446925390391785</v>
      </c>
      <c r="F89" s="321"/>
      <c r="G89" s="724">
        <f>'Singapore sources'!I88</f>
        <v>166.47506906332021</v>
      </c>
      <c r="H89" s="397"/>
      <c r="I89" s="305"/>
      <c r="J89" s="227"/>
      <c r="K89" s="227"/>
    </row>
    <row r="90" spans="1:11" x14ac:dyDescent="0.25">
      <c r="A90">
        <v>1984</v>
      </c>
      <c r="B90" s="1093">
        <f>'Singapore sources'!C89*100</f>
        <v>47</v>
      </c>
      <c r="C90" s="1091"/>
      <c r="D90" s="270"/>
      <c r="E90" s="1074">
        <f>'Singapore sources'!G89</f>
        <v>10.165169139987785</v>
      </c>
      <c r="F90" s="321"/>
      <c r="G90" s="724">
        <f>'Singapore sources'!I89</f>
        <v>165.82338248408718</v>
      </c>
      <c r="H90" s="397"/>
      <c r="I90" s="305"/>
      <c r="J90" s="227"/>
      <c r="K90" s="227"/>
    </row>
    <row r="91" spans="1:11" x14ac:dyDescent="0.25">
      <c r="A91">
        <v>1985</v>
      </c>
      <c r="B91" s="1093">
        <f>'Singapore sources'!C90*100</f>
        <v>46</v>
      </c>
      <c r="C91" s="1091"/>
      <c r="D91" s="270"/>
      <c r="E91" s="1074">
        <f>'Singapore sources'!G90</f>
        <v>10.672377363863493</v>
      </c>
      <c r="F91" s="321"/>
      <c r="G91" s="724">
        <f>'Singapore sources'!I90</f>
        <v>166.83705201592835</v>
      </c>
      <c r="H91" s="397"/>
      <c r="I91" s="305"/>
      <c r="J91" s="227"/>
      <c r="K91" s="227"/>
    </row>
    <row r="92" spans="1:11" x14ac:dyDescent="0.25">
      <c r="A92">
        <v>1986</v>
      </c>
      <c r="B92" s="1093">
        <f>'Singapore sources'!C91*100</f>
        <v>46</v>
      </c>
      <c r="C92" s="1091"/>
      <c r="D92" s="270"/>
      <c r="E92" s="1076">
        <f>'Singapore sources'!G91</f>
        <v>10.263514511449987</v>
      </c>
      <c r="F92" s="321"/>
      <c r="G92" s="724">
        <f>'Singapore sources'!I91</f>
        <v>167.16066934222164</v>
      </c>
      <c r="H92" s="634"/>
      <c r="I92" s="305"/>
      <c r="J92" s="227"/>
      <c r="K92" s="227"/>
    </row>
    <row r="93" spans="1:11" x14ac:dyDescent="0.25">
      <c r="A93">
        <v>1987</v>
      </c>
      <c r="B93" s="1093">
        <f>'Singapore sources'!C92*100</f>
        <v>47</v>
      </c>
      <c r="C93" s="1091"/>
      <c r="D93" s="270"/>
      <c r="E93" s="1075">
        <f>'Singapore sources'!G92</f>
        <v>11.409051273827638</v>
      </c>
      <c r="F93" s="321"/>
      <c r="G93" s="724">
        <f>'Singapore sources'!I92</f>
        <v>170.60085196933409</v>
      </c>
      <c r="H93" s="634"/>
      <c r="I93" s="305"/>
      <c r="J93" s="227"/>
      <c r="K93" s="227"/>
    </row>
    <row r="94" spans="1:11" x14ac:dyDescent="0.25">
      <c r="A94">
        <v>1988</v>
      </c>
      <c r="B94" s="1093">
        <f>'Singapore sources'!C93*100</f>
        <v>48</v>
      </c>
      <c r="C94" s="1091"/>
      <c r="D94" s="270"/>
      <c r="E94" s="305">
        <f>'Singapore sources'!G93</f>
        <v>10.718106740142833</v>
      </c>
      <c r="F94" s="321"/>
      <c r="G94" s="724">
        <f>'Singapore sources'!I93</f>
        <v>162.88727892154924</v>
      </c>
      <c r="H94" s="634"/>
      <c r="I94" s="305"/>
      <c r="J94" s="227"/>
      <c r="K94" s="227"/>
    </row>
    <row r="95" spans="1:11" x14ac:dyDescent="0.25">
      <c r="A95">
        <v>1989</v>
      </c>
      <c r="B95" s="1093">
        <f>'Singapore sources'!C94*100</f>
        <v>49</v>
      </c>
      <c r="C95" s="1091"/>
      <c r="D95" s="270"/>
      <c r="E95" s="305">
        <f>'Singapore sources'!G94</f>
        <v>11.300556946853801</v>
      </c>
      <c r="F95" s="321"/>
      <c r="G95" s="724">
        <f>'Singapore sources'!I94</f>
        <v>164.61828648475489</v>
      </c>
      <c r="H95" s="634"/>
      <c r="I95" s="305"/>
      <c r="J95" s="223"/>
      <c r="K95" s="223"/>
    </row>
    <row r="96" spans="1:11" x14ac:dyDescent="0.25">
      <c r="A96">
        <v>1990</v>
      </c>
      <c r="B96" s="1092"/>
      <c r="C96" s="1091">
        <f>'Singapore sources'!D95*100</f>
        <v>43.6</v>
      </c>
      <c r="D96" s="270"/>
      <c r="E96" s="305">
        <f>'Singapore sources'!G95</f>
        <v>11.223213254250723</v>
      </c>
      <c r="F96" s="321"/>
      <c r="G96" s="724">
        <f>'Singapore sources'!I95</f>
        <v>162.12912115359791</v>
      </c>
      <c r="H96" s="634"/>
      <c r="I96" s="305"/>
      <c r="J96" s="223"/>
      <c r="K96" s="223"/>
    </row>
    <row r="97" spans="1:11" x14ac:dyDescent="0.25">
      <c r="A97">
        <v>1991</v>
      </c>
      <c r="B97" s="1092"/>
      <c r="C97" s="1091"/>
      <c r="D97" s="270"/>
      <c r="E97" s="305">
        <f>'Singapore sources'!G96</f>
        <v>10.429984719350664</v>
      </c>
      <c r="F97" s="321"/>
      <c r="G97" s="724">
        <f>'Singapore sources'!I96</f>
        <v>157.43740291563793</v>
      </c>
      <c r="H97" s="634"/>
      <c r="I97" s="305"/>
      <c r="J97" s="227"/>
      <c r="K97" s="227"/>
    </row>
    <row r="98" spans="1:11" x14ac:dyDescent="0.25">
      <c r="A98" s="6">
        <v>1992</v>
      </c>
      <c r="B98" s="1092"/>
      <c r="C98" s="1091"/>
      <c r="D98" s="270"/>
      <c r="E98" s="305"/>
      <c r="F98" s="321"/>
      <c r="G98" s="724">
        <f>'Singapore sources'!I97</f>
        <v>154.3868072367606</v>
      </c>
      <c r="H98" s="634"/>
      <c r="I98" s="305"/>
      <c r="J98" s="227"/>
      <c r="K98" s="227"/>
    </row>
    <row r="99" spans="1:11" x14ac:dyDescent="0.25">
      <c r="A99" s="6">
        <v>1993</v>
      </c>
      <c r="B99" s="1092"/>
      <c r="C99" s="1091"/>
      <c r="D99" s="270"/>
      <c r="E99" s="305">
        <f>'Singapore sources'!G98</f>
        <v>10.531112125929416</v>
      </c>
      <c r="F99" s="321"/>
      <c r="G99" s="724">
        <f>'Singapore sources'!I98</f>
        <v>156.20468052167885</v>
      </c>
      <c r="H99" s="634"/>
      <c r="I99" s="305"/>
      <c r="J99" s="227"/>
      <c r="K99" s="227"/>
    </row>
    <row r="100" spans="1:11" x14ac:dyDescent="0.25">
      <c r="A100" s="6">
        <v>1994</v>
      </c>
      <c r="B100" s="1092"/>
      <c r="C100" s="1091"/>
      <c r="D100" s="270"/>
      <c r="E100" s="305">
        <f>'Singapore sources'!G99</f>
        <v>10.023973958170711</v>
      </c>
      <c r="F100" s="321"/>
      <c r="G100" s="724">
        <f>'Singapore sources'!I99</f>
        <v>156.10153418958345</v>
      </c>
      <c r="H100" s="634"/>
      <c r="I100" s="305"/>
      <c r="J100" s="227"/>
      <c r="K100" s="227"/>
    </row>
    <row r="101" spans="1:11" x14ac:dyDescent="0.25">
      <c r="A101" s="6">
        <v>1995</v>
      </c>
      <c r="B101" s="1092"/>
      <c r="C101" s="1091">
        <f>'Singapore sources'!D100*100</f>
        <v>44.3</v>
      </c>
      <c r="D101" s="270"/>
      <c r="E101" s="305">
        <f>'Singapore sources'!G100</f>
        <v>9.8361128440729182</v>
      </c>
      <c r="F101" s="321"/>
      <c r="G101" s="724">
        <f>'Singapore sources'!I100</f>
        <v>153.13668863408597</v>
      </c>
      <c r="H101" s="634"/>
      <c r="I101" s="305"/>
      <c r="J101" s="227"/>
      <c r="K101" s="227"/>
    </row>
    <row r="102" spans="1:11" x14ac:dyDescent="0.25">
      <c r="A102" s="6">
        <v>1996</v>
      </c>
      <c r="B102" s="1092"/>
      <c r="C102" s="1091"/>
      <c r="D102" s="270"/>
      <c r="E102" s="305">
        <f>'Singapore sources'!G101</f>
        <v>9.9866789741500668</v>
      </c>
      <c r="F102" s="321"/>
      <c r="G102" s="724">
        <f>'Singapore sources'!I101</f>
        <v>155.27035300811397</v>
      </c>
      <c r="H102" s="634"/>
      <c r="I102" s="305"/>
      <c r="J102" s="227"/>
      <c r="K102" s="227"/>
    </row>
    <row r="103" spans="1:11" x14ac:dyDescent="0.25">
      <c r="A103" s="6">
        <v>1997</v>
      </c>
      <c r="B103" s="1092"/>
      <c r="C103" s="1091">
        <f>'Singapore sources'!D102*100</f>
        <v>44.4</v>
      </c>
      <c r="D103" s="270"/>
      <c r="E103" s="305">
        <f>'Singapore sources'!G102</f>
        <v>10.312188439231305</v>
      </c>
      <c r="F103" s="321"/>
      <c r="G103" s="724">
        <f>'Singapore sources'!I102</f>
        <v>156.07254521091505</v>
      </c>
      <c r="H103" s="634"/>
      <c r="I103" s="305"/>
      <c r="J103" s="227"/>
      <c r="K103" s="227"/>
    </row>
    <row r="104" spans="1:11" x14ac:dyDescent="0.25">
      <c r="A104" s="6">
        <v>1998</v>
      </c>
      <c r="B104" s="1092"/>
      <c r="C104" s="1091">
        <f>'Singapore sources'!D103*100</f>
        <v>44.6</v>
      </c>
      <c r="D104" s="270"/>
      <c r="E104" s="305">
        <f>'Singapore sources'!G103</f>
        <v>11.102161861833531</v>
      </c>
      <c r="F104" s="321"/>
      <c r="G104" s="724">
        <f>'Singapore sources'!I103</f>
        <v>156.1432575148317</v>
      </c>
      <c r="H104" s="634"/>
      <c r="I104" s="305"/>
      <c r="J104" s="227"/>
      <c r="K104" s="227"/>
    </row>
    <row r="105" spans="1:11" x14ac:dyDescent="0.25">
      <c r="A105" s="6">
        <v>1999</v>
      </c>
      <c r="B105" s="1092"/>
      <c r="C105" s="1091">
        <f>'Singapore sources'!D104*100</f>
        <v>46.7</v>
      </c>
      <c r="D105" s="270"/>
      <c r="E105" s="305">
        <f>'Singapore sources'!G104</f>
        <v>12.780956668326649</v>
      </c>
      <c r="F105" s="321"/>
      <c r="G105" s="724">
        <f>'Singapore sources'!I104</f>
        <v>156.56170582094543</v>
      </c>
      <c r="H105" s="634"/>
      <c r="I105" s="305"/>
      <c r="J105" s="227"/>
      <c r="K105" s="227"/>
    </row>
    <row r="106" spans="1:11" x14ac:dyDescent="0.25">
      <c r="A106" s="6">
        <v>2000</v>
      </c>
      <c r="B106" s="1092"/>
      <c r="C106" s="1094">
        <f>'Singapore sources'!D105*100</f>
        <v>49</v>
      </c>
      <c r="D106" s="270">
        <f>'Singapore sources'!E105*100</f>
        <v>41.4</v>
      </c>
      <c r="E106" s="305">
        <f>'Singapore sources'!G105</f>
        <v>13.262294913464078</v>
      </c>
      <c r="F106" s="321"/>
      <c r="G106" s="724">
        <f>'Singapore sources'!I105</f>
        <v>158.24100481720822</v>
      </c>
      <c r="H106" s="634"/>
      <c r="I106" s="305"/>
      <c r="J106" s="227"/>
      <c r="K106" s="227"/>
    </row>
    <row r="107" spans="1:11" x14ac:dyDescent="0.25">
      <c r="A107" s="6">
        <v>2001</v>
      </c>
      <c r="B107" s="1092"/>
      <c r="C107" s="1091">
        <f>'Singapore sources'!D106*100</f>
        <v>49.3</v>
      </c>
      <c r="D107" s="270">
        <f>'Singapore sources'!E106*100</f>
        <v>41.9</v>
      </c>
      <c r="E107" s="305">
        <f>'Singapore sources'!G106</f>
        <v>15.067153779463011</v>
      </c>
      <c r="F107" s="321"/>
      <c r="G107" s="724">
        <f>'Singapore sources'!I106</f>
        <v>158.0300732839421</v>
      </c>
      <c r="H107" s="634">
        <f>'Singapore sources'!J106</f>
        <v>57.94</v>
      </c>
      <c r="I107" s="305"/>
      <c r="J107" s="227"/>
      <c r="K107" s="227"/>
    </row>
    <row r="108" spans="1:11" x14ac:dyDescent="0.25">
      <c r="A108" s="6">
        <v>2002</v>
      </c>
      <c r="B108" s="1092"/>
      <c r="C108" s="1091">
        <f>'Singapore sources'!D107*100</f>
        <v>50.5</v>
      </c>
      <c r="D108" s="270">
        <f>'Singapore sources'!E107*100</f>
        <v>41.4</v>
      </c>
      <c r="E108" s="305">
        <f>'Singapore sources'!G107</f>
        <v>15.06433722573534</v>
      </c>
      <c r="F108" s="321"/>
      <c r="G108" s="724">
        <f>'Singapore sources'!I107</f>
        <v>158.31914910998734</v>
      </c>
      <c r="H108" s="634">
        <f>'Singapore sources'!J107</f>
        <v>56.55</v>
      </c>
      <c r="I108" s="305"/>
      <c r="J108" s="227"/>
      <c r="K108" s="227"/>
    </row>
    <row r="109" spans="1:11" x14ac:dyDescent="0.25">
      <c r="A109" s="6">
        <v>2003</v>
      </c>
      <c r="B109" s="1092"/>
      <c r="C109" s="1091">
        <f>'Singapore sources'!D108*100</f>
        <v>51.2</v>
      </c>
      <c r="D109" s="270">
        <f>'Singapore sources'!E108*100</f>
        <v>42.199999999999996</v>
      </c>
      <c r="E109" s="305">
        <f>'Singapore sources'!G108</f>
        <v>14.243232864085448</v>
      </c>
      <c r="F109" s="321"/>
      <c r="G109" s="724">
        <f>'Singapore sources'!I108</f>
        <v>158.58479473778183</v>
      </c>
      <c r="H109" s="634">
        <f>'Singapore sources'!J108</f>
        <v>55.35</v>
      </c>
      <c r="I109" s="305"/>
      <c r="J109" s="227"/>
      <c r="K109" s="227"/>
    </row>
    <row r="110" spans="1:11" x14ac:dyDescent="0.25">
      <c r="A110" s="6">
        <v>2004</v>
      </c>
      <c r="B110" s="1092"/>
      <c r="C110" s="1091">
        <f>'Singapore sources'!D109*100</f>
        <v>51.7</v>
      </c>
      <c r="D110" s="270">
        <f>'Singapore sources'!E109*100</f>
        <v>41.9</v>
      </c>
      <c r="E110" s="305">
        <f>'Singapore sources'!G109</f>
        <v>13.600500719473194</v>
      </c>
      <c r="F110" s="321"/>
      <c r="G110" s="724">
        <f>'Singapore sources'!I109</f>
        <v>159.53942639997175</v>
      </c>
      <c r="H110" s="634">
        <f>'Singapore sources'!J109</f>
        <v>56.1</v>
      </c>
      <c r="I110" s="305"/>
      <c r="J110" s="227"/>
      <c r="K110" s="227"/>
    </row>
    <row r="111" spans="1:11" x14ac:dyDescent="0.25">
      <c r="A111" s="6">
        <v>2005</v>
      </c>
      <c r="B111" s="1095"/>
      <c r="C111" s="1091">
        <f>'Singapore sources'!D110*100</f>
        <v>52.2</v>
      </c>
      <c r="D111" s="270">
        <f>'Singapore sources'!E110*100</f>
        <v>42.199999999999996</v>
      </c>
      <c r="E111" s="305">
        <f>'Singapore sources'!G110</f>
        <v>13.596279024738809</v>
      </c>
      <c r="F111" s="321"/>
      <c r="G111" s="724">
        <f>'Singapore sources'!I110</f>
        <v>160.44209876670905</v>
      </c>
      <c r="H111" s="634"/>
      <c r="I111" s="305"/>
      <c r="J111" s="227"/>
      <c r="K111" s="227"/>
    </row>
    <row r="112" spans="1:11" x14ac:dyDescent="0.25">
      <c r="A112" s="6">
        <v>2006</v>
      </c>
      <c r="B112" s="665"/>
      <c r="C112" s="708"/>
      <c r="D112" s="270">
        <f>'Singapore sources'!E111*100</f>
        <v>41.8</v>
      </c>
      <c r="E112" s="305">
        <f>'Singapore sources'!G111</f>
        <v>14.227327387771295</v>
      </c>
      <c r="F112" s="321"/>
      <c r="G112" s="724">
        <f>'Singapore sources'!I111</f>
        <v>161.4273161721853</v>
      </c>
      <c r="H112" s="634">
        <f>'Singapore sources'!J111</f>
        <v>52.51</v>
      </c>
      <c r="I112" s="305"/>
      <c r="J112" s="227"/>
      <c r="K112" s="227"/>
    </row>
    <row r="113" spans="1:11" x14ac:dyDescent="0.25">
      <c r="A113" s="6">
        <v>2007</v>
      </c>
      <c r="B113" s="665"/>
      <c r="C113" s="708"/>
      <c r="D113" s="270">
        <f>'Singapore sources'!E112*100</f>
        <v>43.9</v>
      </c>
      <c r="E113" s="305">
        <f>'Singapore sources'!G112</f>
        <v>14.057408398964036</v>
      </c>
      <c r="F113" s="321"/>
      <c r="G113" s="724">
        <f>'Singapore sources'!I112</f>
        <v>168.02088323874952</v>
      </c>
      <c r="H113" s="634">
        <f>'Singapore sources'!J112</f>
        <v>53.32</v>
      </c>
      <c r="I113" s="305"/>
      <c r="J113" s="227"/>
      <c r="K113" s="227"/>
    </row>
    <row r="114" spans="1:11" x14ac:dyDescent="0.25">
      <c r="A114" s="6">
        <v>2008</v>
      </c>
      <c r="B114" s="665"/>
      <c r="C114" s="708"/>
      <c r="D114" s="270">
        <f>'Singapore sources'!E113*100</f>
        <v>42.4</v>
      </c>
      <c r="E114" s="305">
        <f>'Singapore sources'!G113</f>
        <v>15.151115689346749</v>
      </c>
      <c r="F114" s="321"/>
      <c r="G114" s="724">
        <f>'Singapore sources'!I113</f>
        <v>168.15323911548967</v>
      </c>
      <c r="H114" s="634">
        <f>'Singapore sources'!J113</f>
        <v>51.4</v>
      </c>
      <c r="I114" s="305"/>
      <c r="J114" s="227"/>
      <c r="K114" s="227"/>
    </row>
    <row r="115" spans="1:11" x14ac:dyDescent="0.25">
      <c r="A115" s="6">
        <v>2009</v>
      </c>
      <c r="B115" s="665"/>
      <c r="C115" s="708"/>
      <c r="D115" s="270">
        <f>'Singapore sources'!E114*100</f>
        <v>42.199999999999996</v>
      </c>
      <c r="E115" s="305">
        <f>'Singapore sources'!G114</f>
        <v>13.661509506127556</v>
      </c>
      <c r="F115" s="321"/>
      <c r="G115" s="724">
        <f>'Singapore sources'!I114</f>
        <v>167.46866061269202</v>
      </c>
      <c r="H115" s="634">
        <f>'Singapore sources'!J114</f>
        <v>51.25</v>
      </c>
      <c r="I115" s="305"/>
      <c r="J115" s="227"/>
      <c r="K115" s="227"/>
    </row>
    <row r="116" spans="1:11" x14ac:dyDescent="0.25">
      <c r="A116" s="6">
        <v>2010</v>
      </c>
      <c r="B116" s="665"/>
      <c r="C116" s="708"/>
      <c r="D116" s="270">
        <f>'Singapore sources'!E115*100</f>
        <v>42.5</v>
      </c>
      <c r="E116" s="305">
        <f>'Singapore sources'!G115</f>
        <v>13.393764648616409</v>
      </c>
      <c r="F116" s="321"/>
      <c r="G116" s="724">
        <f>'Singapore sources'!I115</f>
        <v>168.86</v>
      </c>
      <c r="H116" s="634">
        <f>'Singapore sources'!J115</f>
        <v>53.33</v>
      </c>
      <c r="I116" s="305"/>
      <c r="J116" s="227"/>
      <c r="K116" s="227"/>
    </row>
    <row r="117" spans="1:11" x14ac:dyDescent="0.25">
      <c r="A117" s="6">
        <v>2011</v>
      </c>
      <c r="B117" s="665"/>
      <c r="C117" s="708"/>
      <c r="D117" s="270">
        <f>'Singapore sources'!E116*100</f>
        <v>42.3</v>
      </c>
      <c r="E117" s="305">
        <f>'Singapore sources'!G116</f>
        <v>13.85</v>
      </c>
      <c r="F117" s="321"/>
      <c r="G117" s="724"/>
      <c r="H117" s="634">
        <f>'Singapore sources'!J116</f>
        <v>53.34</v>
      </c>
      <c r="I117" s="305"/>
      <c r="J117" s="227"/>
      <c r="K117" s="227"/>
    </row>
    <row r="118" spans="1:11" x14ac:dyDescent="0.25">
      <c r="A118" s="6">
        <v>2012</v>
      </c>
      <c r="B118" s="665"/>
      <c r="C118" s="708"/>
      <c r="D118" s="270">
        <f>'Singapore sources'!E117*100</f>
        <v>43.2</v>
      </c>
      <c r="E118" s="305">
        <f>'Singapore sources'!G117</f>
        <v>13.57</v>
      </c>
      <c r="F118" s="321"/>
      <c r="G118" s="724"/>
      <c r="H118" s="634">
        <f>'Singapore sources'!J117</f>
        <v>50</v>
      </c>
      <c r="I118" s="305"/>
      <c r="J118" s="227"/>
      <c r="K118" s="227"/>
    </row>
    <row r="119" spans="1:11" x14ac:dyDescent="0.25">
      <c r="A119" s="6">
        <v>2013</v>
      </c>
      <c r="B119" s="665"/>
      <c r="C119" s="708"/>
      <c r="D119" s="270">
        <f>'Singapore sources'!E118*100</f>
        <v>40.9</v>
      </c>
      <c r="E119" s="305"/>
      <c r="F119" s="321"/>
      <c r="G119" s="724"/>
      <c r="H119" s="634">
        <f>'Singapore sources'!J118</f>
        <v>50.88</v>
      </c>
      <c r="I119" s="305"/>
      <c r="J119" s="227"/>
      <c r="K119" s="227"/>
    </row>
    <row r="120" spans="1:11" x14ac:dyDescent="0.25">
      <c r="A120" s="6">
        <v>2014</v>
      </c>
      <c r="B120" s="665"/>
      <c r="C120" s="708"/>
      <c r="D120" s="270">
        <f>'Singapore sources'!E119*100</f>
        <v>41.099999999999994</v>
      </c>
      <c r="E120" s="305"/>
      <c r="F120" s="321"/>
      <c r="G120" s="724"/>
      <c r="H120" s="634">
        <f>'Singapore sources'!J119</f>
        <v>52.31</v>
      </c>
      <c r="I120" s="305"/>
      <c r="J120" s="227"/>
      <c r="K120" s="227"/>
    </row>
    <row r="121" spans="1:11" ht="15.75" thickBot="1" x14ac:dyDescent="0.3">
      <c r="A121" s="143">
        <v>2015</v>
      </c>
      <c r="B121" s="667"/>
      <c r="C121" s="709"/>
      <c r="D121" s="679">
        <f>'Singapore sources'!E120*100</f>
        <v>40.9</v>
      </c>
      <c r="E121" s="235"/>
      <c r="F121" s="656"/>
      <c r="G121" s="725"/>
      <c r="H121" s="726"/>
      <c r="I121" s="306"/>
      <c r="J121" s="223"/>
      <c r="K121" s="223"/>
    </row>
    <row r="122" spans="1:11" ht="15.75" thickTop="1" x14ac:dyDescent="0.25">
      <c r="B122" s="119"/>
      <c r="C122" s="119"/>
      <c r="D122" s="119"/>
      <c r="F122" s="119"/>
      <c r="G122" s="120"/>
      <c r="H122" s="120"/>
      <c r="I122" s="120"/>
      <c r="J122" s="120"/>
      <c r="K122" s="120"/>
    </row>
    <row r="123" spans="1:11" x14ac:dyDescent="0.25">
      <c r="A123" s="42" t="s">
        <v>70</v>
      </c>
      <c r="B123" s="1509" t="s">
        <v>71</v>
      </c>
      <c r="C123" s="1509"/>
      <c r="D123" s="1509"/>
      <c r="E123" s="1509"/>
      <c r="F123" s="1509"/>
      <c r="G123" s="43"/>
      <c r="H123" s="43"/>
      <c r="I123" s="19"/>
      <c r="J123" s="121"/>
    </row>
    <row r="124" spans="1:11" x14ac:dyDescent="0.25">
      <c r="A124" s="42"/>
      <c r="B124" s="1079" t="s">
        <v>485</v>
      </c>
      <c r="C124" s="685"/>
      <c r="D124" s="685"/>
      <c r="E124" s="685"/>
      <c r="F124" s="685"/>
      <c r="G124" s="43"/>
      <c r="H124" s="43"/>
      <c r="I124" s="19"/>
    </row>
    <row r="125" spans="1:11" ht="35.1" customHeight="1" x14ac:dyDescent="0.25">
      <c r="A125" s="42" t="s">
        <v>72</v>
      </c>
      <c r="B125" s="1510" t="s">
        <v>486</v>
      </c>
      <c r="C125" s="1510"/>
      <c r="D125" s="1510"/>
      <c r="E125" s="1510"/>
      <c r="F125" s="1510"/>
      <c r="G125" s="1510"/>
      <c r="H125" s="1510"/>
      <c r="I125" s="1510"/>
      <c r="J125" s="1510"/>
      <c r="K125" s="304"/>
    </row>
    <row r="126" spans="1:11" x14ac:dyDescent="0.25">
      <c r="A126" s="46" t="s">
        <v>73</v>
      </c>
      <c r="B126" s="696"/>
      <c r="C126" s="696"/>
      <c r="D126" s="696"/>
      <c r="E126" s="696"/>
      <c r="F126" s="696"/>
      <c r="G126" s="45"/>
      <c r="H126" s="45"/>
      <c r="I126" s="45"/>
      <c r="J126" s="304"/>
      <c r="K126" s="304"/>
    </row>
    <row r="127" spans="1:11" s="70" customFormat="1" ht="59.25" customHeight="1" x14ac:dyDescent="0.25">
      <c r="A127" s="980" t="s">
        <v>55</v>
      </c>
      <c r="B127" s="1553" t="s">
        <v>682</v>
      </c>
      <c r="C127" s="1553"/>
      <c r="D127" s="1553"/>
      <c r="E127" s="1508"/>
      <c r="F127" s="1508"/>
      <c r="G127" s="1508"/>
      <c r="H127" s="1508"/>
      <c r="I127" s="1508"/>
      <c r="J127" s="1508"/>
      <c r="K127" s="123"/>
    </row>
    <row r="128" spans="1:11" s="70" customFormat="1" ht="45" customHeight="1" x14ac:dyDescent="0.25">
      <c r="A128" s="980" t="s">
        <v>56</v>
      </c>
      <c r="B128" s="1553" t="s">
        <v>683</v>
      </c>
      <c r="C128" s="1553"/>
      <c r="D128" s="1553"/>
      <c r="E128" s="1508"/>
      <c r="F128" s="1508"/>
      <c r="G128" s="1508"/>
      <c r="H128" s="1508"/>
      <c r="I128" s="1508"/>
      <c r="J128" s="1508"/>
      <c r="K128" s="123"/>
    </row>
    <row r="129" spans="1:11" s="70" customFormat="1" ht="21" customHeight="1" x14ac:dyDescent="0.25">
      <c r="A129" s="980" t="s">
        <v>57</v>
      </c>
      <c r="B129" s="1553" t="s">
        <v>288</v>
      </c>
      <c r="C129" s="1553"/>
      <c r="D129" s="1553"/>
      <c r="E129" s="1553"/>
      <c r="F129" s="1553"/>
      <c r="G129" s="1553"/>
      <c r="H129" s="1553"/>
      <c r="I129" s="1553"/>
      <c r="J129" s="1553"/>
      <c r="K129" s="124"/>
    </row>
    <row r="130" spans="1:11" ht="39.75" customHeight="1" x14ac:dyDescent="0.25">
      <c r="A130" s="980" t="s">
        <v>58</v>
      </c>
      <c r="B130" s="1508" t="s">
        <v>684</v>
      </c>
      <c r="C130" s="1508"/>
      <c r="D130" s="1508"/>
      <c r="E130" s="1508"/>
      <c r="F130" s="1508"/>
      <c r="G130" s="1508"/>
      <c r="H130" s="1508"/>
      <c r="I130" s="1508"/>
      <c r="J130" s="1508"/>
      <c r="K130" s="123"/>
    </row>
    <row r="131" spans="1:11" x14ac:dyDescent="0.25">
      <c r="A131" s="980" t="s">
        <v>76</v>
      </c>
      <c r="B131" s="1553" t="s">
        <v>181</v>
      </c>
      <c r="C131" s="1553"/>
      <c r="D131" s="1553"/>
      <c r="E131" s="1508"/>
      <c r="F131" s="1508"/>
      <c r="G131" s="1508"/>
      <c r="H131" s="1508"/>
      <c r="I131" s="1508"/>
      <c r="J131" s="1508"/>
      <c r="K131" s="697"/>
    </row>
    <row r="132" spans="1:11" x14ac:dyDescent="0.25">
      <c r="A132" s="19"/>
      <c r="B132" s="32"/>
      <c r="C132" s="32"/>
      <c r="D132" s="32"/>
      <c r="E132" s="32"/>
      <c r="F132" s="32"/>
      <c r="G132" s="32"/>
      <c r="H132" s="32"/>
    </row>
    <row r="133" spans="1:11" x14ac:dyDescent="0.25">
      <c r="B133" s="1503" t="s">
        <v>78</v>
      </c>
      <c r="C133" s="1503"/>
      <c r="D133" s="1503"/>
      <c r="E133" s="1503"/>
      <c r="F133" s="32"/>
      <c r="G133" s="32"/>
      <c r="H133" s="32"/>
    </row>
  </sheetData>
  <mergeCells count="13">
    <mergeCell ref="B1:I1"/>
    <mergeCell ref="B2:D2"/>
    <mergeCell ref="G2:H2"/>
    <mergeCell ref="G3:H3"/>
    <mergeCell ref="B3:D3"/>
    <mergeCell ref="B123:F123"/>
    <mergeCell ref="B131:J131"/>
    <mergeCell ref="B133:E133"/>
    <mergeCell ref="B125:J125"/>
    <mergeCell ref="B127:J127"/>
    <mergeCell ref="B128:J128"/>
    <mergeCell ref="B129:J129"/>
    <mergeCell ref="B130:J130"/>
  </mergeCells>
  <hyperlinks>
    <hyperlink ref="J126" r:id="rId1" display="http://www.lisdatacenter.org/data-access/key-figures/" xr:uid="{00000000-0004-0000-2500-000000000000}"/>
    <hyperlink ref="B133" location="'Singapore sources'!A1" display="Explore the original series, references, and sources" xr:uid="{00000000-0004-0000-2500-000001000000}"/>
    <hyperlink ref="E133" location="'Singapore sources'!A1" display="'Singapore sources'!A1" xr:uid="{00000000-0004-0000-2500-000002000000}"/>
    <hyperlink ref="C133" location="'Singapore sources'!A1" display="'Singapore sources'!A1" xr:uid="{00000000-0004-0000-2500-000003000000}"/>
    <hyperlink ref="D133" location="'Singapore sources'!A1" display="'Singapore sources'!A1" xr:uid="{00000000-0004-0000-2500-000004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R140"/>
  <sheetViews>
    <sheetView workbookViewId="0">
      <pane xSplit="1" ySplit="4" topLeftCell="B53" activePane="bottomRight" state="frozen"/>
      <selection pane="topRight" activeCell="B1" sqref="B1"/>
      <selection pane="bottomLeft" activeCell="A5" sqref="A5"/>
      <selection pane="bottomRight" activeCell="D12" sqref="D12"/>
    </sheetView>
  </sheetViews>
  <sheetFormatPr defaultColWidth="8.85546875" defaultRowHeight="15" x14ac:dyDescent="0.25"/>
  <cols>
    <col min="1" max="1" width="9.7109375" style="19" customWidth="1"/>
    <col min="2" max="2" width="19.28515625" style="19" customWidth="1"/>
    <col min="3" max="5" width="20.42578125" style="70" customWidth="1"/>
    <col min="6" max="6" width="1.42578125" customWidth="1"/>
    <col min="7" max="7" width="16.140625" customWidth="1"/>
    <col min="8" max="8" width="1.7109375" customWidth="1"/>
    <col min="9" max="10" width="18.28515625" customWidth="1"/>
    <col min="11" max="11" width="4.140625" customWidth="1"/>
    <col min="12" max="12" width="3.140625" customWidth="1"/>
    <col min="13" max="13" width="3.140625" style="70" customWidth="1"/>
  </cols>
  <sheetData>
    <row r="1" spans="1:13" ht="27" thickBot="1" x14ac:dyDescent="0.3">
      <c r="B1" s="1578" t="s">
        <v>829</v>
      </c>
      <c r="C1" s="1579"/>
      <c r="D1" s="1579"/>
      <c r="E1" s="1579"/>
      <c r="F1" s="1579"/>
      <c r="G1" s="1579"/>
      <c r="H1" s="1579"/>
      <c r="I1" s="1579"/>
      <c r="J1" s="1580"/>
      <c r="K1" s="59"/>
      <c r="L1" s="256"/>
    </row>
    <row r="2" spans="1:13" x14ac:dyDescent="0.25">
      <c r="B2" s="1583" t="s">
        <v>175</v>
      </c>
      <c r="C2" s="1584"/>
      <c r="D2" s="1584"/>
      <c r="E2" s="1585"/>
      <c r="F2" s="1245"/>
      <c r="G2" s="1246" t="s">
        <v>61</v>
      </c>
      <c r="H2" s="1245"/>
      <c r="I2" s="1590" t="s">
        <v>280</v>
      </c>
      <c r="J2" s="1591"/>
      <c r="K2" s="688"/>
      <c r="L2" s="257"/>
    </row>
    <row r="3" spans="1:13" x14ac:dyDescent="0.25">
      <c r="A3" s="24" t="s">
        <v>65</v>
      </c>
      <c r="B3" s="1089" t="s">
        <v>79</v>
      </c>
      <c r="C3" s="1170" t="s">
        <v>80</v>
      </c>
      <c r="D3" s="1170" t="s">
        <v>81</v>
      </c>
      <c r="E3" s="1171" t="s">
        <v>82</v>
      </c>
      <c r="F3" s="1170"/>
      <c r="G3" s="1247" t="s">
        <v>83</v>
      </c>
      <c r="H3" s="1170"/>
      <c r="I3" s="1169" t="s">
        <v>84</v>
      </c>
      <c r="J3" s="1171" t="s">
        <v>85</v>
      </c>
      <c r="K3" s="693"/>
      <c r="L3" s="251"/>
      <c r="M3" s="246"/>
    </row>
    <row r="4" spans="1:13" ht="90" x14ac:dyDescent="0.25">
      <c r="A4" s="28" t="s">
        <v>4</v>
      </c>
      <c r="B4" s="1250" t="s">
        <v>655</v>
      </c>
      <c r="C4" s="1382" t="s">
        <v>654</v>
      </c>
      <c r="D4" s="1382" t="s">
        <v>670</v>
      </c>
      <c r="E4" s="1383" t="s">
        <v>657</v>
      </c>
      <c r="F4" s="1173"/>
      <c r="G4" s="1119" t="s">
        <v>466</v>
      </c>
      <c r="H4" s="1209"/>
      <c r="I4" s="1061" t="s">
        <v>652</v>
      </c>
      <c r="J4" s="1064" t="s">
        <v>653</v>
      </c>
      <c r="K4" s="133"/>
      <c r="L4" s="252"/>
      <c r="M4" s="67"/>
    </row>
    <row r="5" spans="1:13" x14ac:dyDescent="0.25">
      <c r="A5" s="19">
        <v>1900</v>
      </c>
      <c r="B5" s="1087"/>
      <c r="C5" s="1367"/>
      <c r="D5" s="1367"/>
      <c r="E5" s="274"/>
      <c r="F5" s="1211"/>
      <c r="G5" s="1212"/>
      <c r="H5" s="1213"/>
      <c r="I5" s="388"/>
      <c r="J5" s="923"/>
      <c r="K5" s="516"/>
      <c r="L5" s="250"/>
      <c r="M5" s="65"/>
    </row>
    <row r="6" spans="1:13" x14ac:dyDescent="0.25">
      <c r="A6" s="19">
        <v>1901</v>
      </c>
      <c r="B6" s="1087"/>
      <c r="C6" s="1367"/>
      <c r="D6" s="1367"/>
      <c r="E6" s="274"/>
      <c r="F6" s="1211"/>
      <c r="G6" s="1212"/>
      <c r="H6" s="1213"/>
      <c r="I6" s="922"/>
      <c r="J6" s="923"/>
      <c r="K6" s="516"/>
      <c r="L6" s="250"/>
      <c r="M6" s="65"/>
    </row>
    <row r="7" spans="1:13" x14ac:dyDescent="0.25">
      <c r="A7" s="19">
        <v>1902</v>
      </c>
      <c r="B7" s="1087"/>
      <c r="C7" s="1367"/>
      <c r="D7" s="1367"/>
      <c r="E7" s="274"/>
      <c r="F7" s="1211"/>
      <c r="G7" s="1212"/>
      <c r="H7" s="1213"/>
      <c r="I7" s="922"/>
      <c r="J7" s="923"/>
      <c r="K7" s="516"/>
      <c r="L7" s="250"/>
      <c r="M7" s="65"/>
    </row>
    <row r="8" spans="1:13" x14ac:dyDescent="0.25">
      <c r="A8" s="19">
        <v>1903</v>
      </c>
      <c r="B8" s="1087"/>
      <c r="C8" s="1367"/>
      <c r="D8" s="1367"/>
      <c r="E8" s="274"/>
      <c r="F8" s="1211"/>
      <c r="G8" s="1212"/>
      <c r="H8" s="1213"/>
      <c r="I8" s="922"/>
      <c r="J8" s="923"/>
      <c r="K8" s="516"/>
      <c r="L8" s="250"/>
      <c r="M8" s="65"/>
    </row>
    <row r="9" spans="1:13" x14ac:dyDescent="0.25">
      <c r="A9" s="19">
        <v>1904</v>
      </c>
      <c r="B9" s="1087"/>
      <c r="C9" s="1367"/>
      <c r="D9" s="1367"/>
      <c r="E9" s="274"/>
      <c r="F9" s="1211"/>
      <c r="G9" s="1212"/>
      <c r="H9" s="1213"/>
      <c r="I9" s="922"/>
      <c r="J9" s="923"/>
      <c r="K9" s="516"/>
      <c r="L9" s="250"/>
      <c r="M9" s="65"/>
    </row>
    <row r="10" spans="1:13" x14ac:dyDescent="0.25">
      <c r="A10" s="19">
        <v>1905</v>
      </c>
      <c r="B10" s="1087"/>
      <c r="C10" s="1367"/>
      <c r="D10" s="1367"/>
      <c r="E10" s="274"/>
      <c r="F10" s="1211"/>
      <c r="G10" s="1212"/>
      <c r="H10" s="1213"/>
      <c r="I10" s="922"/>
      <c r="J10" s="923"/>
      <c r="K10" s="516"/>
      <c r="L10" s="250"/>
      <c r="M10" s="65"/>
    </row>
    <row r="11" spans="1:13" x14ac:dyDescent="0.25">
      <c r="A11" s="19">
        <v>1906</v>
      </c>
      <c r="B11" s="1087"/>
      <c r="C11" s="1367"/>
      <c r="D11" s="1367"/>
      <c r="E11" s="274"/>
      <c r="F11" s="1211"/>
      <c r="G11" s="1212"/>
      <c r="H11" s="1213"/>
      <c r="I11" s="922"/>
      <c r="J11" s="923"/>
      <c r="K11" s="516"/>
      <c r="L11" s="250"/>
      <c r="M11" s="65"/>
    </row>
    <row r="12" spans="1:13" x14ac:dyDescent="0.25">
      <c r="A12" s="19">
        <v>1907</v>
      </c>
      <c r="B12" s="1087"/>
      <c r="C12" s="1367"/>
      <c r="D12" s="1367"/>
      <c r="E12" s="274"/>
      <c r="F12" s="1211"/>
      <c r="G12" s="1212"/>
      <c r="H12" s="1213"/>
      <c r="I12" s="922"/>
      <c r="J12" s="923"/>
      <c r="K12" s="516"/>
      <c r="L12" s="250"/>
      <c r="M12" s="65"/>
    </row>
    <row r="13" spans="1:13" x14ac:dyDescent="0.25">
      <c r="A13" s="19">
        <v>1908</v>
      </c>
      <c r="B13" s="1087"/>
      <c r="C13" s="1367"/>
      <c r="D13" s="1367"/>
      <c r="E13" s="274"/>
      <c r="F13" s="1211"/>
      <c r="G13" s="1212"/>
      <c r="H13" s="1213"/>
      <c r="I13" s="922"/>
      <c r="J13" s="923"/>
      <c r="K13" s="516"/>
      <c r="L13" s="250"/>
      <c r="M13" s="65"/>
    </row>
    <row r="14" spans="1:13" x14ac:dyDescent="0.25">
      <c r="A14" s="19">
        <v>1909</v>
      </c>
      <c r="B14" s="1087"/>
      <c r="C14" s="1367"/>
      <c r="D14" s="1367"/>
      <c r="E14" s="274"/>
      <c r="F14" s="1211"/>
      <c r="G14" s="1212"/>
      <c r="H14" s="1213"/>
      <c r="I14" s="922"/>
      <c r="J14" s="923"/>
      <c r="K14" s="516"/>
      <c r="L14" s="250"/>
      <c r="M14" s="65"/>
    </row>
    <row r="15" spans="1:13" x14ac:dyDescent="0.25">
      <c r="A15" s="19">
        <v>1910</v>
      </c>
      <c r="B15" s="1087"/>
      <c r="C15" s="1367"/>
      <c r="D15" s="1367"/>
      <c r="E15" s="274"/>
      <c r="F15" s="1211"/>
      <c r="G15" s="1212"/>
      <c r="H15" s="1213"/>
      <c r="I15" s="922"/>
      <c r="J15" s="923"/>
      <c r="K15" s="516"/>
      <c r="L15" s="250"/>
      <c r="M15" s="65"/>
    </row>
    <row r="16" spans="1:13" x14ac:dyDescent="0.25">
      <c r="A16" s="19">
        <v>1911</v>
      </c>
      <c r="B16" s="1087"/>
      <c r="C16" s="1369"/>
      <c r="D16" s="1369"/>
      <c r="E16" s="51"/>
      <c r="F16" s="1218"/>
      <c r="G16" s="1212"/>
      <c r="H16" s="1219"/>
      <c r="I16" s="1318"/>
      <c r="J16" s="1309"/>
      <c r="K16" s="517"/>
      <c r="L16" s="245"/>
      <c r="M16" s="90"/>
    </row>
    <row r="17" spans="1:13" x14ac:dyDescent="0.25">
      <c r="A17" s="19">
        <v>1912</v>
      </c>
      <c r="B17" s="1087"/>
      <c r="C17" s="1369"/>
      <c r="D17" s="1369"/>
      <c r="E17" s="51"/>
      <c r="F17" s="1218"/>
      <c r="G17" s="1212"/>
      <c r="H17" s="1219"/>
      <c r="I17" s="1318"/>
      <c r="J17" s="1309"/>
      <c r="K17" s="517"/>
      <c r="L17" s="245"/>
      <c r="M17" s="90"/>
    </row>
    <row r="18" spans="1:13" x14ac:dyDescent="0.25">
      <c r="A18" s="19">
        <v>1913</v>
      </c>
      <c r="B18" s="1087"/>
      <c r="C18" s="1369"/>
      <c r="D18" s="1369"/>
      <c r="E18" s="51"/>
      <c r="F18" s="1218"/>
      <c r="G18" s="1212"/>
      <c r="H18" s="1219"/>
      <c r="I18" s="1318"/>
      <c r="J18" s="1309"/>
      <c r="K18" s="517"/>
      <c r="L18" s="245"/>
      <c r="M18" s="90"/>
    </row>
    <row r="19" spans="1:13" x14ac:dyDescent="0.25">
      <c r="A19" s="19">
        <v>1914</v>
      </c>
      <c r="B19" s="1087"/>
      <c r="C19" s="1369"/>
      <c r="D19" s="1369"/>
      <c r="E19" s="51"/>
      <c r="F19" s="1218"/>
      <c r="G19" s="1212"/>
      <c r="H19" s="1219"/>
      <c r="I19" s="1318"/>
      <c r="J19" s="1309"/>
      <c r="K19" s="517"/>
      <c r="L19" s="245"/>
      <c r="M19" s="90"/>
    </row>
    <row r="20" spans="1:13" x14ac:dyDescent="0.25">
      <c r="A20" s="19">
        <v>1915</v>
      </c>
      <c r="B20" s="1087"/>
      <c r="C20" s="1369"/>
      <c r="D20" s="1369"/>
      <c r="E20" s="51"/>
      <c r="F20" s="1218"/>
      <c r="G20" s="1212"/>
      <c r="H20" s="1219"/>
      <c r="I20" s="1318"/>
      <c r="J20" s="1309"/>
      <c r="K20" s="517"/>
      <c r="L20" s="245"/>
      <c r="M20" s="90"/>
    </row>
    <row r="21" spans="1:13" x14ac:dyDescent="0.25">
      <c r="A21" s="19">
        <v>1916</v>
      </c>
      <c r="B21" s="1087"/>
      <c r="C21" s="1369"/>
      <c r="D21" s="1369"/>
      <c r="E21" s="51"/>
      <c r="F21" s="1218"/>
      <c r="G21" s="1212"/>
      <c r="H21" s="1219"/>
      <c r="I21" s="1318"/>
      <c r="J21" s="1309"/>
      <c r="K21" s="517"/>
      <c r="L21" s="245"/>
      <c r="M21" s="90"/>
    </row>
    <row r="22" spans="1:13" x14ac:dyDescent="0.25">
      <c r="A22" s="19">
        <v>1917</v>
      </c>
      <c r="B22" s="1087"/>
      <c r="C22" s="1369"/>
      <c r="D22" s="1369"/>
      <c r="E22" s="51"/>
      <c r="F22" s="1218"/>
      <c r="G22" s="1212"/>
      <c r="H22" s="1219"/>
      <c r="I22" s="1318"/>
      <c r="J22" s="1309"/>
      <c r="K22" s="517"/>
      <c r="L22" s="245"/>
      <c r="M22" s="90"/>
    </row>
    <row r="23" spans="1:13" x14ac:dyDescent="0.25">
      <c r="A23" s="19">
        <v>1918</v>
      </c>
      <c r="B23" s="1087"/>
      <c r="C23" s="1369"/>
      <c r="D23" s="1369"/>
      <c r="E23" s="51"/>
      <c r="F23" s="1218"/>
      <c r="G23" s="1212"/>
      <c r="H23" s="1219"/>
      <c r="I23" s="1318"/>
      <c r="J23" s="1309"/>
      <c r="K23" s="517"/>
      <c r="L23" s="245"/>
      <c r="M23" s="90"/>
    </row>
    <row r="24" spans="1:13" x14ac:dyDescent="0.25">
      <c r="A24" s="19">
        <v>1919</v>
      </c>
      <c r="B24" s="1087"/>
      <c r="C24" s="1369"/>
      <c r="D24" s="1369"/>
      <c r="E24" s="51"/>
      <c r="F24" s="1218"/>
      <c r="G24" s="1212"/>
      <c r="H24" s="1219"/>
      <c r="I24" s="1318"/>
      <c r="J24" s="1309"/>
      <c r="K24" s="517"/>
      <c r="L24" s="245"/>
      <c r="M24" s="90"/>
    </row>
    <row r="25" spans="1:13" x14ac:dyDescent="0.25">
      <c r="A25" s="19">
        <v>1920</v>
      </c>
      <c r="B25" s="1087"/>
      <c r="C25" s="1369"/>
      <c r="D25" s="1369"/>
      <c r="E25" s="51"/>
      <c r="F25" s="1218"/>
      <c r="G25" s="1212"/>
      <c r="H25" s="1219"/>
      <c r="I25" s="1318"/>
      <c r="J25" s="1309"/>
      <c r="K25" s="517"/>
      <c r="L25" s="245"/>
      <c r="M25" s="90"/>
    </row>
    <row r="26" spans="1:13" x14ac:dyDescent="0.25">
      <c r="A26" s="19">
        <v>1921</v>
      </c>
      <c r="B26" s="1087"/>
      <c r="C26" s="1369"/>
      <c r="D26" s="1369"/>
      <c r="E26" s="51"/>
      <c r="F26" s="1218"/>
      <c r="G26" s="1212"/>
      <c r="H26" s="1219"/>
      <c r="I26" s="1318"/>
      <c r="J26" s="1309"/>
      <c r="K26" s="517"/>
      <c r="L26" s="245"/>
      <c r="M26" s="90"/>
    </row>
    <row r="27" spans="1:13" x14ac:dyDescent="0.25">
      <c r="A27" s="19">
        <v>1922</v>
      </c>
      <c r="B27" s="1087"/>
      <c r="C27" s="1369"/>
      <c r="D27" s="1369"/>
      <c r="E27" s="51"/>
      <c r="F27" s="1218"/>
      <c r="G27" s="1212"/>
      <c r="H27" s="1219"/>
      <c r="I27" s="1318"/>
      <c r="J27" s="1309"/>
      <c r="K27" s="517"/>
      <c r="L27" s="245"/>
      <c r="M27" s="90"/>
    </row>
    <row r="28" spans="1:13" x14ac:dyDescent="0.25">
      <c r="A28" s="19">
        <v>1923</v>
      </c>
      <c r="B28" s="1087"/>
      <c r="C28" s="1369"/>
      <c r="D28" s="1369"/>
      <c r="E28" s="51"/>
      <c r="F28" s="1218"/>
      <c r="G28" s="1212"/>
      <c r="H28" s="1219"/>
      <c r="I28" s="1318"/>
      <c r="J28" s="1309"/>
      <c r="K28" s="517"/>
      <c r="L28" s="245"/>
      <c r="M28" s="90"/>
    </row>
    <row r="29" spans="1:13" x14ac:dyDescent="0.25">
      <c r="A29" s="19">
        <v>1924</v>
      </c>
      <c r="B29" s="1087"/>
      <c r="C29" s="1369"/>
      <c r="D29" s="1369"/>
      <c r="E29" s="51"/>
      <c r="F29" s="1218"/>
      <c r="G29" s="1212"/>
      <c r="H29" s="1219"/>
      <c r="I29" s="1318"/>
      <c r="J29" s="1309"/>
      <c r="K29" s="517"/>
      <c r="L29" s="245"/>
      <c r="M29" s="90"/>
    </row>
    <row r="30" spans="1:13" x14ac:dyDescent="0.25">
      <c r="A30" s="19">
        <v>1925</v>
      </c>
      <c r="B30" s="1087"/>
      <c r="C30" s="1369"/>
      <c r="D30" s="1369"/>
      <c r="E30" s="51"/>
      <c r="F30" s="1218"/>
      <c r="G30" s="1212"/>
      <c r="H30" s="1219"/>
      <c r="I30" s="1318"/>
      <c r="J30" s="1309"/>
      <c r="K30" s="517"/>
      <c r="L30" s="245"/>
      <c r="M30" s="90"/>
    </row>
    <row r="31" spans="1:13" x14ac:dyDescent="0.25">
      <c r="A31" s="19">
        <v>1926</v>
      </c>
      <c r="B31" s="1087"/>
      <c r="C31" s="1369"/>
      <c r="D31" s="1369"/>
      <c r="E31" s="51"/>
      <c r="F31" s="1218"/>
      <c r="G31" s="1212"/>
      <c r="H31" s="1219"/>
      <c r="I31" s="1318"/>
      <c r="J31" s="1309"/>
      <c r="K31" s="517"/>
      <c r="L31" s="245"/>
      <c r="M31" s="90"/>
    </row>
    <row r="32" spans="1:13" x14ac:dyDescent="0.25">
      <c r="A32" s="19">
        <v>1927</v>
      </c>
      <c r="B32" s="1087"/>
      <c r="C32" s="1369"/>
      <c r="D32" s="1369"/>
      <c r="E32" s="51"/>
      <c r="F32" s="1218"/>
      <c r="G32" s="1212"/>
      <c r="H32" s="1219"/>
      <c r="I32" s="1318"/>
      <c r="J32" s="1309"/>
      <c r="K32" s="517"/>
      <c r="L32" s="245"/>
      <c r="M32" s="90"/>
    </row>
    <row r="33" spans="1:13" x14ac:dyDescent="0.25">
      <c r="A33" s="19">
        <v>1928</v>
      </c>
      <c r="B33" s="1087"/>
      <c r="C33" s="1369"/>
      <c r="D33" s="1369"/>
      <c r="E33" s="51"/>
      <c r="F33" s="1218"/>
      <c r="G33" s="1212"/>
      <c r="H33" s="1219"/>
      <c r="I33" s="1318"/>
      <c r="J33" s="1309"/>
      <c r="K33" s="517"/>
      <c r="L33" s="245"/>
      <c r="M33" s="90"/>
    </row>
    <row r="34" spans="1:13" x14ac:dyDescent="0.25">
      <c r="A34" s="19">
        <v>1929</v>
      </c>
      <c r="B34" s="1087"/>
      <c r="C34" s="1369"/>
      <c r="D34" s="1369"/>
      <c r="E34" s="51"/>
      <c r="F34" s="1218"/>
      <c r="G34" s="1212"/>
      <c r="H34" s="1219"/>
      <c r="I34" s="1318"/>
      <c r="J34" s="1309"/>
      <c r="K34" s="517"/>
      <c r="L34" s="245"/>
      <c r="M34" s="90"/>
    </row>
    <row r="35" spans="1:13" x14ac:dyDescent="0.25">
      <c r="A35" s="19">
        <v>1930</v>
      </c>
      <c r="B35" s="1087"/>
      <c r="C35" s="1369"/>
      <c r="D35" s="1369"/>
      <c r="E35" s="51"/>
      <c r="F35" s="1218"/>
      <c r="G35" s="1212"/>
      <c r="H35" s="1219"/>
      <c r="I35" s="1318"/>
      <c r="J35" s="1309"/>
      <c r="K35" s="517"/>
      <c r="L35" s="245"/>
      <c r="M35" s="90"/>
    </row>
    <row r="36" spans="1:13" x14ac:dyDescent="0.25">
      <c r="A36" s="19">
        <v>1931</v>
      </c>
      <c r="B36" s="1087"/>
      <c r="C36" s="1369"/>
      <c r="D36" s="1369"/>
      <c r="E36" s="51"/>
      <c r="F36" s="1218"/>
      <c r="G36" s="1212"/>
      <c r="H36" s="1219"/>
      <c r="I36" s="1318"/>
      <c r="J36" s="1309"/>
      <c r="K36" s="517"/>
      <c r="L36" s="245"/>
      <c r="M36" s="90"/>
    </row>
    <row r="37" spans="1:13" x14ac:dyDescent="0.25">
      <c r="A37" s="19">
        <v>1932</v>
      </c>
      <c r="B37" s="1087"/>
      <c r="C37" s="1369"/>
      <c r="D37" s="1369"/>
      <c r="E37" s="51"/>
      <c r="F37" s="1218"/>
      <c r="G37" s="1212"/>
      <c r="H37" s="1219"/>
      <c r="I37" s="1318"/>
      <c r="J37" s="1309"/>
      <c r="K37" s="517"/>
      <c r="L37" s="245"/>
      <c r="M37" s="90"/>
    </row>
    <row r="38" spans="1:13" x14ac:dyDescent="0.25">
      <c r="A38" s="19">
        <v>1933</v>
      </c>
      <c r="B38" s="1087"/>
      <c r="C38" s="1369"/>
      <c r="D38" s="1369"/>
      <c r="E38" s="51"/>
      <c r="F38" s="1218"/>
      <c r="G38" s="1212"/>
      <c r="H38" s="1219"/>
      <c r="I38" s="1318"/>
      <c r="J38" s="1309"/>
      <c r="K38" s="517"/>
      <c r="L38" s="245"/>
      <c r="M38" s="90"/>
    </row>
    <row r="39" spans="1:13" x14ac:dyDescent="0.25">
      <c r="A39" s="19">
        <v>1934</v>
      </c>
      <c r="B39" s="1087"/>
      <c r="C39" s="1369"/>
      <c r="D39" s="1369"/>
      <c r="E39" s="51"/>
      <c r="F39" s="1218"/>
      <c r="G39" s="1212"/>
      <c r="H39" s="1219"/>
      <c r="I39" s="1318"/>
      <c r="J39" s="1309"/>
      <c r="K39" s="517"/>
      <c r="L39" s="245"/>
      <c r="M39" s="90"/>
    </row>
    <row r="40" spans="1:13" x14ac:dyDescent="0.25">
      <c r="A40" s="19">
        <v>1935</v>
      </c>
      <c r="B40" s="1087"/>
      <c r="C40" s="1369"/>
      <c r="D40" s="1369"/>
      <c r="E40" s="51"/>
      <c r="F40" s="1218"/>
      <c r="G40" s="1212"/>
      <c r="H40" s="1219"/>
      <c r="I40" s="1318"/>
      <c r="J40" s="1309"/>
      <c r="K40" s="517"/>
      <c r="L40" s="245"/>
      <c r="M40" s="90"/>
    </row>
    <row r="41" spans="1:13" x14ac:dyDescent="0.25">
      <c r="A41" s="19">
        <v>1936</v>
      </c>
      <c r="B41" s="1087"/>
      <c r="C41" s="1369"/>
      <c r="D41" s="1369"/>
      <c r="E41" s="51"/>
      <c r="F41" s="1218"/>
      <c r="G41" s="1212"/>
      <c r="H41" s="1219"/>
      <c r="I41" s="1318"/>
      <c r="J41" s="1309"/>
      <c r="K41" s="517"/>
      <c r="L41" s="245"/>
      <c r="M41" s="90"/>
    </row>
    <row r="42" spans="1:13" x14ac:dyDescent="0.25">
      <c r="A42" s="19">
        <v>1937</v>
      </c>
      <c r="B42" s="1087"/>
      <c r="C42" s="1369"/>
      <c r="D42" s="1369"/>
      <c r="E42" s="51"/>
      <c r="F42" s="1218"/>
      <c r="G42" s="1212"/>
      <c r="H42" s="1219"/>
      <c r="I42" s="1318"/>
      <c r="J42" s="1309"/>
      <c r="K42" s="517"/>
      <c r="L42" s="245"/>
      <c r="M42" s="90"/>
    </row>
    <row r="43" spans="1:13" x14ac:dyDescent="0.25">
      <c r="A43" s="19">
        <v>1938</v>
      </c>
      <c r="B43" s="1087"/>
      <c r="C43" s="1369"/>
      <c r="D43" s="1369"/>
      <c r="E43" s="51"/>
      <c r="F43" s="1218"/>
      <c r="G43" s="1212"/>
      <c r="H43" s="1219"/>
      <c r="I43" s="1318"/>
      <c r="J43" s="1309"/>
      <c r="K43" s="517"/>
      <c r="L43" s="245"/>
      <c r="M43" s="90"/>
    </row>
    <row r="44" spans="1:13" x14ac:dyDescent="0.25">
      <c r="A44" s="19">
        <v>1939</v>
      </c>
      <c r="B44" s="1087"/>
      <c r="C44" s="1369"/>
      <c r="D44" s="1369"/>
      <c r="E44" s="51"/>
      <c r="F44" s="1218"/>
      <c r="G44" s="1212"/>
      <c r="H44" s="1219"/>
      <c r="I44" s="1318"/>
      <c r="J44" s="1309"/>
      <c r="K44" s="517"/>
      <c r="L44" s="245"/>
      <c r="M44" s="90"/>
    </row>
    <row r="45" spans="1:13" x14ac:dyDescent="0.25">
      <c r="A45" s="19">
        <v>1940</v>
      </c>
      <c r="B45" s="1087"/>
      <c r="C45" s="1369"/>
      <c r="D45" s="1369"/>
      <c r="E45" s="51"/>
      <c r="F45" s="1218"/>
      <c r="G45" s="1212"/>
      <c r="H45" s="1219"/>
      <c r="I45" s="1318"/>
      <c r="J45" s="1309"/>
      <c r="K45" s="517"/>
      <c r="L45" s="245"/>
      <c r="M45" s="90"/>
    </row>
    <row r="46" spans="1:13" x14ac:dyDescent="0.25">
      <c r="A46" s="19">
        <v>1941</v>
      </c>
      <c r="B46" s="1087"/>
      <c r="C46" s="1369"/>
      <c r="D46" s="1369"/>
      <c r="E46" s="51"/>
      <c r="F46" s="1218"/>
      <c r="G46" s="1212"/>
      <c r="H46" s="1219"/>
      <c r="I46" s="1318"/>
      <c r="J46" s="1309"/>
      <c r="K46" s="517"/>
      <c r="L46" s="245"/>
      <c r="M46" s="90"/>
    </row>
    <row r="47" spans="1:13" x14ac:dyDescent="0.25">
      <c r="A47" s="19">
        <v>1942</v>
      </c>
      <c r="B47" s="1087"/>
      <c r="C47" s="1369"/>
      <c r="D47" s="1369"/>
      <c r="E47" s="51"/>
      <c r="F47" s="1218"/>
      <c r="G47" s="1212"/>
      <c r="H47" s="1219"/>
      <c r="I47" s="1318"/>
      <c r="J47" s="1309"/>
      <c r="K47" s="517"/>
      <c r="L47" s="245"/>
      <c r="M47" s="90"/>
    </row>
    <row r="48" spans="1:13" x14ac:dyDescent="0.25">
      <c r="A48" s="19">
        <v>1943</v>
      </c>
      <c r="B48" s="1087"/>
      <c r="C48" s="1369"/>
      <c r="D48" s="1369"/>
      <c r="E48" s="51"/>
      <c r="F48" s="1218"/>
      <c r="G48" s="1212"/>
      <c r="H48" s="1219"/>
      <c r="I48" s="1318"/>
      <c r="J48" s="1309"/>
      <c r="K48" s="517"/>
      <c r="L48" s="245"/>
      <c r="M48" s="90"/>
    </row>
    <row r="49" spans="1:13" x14ac:dyDescent="0.25">
      <c r="A49" s="19">
        <v>1944</v>
      </c>
      <c r="B49" s="1087"/>
      <c r="C49" s="1369"/>
      <c r="D49" s="1369"/>
      <c r="E49" s="51"/>
      <c r="F49" s="1218"/>
      <c r="G49" s="1212"/>
      <c r="H49" s="1219"/>
      <c r="I49" s="1318"/>
      <c r="J49" s="1309"/>
      <c r="K49" s="517"/>
      <c r="L49" s="245"/>
      <c r="M49" s="90"/>
    </row>
    <row r="50" spans="1:13" x14ac:dyDescent="0.25">
      <c r="A50" s="19">
        <v>1945</v>
      </c>
      <c r="B50" s="1087"/>
      <c r="C50" s="1369"/>
      <c r="D50" s="1369"/>
      <c r="E50" s="51"/>
      <c r="F50" s="1218"/>
      <c r="G50" s="1212"/>
      <c r="H50" s="1219"/>
      <c r="I50" s="1318"/>
      <c r="J50" s="1309"/>
      <c r="K50" s="517"/>
      <c r="L50" s="245"/>
      <c r="M50" s="90"/>
    </row>
    <row r="51" spans="1:13" x14ac:dyDescent="0.25">
      <c r="A51" s="19">
        <v>1946</v>
      </c>
      <c r="B51" s="1087"/>
      <c r="C51" s="1369"/>
      <c r="D51" s="1369"/>
      <c r="E51" s="51"/>
      <c r="F51" s="1218"/>
      <c r="G51" s="1212"/>
      <c r="H51" s="1219"/>
      <c r="I51" s="1318"/>
      <c r="J51" s="1309"/>
      <c r="K51" s="517"/>
      <c r="L51" s="245"/>
      <c r="M51" s="90"/>
    </row>
    <row r="52" spans="1:13" x14ac:dyDescent="0.25">
      <c r="A52" s="19">
        <v>1947</v>
      </c>
      <c r="B52" s="1087"/>
      <c r="C52" s="1369"/>
      <c r="D52" s="1369"/>
      <c r="E52" s="51"/>
      <c r="F52" s="1218"/>
      <c r="G52" s="1225">
        <f>[4]Singapore!$B52</f>
        <v>10.937588501781448</v>
      </c>
      <c r="H52" s="1219"/>
      <c r="I52" s="1318"/>
      <c r="J52" s="1309"/>
      <c r="K52" s="517"/>
      <c r="L52" s="245"/>
      <c r="M52" s="90"/>
    </row>
    <row r="53" spans="1:13" x14ac:dyDescent="0.25">
      <c r="A53" s="19">
        <v>1948</v>
      </c>
      <c r="B53" s="1087"/>
      <c r="C53" s="1369"/>
      <c r="D53" s="1369"/>
      <c r="E53" s="51"/>
      <c r="F53" s="1218"/>
      <c r="G53" s="1225">
        <f>[4]Singapore!$B53</f>
        <v>10.932169199952344</v>
      </c>
      <c r="H53" s="1219"/>
      <c r="I53" s="1318"/>
      <c r="J53" s="1309"/>
      <c r="K53" s="517"/>
      <c r="L53" s="245"/>
      <c r="M53" s="90"/>
    </row>
    <row r="54" spans="1:13" x14ac:dyDescent="0.25">
      <c r="A54" s="19">
        <v>1949</v>
      </c>
      <c r="B54" s="1087"/>
      <c r="C54" s="1369"/>
      <c r="D54" s="1369"/>
      <c r="E54" s="51"/>
      <c r="F54" s="1218"/>
      <c r="G54" s="1225">
        <f>[4]Singapore!$B54</f>
        <v>10.37559791870282</v>
      </c>
      <c r="H54" s="1219"/>
      <c r="I54" s="1318"/>
      <c r="J54" s="1309"/>
      <c r="K54" s="517"/>
      <c r="L54" s="245"/>
      <c r="M54" s="90"/>
    </row>
    <row r="55" spans="1:13" x14ac:dyDescent="0.25">
      <c r="A55" s="19">
        <v>1950</v>
      </c>
      <c r="B55" s="1087"/>
      <c r="C55" s="1369"/>
      <c r="D55" s="1369"/>
      <c r="E55" s="51"/>
      <c r="F55" s="1218"/>
      <c r="G55" s="1225">
        <f>[4]Singapore!$B55</f>
        <v>12.739832424577759</v>
      </c>
      <c r="H55" s="1219"/>
      <c r="I55" s="1318"/>
      <c r="J55" s="1309"/>
      <c r="K55" s="517"/>
      <c r="L55" s="245"/>
      <c r="M55" s="90"/>
    </row>
    <row r="56" spans="1:13" x14ac:dyDescent="0.25">
      <c r="A56" s="19">
        <v>1951</v>
      </c>
      <c r="B56" s="1087"/>
      <c r="C56" s="1369"/>
      <c r="D56" s="1369"/>
      <c r="E56" s="51"/>
      <c r="F56" s="1218"/>
      <c r="G56" s="1225">
        <f>[4]Singapore!$B56</f>
        <v>14.785285774916927</v>
      </c>
      <c r="H56" s="1219"/>
      <c r="I56" s="1318"/>
      <c r="J56" s="1309"/>
      <c r="K56" s="517"/>
      <c r="L56" s="245"/>
      <c r="M56" s="90"/>
    </row>
    <row r="57" spans="1:13" x14ac:dyDescent="0.25">
      <c r="A57" s="19">
        <v>1952</v>
      </c>
      <c r="B57" s="1087"/>
      <c r="C57" s="1369"/>
      <c r="D57" s="1369"/>
      <c r="E57" s="51"/>
      <c r="F57" s="1218"/>
      <c r="G57" s="1225">
        <f>[4]Singapore!$B57</f>
        <v>13.800047652564476</v>
      </c>
      <c r="H57" s="1219"/>
      <c r="I57" s="1318"/>
      <c r="J57" s="1309"/>
      <c r="K57" s="517"/>
      <c r="L57" s="245"/>
      <c r="M57" s="90"/>
    </row>
    <row r="58" spans="1:13" x14ac:dyDescent="0.25">
      <c r="A58" s="19">
        <v>1953</v>
      </c>
      <c r="B58" s="1087"/>
      <c r="C58" s="1369"/>
      <c r="D58" s="1369"/>
      <c r="E58" s="51"/>
      <c r="F58" s="1218"/>
      <c r="G58" s="1225">
        <f>[4]Singapore!$B58</f>
        <v>12.492824136959445</v>
      </c>
      <c r="H58" s="1219"/>
      <c r="I58" s="1318"/>
      <c r="J58" s="1309"/>
      <c r="K58" s="517"/>
      <c r="L58" s="245"/>
      <c r="M58" s="90"/>
    </row>
    <row r="59" spans="1:13" x14ac:dyDescent="0.25">
      <c r="A59" s="19">
        <v>1954</v>
      </c>
      <c r="B59" s="1087"/>
      <c r="C59" s="1369"/>
      <c r="D59" s="1369"/>
      <c r="E59" s="51"/>
      <c r="F59" s="1218"/>
      <c r="G59" s="1225">
        <f>[4]Singapore!$B59</f>
        <v>12.393141172247088</v>
      </c>
      <c r="H59" s="1219"/>
      <c r="I59" s="1318"/>
      <c r="J59" s="1309"/>
      <c r="K59" s="517"/>
      <c r="L59" s="245"/>
      <c r="M59" s="90"/>
    </row>
    <row r="60" spans="1:13" x14ac:dyDescent="0.25">
      <c r="A60" s="19">
        <v>1955</v>
      </c>
      <c r="B60" s="1087"/>
      <c r="C60" s="1369"/>
      <c r="D60" s="1369"/>
      <c r="E60" s="51"/>
      <c r="F60" s="1218"/>
      <c r="G60" s="1225"/>
      <c r="H60" s="1219"/>
      <c r="I60" s="1318"/>
      <c r="J60" s="1309"/>
      <c r="K60" s="517"/>
      <c r="L60" s="245"/>
      <c r="M60" s="90"/>
    </row>
    <row r="61" spans="1:13" x14ac:dyDescent="0.25">
      <c r="A61" s="19">
        <v>1956</v>
      </c>
      <c r="B61" s="1087"/>
      <c r="C61" s="1369"/>
      <c r="D61" s="1369"/>
      <c r="E61" s="51"/>
      <c r="F61" s="1218"/>
      <c r="G61" s="1225">
        <f>[4]Singapore!$B61</f>
        <v>12.415564326492115</v>
      </c>
      <c r="H61" s="1219"/>
      <c r="I61" s="1318"/>
      <c r="J61" s="1309"/>
      <c r="K61" s="517"/>
      <c r="L61" s="245"/>
      <c r="M61" s="90"/>
    </row>
    <row r="62" spans="1:13" x14ac:dyDescent="0.25">
      <c r="A62" s="19">
        <v>1957</v>
      </c>
      <c r="B62" s="1087"/>
      <c r="C62" s="1369"/>
      <c r="D62" s="1369"/>
      <c r="E62" s="51"/>
      <c r="F62" s="1218"/>
      <c r="G62" s="1225">
        <f>[4]Singapore!$B62</f>
        <v>12.294116877828065</v>
      </c>
      <c r="H62" s="1219"/>
      <c r="I62" s="1318"/>
      <c r="J62" s="1309"/>
      <c r="K62" s="517"/>
      <c r="L62" s="245"/>
      <c r="M62" s="90"/>
    </row>
    <row r="63" spans="1:13" x14ac:dyDescent="0.25">
      <c r="A63" s="19">
        <v>1958</v>
      </c>
      <c r="B63" s="1087"/>
      <c r="C63" s="1369"/>
      <c r="D63" s="1369"/>
      <c r="E63" s="51"/>
      <c r="F63" s="1218"/>
      <c r="G63" s="1225">
        <f>[4]Singapore!$B63</f>
        <v>11.703510139525999</v>
      </c>
      <c r="H63" s="1219"/>
      <c r="I63" s="1327"/>
      <c r="J63" s="1309"/>
      <c r="K63" s="517"/>
      <c r="L63" s="245"/>
      <c r="M63" s="90"/>
    </row>
    <row r="64" spans="1:13" x14ac:dyDescent="0.25">
      <c r="A64" s="19">
        <v>1959</v>
      </c>
      <c r="B64" s="1087"/>
      <c r="C64" s="1369"/>
      <c r="D64" s="1369"/>
      <c r="E64" s="51"/>
      <c r="F64" s="1218"/>
      <c r="G64" s="1225">
        <f>[4]Singapore!$B64</f>
        <v>13.054758188093441</v>
      </c>
      <c r="H64" s="1219"/>
      <c r="I64" s="1327"/>
      <c r="J64" s="1309"/>
      <c r="K64" s="517"/>
      <c r="L64" s="245"/>
      <c r="M64" s="90"/>
    </row>
    <row r="65" spans="1:13" x14ac:dyDescent="0.25">
      <c r="A65" s="19">
        <v>1960</v>
      </c>
      <c r="B65" s="1087"/>
      <c r="C65" s="1369"/>
      <c r="D65" s="1369"/>
      <c r="E65" s="51"/>
      <c r="F65" s="1218"/>
      <c r="G65" s="1225">
        <f>[4]Singapore!$B65</f>
        <v>10.967394755013272</v>
      </c>
      <c r="H65" s="1219"/>
      <c r="I65" s="1327"/>
      <c r="J65" s="1309"/>
      <c r="K65" s="517"/>
      <c r="L65" s="245"/>
      <c r="M65" s="90"/>
    </row>
    <row r="66" spans="1:13" x14ac:dyDescent="0.25">
      <c r="A66" s="19">
        <v>1961</v>
      </c>
      <c r="B66" s="1087"/>
      <c r="C66" s="1369"/>
      <c r="D66" s="1369"/>
      <c r="E66" s="51"/>
      <c r="F66" s="1218"/>
      <c r="G66" s="1225">
        <f>[4]Singapore!$B66</f>
        <v>11.190168185953752</v>
      </c>
      <c r="H66" s="1219"/>
      <c r="I66" s="1327"/>
      <c r="J66" s="1309"/>
      <c r="K66" s="517"/>
      <c r="L66" s="245"/>
      <c r="M66" s="90"/>
    </row>
    <row r="67" spans="1:13" x14ac:dyDescent="0.25">
      <c r="A67" s="19">
        <v>1962</v>
      </c>
      <c r="B67" s="1087"/>
      <c r="C67" s="1369"/>
      <c r="D67" s="1369"/>
      <c r="E67" s="51"/>
      <c r="F67" s="1218"/>
      <c r="G67" s="1225">
        <f>[4]Singapore!$B67</f>
        <v>11.067370795906941</v>
      </c>
      <c r="H67" s="1219"/>
      <c r="I67" s="1327"/>
      <c r="J67" s="1309"/>
      <c r="K67" s="517"/>
      <c r="L67" s="245"/>
      <c r="M67" s="90"/>
    </row>
    <row r="68" spans="1:13" x14ac:dyDescent="0.25">
      <c r="A68" s="19">
        <v>1963</v>
      </c>
      <c r="B68" s="1087"/>
      <c r="C68" s="1369"/>
      <c r="D68" s="1369"/>
      <c r="E68" s="51"/>
      <c r="F68" s="1218"/>
      <c r="G68" s="1225">
        <f>[4]Singapore!$B68</f>
        <v>10.93497418896494</v>
      </c>
      <c r="H68" s="1219"/>
      <c r="I68" s="1327"/>
      <c r="J68" s="1309"/>
      <c r="K68" s="517"/>
      <c r="L68" s="245"/>
      <c r="M68" s="90"/>
    </row>
    <row r="69" spans="1:13" x14ac:dyDescent="0.25">
      <c r="A69" s="19">
        <v>1964</v>
      </c>
      <c r="B69" s="1087"/>
      <c r="C69" s="1369"/>
      <c r="D69" s="1369"/>
      <c r="E69" s="51"/>
      <c r="F69" s="1218"/>
      <c r="G69" s="1225">
        <f>[4]Singapore!$B69</f>
        <v>12.62443912578941</v>
      </c>
      <c r="H69" s="1219"/>
      <c r="I69" s="1327"/>
      <c r="J69" s="1309"/>
      <c r="K69" s="517"/>
      <c r="L69" s="245"/>
      <c r="M69" s="90"/>
    </row>
    <row r="70" spans="1:13" x14ac:dyDescent="0.25">
      <c r="A70" s="19">
        <v>1965</v>
      </c>
      <c r="B70" s="1087"/>
      <c r="C70" s="1369"/>
      <c r="D70" s="1369"/>
      <c r="E70" s="51"/>
      <c r="F70" s="1218"/>
      <c r="G70" s="1225">
        <f>[4]Singapore!$B70</f>
        <v>10.912163095372897</v>
      </c>
      <c r="H70" s="1219"/>
      <c r="I70" s="1330">
        <f>[47]Earnings!$E3</f>
        <v>155.69093937919419</v>
      </c>
      <c r="J70" s="1309"/>
      <c r="K70" s="517"/>
      <c r="L70" s="245"/>
      <c r="M70" s="90"/>
    </row>
    <row r="71" spans="1:13" x14ac:dyDescent="0.25">
      <c r="A71" s="19">
        <v>1966</v>
      </c>
      <c r="B71" s="1087">
        <v>0.498</v>
      </c>
      <c r="C71" s="1369"/>
      <c r="D71" s="1374"/>
      <c r="E71" s="1370"/>
      <c r="F71" s="1218"/>
      <c r="G71" s="1225">
        <f>[4]Singapore!$B71</f>
        <v>10.363616965326274</v>
      </c>
      <c r="H71" s="1219"/>
      <c r="I71" s="1330">
        <f>[47]Earnings!$E4</f>
        <v>156.95694121834836</v>
      </c>
      <c r="J71" s="1309"/>
      <c r="K71" s="517"/>
      <c r="L71" s="245"/>
      <c r="M71" s="90"/>
    </row>
    <row r="72" spans="1:13" x14ac:dyDescent="0.25">
      <c r="A72" s="19">
        <v>1967</v>
      </c>
      <c r="B72" s="1087"/>
      <c r="C72" s="32"/>
      <c r="D72" s="1374"/>
      <c r="E72" s="1370"/>
      <c r="F72" s="1218"/>
      <c r="G72" s="1225">
        <f>[4]Singapore!$B72</f>
        <v>10.225876047202538</v>
      </c>
      <c r="H72" s="1219"/>
      <c r="I72" s="1330">
        <f>[47]Earnings!$E5</f>
        <v>156.36110335266446</v>
      </c>
      <c r="J72" s="1309"/>
      <c r="K72" s="517"/>
      <c r="L72" s="245"/>
      <c r="M72" s="90"/>
    </row>
    <row r="73" spans="1:13" x14ac:dyDescent="0.25">
      <c r="A73" s="19">
        <v>1968</v>
      </c>
      <c r="B73" s="1087"/>
      <c r="C73" s="32"/>
      <c r="D73" s="1374"/>
      <c r="E73" s="1370"/>
      <c r="F73" s="1218"/>
      <c r="G73" s="1225">
        <f>[4]Singapore!$B73</f>
        <v>10.62571319855679</v>
      </c>
      <c r="H73" s="1219"/>
      <c r="I73" s="1330">
        <f>[47]Earnings!$E6</f>
        <v>157.60206462605072</v>
      </c>
      <c r="J73" s="1309"/>
      <c r="K73" s="517"/>
      <c r="L73" s="245"/>
      <c r="M73" s="90"/>
    </row>
    <row r="74" spans="1:13" x14ac:dyDescent="0.25">
      <c r="A74" s="19">
        <v>1969</v>
      </c>
      <c r="B74" s="1087"/>
      <c r="C74" s="32"/>
      <c r="D74" s="1374"/>
      <c r="E74" s="1370"/>
      <c r="F74" s="1218"/>
      <c r="G74" s="1225">
        <f>[4]Singapore!$B74</f>
        <v>10.180127234298002</v>
      </c>
      <c r="H74" s="1219"/>
      <c r="I74" s="1330"/>
      <c r="J74" s="1309"/>
      <c r="K74" s="517"/>
      <c r="L74" s="245"/>
      <c r="M74" s="90"/>
    </row>
    <row r="75" spans="1:13" x14ac:dyDescent="0.25">
      <c r="A75" s="19">
        <v>1970</v>
      </c>
      <c r="B75" s="1087"/>
      <c r="C75" s="32"/>
      <c r="D75" s="1374"/>
      <c r="E75" s="1370"/>
      <c r="F75" s="1218"/>
      <c r="G75" s="1225">
        <f>[4]Singapore!$B75</f>
        <v>10.765482132810838</v>
      </c>
      <c r="H75" s="1219"/>
      <c r="I75" s="1330">
        <f>[47]Earnings!$E8</f>
        <v>162.3900820550798</v>
      </c>
      <c r="J75" s="1309"/>
      <c r="K75" s="517"/>
      <c r="L75" s="245"/>
      <c r="M75" s="90"/>
    </row>
    <row r="76" spans="1:13" x14ac:dyDescent="0.25">
      <c r="A76" s="19">
        <v>1971</v>
      </c>
      <c r="B76" s="1087"/>
      <c r="C76" s="32"/>
      <c r="D76" s="1374"/>
      <c r="E76" s="1370"/>
      <c r="F76" s="1218"/>
      <c r="G76" s="1225">
        <f>[4]Singapore!$B76</f>
        <v>10.571355525290549</v>
      </c>
      <c r="H76" s="1224"/>
      <c r="I76" s="1330">
        <f>[47]Earnings!$E9</f>
        <v>162.37366691468256</v>
      </c>
      <c r="J76" s="1309"/>
      <c r="K76" s="518"/>
      <c r="L76" s="258"/>
      <c r="M76" s="90"/>
    </row>
    <row r="77" spans="1:13" x14ac:dyDescent="0.25">
      <c r="A77" s="19">
        <v>1972</v>
      </c>
      <c r="B77" s="1087"/>
      <c r="C77" s="32"/>
      <c r="D77" s="1374"/>
      <c r="E77" s="1370"/>
      <c r="F77" s="1218"/>
      <c r="G77" s="1225">
        <f>[4]Singapore!$B77</f>
        <v>10.800612880954255</v>
      </c>
      <c r="H77" s="1224"/>
      <c r="I77" s="1330">
        <f>[47]Earnings!$E10</f>
        <v>170.80886705988115</v>
      </c>
      <c r="J77" s="1309"/>
      <c r="K77" s="518"/>
      <c r="L77" s="258"/>
      <c r="M77" s="90"/>
    </row>
    <row r="78" spans="1:13" x14ac:dyDescent="0.25">
      <c r="A78" s="19">
        <v>1973</v>
      </c>
      <c r="B78" s="1087"/>
      <c r="C78" s="191">
        <v>0.46</v>
      </c>
      <c r="D78" s="1374"/>
      <c r="E78" s="1370"/>
      <c r="F78" s="1218"/>
      <c r="G78" s="1225">
        <f>[4]Singapore!$B78</f>
        <v>11.145671971002738</v>
      </c>
      <c r="H78" s="1224"/>
      <c r="I78" s="1330">
        <f>[47]Earnings!$E11</f>
        <v>164.20581447290053</v>
      </c>
      <c r="J78" s="1265"/>
      <c r="K78" s="518"/>
      <c r="L78" s="258"/>
      <c r="M78" s="90"/>
    </row>
    <row r="79" spans="1:13" x14ac:dyDescent="0.25">
      <c r="A79" s="19">
        <v>1974</v>
      </c>
      <c r="B79" s="1379">
        <v>0.44800000000000001</v>
      </c>
      <c r="C79" s="1384">
        <v>0.45</v>
      </c>
      <c r="D79" s="1374"/>
      <c r="E79" s="1370"/>
      <c r="F79" s="1218"/>
      <c r="G79" s="1225">
        <f>[4]Singapore!$B79</f>
        <v>10.457159912562933</v>
      </c>
      <c r="H79" s="1224"/>
      <c r="I79" s="1330">
        <f>[47]Earnings!$E12</f>
        <v>169.42878108462716</v>
      </c>
      <c r="J79" s="1265"/>
      <c r="K79" s="518"/>
      <c r="L79" s="258"/>
      <c r="M79" s="90"/>
    </row>
    <row r="80" spans="1:13" x14ac:dyDescent="0.25">
      <c r="A80" s="19">
        <v>1975</v>
      </c>
      <c r="B80" s="1087"/>
      <c r="C80" s="191">
        <v>0.45</v>
      </c>
      <c r="D80" s="1374"/>
      <c r="E80" s="1370"/>
      <c r="F80" s="1218"/>
      <c r="G80" s="1225">
        <f>[4]Singapore!$B80</f>
        <v>10.565500597460455</v>
      </c>
      <c r="H80" s="1224"/>
      <c r="I80" s="1330">
        <f>[47]Earnings!$E13</f>
        <v>171.12513885282709</v>
      </c>
      <c r="J80" s="1269"/>
      <c r="K80" s="518"/>
      <c r="L80" s="258"/>
      <c r="M80" s="90"/>
    </row>
    <row r="81" spans="1:13" x14ac:dyDescent="0.25">
      <c r="A81" s="19">
        <v>1976</v>
      </c>
      <c r="B81" s="1087"/>
      <c r="C81" s="191">
        <v>0.44</v>
      </c>
      <c r="D81" s="1374"/>
      <c r="E81" s="1370"/>
      <c r="F81" s="1218"/>
      <c r="G81" s="1225">
        <f>[4]Singapore!$B81</f>
        <v>10.408818130409161</v>
      </c>
      <c r="H81" s="1224"/>
      <c r="I81" s="1330">
        <f>[47]Earnings!$E14</f>
        <v>168.30623024830703</v>
      </c>
      <c r="J81" s="1269"/>
      <c r="K81" s="518"/>
      <c r="L81" s="258"/>
      <c r="M81" s="90"/>
    </row>
    <row r="82" spans="1:13" x14ac:dyDescent="0.25">
      <c r="A82" s="19">
        <v>1977</v>
      </c>
      <c r="B82" s="1087"/>
      <c r="C82" s="191">
        <v>0.46</v>
      </c>
      <c r="D82" s="1374"/>
      <c r="E82" s="1370"/>
      <c r="F82" s="1218"/>
      <c r="G82" s="1225">
        <f>[4]Singapore!$B82</f>
        <v>10.018938314547427</v>
      </c>
      <c r="H82" s="1224"/>
      <c r="I82" s="1330">
        <f>[47]Earnings!$E15</f>
        <v>167.0550539332425</v>
      </c>
      <c r="J82" s="1269"/>
      <c r="K82" s="518"/>
      <c r="L82" s="258"/>
      <c r="M82" s="90"/>
    </row>
    <row r="83" spans="1:13" x14ac:dyDescent="0.25">
      <c r="A83" s="19">
        <v>1978</v>
      </c>
      <c r="B83" s="1087"/>
      <c r="C83" s="191">
        <v>0.42</v>
      </c>
      <c r="D83" s="1374"/>
      <c r="E83" s="1370"/>
      <c r="F83" s="1218"/>
      <c r="G83" s="1225">
        <f>[4]Singapore!$B83</f>
        <v>10.295439572315125</v>
      </c>
      <c r="H83" s="1224"/>
      <c r="I83" s="1330">
        <f>[47]Earnings!$E16</f>
        <v>169.44816179189078</v>
      </c>
      <c r="J83" s="1269"/>
      <c r="K83" s="518"/>
      <c r="L83" s="258"/>
      <c r="M83" s="90"/>
    </row>
    <row r="84" spans="1:13" x14ac:dyDescent="0.25">
      <c r="A84" s="19">
        <v>1979</v>
      </c>
      <c r="B84" s="1087">
        <v>0.42399999999999999</v>
      </c>
      <c r="C84" s="191">
        <v>0.42</v>
      </c>
      <c r="D84" s="1374"/>
      <c r="E84" s="1370"/>
      <c r="F84" s="1218"/>
      <c r="G84" s="1225">
        <f>[4]Singapore!$B84</f>
        <v>11.14964258183606</v>
      </c>
      <c r="H84" s="1224"/>
      <c r="I84" s="1330">
        <f>[47]Earnings!$E17</f>
        <v>169.85673787796338</v>
      </c>
      <c r="J84" s="1269"/>
      <c r="K84" s="518"/>
      <c r="L84" s="258"/>
      <c r="M84" s="90"/>
    </row>
    <row r="85" spans="1:13" x14ac:dyDescent="0.25">
      <c r="A85" s="19">
        <v>1980</v>
      </c>
      <c r="B85" s="1087"/>
      <c r="C85" s="191">
        <v>0.41</v>
      </c>
      <c r="D85" s="1374"/>
      <c r="E85" s="1370"/>
      <c r="F85" s="1218"/>
      <c r="G85" s="1225">
        <f>[4]Singapore!$B85</f>
        <v>10.588140944191935</v>
      </c>
      <c r="H85" s="1224"/>
      <c r="I85" s="1330">
        <f>[47]Earnings!$E18</f>
        <v>165.66311468954225</v>
      </c>
      <c r="J85" s="1269"/>
      <c r="K85" s="518"/>
      <c r="L85" s="258"/>
      <c r="M85" s="90"/>
    </row>
    <row r="86" spans="1:13" x14ac:dyDescent="0.25">
      <c r="A86" s="19">
        <v>1981</v>
      </c>
      <c r="B86" s="1087">
        <v>0.443</v>
      </c>
      <c r="C86" s="191">
        <v>0.44</v>
      </c>
      <c r="D86" s="1374"/>
      <c r="E86" s="1370"/>
      <c r="F86" s="1218"/>
      <c r="G86" s="1225">
        <f>[4]Singapore!$B86</f>
        <v>10.602983447023869</v>
      </c>
      <c r="H86" s="1224"/>
      <c r="I86" s="1330">
        <f>[47]Earnings!$E19</f>
        <v>168.10161860863971</v>
      </c>
      <c r="J86" s="1269"/>
      <c r="K86" s="518"/>
      <c r="L86" s="258"/>
      <c r="M86" s="90"/>
    </row>
    <row r="87" spans="1:13" x14ac:dyDescent="0.25">
      <c r="A87" s="19">
        <v>1982</v>
      </c>
      <c r="B87" s="1087">
        <v>0.46500000000000002</v>
      </c>
      <c r="C87" s="191">
        <v>0.46</v>
      </c>
      <c r="D87" s="1374"/>
      <c r="E87" s="1370"/>
      <c r="F87" s="1218"/>
      <c r="G87" s="1225">
        <f>[4]Singapore!$B87</f>
        <v>10.791170277260598</v>
      </c>
      <c r="H87" s="1224"/>
      <c r="I87" s="1330">
        <f>[47]Earnings!$E20</f>
        <v>169.42624908756881</v>
      </c>
      <c r="J87" s="1269"/>
      <c r="K87" s="518"/>
      <c r="L87" s="258"/>
      <c r="M87" s="90"/>
    </row>
    <row r="88" spans="1:13" x14ac:dyDescent="0.25">
      <c r="A88" s="19">
        <v>1983</v>
      </c>
      <c r="B88" s="1087"/>
      <c r="C88" s="191">
        <v>0.48</v>
      </c>
      <c r="D88" s="1374"/>
      <c r="E88" s="1370"/>
      <c r="F88" s="1218"/>
      <c r="G88" s="1225">
        <f>[4]Singapore!$B88</f>
        <v>10.446925390391785</v>
      </c>
      <c r="H88" s="1224"/>
      <c r="I88" s="1330">
        <f>[47]Earnings!$E21</f>
        <v>166.47506906332021</v>
      </c>
      <c r="J88" s="1332"/>
      <c r="K88" s="518"/>
      <c r="L88" s="258"/>
      <c r="M88" s="90"/>
    </row>
    <row r="89" spans="1:13" x14ac:dyDescent="0.25">
      <c r="A89" s="19">
        <v>1984</v>
      </c>
      <c r="B89" s="1087">
        <v>0.47399999999999998</v>
      </c>
      <c r="C89" s="191">
        <v>0.47</v>
      </c>
      <c r="D89" s="1374"/>
      <c r="E89" s="1370"/>
      <c r="F89" s="1218"/>
      <c r="G89" s="1225">
        <f>[4]Singapore!$B89</f>
        <v>10.165169139987785</v>
      </c>
      <c r="H89" s="1224"/>
      <c r="I89" s="1330">
        <f>[47]Earnings!$E22</f>
        <v>165.82338248408718</v>
      </c>
      <c r="J89" s="1332"/>
      <c r="K89" s="518"/>
      <c r="L89" s="258"/>
      <c r="M89" s="90"/>
    </row>
    <row r="90" spans="1:13" x14ac:dyDescent="0.25">
      <c r="A90" s="19">
        <v>1985</v>
      </c>
      <c r="B90" s="1087"/>
      <c r="C90" s="191">
        <v>0.46</v>
      </c>
      <c r="D90" s="1374"/>
      <c r="E90" s="1370"/>
      <c r="F90" s="1218"/>
      <c r="G90" s="1225">
        <f>[4]Singapore!$B90</f>
        <v>10.672377363863493</v>
      </c>
      <c r="H90" s="1224"/>
      <c r="I90" s="1330">
        <f>[47]Earnings!$E23</f>
        <v>166.83705201592835</v>
      </c>
      <c r="J90" s="1332"/>
      <c r="K90" s="518"/>
      <c r="L90" s="258"/>
      <c r="M90" s="90"/>
    </row>
    <row r="91" spans="1:13" x14ac:dyDescent="0.25">
      <c r="A91" s="19">
        <v>1986</v>
      </c>
      <c r="B91" s="1087"/>
      <c r="C91" s="191">
        <v>0.46</v>
      </c>
      <c r="D91" s="1374"/>
      <c r="E91" s="1370"/>
      <c r="F91" s="1218"/>
      <c r="G91" s="1225">
        <f>[4]Singapore!$B91</f>
        <v>10.263514511449987</v>
      </c>
      <c r="H91" s="1224"/>
      <c r="I91" s="1330">
        <f>[47]Earnings!$E24</f>
        <v>167.16066934222164</v>
      </c>
      <c r="J91" s="1332"/>
      <c r="K91" s="518"/>
      <c r="L91" s="258"/>
      <c r="M91" s="90"/>
    </row>
    <row r="92" spans="1:13" x14ac:dyDescent="0.25">
      <c r="A92" s="19">
        <v>1987</v>
      </c>
      <c r="B92" s="1087"/>
      <c r="C92" s="191">
        <v>0.47</v>
      </c>
      <c r="D92" s="1374"/>
      <c r="E92" s="1370"/>
      <c r="F92" s="1218"/>
      <c r="G92" s="1225">
        <f>[4]Singapore!$B92</f>
        <v>11.409051273827638</v>
      </c>
      <c r="H92" s="1224"/>
      <c r="I92" s="1330">
        <f>[47]Earnings!$E25</f>
        <v>170.60085196933409</v>
      </c>
      <c r="J92" s="1332"/>
      <c r="K92" s="518"/>
      <c r="L92" s="258"/>
      <c r="M92" s="90"/>
    </row>
    <row r="93" spans="1:13" x14ac:dyDescent="0.25">
      <c r="A93" s="19">
        <v>1988</v>
      </c>
      <c r="B93" s="1087"/>
      <c r="C93" s="191">
        <v>0.48</v>
      </c>
      <c r="D93" s="1374"/>
      <c r="E93" s="1370"/>
      <c r="F93" s="1218"/>
      <c r="G93" s="1225">
        <f>[4]Singapore!$B93</f>
        <v>10.718106740142833</v>
      </c>
      <c r="H93" s="1224"/>
      <c r="I93" s="1330">
        <f>[47]Earnings!$E26</f>
        <v>162.88727892154924</v>
      </c>
      <c r="J93" s="1332"/>
      <c r="K93" s="518"/>
      <c r="L93" s="258"/>
      <c r="M93" s="90"/>
    </row>
    <row r="94" spans="1:13" x14ac:dyDescent="0.25">
      <c r="A94" s="19">
        <v>1989</v>
      </c>
      <c r="B94" s="1087"/>
      <c r="C94" s="191">
        <v>0.49</v>
      </c>
      <c r="D94" s="1374"/>
      <c r="E94" s="1370"/>
      <c r="F94" s="1218"/>
      <c r="G94" s="1225">
        <f>[4]Singapore!$B94</f>
        <v>11.300556946853801</v>
      </c>
      <c r="H94" s="1224"/>
      <c r="I94" s="1330">
        <f>[47]Earnings!$E27</f>
        <v>164.61828648475489</v>
      </c>
      <c r="J94" s="1332"/>
      <c r="K94" s="518"/>
      <c r="L94" s="258"/>
      <c r="M94" s="90"/>
    </row>
    <row r="95" spans="1:13" x14ac:dyDescent="0.25">
      <c r="A95" s="19">
        <v>1990</v>
      </c>
      <c r="B95" s="1087"/>
      <c r="C95" s="1374"/>
      <c r="D95" s="32">
        <v>0.436</v>
      </c>
      <c r="E95" s="51"/>
      <c r="F95" s="1218"/>
      <c r="G95" s="1225">
        <f>[4]Singapore!$B95</f>
        <v>11.223213254250723</v>
      </c>
      <c r="H95" s="1224"/>
      <c r="I95" s="1330">
        <f>[47]Earnings!$E28</f>
        <v>162.12912115359791</v>
      </c>
      <c r="J95" s="1332"/>
      <c r="K95" s="518"/>
      <c r="L95" s="258"/>
      <c r="M95" s="90"/>
    </row>
    <row r="96" spans="1:13" x14ac:dyDescent="0.25">
      <c r="A96" s="19">
        <v>1991</v>
      </c>
      <c r="B96" s="1087"/>
      <c r="C96" s="1374"/>
      <c r="D96" s="32"/>
      <c r="E96" s="51"/>
      <c r="F96" s="1218"/>
      <c r="G96" s="1225">
        <f>[4]Singapore!$B96</f>
        <v>10.429984719350664</v>
      </c>
      <c r="H96" s="1224"/>
      <c r="I96" s="1330">
        <f>[47]Earnings!$E29</f>
        <v>157.43740291563793</v>
      </c>
      <c r="J96" s="1332"/>
      <c r="K96" s="518"/>
      <c r="L96" s="258"/>
      <c r="M96" s="90"/>
    </row>
    <row r="97" spans="1:13" x14ac:dyDescent="0.25">
      <c r="A97" s="19">
        <v>1992</v>
      </c>
      <c r="B97" s="1087"/>
      <c r="C97" s="1374"/>
      <c r="D97" s="32"/>
      <c r="E97" s="51"/>
      <c r="F97" s="1218"/>
      <c r="G97" s="1225"/>
      <c r="H97" s="1224"/>
      <c r="I97" s="1330">
        <f>[47]Earnings!$E30</f>
        <v>154.3868072367606</v>
      </c>
      <c r="J97" s="1332"/>
      <c r="K97" s="518"/>
      <c r="L97" s="258"/>
      <c r="M97" s="90"/>
    </row>
    <row r="98" spans="1:13" x14ac:dyDescent="0.25">
      <c r="A98" s="19">
        <v>1993</v>
      </c>
      <c r="B98" s="1087"/>
      <c r="C98" s="1374"/>
      <c r="D98" s="32"/>
      <c r="E98" s="51"/>
      <c r="F98" s="1218"/>
      <c r="G98" s="1225">
        <f>[4]Singapore!$B98</f>
        <v>10.531112125929416</v>
      </c>
      <c r="H98" s="1224"/>
      <c r="I98" s="1330">
        <f>[47]Earnings!$E31</f>
        <v>156.20468052167885</v>
      </c>
      <c r="J98" s="1332"/>
      <c r="K98" s="518"/>
      <c r="L98" s="258"/>
      <c r="M98" s="90"/>
    </row>
    <row r="99" spans="1:13" x14ac:dyDescent="0.25">
      <c r="A99" s="19">
        <v>1994</v>
      </c>
      <c r="B99" s="1087"/>
      <c r="C99" s="1374"/>
      <c r="D99" s="32"/>
      <c r="E99" s="51"/>
      <c r="F99" s="1218"/>
      <c r="G99" s="1225">
        <f>[4]Singapore!$B99</f>
        <v>10.023973958170711</v>
      </c>
      <c r="H99" s="1224"/>
      <c r="I99" s="1330">
        <f>[47]Earnings!$E32</f>
        <v>156.10153418958345</v>
      </c>
      <c r="J99" s="1332"/>
      <c r="K99" s="518"/>
      <c r="L99" s="258"/>
      <c r="M99" s="90"/>
    </row>
    <row r="100" spans="1:13" x14ac:dyDescent="0.25">
      <c r="A100" s="19">
        <v>1995</v>
      </c>
      <c r="B100" s="1087"/>
      <c r="C100" s="1374"/>
      <c r="D100" s="32">
        <v>0.44299999999999995</v>
      </c>
      <c r="E100" s="51"/>
      <c r="F100" s="1218"/>
      <c r="G100" s="1225">
        <f>[4]Singapore!$B100</f>
        <v>9.8361128440729182</v>
      </c>
      <c r="H100" s="1224"/>
      <c r="I100" s="1330">
        <f>[47]Earnings!$E33</f>
        <v>153.13668863408597</v>
      </c>
      <c r="J100" s="1332"/>
      <c r="K100" s="518"/>
      <c r="L100" s="258"/>
      <c r="M100" s="90"/>
    </row>
    <row r="101" spans="1:13" x14ac:dyDescent="0.25">
      <c r="A101" s="19">
        <v>1996</v>
      </c>
      <c r="B101" s="1087"/>
      <c r="C101" s="1374"/>
      <c r="D101" s="32"/>
      <c r="E101" s="51"/>
      <c r="F101" s="1218"/>
      <c r="G101" s="1225">
        <f>[4]Singapore!$B101</f>
        <v>9.9866789741500668</v>
      </c>
      <c r="H101" s="1224"/>
      <c r="I101" s="1330">
        <f>[47]Earnings!$E34</f>
        <v>155.27035300811397</v>
      </c>
      <c r="J101" s="1332"/>
      <c r="K101" s="518"/>
      <c r="L101" s="245"/>
      <c r="M101" s="90"/>
    </row>
    <row r="102" spans="1:13" x14ac:dyDescent="0.25">
      <c r="A102" s="19">
        <v>1997</v>
      </c>
      <c r="B102" s="1087"/>
      <c r="C102" s="1374"/>
      <c r="D102" s="32">
        <v>0.44400000000000001</v>
      </c>
      <c r="E102" s="51"/>
      <c r="F102" s="1218"/>
      <c r="G102" s="1225">
        <f>[4]Singapore!$B102</f>
        <v>10.312188439231305</v>
      </c>
      <c r="H102" s="1224"/>
      <c r="I102" s="1330">
        <f>[47]Earnings!$E35</f>
        <v>156.07254521091505</v>
      </c>
      <c r="J102" s="1332"/>
      <c r="K102" s="518"/>
      <c r="L102" s="245"/>
      <c r="M102" s="90"/>
    </row>
    <row r="103" spans="1:13" x14ac:dyDescent="0.25">
      <c r="A103" s="19">
        <v>1998</v>
      </c>
      <c r="B103" s="1087"/>
      <c r="C103" s="1374"/>
      <c r="D103" s="32">
        <v>0.44600000000000001</v>
      </c>
      <c r="E103" s="51"/>
      <c r="F103" s="1218"/>
      <c r="G103" s="1225">
        <f>[4]Singapore!$B103</f>
        <v>11.102161861833531</v>
      </c>
      <c r="H103" s="1224"/>
      <c r="I103" s="1330">
        <f>[47]Earnings!$E36</f>
        <v>156.1432575148317</v>
      </c>
      <c r="J103" s="1332"/>
      <c r="K103" s="518"/>
      <c r="L103" s="245"/>
      <c r="M103" s="90"/>
    </row>
    <row r="104" spans="1:13" x14ac:dyDescent="0.25">
      <c r="A104" s="19">
        <v>1999</v>
      </c>
      <c r="B104" s="1087"/>
      <c r="C104" s="1374"/>
      <c r="D104" s="32">
        <v>0.46700000000000003</v>
      </c>
      <c r="E104" s="51"/>
      <c r="F104" s="1218"/>
      <c r="G104" s="1225">
        <f>[4]Singapore!$B104</f>
        <v>12.780956668326649</v>
      </c>
      <c r="H104" s="1224"/>
      <c r="I104" s="1330">
        <f>[47]Earnings!$E37</f>
        <v>156.56170582094543</v>
      </c>
      <c r="J104" s="1332"/>
      <c r="K104" s="518"/>
      <c r="L104" s="245"/>
      <c r="M104" s="90"/>
    </row>
    <row r="105" spans="1:13" x14ac:dyDescent="0.25">
      <c r="A105" s="19">
        <v>2000</v>
      </c>
      <c r="B105" s="1087"/>
      <c r="C105" s="1374"/>
      <c r="D105" s="1385">
        <v>0.49</v>
      </c>
      <c r="E105" s="51">
        <f>[48]TRANSPOSE!$D2</f>
        <v>0.41399999999999998</v>
      </c>
      <c r="F105" s="1218"/>
      <c r="G105" s="1225">
        <f>[4]Singapore!$B105</f>
        <v>13.262294913464078</v>
      </c>
      <c r="H105" s="1224"/>
      <c r="I105" s="1330">
        <f>[47]Earnings!$E38</f>
        <v>158.24100481720822</v>
      </c>
      <c r="J105" s="1332"/>
      <c r="K105" s="518"/>
      <c r="L105" s="245"/>
      <c r="M105" s="90"/>
    </row>
    <row r="106" spans="1:13" x14ac:dyDescent="0.25">
      <c r="A106" s="19">
        <v>2001</v>
      </c>
      <c r="B106" s="1087"/>
      <c r="C106" s="1374"/>
      <c r="D106" s="32">
        <v>0.49299999999999999</v>
      </c>
      <c r="E106" s="51">
        <f>[48]TRANSPOSE!$D3</f>
        <v>0.41899999999999998</v>
      </c>
      <c r="F106" s="1218"/>
      <c r="G106" s="1225">
        <f>[4]Singapore!$B106</f>
        <v>15.067153779463011</v>
      </c>
      <c r="H106" s="1224"/>
      <c r="I106" s="1330">
        <f>[47]Earnings!$E39</f>
        <v>158.0300732839421</v>
      </c>
      <c r="J106" s="1269">
        <v>57.94</v>
      </c>
      <c r="K106" s="518"/>
      <c r="L106" s="245"/>
      <c r="M106" s="90"/>
    </row>
    <row r="107" spans="1:13" x14ac:dyDescent="0.25">
      <c r="A107" s="19">
        <v>2002</v>
      </c>
      <c r="B107" s="1087"/>
      <c r="C107" s="1374"/>
      <c r="D107" s="32">
        <v>0.505</v>
      </c>
      <c r="E107" s="51">
        <f>[48]TRANSPOSE!$D4</f>
        <v>0.41399999999999998</v>
      </c>
      <c r="F107" s="1218"/>
      <c r="G107" s="1225">
        <f>[4]Singapore!$B107</f>
        <v>15.06433722573534</v>
      </c>
      <c r="H107" s="1224"/>
      <c r="I107" s="1330">
        <f>[47]Earnings!$E40</f>
        <v>158.31914910998734</v>
      </c>
      <c r="J107" s="1269">
        <v>56.55</v>
      </c>
      <c r="K107" s="518"/>
      <c r="L107" s="245"/>
      <c r="M107" s="90"/>
    </row>
    <row r="108" spans="1:13" x14ac:dyDescent="0.25">
      <c r="A108" s="19">
        <v>2003</v>
      </c>
      <c r="B108" s="1087"/>
      <c r="C108" s="1374"/>
      <c r="D108" s="32">
        <v>0.51200000000000001</v>
      </c>
      <c r="E108" s="51">
        <f>[48]TRANSPOSE!$D5</f>
        <v>0.42199999999999999</v>
      </c>
      <c r="F108" s="1218"/>
      <c r="G108" s="1225">
        <f>[4]Singapore!$B108</f>
        <v>14.243232864085448</v>
      </c>
      <c r="H108" s="1224"/>
      <c r="I108" s="1330">
        <f>[47]Earnings!$E41</f>
        <v>158.58479473778183</v>
      </c>
      <c r="J108" s="1269">
        <v>55.35</v>
      </c>
      <c r="K108" s="518"/>
      <c r="L108" s="245"/>
      <c r="M108" s="90"/>
    </row>
    <row r="109" spans="1:13" x14ac:dyDescent="0.25">
      <c r="A109" s="19">
        <v>2004</v>
      </c>
      <c r="B109" s="1087"/>
      <c r="C109" s="1374"/>
      <c r="D109" s="32">
        <v>0.51700000000000002</v>
      </c>
      <c r="E109" s="51">
        <f>[48]TRANSPOSE!$D6</f>
        <v>0.41899999999999998</v>
      </c>
      <c r="F109" s="1218"/>
      <c r="G109" s="1225">
        <f>[4]Singapore!$B109</f>
        <v>13.600500719473194</v>
      </c>
      <c r="H109" s="1224"/>
      <c r="I109" s="1330">
        <f>[47]Earnings!$E42</f>
        <v>159.53942639997175</v>
      </c>
      <c r="J109" s="1269">
        <v>56.1</v>
      </c>
      <c r="K109" s="518"/>
      <c r="L109" s="245"/>
      <c r="M109" s="90"/>
    </row>
    <row r="110" spans="1:13" x14ac:dyDescent="0.25">
      <c r="A110" s="19">
        <v>2005</v>
      </c>
      <c r="B110" s="1087"/>
      <c r="C110" s="1386"/>
      <c r="D110" s="32">
        <v>0.52200000000000002</v>
      </c>
      <c r="E110" s="51">
        <f>[48]TRANSPOSE!$D7</f>
        <v>0.42199999999999999</v>
      </c>
      <c r="F110" s="1218"/>
      <c r="G110" s="1225">
        <f>[4]Singapore!$B110</f>
        <v>13.596279024738809</v>
      </c>
      <c r="H110" s="1224"/>
      <c r="I110" s="1330">
        <f>[47]Earnings!$E43</f>
        <v>160.44209876670905</v>
      </c>
      <c r="J110" s="1269"/>
      <c r="K110" s="518"/>
      <c r="L110" s="258"/>
      <c r="M110" s="90"/>
    </row>
    <row r="111" spans="1:13" x14ac:dyDescent="0.25">
      <c r="A111" s="19">
        <v>2006</v>
      </c>
      <c r="B111" s="1087"/>
      <c r="C111" s="1369"/>
      <c r="D111" s="1369"/>
      <c r="E111" s="51">
        <f>[48]TRANSPOSE!$D8</f>
        <v>0.41799999999999998</v>
      </c>
      <c r="F111" s="1218"/>
      <c r="G111" s="1225">
        <f>[4]Singapore!$B111</f>
        <v>14.227327387771295</v>
      </c>
      <c r="H111" s="1224"/>
      <c r="I111" s="1330">
        <f>[47]Earnings!$E44</f>
        <v>161.4273161721853</v>
      </c>
      <c r="J111" s="1269">
        <v>52.51</v>
      </c>
      <c r="K111" s="518"/>
      <c r="L111" s="258"/>
      <c r="M111" s="90"/>
    </row>
    <row r="112" spans="1:13" x14ac:dyDescent="0.25">
      <c r="A112" s="19">
        <v>2007</v>
      </c>
      <c r="B112" s="1087"/>
      <c r="C112" s="1369"/>
      <c r="D112" s="1369"/>
      <c r="E112" s="51">
        <f>[48]TRANSPOSE!$D9</f>
        <v>0.439</v>
      </c>
      <c r="F112" s="1218"/>
      <c r="G112" s="1225">
        <f>[4]Singapore!$B112</f>
        <v>14.057408398964036</v>
      </c>
      <c r="H112" s="1224"/>
      <c r="I112" s="1330">
        <f>[47]Earnings!$E45</f>
        <v>168.02088323874952</v>
      </c>
      <c r="J112" s="1269">
        <v>53.32</v>
      </c>
      <c r="K112" s="518"/>
      <c r="L112" s="258"/>
      <c r="M112" s="90"/>
    </row>
    <row r="113" spans="1:18" x14ac:dyDescent="0.25">
      <c r="A113" s="19">
        <v>2008</v>
      </c>
      <c r="B113" s="1087"/>
      <c r="C113" s="1369"/>
      <c r="D113" s="1369"/>
      <c r="E113" s="51">
        <f>[48]TRANSPOSE!$D10</f>
        <v>0.42399999999999999</v>
      </c>
      <c r="F113" s="1218"/>
      <c r="G113" s="1225">
        <f>[4]Singapore!$B113</f>
        <v>15.151115689346749</v>
      </c>
      <c r="H113" s="1224"/>
      <c r="I113" s="1330">
        <f>[47]Earnings!$E46</f>
        <v>168.15323911548967</v>
      </c>
      <c r="J113" s="1269">
        <v>51.4</v>
      </c>
      <c r="K113" s="518"/>
      <c r="L113" s="258"/>
      <c r="M113" s="90"/>
    </row>
    <row r="114" spans="1:18" x14ac:dyDescent="0.25">
      <c r="A114" s="19">
        <v>2009</v>
      </c>
      <c r="B114" s="1087"/>
      <c r="C114" s="1369"/>
      <c r="D114" s="1369"/>
      <c r="E114" s="51">
        <f>[48]TRANSPOSE!$D11</f>
        <v>0.42199999999999999</v>
      </c>
      <c r="F114" s="1218"/>
      <c r="G114" s="1225">
        <f>[4]Singapore!$B114</f>
        <v>13.661509506127556</v>
      </c>
      <c r="H114" s="1224"/>
      <c r="I114" s="1330">
        <f>[47]Earnings!$E47</f>
        <v>167.46866061269202</v>
      </c>
      <c r="J114" s="1269">
        <v>51.25</v>
      </c>
      <c r="K114" s="518"/>
      <c r="L114" s="258"/>
      <c r="M114" s="90"/>
    </row>
    <row r="115" spans="1:18" x14ac:dyDescent="0.25">
      <c r="A115" s="19">
        <v>2010</v>
      </c>
      <c r="B115" s="1087"/>
      <c r="C115" s="1369"/>
      <c r="D115" s="1369"/>
      <c r="E115" s="51">
        <f>[48]TRANSPOSE!$D12</f>
        <v>0.42499999999999999</v>
      </c>
      <c r="F115" s="1218"/>
      <c r="G115" s="1225">
        <f>[4]Singapore!$B115</f>
        <v>13.393764648616409</v>
      </c>
      <c r="H115" s="1224"/>
      <c r="I115" s="1330">
        <v>168.86</v>
      </c>
      <c r="J115" s="1269">
        <v>53.33</v>
      </c>
      <c r="K115" s="518"/>
      <c r="L115" s="258"/>
      <c r="M115" s="90"/>
    </row>
    <row r="116" spans="1:18" x14ac:dyDescent="0.25">
      <c r="A116" s="19">
        <v>2011</v>
      </c>
      <c r="B116" s="1087"/>
      <c r="C116" s="1369"/>
      <c r="D116" s="1369"/>
      <c r="E116" s="51">
        <f>[48]TRANSPOSE!$D13</f>
        <v>0.42299999999999999</v>
      </c>
      <c r="F116" s="1218"/>
      <c r="G116" s="1225">
        <f>[4]Singapore!$B116</f>
        <v>13.85</v>
      </c>
      <c r="H116" s="1224"/>
      <c r="I116" s="1330"/>
      <c r="J116" s="1269">
        <v>53.34</v>
      </c>
      <c r="K116" s="518"/>
      <c r="L116" s="258"/>
      <c r="M116" s="90"/>
    </row>
    <row r="117" spans="1:18" x14ac:dyDescent="0.25">
      <c r="A117" s="19">
        <v>2012</v>
      </c>
      <c r="B117" s="1087"/>
      <c r="C117" s="1369"/>
      <c r="D117" s="1369"/>
      <c r="E117" s="51">
        <f>[48]TRANSPOSE!$D14</f>
        <v>0.432</v>
      </c>
      <c r="F117" s="1218"/>
      <c r="G117" s="1225">
        <f>[4]Singapore!$B117</f>
        <v>13.57</v>
      </c>
      <c r="H117" s="1224"/>
      <c r="I117" s="1330"/>
      <c r="J117" s="1269">
        <v>50</v>
      </c>
      <c r="K117" s="518"/>
      <c r="L117" s="258"/>
      <c r="M117" s="90"/>
    </row>
    <row r="118" spans="1:18" x14ac:dyDescent="0.25">
      <c r="A118" s="19">
        <v>2013</v>
      </c>
      <c r="B118" s="1087"/>
      <c r="C118" s="1369"/>
      <c r="D118" s="1369"/>
      <c r="E118" s="51">
        <f>[48]TRANSPOSE!$D15</f>
        <v>0.40899999999999997</v>
      </c>
      <c r="F118" s="1218"/>
      <c r="G118" s="1212"/>
      <c r="H118" s="1224"/>
      <c r="I118" s="1330"/>
      <c r="J118" s="1269">
        <v>50.88</v>
      </c>
      <c r="K118" s="518"/>
      <c r="L118" s="258"/>
      <c r="M118" s="90"/>
    </row>
    <row r="119" spans="1:18" x14ac:dyDescent="0.25">
      <c r="A119" s="19">
        <v>2014</v>
      </c>
      <c r="B119" s="1087"/>
      <c r="C119" s="1369"/>
      <c r="D119" s="1369"/>
      <c r="E119" s="51">
        <f>[48]TRANSPOSE!$D16</f>
        <v>0.41099999999999998</v>
      </c>
      <c r="F119" s="1218"/>
      <c r="G119" s="1212"/>
      <c r="H119" s="1224"/>
      <c r="I119" s="1330"/>
      <c r="J119" s="1269">
        <v>52.31</v>
      </c>
      <c r="K119" s="518"/>
      <c r="L119" s="258"/>
      <c r="M119" s="90"/>
    </row>
    <row r="120" spans="1:18" ht="15.75" thickBot="1" x14ac:dyDescent="0.3">
      <c r="A120" s="37">
        <v>2015</v>
      </c>
      <c r="B120" s="1088"/>
      <c r="C120" s="1376"/>
      <c r="D120" s="1376"/>
      <c r="E120" s="1003">
        <f>[48]TRANSPOSE!$D17</f>
        <v>0.40899999999999997</v>
      </c>
      <c r="F120" s="1233"/>
      <c r="G120" s="1234"/>
      <c r="H120" s="1235"/>
      <c r="I120" s="1287"/>
      <c r="J120" s="1365"/>
      <c r="K120" s="517"/>
      <c r="L120" s="245"/>
      <c r="M120" s="90"/>
    </row>
    <row r="121" spans="1:18" ht="15.75" thickTop="1" x14ac:dyDescent="0.25">
      <c r="K121" s="90"/>
    </row>
    <row r="122" spans="1:18" s="45" customFormat="1" x14ac:dyDescent="0.25">
      <c r="A122" s="1012" t="s">
        <v>505</v>
      </c>
      <c r="B122" s="42"/>
      <c r="C122" s="75"/>
      <c r="D122" s="75"/>
      <c r="E122" s="75"/>
      <c r="F122" s="75"/>
      <c r="H122" s="43"/>
      <c r="M122" s="43"/>
    </row>
    <row r="123" spans="1:18" s="45" customFormat="1" x14ac:dyDescent="0.2">
      <c r="A123" s="99" t="s">
        <v>128</v>
      </c>
      <c r="B123" s="1554" t="s">
        <v>285</v>
      </c>
      <c r="C123" s="1554"/>
      <c r="D123" s="1554"/>
      <c r="E123" s="1554"/>
      <c r="F123" s="1554"/>
      <c r="G123" s="1554"/>
      <c r="H123" s="1554"/>
      <c r="I123" s="1554"/>
      <c r="J123" s="1554"/>
      <c r="L123" s="43"/>
    </row>
    <row r="124" spans="1:18" s="45" customFormat="1" x14ac:dyDescent="0.2">
      <c r="A124" s="99" t="s">
        <v>82</v>
      </c>
      <c r="B124" s="1083" t="s">
        <v>283</v>
      </c>
      <c r="C124" s="1083"/>
      <c r="D124" s="1083"/>
      <c r="E124" s="1083"/>
      <c r="F124" s="1083"/>
      <c r="G124" s="533"/>
      <c r="H124" s="533"/>
      <c r="I124" s="533"/>
      <c r="L124" s="43"/>
    </row>
    <row r="125" spans="1:18" s="45" customFormat="1" ht="15" customHeight="1" x14ac:dyDescent="0.25">
      <c r="A125" s="241" t="s">
        <v>83</v>
      </c>
      <c r="B125" s="1082" t="s">
        <v>488</v>
      </c>
      <c r="C125" s="1082"/>
      <c r="D125" s="1082"/>
      <c r="E125" s="1082"/>
      <c r="F125" s="1082"/>
      <c r="G125" s="1082"/>
      <c r="H125" s="1082"/>
      <c r="I125" s="1082"/>
      <c r="J125" s="1082"/>
      <c r="K125" s="1082"/>
      <c r="L125" s="1082"/>
      <c r="M125" s="1082"/>
      <c r="N125" s="1082"/>
      <c r="O125" s="1082"/>
      <c r="P125" s="1082"/>
      <c r="Q125" s="1082"/>
      <c r="R125" s="1082"/>
    </row>
    <row r="126" spans="1:18" s="45" customFormat="1" x14ac:dyDescent="0.2">
      <c r="A126" s="99" t="s">
        <v>84</v>
      </c>
      <c r="B126" s="1554" t="s">
        <v>672</v>
      </c>
      <c r="C126" s="1554"/>
      <c r="D126" s="1554"/>
      <c r="E126" s="1554"/>
      <c r="F126" s="1554"/>
      <c r="G126" s="1554"/>
      <c r="H126" s="1554"/>
      <c r="I126" s="1554"/>
      <c r="J126" s="1554"/>
    </row>
    <row r="127" spans="1:18" s="45" customFormat="1" x14ac:dyDescent="0.2">
      <c r="A127" s="99" t="s">
        <v>85</v>
      </c>
      <c r="B127" s="1554" t="s">
        <v>671</v>
      </c>
      <c r="C127" s="1554"/>
      <c r="D127" s="1554"/>
      <c r="E127" s="1554"/>
      <c r="F127" s="1554"/>
      <c r="G127" s="1554"/>
      <c r="H127" s="1554"/>
      <c r="I127" s="1554"/>
      <c r="J127" s="1554"/>
      <c r="K127" s="366"/>
      <c r="L127" s="366"/>
      <c r="M127" s="366"/>
      <c r="N127" s="366"/>
      <c r="O127" s="366"/>
      <c r="P127" s="366"/>
    </row>
    <row r="128" spans="1:18" x14ac:dyDescent="0.25">
      <c r="A128" s="99"/>
      <c r="B128" s="1554"/>
      <c r="C128" s="1554"/>
      <c r="D128" s="1554"/>
      <c r="E128" s="1554"/>
      <c r="F128" s="1554"/>
      <c r="G128" s="1554"/>
      <c r="H128" s="1554"/>
      <c r="I128" s="1554"/>
      <c r="J128" s="1554"/>
      <c r="K128" s="1081"/>
      <c r="L128" s="70"/>
      <c r="M128"/>
    </row>
    <row r="129" spans="1:13" x14ac:dyDescent="0.25">
      <c r="A129" s="42" t="s">
        <v>504</v>
      </c>
      <c r="B129" s="129"/>
      <c r="C129" s="129"/>
      <c r="D129" s="129"/>
      <c r="E129"/>
      <c r="L129" s="70"/>
      <c r="M129"/>
    </row>
    <row r="130" spans="1:13" x14ac:dyDescent="0.25">
      <c r="A130"/>
      <c r="B130" s="1514" t="s">
        <v>685</v>
      </c>
      <c r="C130" s="1514"/>
      <c r="D130" s="1514"/>
      <c r="E130" s="1514"/>
      <c r="F130" s="1514"/>
      <c r="G130" s="1514"/>
      <c r="H130" s="1514"/>
      <c r="I130" s="1514"/>
      <c r="J130" s="1514"/>
      <c r="K130" s="324"/>
      <c r="L130" s="324"/>
      <c r="M130" s="324"/>
    </row>
    <row r="131" spans="1:13" x14ac:dyDescent="0.25">
      <c r="A131"/>
      <c r="B131" s="1514" t="s">
        <v>579</v>
      </c>
      <c r="C131" s="1514"/>
      <c r="D131" s="1514"/>
      <c r="E131" s="1514"/>
      <c r="F131" s="1514"/>
      <c r="G131" s="1514"/>
      <c r="H131" s="1514"/>
      <c r="I131" s="1514"/>
      <c r="J131" s="1514"/>
      <c r="K131" s="438"/>
      <c r="L131" s="438"/>
      <c r="M131" s="438"/>
    </row>
    <row r="132" spans="1:13" x14ac:dyDescent="0.25">
      <c r="A132"/>
      <c r="B132" s="1520" t="s">
        <v>580</v>
      </c>
      <c r="C132" s="1520"/>
      <c r="D132" s="1520"/>
      <c r="E132" s="1520"/>
      <c r="F132" s="1520"/>
      <c r="G132" s="1520"/>
      <c r="H132" s="1520"/>
      <c r="I132" s="1520"/>
      <c r="J132" s="1520"/>
      <c r="K132" s="1080"/>
      <c r="M132"/>
    </row>
    <row r="133" spans="1:13" x14ac:dyDescent="0.25">
      <c r="B133" s="1520" t="s">
        <v>291</v>
      </c>
      <c r="C133" s="1520"/>
      <c r="D133" s="1520"/>
      <c r="E133" s="1520"/>
      <c r="F133" s="1520"/>
      <c r="G133" s="1520"/>
      <c r="H133" s="1520"/>
      <c r="I133" s="1520"/>
      <c r="J133" s="1520"/>
      <c r="K133" s="505"/>
    </row>
    <row r="134" spans="1:13" x14ac:dyDescent="0.25">
      <c r="B134" s="1520"/>
      <c r="C134" s="1520"/>
      <c r="D134" s="1520"/>
      <c r="E134" s="1520"/>
      <c r="F134" s="1520"/>
      <c r="G134" s="1520"/>
      <c r="H134" s="1520"/>
      <c r="I134" s="1520"/>
      <c r="J134" s="1520"/>
      <c r="K134" s="324"/>
    </row>
    <row r="135" spans="1:13" x14ac:dyDescent="0.25">
      <c r="C135" s="505"/>
      <c r="D135" s="505"/>
      <c r="E135" s="505"/>
      <c r="F135" s="505"/>
      <c r="G135" s="505"/>
      <c r="H135" s="505"/>
      <c r="I135" s="505"/>
      <c r="J135" s="505"/>
      <c r="K135" s="687"/>
    </row>
    <row r="136" spans="1:13" x14ac:dyDescent="0.25">
      <c r="C136" s="439"/>
      <c r="D136" s="439"/>
      <c r="E136" s="439"/>
      <c r="F136" s="439"/>
      <c r="G136" s="439"/>
      <c r="H136" s="439"/>
      <c r="I136" s="439"/>
      <c r="J136" s="439"/>
      <c r="K136" s="687"/>
    </row>
    <row r="137" spans="1:13" x14ac:dyDescent="0.25">
      <c r="C137" s="439"/>
      <c r="D137" s="439"/>
      <c r="E137" s="439"/>
      <c r="F137" s="439"/>
      <c r="G137" s="439"/>
      <c r="H137" s="439"/>
      <c r="I137" s="439"/>
      <c r="J137" s="439"/>
      <c r="K137" s="687"/>
    </row>
    <row r="139" spans="1:13" x14ac:dyDescent="0.25">
      <c r="E139" s="366"/>
      <c r="F139" s="366"/>
      <c r="G139" s="366"/>
      <c r="H139" s="366"/>
      <c r="I139" s="366"/>
    </row>
    <row r="140" spans="1:13" x14ac:dyDescent="0.25">
      <c r="A140"/>
      <c r="B140"/>
      <c r="C140" s="1543"/>
      <c r="D140" s="1543"/>
      <c r="E140" s="1543"/>
      <c r="F140" s="1543"/>
      <c r="G140" s="1543"/>
      <c r="H140" s="1543"/>
      <c r="I140" s="691"/>
      <c r="M140"/>
    </row>
  </sheetData>
  <mergeCells count="13">
    <mergeCell ref="B1:J1"/>
    <mergeCell ref="B2:E2"/>
    <mergeCell ref="B126:J126"/>
    <mergeCell ref="B128:J128"/>
    <mergeCell ref="B127:J127"/>
    <mergeCell ref="B123:J123"/>
    <mergeCell ref="I2:J2"/>
    <mergeCell ref="C140:H140"/>
    <mergeCell ref="B130:J130"/>
    <mergeCell ref="B131:J131"/>
    <mergeCell ref="B133:J133"/>
    <mergeCell ref="B132:J132"/>
    <mergeCell ref="B134:J134"/>
  </mergeCells>
  <hyperlinks>
    <hyperlink ref="B125" r:id="rId1" display="WID.world (accessed 21 February 2017)" xr:uid="{00000000-0004-0000-2600-000000000000}"/>
    <hyperlink ref="E125" r:id="rId2" display="http://wid.world/" xr:uid="{00000000-0004-0000-2600-000001000000}"/>
    <hyperlink ref="F125" r:id="rId3" display="http://wid.world/" xr:uid="{00000000-0004-0000-2600-000002000000}"/>
    <hyperlink ref="G125" r:id="rId4" display="http://wid.world/" xr:uid="{00000000-0004-0000-2600-000003000000}"/>
    <hyperlink ref="J125" r:id="rId5" display="http://wid.world/" xr:uid="{00000000-0004-0000-2600-000004000000}"/>
    <hyperlink ref="K125" r:id="rId6" display="http://wid.world/" xr:uid="{00000000-0004-0000-2600-000005000000}"/>
    <hyperlink ref="L125" r:id="rId7" display="http://wid.world/" xr:uid="{00000000-0004-0000-2600-000006000000}"/>
    <hyperlink ref="M125" r:id="rId8" display="http://wid.world/" xr:uid="{00000000-0004-0000-2600-000007000000}"/>
    <hyperlink ref="N125" r:id="rId9" display="http://wid.world/" xr:uid="{00000000-0004-0000-2600-000008000000}"/>
    <hyperlink ref="O125" r:id="rId10" display="http://wid.world/" xr:uid="{00000000-0004-0000-2600-000009000000}"/>
    <hyperlink ref="P125" r:id="rId11" display="http://wid.world/" xr:uid="{00000000-0004-0000-2600-00000A000000}"/>
    <hyperlink ref="Q125" r:id="rId12" display="http://wid.world/" xr:uid="{00000000-0004-0000-2600-00000B000000}"/>
    <hyperlink ref="R125" r:id="rId13" display="http://wid.world/" xr:uid="{00000000-0004-0000-2600-00000C000000}"/>
    <hyperlink ref="B124" r:id="rId14" xr:uid="{00000000-0004-0000-2600-00000D000000}"/>
    <hyperlink ref="B130" r:id="rId15" xr:uid="{00000000-0004-0000-2600-00000E000000}"/>
    <hyperlink ref="B131" r:id="rId16" xr:uid="{00000000-0004-0000-2600-00000F000000}"/>
  </hyperlinks>
  <pageMargins left="0.7" right="0.7" top="0.75" bottom="0.75" header="0.3" footer="0.3"/>
  <ignoredErrors>
    <ignoredError sqref="B3:J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33"/>
  <sheetViews>
    <sheetView workbookViewId="0">
      <pane xSplit="1" ySplit="5" topLeftCell="B127" activePane="bottomRight" state="frozen"/>
      <selection pane="topRight" activeCell="B1" sqref="B1"/>
      <selection pane="bottomLeft" activeCell="A6" sqref="A6"/>
      <selection pane="bottomRight" activeCell="M128" sqref="M128"/>
    </sheetView>
  </sheetViews>
  <sheetFormatPr defaultColWidth="8.85546875" defaultRowHeight="15" x14ac:dyDescent="0.25"/>
  <cols>
    <col min="2" max="2" width="15.7109375" style="6" customWidth="1"/>
    <col min="3" max="3" width="16.42578125" style="6" customWidth="1"/>
    <col min="4" max="4" width="18.85546875" style="70" customWidth="1"/>
    <col min="5" max="5" width="21" style="70" customWidth="1"/>
    <col min="6" max="6" width="21.7109375" style="70" customWidth="1"/>
    <col min="7" max="7" width="21.85546875" style="70" customWidth="1"/>
    <col min="8" max="8" width="21.140625" style="70" customWidth="1"/>
    <col min="9" max="10" width="2" style="70" customWidth="1"/>
    <col min="11" max="11" width="2" customWidth="1"/>
    <col min="12" max="12" width="14" customWidth="1"/>
    <col min="13" max="13" width="14.42578125" customWidth="1"/>
  </cols>
  <sheetData>
    <row r="1" spans="1:11" ht="27" thickBot="1" x14ac:dyDescent="0.45">
      <c r="A1" s="6"/>
      <c r="B1" s="1521" t="s">
        <v>13</v>
      </c>
      <c r="C1" s="1522"/>
      <c r="D1" s="1522"/>
      <c r="E1" s="1522"/>
      <c r="F1" s="1522"/>
      <c r="G1" s="1522"/>
      <c r="H1" s="1523"/>
      <c r="I1" s="104"/>
      <c r="J1" s="104"/>
    </row>
    <row r="2" spans="1:11" ht="15.75" thickBot="1" x14ac:dyDescent="0.3">
      <c r="A2" s="6"/>
      <c r="B2" s="1524" t="s">
        <v>55</v>
      </c>
      <c r="C2" s="1525"/>
      <c r="D2" s="1526"/>
      <c r="E2" s="932" t="s">
        <v>56</v>
      </c>
      <c r="F2" s="932" t="s">
        <v>57</v>
      </c>
      <c r="G2" s="932" t="s">
        <v>58</v>
      </c>
      <c r="H2" s="932" t="s">
        <v>59</v>
      </c>
      <c r="I2" s="104"/>
      <c r="J2" s="104"/>
    </row>
    <row r="3" spans="1:11" ht="15" customHeight="1" x14ac:dyDescent="0.25">
      <c r="A3" s="6"/>
      <c r="B3" s="1527" t="s">
        <v>60</v>
      </c>
      <c r="C3" s="1528"/>
      <c r="D3" s="1529"/>
      <c r="E3" s="140" t="s">
        <v>61</v>
      </c>
      <c r="F3" s="141" t="s">
        <v>62</v>
      </c>
      <c r="G3" s="141" t="s">
        <v>63</v>
      </c>
      <c r="H3" s="140" t="s">
        <v>64</v>
      </c>
      <c r="I3" s="106"/>
      <c r="J3" s="107"/>
      <c r="K3" s="108"/>
    </row>
    <row r="4" spans="1:11" ht="30" x14ac:dyDescent="0.25">
      <c r="A4" s="6"/>
      <c r="B4" s="921" t="s">
        <v>100</v>
      </c>
      <c r="C4" s="268" t="s">
        <v>99</v>
      </c>
      <c r="D4" s="421" t="s">
        <v>152</v>
      </c>
      <c r="E4" s="137" t="s">
        <v>67</v>
      </c>
      <c r="F4" s="105" t="s">
        <v>68</v>
      </c>
      <c r="G4" s="105" t="s">
        <v>254</v>
      </c>
      <c r="H4" s="137" t="s">
        <v>67</v>
      </c>
      <c r="I4" s="106"/>
      <c r="J4" s="107"/>
      <c r="K4" s="108"/>
    </row>
    <row r="5" spans="1:11" s="1" customFormat="1" ht="87.75" customHeight="1" x14ac:dyDescent="0.25">
      <c r="A5" s="16"/>
      <c r="B5" s="944" t="s">
        <v>441</v>
      </c>
      <c r="C5" s="952" t="s">
        <v>442</v>
      </c>
      <c r="D5" s="368" t="s">
        <v>443</v>
      </c>
      <c r="E5" s="275" t="s">
        <v>463</v>
      </c>
      <c r="F5" s="276" t="s">
        <v>6</v>
      </c>
      <c r="G5" s="276" t="s">
        <v>54</v>
      </c>
      <c r="H5" s="277" t="s">
        <v>453</v>
      </c>
      <c r="I5" s="278"/>
      <c r="J5" s="279"/>
      <c r="K5" s="280"/>
    </row>
    <row r="6" spans="1:11" s="1" customFormat="1" x14ac:dyDescent="0.25">
      <c r="A6">
        <v>1900</v>
      </c>
      <c r="B6" s="209"/>
      <c r="C6" s="266"/>
      <c r="D6" s="312"/>
      <c r="E6" s="204"/>
      <c r="F6" s="205"/>
      <c r="G6" s="205"/>
      <c r="H6" s="204"/>
      <c r="I6" s="206"/>
      <c r="J6" s="207"/>
      <c r="K6" s="208"/>
    </row>
    <row r="7" spans="1:11" s="1" customFormat="1" x14ac:dyDescent="0.25">
      <c r="A7">
        <v>1901</v>
      </c>
      <c r="B7" s="209"/>
      <c r="C7" s="266"/>
      <c r="D7" s="313"/>
      <c r="E7" s="204"/>
      <c r="F7" s="205"/>
      <c r="G7" s="205"/>
      <c r="H7" s="204"/>
      <c r="I7" s="206"/>
      <c r="J7" s="207"/>
      <c r="K7" s="208"/>
    </row>
    <row r="8" spans="1:11" s="1" customFormat="1" x14ac:dyDescent="0.25">
      <c r="A8">
        <v>1902</v>
      </c>
      <c r="B8" s="209"/>
      <c r="C8" s="266"/>
      <c r="D8" s="313"/>
      <c r="E8" s="204"/>
      <c r="F8" s="205"/>
      <c r="G8" s="205"/>
      <c r="H8" s="204"/>
      <c r="I8" s="206"/>
      <c r="J8" s="207"/>
      <c r="K8" s="208"/>
    </row>
    <row r="9" spans="1:11" s="1" customFormat="1" x14ac:dyDescent="0.25">
      <c r="A9">
        <v>1903</v>
      </c>
      <c r="B9" s="209"/>
      <c r="C9" s="266"/>
      <c r="D9" s="313"/>
      <c r="E9" s="204"/>
      <c r="F9" s="205"/>
      <c r="G9" s="205"/>
      <c r="H9" s="204"/>
      <c r="I9" s="206"/>
      <c r="J9" s="207"/>
      <c r="K9" s="208"/>
    </row>
    <row r="10" spans="1:11" s="1" customFormat="1" x14ac:dyDescent="0.25">
      <c r="A10">
        <v>1904</v>
      </c>
      <c r="B10" s="209"/>
      <c r="C10" s="266"/>
      <c r="D10" s="313"/>
      <c r="E10" s="204"/>
      <c r="F10" s="205"/>
      <c r="G10" s="205"/>
      <c r="H10" s="204"/>
      <c r="I10" s="206"/>
      <c r="J10" s="207"/>
      <c r="K10" s="208"/>
    </row>
    <row r="11" spans="1:11" s="1" customFormat="1" x14ac:dyDescent="0.25">
      <c r="A11">
        <v>1905</v>
      </c>
      <c r="B11" s="209"/>
      <c r="C11" s="266"/>
      <c r="D11" s="313"/>
      <c r="E11" s="204"/>
      <c r="F11" s="205"/>
      <c r="G11" s="205"/>
      <c r="H11" s="204"/>
      <c r="I11" s="206"/>
      <c r="J11" s="207"/>
      <c r="K11" s="208"/>
    </row>
    <row r="12" spans="1:11" s="1" customFormat="1" x14ac:dyDescent="0.25">
      <c r="A12">
        <v>1906</v>
      </c>
      <c r="B12" s="209"/>
      <c r="C12" s="266"/>
      <c r="D12" s="313"/>
      <c r="E12" s="204"/>
      <c r="F12" s="205"/>
      <c r="G12" s="205"/>
      <c r="H12" s="204"/>
      <c r="I12" s="206"/>
      <c r="J12" s="207"/>
      <c r="K12" s="208"/>
    </row>
    <row r="13" spans="1:11" s="1" customFormat="1" x14ac:dyDescent="0.25">
      <c r="A13">
        <v>1907</v>
      </c>
      <c r="B13" s="209"/>
      <c r="C13" s="266"/>
      <c r="D13" s="313"/>
      <c r="E13" s="204"/>
      <c r="F13" s="205"/>
      <c r="G13" s="205"/>
      <c r="H13" s="204"/>
      <c r="I13" s="206"/>
      <c r="J13" s="207"/>
      <c r="K13" s="208"/>
    </row>
    <row r="14" spans="1:11" s="1" customFormat="1" x14ac:dyDescent="0.25">
      <c r="A14">
        <v>1908</v>
      </c>
      <c r="B14" s="209"/>
      <c r="C14" s="266"/>
      <c r="D14" s="313"/>
      <c r="E14" s="204"/>
      <c r="F14" s="205"/>
      <c r="G14" s="205"/>
      <c r="H14" s="204"/>
      <c r="I14" s="206"/>
      <c r="J14" s="207"/>
      <c r="K14" s="208"/>
    </row>
    <row r="15" spans="1:11" s="1" customFormat="1" x14ac:dyDescent="0.25">
      <c r="A15">
        <v>1909</v>
      </c>
      <c r="B15" s="209"/>
      <c r="C15" s="266"/>
      <c r="D15" s="313"/>
      <c r="E15" s="204"/>
      <c r="F15" s="205"/>
      <c r="G15" s="205"/>
      <c r="H15" s="204"/>
      <c r="I15" s="206"/>
      <c r="J15" s="207"/>
      <c r="K15" s="208"/>
    </row>
    <row r="16" spans="1:11" s="1" customFormat="1" x14ac:dyDescent="0.25">
      <c r="A16">
        <v>1910</v>
      </c>
      <c r="B16" s="209"/>
      <c r="C16" s="266"/>
      <c r="D16" s="313"/>
      <c r="E16" s="204"/>
      <c r="F16" s="205"/>
      <c r="G16" s="205"/>
      <c r="H16" s="204"/>
      <c r="I16" s="206"/>
      <c r="J16" s="207"/>
      <c r="K16" s="208"/>
    </row>
    <row r="17" spans="1:11" x14ac:dyDescent="0.25">
      <c r="A17">
        <v>1911</v>
      </c>
      <c r="B17" s="218"/>
      <c r="C17" s="295"/>
      <c r="D17" s="314"/>
      <c r="E17" s="214"/>
      <c r="F17" s="215"/>
      <c r="G17" s="215"/>
      <c r="H17" s="214"/>
      <c r="I17" s="216"/>
      <c r="J17" s="100"/>
      <c r="K17" s="217"/>
    </row>
    <row r="18" spans="1:11" x14ac:dyDescent="0.25">
      <c r="A18">
        <v>1912</v>
      </c>
      <c r="B18" s="218"/>
      <c r="C18" s="295"/>
      <c r="D18" s="314"/>
      <c r="E18" s="214"/>
      <c r="F18" s="215"/>
      <c r="G18" s="215"/>
      <c r="H18" s="214"/>
      <c r="I18" s="216"/>
      <c r="J18" s="100"/>
      <c r="K18" s="217"/>
    </row>
    <row r="19" spans="1:11" x14ac:dyDescent="0.25">
      <c r="A19">
        <v>1913</v>
      </c>
      <c r="B19" s="218"/>
      <c r="C19" s="295"/>
      <c r="D19" s="314"/>
      <c r="E19" s="214"/>
      <c r="F19" s="215"/>
      <c r="G19" s="215"/>
      <c r="H19" s="214"/>
      <c r="I19" s="216"/>
      <c r="J19" s="100"/>
      <c r="K19" s="217"/>
    </row>
    <row r="20" spans="1:11" x14ac:dyDescent="0.25">
      <c r="A20">
        <v>1914</v>
      </c>
      <c r="B20" s="218"/>
      <c r="C20" s="295"/>
      <c r="D20" s="314"/>
      <c r="E20" s="214"/>
      <c r="F20" s="215"/>
      <c r="G20" s="215"/>
      <c r="H20" s="214"/>
      <c r="I20" s="216"/>
      <c r="J20" s="100"/>
      <c r="K20" s="217"/>
    </row>
    <row r="21" spans="1:11" x14ac:dyDescent="0.25">
      <c r="A21">
        <v>1915</v>
      </c>
      <c r="B21" s="218"/>
      <c r="C21" s="295"/>
      <c r="D21" s="314"/>
      <c r="E21" s="214"/>
      <c r="F21" s="215"/>
      <c r="G21" s="215"/>
      <c r="H21" s="226">
        <f>'Australia (sources)'!O20</f>
        <v>33.979999999999997</v>
      </c>
      <c r="I21" s="216"/>
      <c r="J21" s="100"/>
      <c r="K21" s="217"/>
    </row>
    <row r="22" spans="1:11" x14ac:dyDescent="0.25">
      <c r="A22">
        <v>1916</v>
      </c>
      <c r="B22" s="218"/>
      <c r="C22" s="295"/>
      <c r="D22" s="314"/>
      <c r="E22" s="214"/>
      <c r="F22" s="215"/>
      <c r="G22" s="215"/>
      <c r="H22" s="226"/>
      <c r="I22" s="216"/>
      <c r="J22" s="100"/>
      <c r="K22" s="217"/>
    </row>
    <row r="23" spans="1:11" x14ac:dyDescent="0.25">
      <c r="A23">
        <v>1917</v>
      </c>
      <c r="B23" s="218"/>
      <c r="C23" s="295"/>
      <c r="D23" s="314"/>
      <c r="E23" s="214"/>
      <c r="F23" s="215"/>
      <c r="G23" s="215"/>
      <c r="H23" s="226"/>
      <c r="I23" s="216"/>
      <c r="J23" s="100"/>
      <c r="K23" s="217"/>
    </row>
    <row r="24" spans="1:11" x14ac:dyDescent="0.25">
      <c r="A24">
        <v>1918</v>
      </c>
      <c r="B24" s="218"/>
      <c r="C24" s="295"/>
      <c r="D24" s="314"/>
      <c r="E24" s="214"/>
      <c r="F24" s="215"/>
      <c r="G24" s="215"/>
      <c r="H24" s="226"/>
      <c r="I24" s="216"/>
      <c r="J24" s="100"/>
      <c r="K24" s="217"/>
    </row>
    <row r="25" spans="1:11" x14ac:dyDescent="0.25">
      <c r="A25">
        <v>1919</v>
      </c>
      <c r="B25" s="218"/>
      <c r="C25" s="295"/>
      <c r="D25" s="314"/>
      <c r="E25" s="220"/>
      <c r="F25" s="215"/>
      <c r="G25" s="215"/>
      <c r="H25" s="226"/>
      <c r="I25" s="216"/>
      <c r="J25" s="100"/>
      <c r="K25" s="217"/>
    </row>
    <row r="26" spans="1:11" x14ac:dyDescent="0.25">
      <c r="A26">
        <v>1920</v>
      </c>
      <c r="B26" s="218"/>
      <c r="C26" s="295"/>
      <c r="D26" s="314"/>
      <c r="E26" s="221"/>
      <c r="F26" s="215"/>
      <c r="G26" s="215"/>
      <c r="H26" s="226"/>
      <c r="I26" s="216"/>
      <c r="J26" s="100"/>
      <c r="K26" s="217"/>
    </row>
    <row r="27" spans="1:11" x14ac:dyDescent="0.25">
      <c r="A27">
        <v>1921</v>
      </c>
      <c r="B27" s="218"/>
      <c r="C27" s="295"/>
      <c r="D27" s="314"/>
      <c r="E27" s="222">
        <f>'Australia (sources)'!G26</f>
        <v>11.631399999999999</v>
      </c>
      <c r="F27" s="215"/>
      <c r="G27" s="215"/>
      <c r="H27" s="226"/>
      <c r="I27" s="216"/>
      <c r="J27" s="100"/>
      <c r="K27" s="217"/>
    </row>
    <row r="28" spans="1:11" x14ac:dyDescent="0.25">
      <c r="A28">
        <v>1922</v>
      </c>
      <c r="B28" s="218"/>
      <c r="C28" s="295"/>
      <c r="D28" s="314"/>
      <c r="E28" s="222">
        <f>'Australia (sources)'!G27</f>
        <v>10.68477</v>
      </c>
      <c r="F28" s="215"/>
      <c r="G28" s="215"/>
      <c r="H28" s="226"/>
      <c r="I28" s="216"/>
      <c r="J28" s="100"/>
      <c r="K28" s="217"/>
    </row>
    <row r="29" spans="1:11" x14ac:dyDescent="0.25">
      <c r="A29">
        <v>1923</v>
      </c>
      <c r="B29" s="218"/>
      <c r="C29" s="295"/>
      <c r="D29" s="314"/>
      <c r="E29" s="222">
        <f>'Australia (sources)'!G28</f>
        <v>11.76132</v>
      </c>
      <c r="F29" s="215"/>
      <c r="G29" s="215"/>
      <c r="H29" s="226"/>
      <c r="I29" s="216"/>
      <c r="J29" s="100"/>
      <c r="K29" s="217"/>
    </row>
    <row r="30" spans="1:11" x14ac:dyDescent="0.25">
      <c r="A30">
        <v>1924</v>
      </c>
      <c r="B30" s="218"/>
      <c r="C30" s="295"/>
      <c r="D30" s="314"/>
      <c r="E30" s="222">
        <f>'Australia (sources)'!G29</f>
        <v>11.674950000000001</v>
      </c>
      <c r="F30" s="215"/>
      <c r="G30" s="215"/>
      <c r="H30" s="226"/>
      <c r="I30" s="216"/>
      <c r="J30" s="100"/>
      <c r="K30" s="217"/>
    </row>
    <row r="31" spans="1:11" x14ac:dyDescent="0.25">
      <c r="A31">
        <v>1925</v>
      </c>
      <c r="B31" s="218"/>
      <c r="C31" s="295"/>
      <c r="D31" s="314"/>
      <c r="E31" s="222">
        <f>'Australia (sources)'!G30</f>
        <v>11.313639999999999</v>
      </c>
      <c r="F31" s="215"/>
      <c r="G31" s="215"/>
      <c r="H31" s="226"/>
      <c r="I31" s="216"/>
      <c r="J31" s="100"/>
      <c r="K31" s="217"/>
    </row>
    <row r="32" spans="1:11" x14ac:dyDescent="0.25">
      <c r="A32">
        <v>1926</v>
      </c>
      <c r="B32" s="218"/>
      <c r="C32" s="295"/>
      <c r="D32" s="314"/>
      <c r="E32" s="222">
        <f>'Australia (sources)'!G31</f>
        <v>11.074820000000001</v>
      </c>
      <c r="F32" s="215"/>
      <c r="G32" s="215"/>
      <c r="H32" s="226"/>
      <c r="I32" s="216"/>
      <c r="J32" s="100"/>
      <c r="K32" s="217"/>
    </row>
    <row r="33" spans="1:11" x14ac:dyDescent="0.25">
      <c r="A33">
        <v>1927</v>
      </c>
      <c r="B33" s="218"/>
      <c r="C33" s="295"/>
      <c r="D33" s="314"/>
      <c r="E33" s="222">
        <f>'Australia (sources)'!G32</f>
        <v>11.682919999999999</v>
      </c>
      <c r="F33" s="215"/>
      <c r="G33" s="215"/>
      <c r="H33" s="226"/>
      <c r="I33" s="216"/>
      <c r="J33" s="100"/>
      <c r="K33" s="217"/>
    </row>
    <row r="34" spans="1:11" x14ac:dyDescent="0.25">
      <c r="A34">
        <v>1928</v>
      </c>
      <c r="B34" s="218"/>
      <c r="C34" s="295"/>
      <c r="D34" s="314"/>
      <c r="E34" s="222">
        <f>'Australia (sources)'!G33</f>
        <v>11.84713</v>
      </c>
      <c r="F34" s="215"/>
      <c r="G34" s="215"/>
      <c r="H34" s="226"/>
      <c r="I34" s="216"/>
      <c r="J34" s="100"/>
      <c r="K34" s="217"/>
    </row>
    <row r="35" spans="1:11" x14ac:dyDescent="0.25">
      <c r="A35">
        <v>1929</v>
      </c>
      <c r="B35" s="218"/>
      <c r="C35" s="295"/>
      <c r="D35" s="314"/>
      <c r="E35" s="222">
        <f>'Australia (sources)'!G34</f>
        <v>10.665419999999999</v>
      </c>
      <c r="F35" s="215"/>
      <c r="G35" s="215"/>
      <c r="H35" s="226"/>
      <c r="I35" s="216"/>
      <c r="J35" s="100"/>
      <c r="K35" s="217"/>
    </row>
    <row r="36" spans="1:11" x14ac:dyDescent="0.25">
      <c r="A36">
        <v>1930</v>
      </c>
      <c r="B36" s="218"/>
      <c r="C36" s="295"/>
      <c r="D36" s="314"/>
      <c r="E36" s="222">
        <f>'Australia (sources)'!G35</f>
        <v>9.7497849999999993</v>
      </c>
      <c r="F36" s="215"/>
      <c r="G36" s="215"/>
      <c r="H36" s="226"/>
      <c r="I36" s="216"/>
      <c r="J36" s="100"/>
      <c r="K36" s="217"/>
    </row>
    <row r="37" spans="1:11" x14ac:dyDescent="0.25">
      <c r="A37">
        <v>1931</v>
      </c>
      <c r="B37" s="218"/>
      <c r="C37" s="295"/>
      <c r="D37" s="314"/>
      <c r="E37" s="222">
        <f>'Australia (sources)'!G36</f>
        <v>9.3439230000000002</v>
      </c>
      <c r="F37" s="215"/>
      <c r="G37" s="215"/>
      <c r="H37" s="226"/>
      <c r="I37" s="216"/>
      <c r="J37" s="100"/>
      <c r="K37" s="217"/>
    </row>
    <row r="38" spans="1:11" x14ac:dyDescent="0.25">
      <c r="A38">
        <v>1932</v>
      </c>
      <c r="B38" s="218"/>
      <c r="C38" s="295"/>
      <c r="D38" s="314"/>
      <c r="E38" s="222">
        <f>'Australia (sources)'!G37</f>
        <v>9.2676180000000006</v>
      </c>
      <c r="F38" s="215"/>
      <c r="G38" s="215"/>
      <c r="H38" s="226"/>
      <c r="I38" s="216"/>
      <c r="J38" s="100"/>
      <c r="K38" s="217"/>
    </row>
    <row r="39" spans="1:11" x14ac:dyDescent="0.25">
      <c r="A39">
        <v>1933</v>
      </c>
      <c r="B39" s="218"/>
      <c r="C39" s="295"/>
      <c r="D39" s="314"/>
      <c r="E39" s="222">
        <f>'Australia (sources)'!G38</f>
        <v>10.323510000000001</v>
      </c>
      <c r="F39" s="215"/>
      <c r="G39" s="215"/>
      <c r="H39" s="226"/>
      <c r="I39" s="216"/>
      <c r="J39" s="100"/>
      <c r="K39" s="217"/>
    </row>
    <row r="40" spans="1:11" x14ac:dyDescent="0.25">
      <c r="A40">
        <v>1934</v>
      </c>
      <c r="B40" s="218"/>
      <c r="C40" s="295"/>
      <c r="D40" s="314"/>
      <c r="E40" s="222">
        <f>'Australia (sources)'!G39</f>
        <v>10.357570000000001</v>
      </c>
      <c r="F40" s="215"/>
      <c r="G40" s="215"/>
      <c r="H40" s="226"/>
      <c r="I40" s="216"/>
      <c r="J40" s="100"/>
      <c r="K40" s="217"/>
    </row>
    <row r="41" spans="1:11" x14ac:dyDescent="0.25">
      <c r="A41">
        <v>1935</v>
      </c>
      <c r="B41" s="218"/>
      <c r="C41" s="295"/>
      <c r="D41" s="314"/>
      <c r="E41" s="222">
        <f>'Australia (sources)'!G40</f>
        <v>10.53739</v>
      </c>
      <c r="F41" s="215"/>
      <c r="G41" s="215"/>
      <c r="H41" s="226"/>
      <c r="I41" s="216"/>
      <c r="J41" s="100"/>
      <c r="K41" s="217"/>
    </row>
    <row r="42" spans="1:11" x14ac:dyDescent="0.25">
      <c r="A42">
        <v>1936</v>
      </c>
      <c r="B42" s="218"/>
      <c r="C42" s="295"/>
      <c r="D42" s="314"/>
      <c r="E42" s="222">
        <f>'Australia (sources)'!G41</f>
        <v>11.283670000000001</v>
      </c>
      <c r="F42" s="215"/>
      <c r="G42" s="215"/>
      <c r="H42" s="226"/>
      <c r="I42" s="216"/>
      <c r="J42" s="100"/>
      <c r="K42" s="217"/>
    </row>
    <row r="43" spans="1:11" x14ac:dyDescent="0.25">
      <c r="A43">
        <v>1937</v>
      </c>
      <c r="B43" s="218"/>
      <c r="C43" s="295"/>
      <c r="D43" s="314"/>
      <c r="E43" s="222">
        <f>'Australia (sources)'!G42</f>
        <v>9.8346060000000008</v>
      </c>
      <c r="F43" s="215"/>
      <c r="G43" s="215"/>
      <c r="H43" s="226"/>
      <c r="I43" s="216"/>
      <c r="J43" s="100"/>
      <c r="K43" s="217"/>
    </row>
    <row r="44" spans="1:11" x14ac:dyDescent="0.25">
      <c r="A44">
        <v>1938</v>
      </c>
      <c r="B44" s="218"/>
      <c r="C44" s="295"/>
      <c r="D44" s="314"/>
      <c r="E44" s="222">
        <f>'Australia (sources)'!G43</f>
        <v>10.385859999999999</v>
      </c>
      <c r="F44" s="215"/>
      <c r="G44" s="215"/>
      <c r="H44" s="226"/>
      <c r="I44" s="216"/>
      <c r="J44" s="100"/>
      <c r="K44" s="217"/>
    </row>
    <row r="45" spans="1:11" x14ac:dyDescent="0.25">
      <c r="A45">
        <v>1939</v>
      </c>
      <c r="B45" s="218"/>
      <c r="C45" s="295"/>
      <c r="D45" s="314"/>
      <c r="E45" s="222">
        <f>'Australia (sources)'!G44</f>
        <v>10.727349999999999</v>
      </c>
      <c r="F45" s="215"/>
      <c r="G45" s="215"/>
      <c r="H45" s="226"/>
      <c r="I45" s="216"/>
      <c r="J45" s="100"/>
      <c r="K45" s="217"/>
    </row>
    <row r="46" spans="1:11" x14ac:dyDescent="0.25">
      <c r="A46">
        <v>1940</v>
      </c>
      <c r="B46" s="218"/>
      <c r="C46" s="295"/>
      <c r="D46" s="314"/>
      <c r="E46" s="222">
        <f>'Australia (sources)'!G45</f>
        <v>10.29801</v>
      </c>
      <c r="F46" s="215"/>
      <c r="G46" s="215"/>
      <c r="H46" s="226"/>
      <c r="I46" s="216"/>
      <c r="J46" s="100"/>
      <c r="K46" s="217"/>
    </row>
    <row r="47" spans="1:11" x14ac:dyDescent="0.25">
      <c r="A47">
        <v>1941</v>
      </c>
      <c r="B47" s="218"/>
      <c r="C47" s="295"/>
      <c r="D47" s="314"/>
      <c r="E47" s="222">
        <f>'Australia (sources)'!G46</f>
        <v>10.782299999999999</v>
      </c>
      <c r="F47" s="215"/>
      <c r="G47" s="215"/>
      <c r="H47" s="226"/>
      <c r="I47" s="216"/>
      <c r="J47" s="100"/>
      <c r="K47" s="217"/>
    </row>
    <row r="48" spans="1:11" x14ac:dyDescent="0.25">
      <c r="A48">
        <v>1942</v>
      </c>
      <c r="B48" s="218"/>
      <c r="C48" s="295"/>
      <c r="D48" s="314"/>
      <c r="E48" s="222">
        <f>'Australia (sources)'!G47</f>
        <v>10.42831</v>
      </c>
      <c r="F48" s="215"/>
      <c r="G48" s="215"/>
      <c r="H48" s="226"/>
      <c r="I48" s="216"/>
      <c r="J48" s="100"/>
      <c r="K48" s="217"/>
    </row>
    <row r="49" spans="1:11" x14ac:dyDescent="0.25">
      <c r="A49">
        <v>1943</v>
      </c>
      <c r="B49" s="218"/>
      <c r="C49" s="295"/>
      <c r="D49" s="314"/>
      <c r="E49" s="222">
        <f>'Australia (sources)'!G48</f>
        <v>10.44749</v>
      </c>
      <c r="F49" s="215"/>
      <c r="G49" s="215"/>
      <c r="H49" s="226"/>
      <c r="I49" s="216"/>
      <c r="J49" s="100"/>
      <c r="K49" s="217"/>
    </row>
    <row r="50" spans="1:11" x14ac:dyDescent="0.25">
      <c r="A50">
        <v>1944</v>
      </c>
      <c r="B50" s="218"/>
      <c r="C50" s="295"/>
      <c r="D50" s="314"/>
      <c r="E50" s="222">
        <f>'Australia (sources)'!G49</f>
        <v>9.0313870000000005</v>
      </c>
      <c r="F50" s="215"/>
      <c r="G50" s="215"/>
      <c r="H50" s="226"/>
      <c r="I50" s="216"/>
      <c r="J50" s="100"/>
      <c r="K50" s="217"/>
    </row>
    <row r="51" spans="1:11" x14ac:dyDescent="0.25">
      <c r="A51">
        <v>1945</v>
      </c>
      <c r="B51" s="218"/>
      <c r="C51" s="295"/>
      <c r="D51" s="314"/>
      <c r="E51" s="222">
        <f>'Australia (sources)'!G50</f>
        <v>8.4369739999999993</v>
      </c>
      <c r="F51" s="215"/>
      <c r="G51" s="215"/>
      <c r="H51" s="226"/>
      <c r="I51" s="216"/>
      <c r="J51" s="100"/>
      <c r="K51" s="217"/>
    </row>
    <row r="52" spans="1:11" x14ac:dyDescent="0.25">
      <c r="A52">
        <v>1946</v>
      </c>
      <c r="B52" s="218"/>
      <c r="C52" s="295"/>
      <c r="D52" s="314"/>
      <c r="E52" s="222">
        <f>'Australia (sources)'!G51</f>
        <v>9.5090800000000009</v>
      </c>
      <c r="F52" s="215"/>
      <c r="G52" s="215"/>
      <c r="H52" s="226"/>
      <c r="I52" s="216"/>
      <c r="J52" s="100"/>
      <c r="K52" s="217"/>
    </row>
    <row r="53" spans="1:11" x14ac:dyDescent="0.25">
      <c r="A53">
        <v>1947</v>
      </c>
      <c r="B53" s="218"/>
      <c r="C53" s="295"/>
      <c r="D53" s="314"/>
      <c r="E53" s="222">
        <f>'Australia (sources)'!G52</f>
        <v>10.620050000000001</v>
      </c>
      <c r="F53" s="215"/>
      <c r="G53" s="215"/>
      <c r="H53" s="226"/>
      <c r="I53" s="216"/>
      <c r="J53" s="100"/>
      <c r="K53" s="217"/>
    </row>
    <row r="54" spans="1:11" x14ac:dyDescent="0.25">
      <c r="A54">
        <v>1948</v>
      </c>
      <c r="B54" s="218"/>
      <c r="C54" s="295"/>
      <c r="D54" s="314"/>
      <c r="E54" s="222">
        <f>'Australia (sources)'!G53</f>
        <v>10.79862</v>
      </c>
      <c r="F54" s="215"/>
      <c r="G54" s="215"/>
      <c r="H54" s="226"/>
      <c r="I54" s="216"/>
      <c r="J54" s="100"/>
      <c r="K54" s="217"/>
    </row>
    <row r="55" spans="1:11" x14ac:dyDescent="0.25">
      <c r="A55">
        <v>1949</v>
      </c>
      <c r="B55" s="218"/>
      <c r="C55" s="295"/>
      <c r="D55" s="314"/>
      <c r="E55" s="222">
        <f>'Australia (sources)'!G54</f>
        <v>11.25572</v>
      </c>
      <c r="F55" s="215"/>
      <c r="G55" s="215"/>
      <c r="H55" s="226"/>
      <c r="I55" s="216"/>
      <c r="J55" s="100"/>
      <c r="K55" s="217"/>
    </row>
    <row r="56" spans="1:11" x14ac:dyDescent="0.25">
      <c r="A56">
        <v>1950</v>
      </c>
      <c r="B56" s="218">
        <f>'Australia (sources)'!E55</f>
        <v>42</v>
      </c>
      <c r="C56" s="295"/>
      <c r="D56" s="314"/>
      <c r="E56" s="222">
        <f>'Australia (sources)'!G55</f>
        <v>14.12984</v>
      </c>
      <c r="F56" s="215"/>
      <c r="G56" s="215"/>
      <c r="H56" s="226"/>
      <c r="I56" s="216"/>
      <c r="J56" s="100"/>
      <c r="K56" s="217"/>
    </row>
    <row r="57" spans="1:11" x14ac:dyDescent="0.25">
      <c r="A57">
        <v>1951</v>
      </c>
      <c r="B57" s="218">
        <f>'Australia (sources)'!E56</f>
        <v>35.299999999999997</v>
      </c>
      <c r="C57" s="295"/>
      <c r="D57" s="314"/>
      <c r="E57" s="222">
        <f>'Australia (sources)'!G56</f>
        <v>9.0840479999999992</v>
      </c>
      <c r="F57" s="215"/>
      <c r="G57" s="215"/>
      <c r="H57" s="226"/>
      <c r="I57" s="216"/>
      <c r="J57" s="100"/>
      <c r="K57" s="217"/>
    </row>
    <row r="58" spans="1:11" x14ac:dyDescent="0.25">
      <c r="A58">
        <v>1952</v>
      </c>
      <c r="B58" s="218">
        <f>'Australia (sources)'!E57</f>
        <v>34.700000000000003</v>
      </c>
      <c r="C58" s="295"/>
      <c r="D58" s="314"/>
      <c r="E58" s="222">
        <f>'Australia (sources)'!G57</f>
        <v>8.9894850000000002</v>
      </c>
      <c r="F58" s="215"/>
      <c r="G58" s="215"/>
      <c r="H58" s="226"/>
      <c r="I58" s="216"/>
      <c r="J58" s="100"/>
      <c r="K58" s="217"/>
    </row>
    <row r="59" spans="1:11" x14ac:dyDescent="0.25">
      <c r="A59">
        <v>1953</v>
      </c>
      <c r="B59" s="218">
        <f>'Australia (sources)'!E58</f>
        <v>34</v>
      </c>
      <c r="C59" s="295"/>
      <c r="D59" s="314"/>
      <c r="E59" s="222">
        <f>'Australia (sources)'!G58</f>
        <v>8.7112909999999992</v>
      </c>
      <c r="F59" s="215"/>
      <c r="G59" s="215"/>
      <c r="H59" s="226">
        <f>'Australia (sources)'!O58</f>
        <v>14.576315964861303</v>
      </c>
      <c r="I59" s="216"/>
      <c r="J59" s="100"/>
      <c r="K59" s="217"/>
    </row>
    <row r="60" spans="1:11" x14ac:dyDescent="0.25">
      <c r="A60">
        <v>1954</v>
      </c>
      <c r="B60" s="218">
        <f>'Australia (sources)'!E59</f>
        <v>34.1</v>
      </c>
      <c r="C60" s="295"/>
      <c r="D60" s="314"/>
      <c r="E60" s="222">
        <f>'Australia (sources)'!G59</f>
        <v>8.0594110000000008</v>
      </c>
      <c r="F60" s="215"/>
      <c r="G60" s="215"/>
      <c r="H60" s="226">
        <f>'Australia (sources)'!O59</f>
        <v>10.707165781524894</v>
      </c>
      <c r="I60" s="216"/>
      <c r="J60" s="100"/>
      <c r="K60" s="217"/>
    </row>
    <row r="61" spans="1:11" x14ac:dyDescent="0.25">
      <c r="A61">
        <v>1955</v>
      </c>
      <c r="B61" s="218">
        <f>'Australia (sources)'!E60</f>
        <v>34.200000000000003</v>
      </c>
      <c r="C61" s="295"/>
      <c r="D61" s="314"/>
      <c r="E61" s="222">
        <f>'Australia (sources)'!G60</f>
        <v>7.542427</v>
      </c>
      <c r="F61" s="215"/>
      <c r="G61" s="215"/>
      <c r="H61" s="226">
        <f>'Australia (sources)'!O60</f>
        <v>9.9184282536700668</v>
      </c>
      <c r="I61" s="216"/>
      <c r="J61" s="100"/>
      <c r="K61" s="217"/>
    </row>
    <row r="62" spans="1:11" x14ac:dyDescent="0.25">
      <c r="A62">
        <v>1956</v>
      </c>
      <c r="B62" s="218">
        <f>'Australia (sources)'!E61</f>
        <v>34.799999999999997</v>
      </c>
      <c r="C62" s="295"/>
      <c r="D62" s="314"/>
      <c r="E62" s="222">
        <f>'Australia (sources)'!G61</f>
        <v>7.9057930000000001</v>
      </c>
      <c r="F62" s="215"/>
      <c r="G62" s="215"/>
      <c r="H62" s="226">
        <f>'Australia (sources)'!O61</f>
        <v>12.444526259571886</v>
      </c>
      <c r="I62" s="216"/>
      <c r="J62" s="100"/>
      <c r="K62" s="217"/>
    </row>
    <row r="63" spans="1:11" x14ac:dyDescent="0.25">
      <c r="A63">
        <v>1957</v>
      </c>
      <c r="B63" s="218">
        <f>'Australia (sources)'!E62</f>
        <v>33.5</v>
      </c>
      <c r="C63" s="295"/>
      <c r="D63" s="314"/>
      <c r="E63" s="222">
        <f>'Australia (sources)'!G62</f>
        <v>7.0408350000000004</v>
      </c>
      <c r="F63" s="215"/>
      <c r="G63" s="215"/>
      <c r="H63" s="226">
        <f>'Australia (sources)'!O62</f>
        <v>9.4231766984234504</v>
      </c>
      <c r="I63" s="216"/>
      <c r="J63" s="100"/>
      <c r="K63" s="217"/>
    </row>
    <row r="64" spans="1:11" x14ac:dyDescent="0.25">
      <c r="A64">
        <v>1958</v>
      </c>
      <c r="B64" s="218">
        <f>'Australia (sources)'!E63</f>
        <v>33</v>
      </c>
      <c r="C64" s="295"/>
      <c r="D64" s="314"/>
      <c r="E64" s="222">
        <f>'Australia (sources)'!G63</f>
        <v>7.4436520000000002</v>
      </c>
      <c r="F64" s="215"/>
      <c r="G64" s="215"/>
      <c r="H64" s="226">
        <f>'Australia (sources)'!O63</f>
        <v>9.6033306174118476</v>
      </c>
      <c r="I64" s="216"/>
      <c r="J64" s="100"/>
      <c r="K64" s="217"/>
    </row>
    <row r="65" spans="1:11" x14ac:dyDescent="0.25">
      <c r="A65">
        <v>1959</v>
      </c>
      <c r="B65" s="218">
        <f>'Australia (sources)'!E64</f>
        <v>34.200000000000003</v>
      </c>
      <c r="C65" s="295"/>
      <c r="D65" s="314"/>
      <c r="E65" s="222">
        <f>'Australia (sources)'!G64</f>
        <v>7</v>
      </c>
      <c r="F65" s="215"/>
      <c r="G65" s="215"/>
      <c r="H65" s="226">
        <f>'Australia (sources)'!O64</f>
        <v>9.5892876632017483</v>
      </c>
      <c r="I65" s="216"/>
      <c r="J65" s="100"/>
      <c r="K65" s="217"/>
    </row>
    <row r="66" spans="1:11" x14ac:dyDescent="0.25">
      <c r="A66">
        <v>1960</v>
      </c>
      <c r="B66" s="218">
        <f>'Australia (sources)'!E65</f>
        <v>34.4</v>
      </c>
      <c r="C66" s="295"/>
      <c r="D66" s="314"/>
      <c r="E66" s="222">
        <f>'Australia (sources)'!G65</f>
        <v>6.74</v>
      </c>
      <c r="F66" s="215"/>
      <c r="G66" s="215"/>
      <c r="H66" s="226">
        <f>'Australia (sources)'!O65</f>
        <v>9.3899678403001587</v>
      </c>
      <c r="I66" s="223"/>
      <c r="J66" s="224"/>
      <c r="K66" s="217"/>
    </row>
    <row r="67" spans="1:11" x14ac:dyDescent="0.25">
      <c r="A67">
        <v>1961</v>
      </c>
      <c r="B67" s="218">
        <f>'Australia (sources)'!E66</f>
        <v>34.299999999999997</v>
      </c>
      <c r="C67" s="295"/>
      <c r="D67" s="314"/>
      <c r="E67" s="222">
        <f>'Australia (sources)'!G66</f>
        <v>6.76</v>
      </c>
      <c r="F67" s="215"/>
      <c r="G67" s="215"/>
      <c r="H67" s="226">
        <f>'Australia (sources)'!O66</f>
        <v>9.0544275259367879</v>
      </c>
      <c r="I67" s="223"/>
      <c r="J67" s="224"/>
      <c r="K67" s="217"/>
    </row>
    <row r="68" spans="1:11" x14ac:dyDescent="0.25">
      <c r="A68">
        <v>1962</v>
      </c>
      <c r="B68" s="218">
        <f>'Australia (sources)'!E67</f>
        <v>35</v>
      </c>
      <c r="C68" s="295"/>
      <c r="D68" s="314"/>
      <c r="E68" s="222">
        <f>'Australia (sources)'!G67</f>
        <v>6.87</v>
      </c>
      <c r="F68" s="215"/>
      <c r="G68" s="215"/>
      <c r="H68" s="226">
        <f>'Australia (sources)'!O67</f>
        <v>7.8456098204375451</v>
      </c>
      <c r="I68" s="223"/>
      <c r="J68" s="224"/>
      <c r="K68" s="217"/>
    </row>
    <row r="69" spans="1:11" x14ac:dyDescent="0.25">
      <c r="A69">
        <v>1963</v>
      </c>
      <c r="B69" s="218">
        <f>'Australia (sources)'!E68</f>
        <v>33.9</v>
      </c>
      <c r="C69" s="295"/>
      <c r="D69" s="314"/>
      <c r="E69" s="222">
        <f>'Australia (sources)'!G68</f>
        <v>7.0200000000000005</v>
      </c>
      <c r="F69" s="215"/>
      <c r="G69" s="215"/>
      <c r="H69" s="226">
        <f>'Australia (sources)'!O68</f>
        <v>9.0277354407245429</v>
      </c>
      <c r="I69" s="223"/>
      <c r="J69" s="224"/>
      <c r="K69" s="217"/>
    </row>
    <row r="70" spans="1:11" x14ac:dyDescent="0.25">
      <c r="A70">
        <v>1964</v>
      </c>
      <c r="B70" s="218">
        <f>'Australia (sources)'!E69</f>
        <v>33.5</v>
      </c>
      <c r="C70" s="295"/>
      <c r="D70" s="314"/>
      <c r="E70" s="222">
        <f>'Australia (sources)'!G69</f>
        <v>6.53</v>
      </c>
      <c r="F70" s="215"/>
      <c r="G70" s="215"/>
      <c r="H70" s="226">
        <f>'Australia (sources)'!O69</f>
        <v>8.8323249577942793</v>
      </c>
      <c r="I70" s="223"/>
      <c r="J70" s="224"/>
      <c r="K70" s="217"/>
    </row>
    <row r="71" spans="1:11" x14ac:dyDescent="0.25">
      <c r="A71">
        <v>1965</v>
      </c>
      <c r="B71" s="218">
        <f>'Australia (sources)'!E70</f>
        <v>33.5</v>
      </c>
      <c r="C71" s="295"/>
      <c r="D71" s="314"/>
      <c r="E71" s="222">
        <f>'Australia (sources)'!G70</f>
        <v>6.3900000000000006</v>
      </c>
      <c r="F71" s="215"/>
      <c r="G71" s="215"/>
      <c r="H71" s="226">
        <f>'Australia (sources)'!O70</f>
        <v>8.8822045206494291</v>
      </c>
      <c r="I71" s="223"/>
      <c r="J71" s="224"/>
      <c r="K71" s="217"/>
    </row>
    <row r="72" spans="1:11" x14ac:dyDescent="0.25">
      <c r="A72">
        <v>1966</v>
      </c>
      <c r="B72" s="218">
        <f>'Australia (sources)'!E71</f>
        <v>33.799999999999997</v>
      </c>
      <c r="C72" s="295"/>
      <c r="D72" s="314"/>
      <c r="E72" s="222">
        <f>'Australia (sources)'!G71</f>
        <v>6.21</v>
      </c>
      <c r="F72" s="215"/>
      <c r="G72" s="215"/>
      <c r="H72" s="226">
        <f>'Australia (sources)'!O71</f>
        <v>7.8443329226507919</v>
      </c>
      <c r="I72" s="223"/>
      <c r="J72" s="224"/>
      <c r="K72" s="217"/>
    </row>
    <row r="73" spans="1:11" x14ac:dyDescent="0.25">
      <c r="A73">
        <v>1967</v>
      </c>
      <c r="B73" s="218"/>
      <c r="C73" s="295"/>
      <c r="D73" s="314"/>
      <c r="E73" s="222">
        <f>'Australia (sources)'!G72</f>
        <v>6.3</v>
      </c>
      <c r="F73" s="215"/>
      <c r="G73" s="215"/>
      <c r="H73" s="226">
        <f>'Australia (sources)'!O72</f>
        <v>6.9429943335360216</v>
      </c>
      <c r="I73" s="223"/>
      <c r="J73" s="224"/>
      <c r="K73" s="217"/>
    </row>
    <row r="74" spans="1:11" x14ac:dyDescent="0.25">
      <c r="A74">
        <v>1968</v>
      </c>
      <c r="B74" s="218"/>
      <c r="C74" s="295">
        <f>'Australia (sources)'!D73</f>
        <v>32.06</v>
      </c>
      <c r="D74" s="314"/>
      <c r="E74" s="222">
        <f>'Australia (sources)'!G73</f>
        <v>6.09</v>
      </c>
      <c r="F74" s="215"/>
      <c r="G74" s="215"/>
      <c r="H74" s="226">
        <f>'Australia (sources)'!O73</f>
        <v>6.3275701713307209</v>
      </c>
      <c r="I74" s="223"/>
      <c r="J74" s="224"/>
      <c r="K74" s="217"/>
    </row>
    <row r="75" spans="1:11" x14ac:dyDescent="0.25">
      <c r="A75">
        <v>1969</v>
      </c>
      <c r="B75" s="218"/>
      <c r="C75" s="295"/>
      <c r="D75" s="314"/>
      <c r="E75" s="222">
        <f>'Australia (sources)'!G74</f>
        <v>5.7700000000000005</v>
      </c>
      <c r="F75" s="215"/>
      <c r="G75" s="215"/>
      <c r="H75" s="226">
        <f>'Australia (sources)'!O74</f>
        <v>9.0262633803012324</v>
      </c>
      <c r="I75" s="223"/>
      <c r="J75" s="224"/>
      <c r="K75" s="217"/>
    </row>
    <row r="76" spans="1:11" x14ac:dyDescent="0.25">
      <c r="A76">
        <v>1970</v>
      </c>
      <c r="B76" s="218"/>
      <c r="C76" s="295"/>
      <c r="D76" s="314"/>
      <c r="E76" s="222">
        <f>'Australia (sources)'!G75</f>
        <v>5.62</v>
      </c>
      <c r="F76" s="215"/>
      <c r="G76" s="215"/>
      <c r="H76" s="226">
        <f>'Australia (sources)'!O75</f>
        <v>8.9225964444784847</v>
      </c>
      <c r="I76" s="223"/>
      <c r="J76" s="224"/>
      <c r="K76" s="217"/>
    </row>
    <row r="77" spans="1:11" x14ac:dyDescent="0.25">
      <c r="A77">
        <v>1971</v>
      </c>
      <c r="B77" s="218"/>
      <c r="C77" s="295"/>
      <c r="D77" s="314"/>
      <c r="E77" s="222">
        <f>'Australia (sources)'!G76</f>
        <v>5.63</v>
      </c>
      <c r="F77" s="215"/>
      <c r="G77" s="215"/>
      <c r="H77" s="226">
        <f>'Australia (sources)'!O76</f>
        <v>7.9085091356622188</v>
      </c>
      <c r="I77" s="223"/>
      <c r="J77" s="224"/>
      <c r="K77" s="217"/>
    </row>
    <row r="78" spans="1:11" x14ac:dyDescent="0.25">
      <c r="A78">
        <v>1972</v>
      </c>
      <c r="B78" s="218"/>
      <c r="C78" s="295"/>
      <c r="D78" s="314"/>
      <c r="E78" s="222">
        <f>'Australia (sources)'!G77</f>
        <v>5.75</v>
      </c>
      <c r="F78" s="215"/>
      <c r="G78" s="215"/>
      <c r="H78" s="226">
        <f>'Australia (sources)'!O77</f>
        <v>10.003783468287205</v>
      </c>
      <c r="I78" s="223"/>
      <c r="J78" s="224"/>
      <c r="K78" s="217"/>
    </row>
    <row r="79" spans="1:11" x14ac:dyDescent="0.25">
      <c r="A79">
        <v>1973</v>
      </c>
      <c r="B79" s="218"/>
      <c r="C79" s="295">
        <f>'Australia (sources)'!D78</f>
        <v>31.040000000000006</v>
      </c>
      <c r="D79" s="314"/>
      <c r="E79" s="222">
        <f>'Australia (sources)'!G78</f>
        <v>5.41</v>
      </c>
      <c r="F79" s="215"/>
      <c r="G79" s="215"/>
      <c r="H79" s="226">
        <f>'Australia (sources)'!O78</f>
        <v>6.7933190698809947</v>
      </c>
      <c r="I79" s="223"/>
      <c r="J79" s="224"/>
      <c r="K79" s="217"/>
    </row>
    <row r="80" spans="1:11" x14ac:dyDescent="0.25">
      <c r="A80">
        <v>1974</v>
      </c>
      <c r="B80" s="218"/>
      <c r="C80" s="295"/>
      <c r="D80" s="314"/>
      <c r="E80" s="222">
        <f>'Australia (sources)'!G79</f>
        <v>5</v>
      </c>
      <c r="F80" s="225"/>
      <c r="G80" s="225"/>
      <c r="H80" s="226">
        <f>'Australia (sources)'!O79</f>
        <v>8.8809083831665614</v>
      </c>
      <c r="I80" s="227"/>
      <c r="J80" s="228"/>
      <c r="K80" s="217"/>
    </row>
    <row r="81" spans="1:11" x14ac:dyDescent="0.25">
      <c r="A81">
        <v>1975</v>
      </c>
      <c r="B81" s="218"/>
      <c r="C81" s="295"/>
      <c r="D81" s="314"/>
      <c r="E81" s="222">
        <f>'Australia (sources)'!G80</f>
        <v>4.91</v>
      </c>
      <c r="F81" s="225"/>
      <c r="G81" s="229">
        <f>'Australia (sources)'!K80*'Australia (sources)'!$L$103/'Australia (sources)'!$K$103</f>
        <v>171.45255091452225</v>
      </c>
      <c r="H81" s="226">
        <f>'Australia (sources)'!O80</f>
        <v>7.8310004162624205</v>
      </c>
      <c r="I81" s="227"/>
      <c r="J81" s="228"/>
      <c r="K81" s="217"/>
    </row>
    <row r="82" spans="1:11" x14ac:dyDescent="0.25">
      <c r="A82">
        <v>1976</v>
      </c>
      <c r="B82" s="218"/>
      <c r="C82" s="295"/>
      <c r="D82" s="314"/>
      <c r="E82" s="222">
        <f>'Australia (sources)'!G81</f>
        <v>4.78</v>
      </c>
      <c r="F82" s="225"/>
      <c r="G82" s="229">
        <f>'Australia (sources)'!K81*'Australia (sources)'!$L$103/'Australia (sources)'!$K$103</f>
        <v>171.78818043449891</v>
      </c>
      <c r="H82" s="226">
        <f>'Australia (sources)'!O81</f>
        <v>6.7676656070120869</v>
      </c>
      <c r="I82" s="227"/>
      <c r="J82" s="228"/>
      <c r="K82" s="217"/>
    </row>
    <row r="83" spans="1:11" x14ac:dyDescent="0.25">
      <c r="A83">
        <v>1977</v>
      </c>
      <c r="B83" s="218"/>
      <c r="C83" s="295"/>
      <c r="D83" s="314"/>
      <c r="E83" s="222">
        <f>'Australia (sources)'!G82</f>
        <v>4.7300000000000004</v>
      </c>
      <c r="F83" s="225"/>
      <c r="G83" s="229">
        <f>'Australia (sources)'!K82*'Australia (sources)'!$L$103/'Australia (sources)'!$K$103</f>
        <v>168.02664563422232</v>
      </c>
      <c r="H83" s="226">
        <f>'Australia (sources)'!O82</f>
        <v>7.3566242257067413</v>
      </c>
      <c r="I83" s="227"/>
      <c r="J83" s="228"/>
      <c r="K83" s="217"/>
    </row>
    <row r="84" spans="1:11" x14ac:dyDescent="0.25">
      <c r="A84">
        <v>1978</v>
      </c>
      <c r="B84" s="218"/>
      <c r="C84" s="295">
        <f>'Australia (sources)'!D83</f>
        <v>30.900000000000006</v>
      </c>
      <c r="D84" s="314"/>
      <c r="E84" s="222">
        <f>'Australia (sources)'!G83</f>
        <v>4.68</v>
      </c>
      <c r="F84" s="225"/>
      <c r="G84" s="229">
        <f>'Australia (sources)'!K83*'Australia (sources)'!$L$103/'Australia (sources)'!$K$103</f>
        <v>170.32910836558619</v>
      </c>
      <c r="H84" s="226">
        <f>'Australia (sources)'!O83</f>
        <v>6.6152213405178353</v>
      </c>
      <c r="I84" s="227"/>
      <c r="J84" s="228"/>
      <c r="K84" s="217"/>
    </row>
    <row r="85" spans="1:11" x14ac:dyDescent="0.25">
      <c r="A85">
        <v>1979</v>
      </c>
      <c r="B85" s="218"/>
      <c r="C85" s="295"/>
      <c r="D85" s="314"/>
      <c r="E85" s="222">
        <f>'Australia (sources)'!G84</f>
        <v>4.62</v>
      </c>
      <c r="F85" s="225"/>
      <c r="G85" s="229">
        <f>'Australia (sources)'!K84*'Australia (sources)'!$L$103/'Australia (sources)'!$K$103</f>
        <v>172.25373105898268</v>
      </c>
      <c r="H85" s="226"/>
      <c r="I85" s="227"/>
      <c r="J85" s="228"/>
      <c r="K85" s="217"/>
    </row>
    <row r="86" spans="1:11" x14ac:dyDescent="0.25">
      <c r="A86">
        <v>1980</v>
      </c>
      <c r="B86" s="218"/>
      <c r="C86" s="295"/>
      <c r="D86" s="315"/>
      <c r="E86" s="222">
        <f>'Australia (sources)'!G85</f>
        <v>4.59</v>
      </c>
      <c r="F86" s="225"/>
      <c r="G86" s="229">
        <f>'Australia (sources)'!K85*'Australia (sources)'!$L$103/'Australia (sources)'!$K$103</f>
        <v>175.2066521628509</v>
      </c>
      <c r="H86" s="226"/>
      <c r="I86" s="227"/>
      <c r="J86" s="228"/>
      <c r="K86" s="217"/>
    </row>
    <row r="87" spans="1:11" x14ac:dyDescent="0.25">
      <c r="A87">
        <v>1981</v>
      </c>
      <c r="B87" s="218"/>
      <c r="C87" s="295"/>
      <c r="D87" s="316">
        <f>'Australia (sources)'!C86*D$101/'Australia (sources)'!C$100</f>
        <v>27.005194805194808</v>
      </c>
      <c r="E87" s="222">
        <f>'Australia (sources)'!G86</f>
        <v>4.4400000000000004</v>
      </c>
      <c r="F87" s="229">
        <f>'Australia (sources)'!I86</f>
        <v>18.271000000000001</v>
      </c>
      <c r="G87" s="229">
        <f>'Australia (sources)'!K86*'Australia (sources)'!$L$103/'Australia (sources)'!$K$103</f>
        <v>176.92501868092117</v>
      </c>
      <c r="H87" s="226"/>
      <c r="I87" s="227"/>
      <c r="J87" s="228"/>
      <c r="K87" s="217"/>
    </row>
    <row r="88" spans="1:11" x14ac:dyDescent="0.25">
      <c r="A88">
        <v>1982</v>
      </c>
      <c r="B88" s="218"/>
      <c r="C88" s="295"/>
      <c r="D88" s="316"/>
      <c r="E88" s="222">
        <f>'Australia (sources)'!G87</f>
        <v>4.51</v>
      </c>
      <c r="F88" s="229"/>
      <c r="G88" s="229">
        <f>'Australia (sources)'!K87*'Australia (sources)'!$L$103/'Australia (sources)'!$K$103</f>
        <v>180.48077493045642</v>
      </c>
      <c r="H88" s="226"/>
      <c r="I88" s="227"/>
      <c r="J88" s="228"/>
      <c r="K88" s="217"/>
    </row>
    <row r="89" spans="1:11" x14ac:dyDescent="0.25">
      <c r="A89">
        <v>1983</v>
      </c>
      <c r="B89" s="218"/>
      <c r="C89" s="295"/>
      <c r="D89" s="316"/>
      <c r="E89" s="222">
        <f>'Australia (sources)'!G88</f>
        <v>4.5200000000000005</v>
      </c>
      <c r="F89" s="229"/>
      <c r="G89" s="229">
        <f>'Australia (sources)'!K88*'Australia (sources)'!$L$103/'Australia (sources)'!$K$103</f>
        <v>176.20121239575099</v>
      </c>
      <c r="H89" s="226"/>
      <c r="I89" s="227"/>
      <c r="J89" s="228"/>
      <c r="K89" s="217"/>
    </row>
    <row r="90" spans="1:11" x14ac:dyDescent="0.25">
      <c r="A90">
        <v>1984</v>
      </c>
      <c r="B90" s="218"/>
      <c r="C90" s="295"/>
      <c r="D90" s="316"/>
      <c r="E90" s="222">
        <f>'Australia (sources)'!G89</f>
        <v>4.57</v>
      </c>
      <c r="F90" s="229"/>
      <c r="G90" s="229">
        <f>'Australia (sources)'!K89*'Australia (sources)'!$L$103/'Australia (sources)'!$K$103</f>
        <v>174.13689081975608</v>
      </c>
      <c r="H90" s="226"/>
      <c r="I90" s="227"/>
      <c r="J90" s="228"/>
      <c r="K90" s="217"/>
    </row>
    <row r="91" spans="1:11" x14ac:dyDescent="0.25">
      <c r="A91">
        <v>1985</v>
      </c>
      <c r="B91" s="218"/>
      <c r="C91" s="295"/>
      <c r="D91" s="316">
        <f>'Australia (sources)'!C90*D$101/'Australia (sources)'!C$100</f>
        <v>28.062337662337658</v>
      </c>
      <c r="E91" s="222">
        <f>'Australia (sources)'!G90</f>
        <v>4.83</v>
      </c>
      <c r="F91" s="229">
        <f>'Australia (sources)'!I90</f>
        <v>19.635000000000002</v>
      </c>
      <c r="G91" s="229">
        <f>'Australia (sources)'!K90*'Australia (sources)'!$L$103/'Australia (sources)'!$K$103</f>
        <v>171.01226272702598</v>
      </c>
      <c r="H91" s="226"/>
      <c r="I91" s="227"/>
      <c r="J91" s="228"/>
      <c r="K91" s="217"/>
    </row>
    <row r="92" spans="1:11" x14ac:dyDescent="0.25">
      <c r="A92">
        <v>1986</v>
      </c>
      <c r="B92" s="218"/>
      <c r="C92" s="295"/>
      <c r="D92" s="316"/>
      <c r="E92" s="222">
        <f>'Australia (sources)'!G91</f>
        <v>5.14</v>
      </c>
      <c r="F92" s="229"/>
      <c r="G92" s="229">
        <f>'Australia (sources)'!K91*'Australia (sources)'!$L$103/'Australia (sources)'!$K$103</f>
        <v>176.51168845594626</v>
      </c>
      <c r="H92" s="226"/>
      <c r="I92" s="227"/>
      <c r="J92" s="228"/>
      <c r="K92" s="217"/>
    </row>
    <row r="93" spans="1:11" x14ac:dyDescent="0.25">
      <c r="A93">
        <v>1987</v>
      </c>
      <c r="B93" s="218"/>
      <c r="C93" s="295"/>
      <c r="D93" s="316"/>
      <c r="E93" s="222">
        <f>'Australia (sources)'!G92</f>
        <v>5.98</v>
      </c>
      <c r="F93" s="229"/>
      <c r="G93" s="229">
        <f>'Australia (sources)'!K92*'Australia (sources)'!$L$103/'Australia (sources)'!$K$103</f>
        <v>173.70811612333287</v>
      </c>
      <c r="H93" s="226">
        <f>'Australia (sources)'!O92</f>
        <v>9.66</v>
      </c>
      <c r="I93" s="227"/>
      <c r="J93" s="228"/>
      <c r="K93" s="217"/>
    </row>
    <row r="94" spans="1:11" x14ac:dyDescent="0.25">
      <c r="A94">
        <v>1988</v>
      </c>
      <c r="B94" s="218"/>
      <c r="C94" s="295"/>
      <c r="D94" s="316"/>
      <c r="E94" s="222">
        <f>'Australia (sources)'!G93</f>
        <v>6.94</v>
      </c>
      <c r="F94" s="229"/>
      <c r="G94" s="229">
        <f>'Australia (sources)'!K93*'Australia (sources)'!$L$103/'Australia (sources)'!$K$103</f>
        <v>177.72481730601731</v>
      </c>
      <c r="H94" s="226"/>
      <c r="I94" s="227"/>
      <c r="J94" s="228"/>
      <c r="K94" s="217"/>
    </row>
    <row r="95" spans="1:11" x14ac:dyDescent="0.25">
      <c r="A95">
        <v>1989</v>
      </c>
      <c r="B95" s="218"/>
      <c r="C95" s="295"/>
      <c r="D95" s="316">
        <f>'Australia (sources)'!C94*D$101/'Australia (sources)'!C$100</f>
        <v>29.023376623376624</v>
      </c>
      <c r="E95" s="222">
        <f>'Australia (sources)'!G94</f>
        <v>5.83</v>
      </c>
      <c r="F95" s="229">
        <f>'Australia (sources)'!I94</f>
        <v>18.992999999999999</v>
      </c>
      <c r="G95" s="229">
        <f>'Australia (sources)'!K94*'Australia (sources)'!$L$103/'Australia (sources)'!$K$103</f>
        <v>176.36253565305009</v>
      </c>
      <c r="H95" s="226"/>
      <c r="I95" s="223"/>
      <c r="J95" s="224"/>
      <c r="K95" s="217"/>
    </row>
    <row r="96" spans="1:11" x14ac:dyDescent="0.25">
      <c r="A96">
        <v>1990</v>
      </c>
      <c r="B96" s="218"/>
      <c r="C96" s="295"/>
      <c r="D96" s="315"/>
      <c r="E96" s="222">
        <f>'Australia (sources)'!G95</f>
        <v>5.64</v>
      </c>
      <c r="F96" s="229"/>
      <c r="G96" s="229">
        <f>'Australia (sources)'!K95*'Australia (sources)'!$L$103/'Australia (sources)'!$K$103</f>
        <v>171.95674186750165</v>
      </c>
      <c r="H96" s="226"/>
      <c r="I96" s="223"/>
      <c r="J96" s="224"/>
      <c r="K96" s="217"/>
    </row>
    <row r="97" spans="1:11" x14ac:dyDescent="0.25">
      <c r="A97">
        <v>1991</v>
      </c>
      <c r="B97" s="218"/>
      <c r="C97" s="295"/>
      <c r="D97" s="315"/>
      <c r="E97" s="222">
        <f>'Australia (sources)'!G96</f>
        <v>5.8</v>
      </c>
      <c r="F97" s="229"/>
      <c r="G97" s="229">
        <f>'Australia (sources)'!K96*'Australia (sources)'!$L$103/'Australia (sources)'!$K$103</f>
        <v>176.59566394931238</v>
      </c>
      <c r="H97" s="226"/>
      <c r="I97" s="227"/>
      <c r="J97" s="228"/>
      <c r="K97" s="217"/>
    </row>
    <row r="98" spans="1:11" x14ac:dyDescent="0.25">
      <c r="A98" s="6">
        <v>1992</v>
      </c>
      <c r="B98" s="218"/>
      <c r="C98" s="295"/>
      <c r="D98" s="314"/>
      <c r="E98" s="222">
        <f>'Australia (sources)'!G97</f>
        <v>5.9</v>
      </c>
      <c r="F98" s="229"/>
      <c r="G98" s="229">
        <f>'Australia (sources)'!K97*'Australia (sources)'!$L$103/'Australia (sources)'!$K$103</f>
        <v>178.23619597001317</v>
      </c>
      <c r="H98" s="226"/>
      <c r="I98" s="227"/>
      <c r="J98" s="228"/>
      <c r="K98" s="217"/>
    </row>
    <row r="99" spans="1:11" x14ac:dyDescent="0.25">
      <c r="A99" s="6">
        <v>1993</v>
      </c>
      <c r="B99" s="218"/>
      <c r="C99" s="295"/>
      <c r="D99" s="953"/>
      <c r="E99" s="222">
        <f>'Australia (sources)'!G98</f>
        <v>6.12</v>
      </c>
      <c r="F99" s="229"/>
      <c r="G99" s="229">
        <f>'Australia (sources)'!K98*'Australia (sources)'!$L$103/'Australia (sources)'!$K$103</f>
        <v>177.51338696918057</v>
      </c>
      <c r="H99" s="226"/>
      <c r="I99" s="227"/>
      <c r="J99" s="228"/>
      <c r="K99" s="217"/>
    </row>
    <row r="100" spans="1:11" x14ac:dyDescent="0.25">
      <c r="A100" s="6">
        <v>1994</v>
      </c>
      <c r="B100" s="218"/>
      <c r="C100" s="295"/>
      <c r="D100" s="954">
        <f>'Australia (sources)'!B99*100</f>
        <v>30.2</v>
      </c>
      <c r="E100" s="222">
        <f>'Australia (sources)'!G99</f>
        <v>6.33</v>
      </c>
      <c r="F100" s="229"/>
      <c r="G100" s="229">
        <f>'Australia (sources)'!K99*'Australia (sources)'!$L$103/'Australia (sources)'!$K$103</f>
        <v>180.77107421835666</v>
      </c>
      <c r="H100" s="226"/>
      <c r="I100" s="227"/>
      <c r="J100" s="228"/>
      <c r="K100" s="217"/>
    </row>
    <row r="101" spans="1:11" x14ac:dyDescent="0.25">
      <c r="A101" s="6">
        <v>1995</v>
      </c>
      <c r="B101" s="218"/>
      <c r="C101" s="295"/>
      <c r="D101" s="317">
        <f>'Australia (sources)'!B100*100</f>
        <v>29.599999999999998</v>
      </c>
      <c r="E101" s="222">
        <f>'Australia (sources)'!G100</f>
        <v>6.19</v>
      </c>
      <c r="F101" s="229">
        <f>'Australia (sources)'!I100</f>
        <v>20.635999999999999</v>
      </c>
      <c r="G101" s="231">
        <f>'Australia (sources)'!K100*'Australia (sources)'!$L$103/'Australia (sources)'!$K$103</f>
        <v>182.72527082479851</v>
      </c>
      <c r="H101" s="226"/>
      <c r="I101" s="227"/>
      <c r="J101" s="228"/>
      <c r="K101" s="217"/>
    </row>
    <row r="102" spans="1:11" x14ac:dyDescent="0.25">
      <c r="A102" s="6">
        <v>1996</v>
      </c>
      <c r="B102" s="218"/>
      <c r="C102" s="295"/>
      <c r="D102" s="317">
        <f>'Australia (sources)'!B101*100</f>
        <v>29.2</v>
      </c>
      <c r="E102" s="222">
        <f>'Australia (sources)'!G101</f>
        <v>6.16</v>
      </c>
      <c r="F102" s="229"/>
      <c r="G102" s="232">
        <f>'Australia (sources)'!L101</f>
        <v>186.21146207679212</v>
      </c>
      <c r="H102" s="226"/>
      <c r="I102" s="227"/>
      <c r="J102" s="228"/>
      <c r="K102" s="217"/>
    </row>
    <row r="103" spans="1:11" x14ac:dyDescent="0.25">
      <c r="A103" s="6">
        <v>1997</v>
      </c>
      <c r="B103" s="218"/>
      <c r="C103" s="295"/>
      <c r="D103" s="317">
        <f>'Australia (sources)'!B102*100</f>
        <v>30.3</v>
      </c>
      <c r="E103" s="222">
        <f>'Australia (sources)'!G102</f>
        <v>6.46</v>
      </c>
      <c r="F103" s="229"/>
      <c r="G103" s="229"/>
      <c r="H103" s="226"/>
      <c r="I103" s="227"/>
      <c r="J103" s="228"/>
      <c r="K103" s="217"/>
    </row>
    <row r="104" spans="1:11" x14ac:dyDescent="0.25">
      <c r="A104" s="6">
        <v>1998</v>
      </c>
      <c r="B104" s="218"/>
      <c r="C104" s="295"/>
      <c r="D104" s="317"/>
      <c r="E104" s="222">
        <f>'Australia (sources)'!G103</f>
        <v>6.54</v>
      </c>
      <c r="F104" s="229"/>
      <c r="G104" s="229">
        <f>'Australia (sources)'!L103</f>
        <v>189.73118279569891</v>
      </c>
      <c r="H104" s="226"/>
      <c r="I104" s="227"/>
      <c r="J104" s="228"/>
      <c r="K104" s="217"/>
    </row>
    <row r="105" spans="1:11" x14ac:dyDescent="0.25">
      <c r="A105" s="6">
        <v>1999</v>
      </c>
      <c r="B105" s="218"/>
      <c r="C105" s="295"/>
      <c r="D105" s="317">
        <f>'Australia (sources)'!B104*100</f>
        <v>31</v>
      </c>
      <c r="E105" s="222">
        <f>'Australia (sources)'!G104</f>
        <v>7.26</v>
      </c>
      <c r="F105" s="229"/>
      <c r="G105" s="229"/>
      <c r="H105" s="226"/>
      <c r="I105" s="227"/>
      <c r="J105" s="228"/>
      <c r="K105" s="217"/>
    </row>
    <row r="106" spans="1:11" x14ac:dyDescent="0.25">
      <c r="A106" s="6">
        <v>2000</v>
      </c>
      <c r="B106" s="218"/>
      <c r="C106" s="295"/>
      <c r="D106" s="317">
        <f>'Australia (sources)'!B105*100</f>
        <v>31.1</v>
      </c>
      <c r="E106" s="222">
        <f>'Australia (sources)'!G105</f>
        <v>7.54</v>
      </c>
      <c r="F106" s="229"/>
      <c r="G106" s="229">
        <f>'Australia (sources)'!L105</f>
        <v>193.05084745762713</v>
      </c>
      <c r="H106" s="226"/>
      <c r="I106" s="227"/>
      <c r="J106" s="228"/>
      <c r="K106" s="217"/>
    </row>
    <row r="107" spans="1:11" x14ac:dyDescent="0.25">
      <c r="A107" s="6">
        <v>2001</v>
      </c>
      <c r="B107" s="218"/>
      <c r="C107" s="295"/>
      <c r="D107" s="317"/>
      <c r="E107" s="222">
        <f>'Australia (sources)'!G106</f>
        <v>7</v>
      </c>
      <c r="F107" s="229">
        <f>'Australia (sources)'!I106</f>
        <v>21.576000000000001</v>
      </c>
      <c r="G107" s="229"/>
      <c r="H107" s="226"/>
      <c r="I107" s="227"/>
      <c r="J107" s="228"/>
      <c r="K107" s="217"/>
    </row>
    <row r="108" spans="1:11" x14ac:dyDescent="0.25">
      <c r="A108" s="6">
        <v>2002</v>
      </c>
      <c r="B108" s="218"/>
      <c r="C108" s="295"/>
      <c r="D108" s="317">
        <f>'Australia (sources)'!B107*100</f>
        <v>30.9</v>
      </c>
      <c r="E108" s="222">
        <f>'Australia (sources)'!G107</f>
        <v>7.3</v>
      </c>
      <c r="F108" s="229"/>
      <c r="G108" s="229">
        <f>'Australia (sources)'!L107</f>
        <v>190.86614173228347</v>
      </c>
      <c r="H108" s="226">
        <f>'Australia (sources)'!O107</f>
        <v>11.76</v>
      </c>
      <c r="I108" s="227"/>
      <c r="J108" s="228"/>
      <c r="K108" s="217"/>
    </row>
    <row r="109" spans="1:11" x14ac:dyDescent="0.25">
      <c r="A109" s="6">
        <v>2003</v>
      </c>
      <c r="B109" s="218"/>
      <c r="C109" s="295"/>
      <c r="D109" s="317">
        <f>'Australia (sources)'!B108*100</f>
        <v>30.599999999999998</v>
      </c>
      <c r="E109" s="222">
        <f>'Australia (sources)'!G108</f>
        <v>7.2700000000000005</v>
      </c>
      <c r="F109" s="229">
        <f>'Australia (sources)'!I108</f>
        <v>20.37</v>
      </c>
      <c r="G109" s="229"/>
      <c r="H109" s="226"/>
      <c r="I109" s="227"/>
      <c r="J109" s="228"/>
      <c r="K109" s="217"/>
    </row>
    <row r="110" spans="1:11" x14ac:dyDescent="0.25">
      <c r="A110" s="6">
        <v>2004</v>
      </c>
      <c r="B110" s="218"/>
      <c r="C110" s="295"/>
      <c r="D110" s="317"/>
      <c r="E110" s="222">
        <f>'Australia (sources)'!G109</f>
        <v>7.46</v>
      </c>
      <c r="F110" s="229"/>
      <c r="G110" s="229">
        <f>'Australia (sources)'!L109</f>
        <v>195.7227138643068</v>
      </c>
      <c r="H110" s="226"/>
      <c r="I110" s="227"/>
      <c r="J110" s="228"/>
      <c r="K110" s="217"/>
    </row>
    <row r="111" spans="1:11" x14ac:dyDescent="0.25">
      <c r="A111" s="6">
        <v>2005</v>
      </c>
      <c r="B111" s="218"/>
      <c r="C111" s="295"/>
      <c r="D111" s="317">
        <f>'Australia (sources)'!B110*100</f>
        <v>31.4</v>
      </c>
      <c r="E111" s="222">
        <f>'Australia (sources)'!G110</f>
        <v>7.5</v>
      </c>
      <c r="F111" s="229"/>
      <c r="G111" s="229"/>
      <c r="H111" s="226"/>
      <c r="I111" s="227"/>
      <c r="J111" s="228"/>
      <c r="K111" s="217"/>
    </row>
    <row r="112" spans="1:11" x14ac:dyDescent="0.25">
      <c r="A112" s="6">
        <v>2006</v>
      </c>
      <c r="B112" s="218"/>
      <c r="C112" s="295"/>
      <c r="D112" s="317"/>
      <c r="E112" s="222">
        <f>'Australia (sources)'!G111</f>
        <v>7.83</v>
      </c>
      <c r="F112" s="229"/>
      <c r="G112" s="229">
        <f>'Australia (sources)'!M111</f>
        <v>201.45695364238412</v>
      </c>
      <c r="H112" s="226">
        <f>'Australia (sources)'!O111</f>
        <v>16</v>
      </c>
      <c r="I112" s="227"/>
      <c r="J112" s="228"/>
      <c r="K112" s="217"/>
    </row>
    <row r="113" spans="1:12" x14ac:dyDescent="0.25">
      <c r="A113" s="6">
        <v>2007</v>
      </c>
      <c r="B113" s="218"/>
      <c r="C113" s="295"/>
      <c r="D113" s="317">
        <f>'Australia (sources)'!B112*100</f>
        <v>33.6</v>
      </c>
      <c r="E113" s="222">
        <f>'Australia (sources)'!G112</f>
        <v>7.67</v>
      </c>
      <c r="F113" s="229"/>
      <c r="G113" s="229"/>
      <c r="H113" s="226"/>
      <c r="I113" s="227"/>
      <c r="J113" s="228"/>
      <c r="K113" s="217"/>
    </row>
    <row r="114" spans="1:12" x14ac:dyDescent="0.25">
      <c r="A114" s="6">
        <v>2008</v>
      </c>
      <c r="B114" s="218"/>
      <c r="C114" s="295"/>
      <c r="D114" s="317"/>
      <c r="E114" s="222">
        <f>'Australia (sources)'!G113</f>
        <v>7.43</v>
      </c>
      <c r="F114" s="229">
        <f>'Australia (sources)'!I113</f>
        <v>21.079000000000001</v>
      </c>
      <c r="G114" s="229">
        <f>'Australia (sources)'!M113</f>
        <v>208.40336134453784</v>
      </c>
      <c r="H114" s="226"/>
      <c r="I114" s="227"/>
      <c r="J114" s="228"/>
      <c r="K114" s="217"/>
    </row>
    <row r="115" spans="1:12" x14ac:dyDescent="0.25">
      <c r="A115" s="6">
        <v>2009</v>
      </c>
      <c r="B115" s="218"/>
      <c r="C115" s="295"/>
      <c r="D115" s="317">
        <f>'Australia (sources)'!B114*100</f>
        <v>32.9</v>
      </c>
      <c r="E115" s="222">
        <f>'Australia (sources)'!G114</f>
        <v>7.73</v>
      </c>
      <c r="F115" s="229"/>
      <c r="G115" s="229"/>
      <c r="H115" s="226"/>
      <c r="I115" s="227"/>
      <c r="J115" s="228"/>
      <c r="K115" s="217"/>
    </row>
    <row r="116" spans="1:12" x14ac:dyDescent="0.25">
      <c r="A116" s="6">
        <v>2010</v>
      </c>
      <c r="B116" s="218"/>
      <c r="C116" s="295"/>
      <c r="D116" s="317"/>
      <c r="E116" s="222">
        <f>'Australia (sources)'!G115</f>
        <v>7.84</v>
      </c>
      <c r="F116" s="229">
        <f>'Australia (sources)'!I115</f>
        <v>21.173999999999999</v>
      </c>
      <c r="G116" s="229">
        <f>'Australia (sources)'!M115</f>
        <v>212.60022909507447</v>
      </c>
      <c r="H116" s="226">
        <f>'Australia (sources)'!O115</f>
        <v>11.4</v>
      </c>
      <c r="I116" s="227"/>
      <c r="J116" s="228"/>
      <c r="K116" s="217"/>
    </row>
    <row r="117" spans="1:12" x14ac:dyDescent="0.25">
      <c r="A117" s="6">
        <v>2011</v>
      </c>
      <c r="B117" s="218"/>
      <c r="C117" s="295"/>
      <c r="D117" s="317">
        <f>'Australia (sources)'!B116*100-1</f>
        <v>31</v>
      </c>
      <c r="E117" s="222">
        <f>'Australia (sources)'!G116</f>
        <v>7.68</v>
      </c>
      <c r="F117" s="225"/>
      <c r="G117" s="229"/>
      <c r="H117" s="214"/>
      <c r="I117" s="227"/>
      <c r="J117" s="228"/>
      <c r="K117" s="217"/>
    </row>
    <row r="118" spans="1:12" x14ac:dyDescent="0.25">
      <c r="A118" s="6">
        <v>2012</v>
      </c>
      <c r="B118" s="218"/>
      <c r="C118" s="295"/>
      <c r="D118" s="317"/>
      <c r="E118" s="222">
        <f>'Australia (sources)'!G117</f>
        <v>7.9300000000000006</v>
      </c>
      <c r="F118" s="225"/>
      <c r="G118" s="229">
        <f>'Australia (sources)'!M117</f>
        <v>215.26479750778816</v>
      </c>
      <c r="H118" s="214"/>
      <c r="I118" s="227"/>
      <c r="J118" s="228"/>
      <c r="K118" s="217"/>
    </row>
    <row r="119" spans="1:12" x14ac:dyDescent="0.25">
      <c r="A119" s="6">
        <v>2013</v>
      </c>
      <c r="B119" s="218"/>
      <c r="C119" s="295"/>
      <c r="D119" s="317">
        <f>'Australia (sources)'!B118*100-1</f>
        <v>32.300000000000004</v>
      </c>
      <c r="E119" s="222">
        <f>'Australia (sources)'!G118</f>
        <v>8.27</v>
      </c>
      <c r="F119" s="225"/>
      <c r="G119" s="229"/>
      <c r="H119" s="214"/>
      <c r="I119" s="227"/>
      <c r="J119" s="228"/>
      <c r="K119" s="217"/>
    </row>
    <row r="120" spans="1:12" x14ac:dyDescent="0.25">
      <c r="A120" s="6">
        <v>2014</v>
      </c>
      <c r="B120" s="233"/>
      <c r="C120" s="295"/>
      <c r="D120" s="314"/>
      <c r="E120" s="221"/>
      <c r="F120" s="225"/>
      <c r="G120" s="229">
        <f>'Australia (sources)'!M119</f>
        <v>218.45238095238093</v>
      </c>
      <c r="H120" s="214"/>
      <c r="I120" s="227"/>
      <c r="J120" s="228"/>
      <c r="K120" s="217"/>
    </row>
    <row r="121" spans="1:12" ht="15.75" thickBot="1" x14ac:dyDescent="0.3">
      <c r="A121" s="143">
        <v>2015</v>
      </c>
      <c r="B121" s="238"/>
      <c r="C121" s="267"/>
      <c r="D121" s="318"/>
      <c r="E121" s="235"/>
      <c r="F121" s="236"/>
      <c r="G121" s="236"/>
      <c r="H121" s="237"/>
      <c r="I121" s="223"/>
      <c r="J121" s="224"/>
      <c r="K121" s="217"/>
    </row>
    <row r="122" spans="1:12" ht="15.75" thickTop="1" x14ac:dyDescent="0.25">
      <c r="D122" s="119"/>
      <c r="F122" s="119"/>
      <c r="G122" s="120"/>
      <c r="H122" s="120"/>
      <c r="I122" s="120"/>
      <c r="J122" s="120"/>
    </row>
    <row r="123" spans="1:12" x14ac:dyDescent="0.25">
      <c r="A123" s="42" t="s">
        <v>70</v>
      </c>
      <c r="B123" s="1005" t="s">
        <v>71</v>
      </c>
      <c r="C123" s="1005"/>
      <c r="D123" s="1005"/>
      <c r="E123" s="1005"/>
      <c r="F123" s="1005"/>
      <c r="G123" s="43"/>
      <c r="H123" s="121"/>
    </row>
    <row r="124" spans="1:12" x14ac:dyDescent="0.25">
      <c r="A124" s="42"/>
      <c r="B124" s="987" t="s">
        <v>485</v>
      </c>
      <c r="C124" s="987"/>
      <c r="D124" s="987"/>
      <c r="E124" s="987"/>
      <c r="F124" s="987"/>
      <c r="G124" s="43"/>
    </row>
    <row r="125" spans="1:12" ht="24.95" customHeight="1" x14ac:dyDescent="0.25">
      <c r="A125" s="42" t="s">
        <v>72</v>
      </c>
      <c r="B125" s="1510" t="s">
        <v>486</v>
      </c>
      <c r="C125" s="1510"/>
      <c r="D125" s="1510"/>
      <c r="E125" s="1510"/>
      <c r="F125" s="1510"/>
      <c r="G125" s="1510"/>
      <c r="H125" s="1510"/>
      <c r="I125" s="122"/>
      <c r="J125" s="122"/>
      <c r="K125" s="122"/>
    </row>
    <row r="126" spans="1:12" x14ac:dyDescent="0.25">
      <c r="A126" s="46" t="s">
        <v>73</v>
      </c>
      <c r="B126" s="992"/>
      <c r="C126" s="992"/>
      <c r="D126" s="992"/>
      <c r="E126" s="992"/>
      <c r="F126" s="992"/>
      <c r="G126" s="45"/>
      <c r="H126" s="991"/>
      <c r="I126" s="122"/>
      <c r="J126" s="122"/>
      <c r="K126" s="122"/>
    </row>
    <row r="127" spans="1:12" s="70" customFormat="1" ht="74.099999999999994" customHeight="1" x14ac:dyDescent="0.25">
      <c r="A127" s="49" t="s">
        <v>55</v>
      </c>
      <c r="B127" s="1508" t="s">
        <v>490</v>
      </c>
      <c r="C127" s="1508"/>
      <c r="D127" s="1508"/>
      <c r="E127" s="1508"/>
      <c r="F127" s="1508"/>
      <c r="G127" s="1508"/>
      <c r="H127" s="1508"/>
      <c r="I127" s="123"/>
      <c r="J127" s="123"/>
      <c r="K127" s="123"/>
      <c r="L127"/>
    </row>
    <row r="128" spans="1:12" s="70" customFormat="1" ht="44.45" customHeight="1" x14ac:dyDescent="0.25">
      <c r="A128" s="49" t="s">
        <v>56</v>
      </c>
      <c r="B128" s="1508" t="s">
        <v>847</v>
      </c>
      <c r="C128" s="1508"/>
      <c r="D128" s="1508"/>
      <c r="E128" s="1508"/>
      <c r="F128" s="1508"/>
      <c r="G128" s="1508"/>
      <c r="H128" s="1508"/>
      <c r="I128" s="123"/>
      <c r="J128" s="123"/>
      <c r="K128" s="123"/>
      <c r="L128"/>
    </row>
    <row r="129" spans="1:12" s="70" customFormat="1" ht="26.25" customHeight="1" x14ac:dyDescent="0.25">
      <c r="A129" s="49" t="s">
        <v>57</v>
      </c>
      <c r="B129" s="1508" t="s">
        <v>491</v>
      </c>
      <c r="C129" s="1508"/>
      <c r="D129" s="1508"/>
      <c r="E129" s="1508"/>
      <c r="F129" s="1508"/>
      <c r="G129" s="1508"/>
      <c r="H129" s="1508"/>
      <c r="I129" s="124"/>
      <c r="J129" s="124"/>
      <c r="K129" s="124"/>
      <c r="L129"/>
    </row>
    <row r="130" spans="1:12" ht="63" customHeight="1" x14ac:dyDescent="0.25">
      <c r="A130" s="49" t="s">
        <v>74</v>
      </c>
      <c r="B130" s="1508" t="s">
        <v>492</v>
      </c>
      <c r="C130" s="1508"/>
      <c r="D130" s="1508"/>
      <c r="E130" s="1508"/>
      <c r="F130" s="1508"/>
      <c r="G130" s="1508"/>
      <c r="H130" s="1508"/>
      <c r="I130" s="123"/>
      <c r="J130" s="123"/>
      <c r="K130" s="123"/>
    </row>
    <row r="131" spans="1:12" ht="41.1" customHeight="1" x14ac:dyDescent="0.25">
      <c r="A131" s="49" t="s">
        <v>76</v>
      </c>
      <c r="B131" s="1508" t="s">
        <v>493</v>
      </c>
      <c r="C131" s="1508"/>
      <c r="D131" s="1508"/>
      <c r="E131" s="1508"/>
      <c r="F131" s="1508"/>
      <c r="G131" s="1508"/>
      <c r="H131" s="1508"/>
      <c r="I131" s="125"/>
      <c r="J131" s="125"/>
      <c r="K131" s="125"/>
    </row>
    <row r="132" spans="1:12" x14ac:dyDescent="0.25">
      <c r="A132" s="19"/>
      <c r="B132" s="32"/>
      <c r="C132" s="32"/>
      <c r="D132" s="32"/>
      <c r="E132" s="32"/>
      <c r="F132" s="32"/>
      <c r="G132" s="32"/>
    </row>
    <row r="133" spans="1:12" x14ac:dyDescent="0.25">
      <c r="B133" s="1503" t="s">
        <v>78</v>
      </c>
      <c r="C133" s="1503"/>
      <c r="D133" s="1503"/>
      <c r="E133" s="1017"/>
      <c r="F133" s="1017"/>
      <c r="G133" s="32"/>
    </row>
  </sheetData>
  <mergeCells count="10">
    <mergeCell ref="B133:D133"/>
    <mergeCell ref="B129:H129"/>
    <mergeCell ref="B130:H130"/>
    <mergeCell ref="B131:H131"/>
    <mergeCell ref="B125:H125"/>
    <mergeCell ref="B1:H1"/>
    <mergeCell ref="B2:D2"/>
    <mergeCell ref="B3:D3"/>
    <mergeCell ref="B127:H127"/>
    <mergeCell ref="B128:H128"/>
  </mergeCells>
  <hyperlinks>
    <hyperlink ref="H126" r:id="rId1" display="http://www.lisdatacenter.org/data-access/key-figures/" xr:uid="{00000000-0004-0000-0300-000000000000}"/>
    <hyperlink ref="I126" r:id="rId2" display="http://www.lisdatacenter.org/data-access/key-figures/" xr:uid="{00000000-0004-0000-0300-000001000000}"/>
    <hyperlink ref="J126" r:id="rId3" display="http://www.lisdatacenter.org/data-access/key-figures/" xr:uid="{00000000-0004-0000-0300-000002000000}"/>
    <hyperlink ref="K126" r:id="rId4" display="http://www.lisdatacenter.org/data-access/key-figures/" xr:uid="{00000000-0004-0000-0300-000003000000}"/>
    <hyperlink ref="B133" location="'Australia (sources)'!A1" display="Explore the original series, references, and sources" xr:uid="{00000000-0004-0000-0300-000004000000}"/>
  </hyperlinks>
  <pageMargins left="0.7" right="0.7" top="0.75" bottom="0.75" header="0.3" footer="0.3"/>
  <pageSetup paperSize="9" orientation="portrait" verticalDpi="0" r:id="rId5"/>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133"/>
  <sheetViews>
    <sheetView workbookViewId="0">
      <pane xSplit="1" ySplit="5" topLeftCell="B100" activePane="bottomRight" state="frozen"/>
      <selection pane="topRight" activeCell="B1" sqref="B1"/>
      <selection pane="bottomLeft" activeCell="A6" sqref="A6"/>
      <selection pane="bottomRight" activeCell="J103" sqref="J103"/>
    </sheetView>
  </sheetViews>
  <sheetFormatPr defaultColWidth="8.85546875" defaultRowHeight="15" x14ac:dyDescent="0.25"/>
  <cols>
    <col min="2" max="2" width="23.85546875" style="70" customWidth="1"/>
    <col min="3" max="3" width="19.140625" style="70" customWidth="1"/>
    <col min="4" max="4" width="21.85546875" style="70" customWidth="1"/>
    <col min="5" max="5" width="19.28515625" style="70" customWidth="1"/>
    <col min="6" max="6" width="18.85546875" style="70" customWidth="1"/>
    <col min="7" max="7" width="17" style="70" customWidth="1"/>
    <col min="8" max="9" width="2" style="70" customWidth="1"/>
  </cols>
  <sheetData>
    <row r="1" spans="1:9" ht="27" thickBot="1" x14ac:dyDescent="0.45">
      <c r="A1" s="6"/>
      <c r="B1" s="1521" t="s">
        <v>38</v>
      </c>
      <c r="C1" s="1522"/>
      <c r="D1" s="1522"/>
      <c r="E1" s="1522"/>
      <c r="F1" s="1522"/>
      <c r="G1" s="1523"/>
      <c r="H1" s="688"/>
      <c r="I1" s="688"/>
    </row>
    <row r="2" spans="1:9" ht="15.75" thickBot="1" x14ac:dyDescent="0.3">
      <c r="A2" s="6"/>
      <c r="B2" s="259" t="s">
        <v>55</v>
      </c>
      <c r="C2" s="142" t="s">
        <v>56</v>
      </c>
      <c r="D2" s="1540" t="s">
        <v>57</v>
      </c>
      <c r="E2" s="1542"/>
      <c r="F2" s="142" t="s">
        <v>58</v>
      </c>
      <c r="G2" s="142" t="s">
        <v>59</v>
      </c>
      <c r="H2" s="688"/>
      <c r="I2" s="688"/>
    </row>
    <row r="3" spans="1:9" ht="15" customHeight="1" x14ac:dyDescent="0.25">
      <c r="A3" s="6"/>
      <c r="B3" s="686" t="s">
        <v>60</v>
      </c>
      <c r="C3" s="727" t="s">
        <v>61</v>
      </c>
      <c r="D3" s="1548" t="s">
        <v>62</v>
      </c>
      <c r="E3" s="1549"/>
      <c r="F3" s="140" t="s">
        <v>63</v>
      </c>
      <c r="G3" s="140" t="s">
        <v>64</v>
      </c>
      <c r="H3" s="106"/>
      <c r="I3" s="106"/>
    </row>
    <row r="4" spans="1:9" x14ac:dyDescent="0.25">
      <c r="A4" s="6"/>
      <c r="B4" s="308" t="s">
        <v>52</v>
      </c>
      <c r="C4" s="511" t="s">
        <v>67</v>
      </c>
      <c r="D4" s="631" t="s">
        <v>177</v>
      </c>
      <c r="E4" s="631" t="s">
        <v>178</v>
      </c>
      <c r="F4" s="511"/>
      <c r="G4" s="137" t="s">
        <v>69</v>
      </c>
      <c r="H4" s="106"/>
      <c r="I4" s="106"/>
    </row>
    <row r="5" spans="1:9" s="1" customFormat="1" ht="105" x14ac:dyDescent="0.25">
      <c r="A5" s="16"/>
      <c r="B5" s="730" t="s">
        <v>296</v>
      </c>
      <c r="C5" s="275" t="s">
        <v>468</v>
      </c>
      <c r="D5" s="1096" t="s">
        <v>661</v>
      </c>
      <c r="E5" s="1097" t="s">
        <v>660</v>
      </c>
      <c r="F5" s="513" t="s">
        <v>303</v>
      </c>
      <c r="G5" s="514" t="s">
        <v>69</v>
      </c>
      <c r="H5" s="113"/>
      <c r="I5" s="113"/>
    </row>
    <row r="6" spans="1:9" s="1" customFormat="1" x14ac:dyDescent="0.25">
      <c r="A6">
        <v>1900</v>
      </c>
      <c r="B6" s="665"/>
      <c r="C6" s="305"/>
      <c r="D6" s="390"/>
      <c r="E6" s="375"/>
      <c r="F6" s="204"/>
      <c r="G6" s="305"/>
      <c r="H6" s="206"/>
      <c r="I6" s="206"/>
    </row>
    <row r="7" spans="1:9" s="1" customFormat="1" x14ac:dyDescent="0.25">
      <c r="A7">
        <v>1901</v>
      </c>
      <c r="B7" s="665"/>
      <c r="C7" s="305"/>
      <c r="D7" s="390"/>
      <c r="E7" s="375"/>
      <c r="F7" s="204"/>
      <c r="G7" s="305"/>
      <c r="H7" s="206"/>
      <c r="I7" s="206"/>
    </row>
    <row r="8" spans="1:9" s="1" customFormat="1" x14ac:dyDescent="0.25">
      <c r="A8">
        <v>1902</v>
      </c>
      <c r="B8" s="665"/>
      <c r="C8" s="305"/>
      <c r="D8" s="390"/>
      <c r="E8" s="375"/>
      <c r="F8" s="204"/>
      <c r="G8" s="305"/>
      <c r="H8" s="206"/>
      <c r="I8" s="206"/>
    </row>
    <row r="9" spans="1:9" s="1" customFormat="1" x14ac:dyDescent="0.25">
      <c r="A9">
        <v>1903</v>
      </c>
      <c r="B9" s="665"/>
      <c r="C9" s="305"/>
      <c r="D9" s="390"/>
      <c r="E9" s="375"/>
      <c r="F9" s="204"/>
      <c r="G9" s="305"/>
      <c r="H9" s="206"/>
      <c r="I9" s="206"/>
    </row>
    <row r="10" spans="1:9" s="1" customFormat="1" x14ac:dyDescent="0.25">
      <c r="A10">
        <v>1904</v>
      </c>
      <c r="B10" s="665"/>
      <c r="C10" s="305"/>
      <c r="D10" s="390"/>
      <c r="E10" s="375"/>
      <c r="F10" s="204"/>
      <c r="G10" s="305"/>
      <c r="H10" s="206"/>
      <c r="I10" s="206"/>
    </row>
    <row r="11" spans="1:9" s="1" customFormat="1" x14ac:dyDescent="0.25">
      <c r="A11">
        <v>1905</v>
      </c>
      <c r="B11" s="665"/>
      <c r="C11" s="305"/>
      <c r="D11" s="390"/>
      <c r="E11" s="375"/>
      <c r="F11" s="204"/>
      <c r="G11" s="305"/>
      <c r="H11" s="206"/>
      <c r="I11" s="206"/>
    </row>
    <row r="12" spans="1:9" s="1" customFormat="1" x14ac:dyDescent="0.25">
      <c r="A12">
        <v>1906</v>
      </c>
      <c r="B12" s="665"/>
      <c r="C12" s="305"/>
      <c r="D12" s="390"/>
      <c r="E12" s="375"/>
      <c r="F12" s="204"/>
      <c r="G12" s="305"/>
      <c r="H12" s="206"/>
      <c r="I12" s="206"/>
    </row>
    <row r="13" spans="1:9" s="1" customFormat="1" x14ac:dyDescent="0.25">
      <c r="A13">
        <v>1907</v>
      </c>
      <c r="B13" s="665"/>
      <c r="C13" s="305"/>
      <c r="D13" s="390"/>
      <c r="E13" s="375"/>
      <c r="F13" s="204"/>
      <c r="G13" s="305"/>
      <c r="H13" s="206"/>
      <c r="I13" s="206"/>
    </row>
    <row r="14" spans="1:9" s="1" customFormat="1" x14ac:dyDescent="0.25">
      <c r="A14">
        <v>1908</v>
      </c>
      <c r="B14" s="665"/>
      <c r="C14" s="305"/>
      <c r="D14" s="390"/>
      <c r="E14" s="375"/>
      <c r="F14" s="204"/>
      <c r="G14" s="305"/>
      <c r="H14" s="206"/>
      <c r="I14" s="206"/>
    </row>
    <row r="15" spans="1:9" s="1" customFormat="1" x14ac:dyDescent="0.25">
      <c r="A15">
        <v>1909</v>
      </c>
      <c r="B15" s="665"/>
      <c r="C15" s="305"/>
      <c r="D15" s="390"/>
      <c r="E15" s="375"/>
      <c r="F15" s="204"/>
      <c r="G15" s="305"/>
      <c r="H15" s="206"/>
      <c r="I15" s="206"/>
    </row>
    <row r="16" spans="1:9" s="1" customFormat="1" x14ac:dyDescent="0.25">
      <c r="A16">
        <v>1910</v>
      </c>
      <c r="B16" s="665"/>
      <c r="C16" s="305"/>
      <c r="D16" s="390"/>
      <c r="E16" s="375"/>
      <c r="F16" s="204"/>
      <c r="G16" s="305"/>
      <c r="H16" s="206"/>
      <c r="I16" s="206"/>
    </row>
    <row r="17" spans="1:9" x14ac:dyDescent="0.25">
      <c r="A17">
        <v>1911</v>
      </c>
      <c r="B17" s="665"/>
      <c r="C17" s="305"/>
      <c r="D17" s="309"/>
      <c r="E17" s="315"/>
      <c r="F17" s="214"/>
      <c r="G17" s="305"/>
      <c r="H17" s="216"/>
      <c r="I17" s="216"/>
    </row>
    <row r="18" spans="1:9" x14ac:dyDescent="0.25">
      <c r="A18">
        <v>1912</v>
      </c>
      <c r="B18" s="665"/>
      <c r="C18" s="305"/>
      <c r="D18" s="309"/>
      <c r="E18" s="315"/>
      <c r="F18" s="214"/>
      <c r="G18" s="305"/>
      <c r="H18" s="216"/>
      <c r="I18" s="216"/>
    </row>
    <row r="19" spans="1:9" x14ac:dyDescent="0.25">
      <c r="A19">
        <v>1913</v>
      </c>
      <c r="B19" s="665"/>
      <c r="C19" s="305"/>
      <c r="D19" s="309"/>
      <c r="E19" s="315"/>
      <c r="F19" s="214"/>
      <c r="G19" s="305"/>
      <c r="H19" s="216"/>
      <c r="I19" s="216"/>
    </row>
    <row r="20" spans="1:9" x14ac:dyDescent="0.25">
      <c r="A20">
        <v>1914</v>
      </c>
      <c r="B20" s="665"/>
      <c r="C20" s="305">
        <f>'South Africa sources'!F19*100</f>
        <v>22.032881894277899</v>
      </c>
      <c r="D20" s="309"/>
      <c r="E20" s="315"/>
      <c r="F20" s="214"/>
      <c r="G20" s="305"/>
      <c r="H20" s="216"/>
      <c r="I20" s="216"/>
    </row>
    <row r="21" spans="1:9" x14ac:dyDescent="0.25">
      <c r="A21">
        <v>1915</v>
      </c>
      <c r="B21" s="665"/>
      <c r="C21" s="305">
        <f>'South Africa sources'!F20*100</f>
        <v>21.9511097784344</v>
      </c>
      <c r="D21" s="309"/>
      <c r="E21" s="315"/>
      <c r="F21" s="214"/>
      <c r="G21" s="305"/>
      <c r="H21" s="216"/>
      <c r="I21" s="216"/>
    </row>
    <row r="22" spans="1:9" x14ac:dyDescent="0.25">
      <c r="A22">
        <v>1916</v>
      </c>
      <c r="B22" s="665"/>
      <c r="C22" s="305">
        <f>'South Africa sources'!F21*100</f>
        <v>22.061796526790701</v>
      </c>
      <c r="D22" s="309"/>
      <c r="E22" s="315"/>
      <c r="F22" s="214"/>
      <c r="G22" s="305"/>
      <c r="H22" s="216"/>
      <c r="I22" s="216"/>
    </row>
    <row r="23" spans="1:9" x14ac:dyDescent="0.25">
      <c r="A23">
        <v>1917</v>
      </c>
      <c r="B23" s="665"/>
      <c r="C23" s="305">
        <f>'South Africa sources'!F22*100</f>
        <v>22.8945168606033</v>
      </c>
      <c r="D23" s="309"/>
      <c r="E23" s="315"/>
      <c r="F23" s="214"/>
      <c r="G23" s="305"/>
      <c r="H23" s="216"/>
      <c r="I23" s="216"/>
    </row>
    <row r="24" spans="1:9" x14ac:dyDescent="0.25">
      <c r="A24">
        <v>1918</v>
      </c>
      <c r="B24" s="665"/>
      <c r="C24" s="305">
        <f>'South Africa sources'!F23*100</f>
        <v>21.097598342115699</v>
      </c>
      <c r="D24" s="309"/>
      <c r="E24" s="315"/>
      <c r="F24" s="214"/>
      <c r="G24" s="305"/>
      <c r="H24" s="216"/>
      <c r="I24" s="216"/>
    </row>
    <row r="25" spans="1:9" x14ac:dyDescent="0.25">
      <c r="A25">
        <v>1919</v>
      </c>
      <c r="B25" s="665"/>
      <c r="C25" s="305">
        <f>'South Africa sources'!F24*100</f>
        <v>19.095471701062699</v>
      </c>
      <c r="D25" s="309"/>
      <c r="E25" s="315"/>
      <c r="F25" s="214"/>
      <c r="G25" s="305"/>
      <c r="H25" s="216"/>
      <c r="I25" s="216"/>
    </row>
    <row r="26" spans="1:9" x14ac:dyDescent="0.25">
      <c r="A26">
        <v>1920</v>
      </c>
      <c r="B26" s="665"/>
      <c r="C26" s="305">
        <f>'South Africa sources'!F25*100</f>
        <v>20.309847453763101</v>
      </c>
      <c r="D26" s="309"/>
      <c r="E26" s="315"/>
      <c r="F26" s="214"/>
      <c r="G26" s="305"/>
      <c r="H26" s="216"/>
      <c r="I26" s="216"/>
    </row>
    <row r="27" spans="1:9" x14ac:dyDescent="0.25">
      <c r="A27">
        <v>1921</v>
      </c>
      <c r="B27" s="665"/>
      <c r="C27" s="305">
        <f>'South Africa sources'!F26*100</f>
        <v>21.817844354435699</v>
      </c>
      <c r="D27" s="309"/>
      <c r="E27" s="315"/>
      <c r="F27" s="214"/>
      <c r="G27" s="305"/>
      <c r="H27" s="216"/>
      <c r="I27" s="216"/>
    </row>
    <row r="28" spans="1:9" x14ac:dyDescent="0.25">
      <c r="A28">
        <v>1922</v>
      </c>
      <c r="B28" s="665"/>
      <c r="C28" s="305">
        <f>'South Africa sources'!F27*100</f>
        <v>19.220721836954997</v>
      </c>
      <c r="D28" s="309"/>
      <c r="E28" s="315"/>
      <c r="F28" s="214"/>
      <c r="G28" s="305"/>
      <c r="H28" s="216"/>
      <c r="I28" s="216"/>
    </row>
    <row r="29" spans="1:9" x14ac:dyDescent="0.25">
      <c r="A29">
        <v>1923</v>
      </c>
      <c r="B29" s="665"/>
      <c r="C29" s="305">
        <f>'South Africa sources'!F28*100</f>
        <v>19.527194351184001</v>
      </c>
      <c r="D29" s="309"/>
      <c r="E29" s="315"/>
      <c r="F29" s="214"/>
      <c r="G29" s="305"/>
      <c r="H29" s="216"/>
      <c r="I29" s="216"/>
    </row>
    <row r="30" spans="1:9" x14ac:dyDescent="0.25">
      <c r="A30">
        <v>1924</v>
      </c>
      <c r="B30" s="665"/>
      <c r="C30" s="305">
        <f>'South Africa sources'!F29*100</f>
        <v>19.965757935901902</v>
      </c>
      <c r="D30" s="309"/>
      <c r="E30" s="315"/>
      <c r="F30" s="214"/>
      <c r="G30" s="305"/>
      <c r="H30" s="216"/>
      <c r="I30" s="216"/>
    </row>
    <row r="31" spans="1:9" x14ac:dyDescent="0.25">
      <c r="A31">
        <v>1925</v>
      </c>
      <c r="B31" s="665"/>
      <c r="C31" s="305">
        <f>'South Africa sources'!F30*100</f>
        <v>20.613115389112799</v>
      </c>
      <c r="D31" s="309"/>
      <c r="E31" s="315"/>
      <c r="F31" s="214"/>
      <c r="G31" s="305"/>
      <c r="H31" s="216"/>
      <c r="I31" s="216"/>
    </row>
    <row r="32" spans="1:9" x14ac:dyDescent="0.25">
      <c r="A32">
        <v>1926</v>
      </c>
      <c r="B32" s="665"/>
      <c r="C32" s="305">
        <f>'South Africa sources'!F31*100</f>
        <v>20.196678358194902</v>
      </c>
      <c r="D32" s="309"/>
      <c r="E32" s="315"/>
      <c r="F32" s="214"/>
      <c r="G32" s="305"/>
      <c r="H32" s="216"/>
      <c r="I32" s="216"/>
    </row>
    <row r="33" spans="1:9" x14ac:dyDescent="0.25">
      <c r="A33">
        <v>1927</v>
      </c>
      <c r="B33" s="665"/>
      <c r="C33" s="305">
        <f>'South Africa sources'!F32*100</f>
        <v>19.9927805745147</v>
      </c>
      <c r="D33" s="309"/>
      <c r="E33" s="315"/>
      <c r="F33" s="214"/>
      <c r="G33" s="305"/>
      <c r="H33" s="216"/>
      <c r="I33" s="216"/>
    </row>
    <row r="34" spans="1:9" x14ac:dyDescent="0.25">
      <c r="A34">
        <v>1928</v>
      </c>
      <c r="B34" s="665"/>
      <c r="C34" s="305">
        <f>'South Africa sources'!F33*100</f>
        <v>20.080408268979998</v>
      </c>
      <c r="D34" s="309"/>
      <c r="E34" s="315"/>
      <c r="F34" s="214"/>
      <c r="G34" s="305"/>
      <c r="H34" s="216"/>
      <c r="I34" s="216"/>
    </row>
    <row r="35" spans="1:9" x14ac:dyDescent="0.25">
      <c r="A35">
        <v>1929</v>
      </c>
      <c r="B35" s="665"/>
      <c r="C35" s="305">
        <f>'South Africa sources'!F34*100</f>
        <v>20.1473804136279</v>
      </c>
      <c r="D35" s="309"/>
      <c r="E35" s="315"/>
      <c r="F35" s="214"/>
      <c r="G35" s="305"/>
      <c r="H35" s="216"/>
      <c r="I35" s="216"/>
    </row>
    <row r="36" spans="1:9" x14ac:dyDescent="0.25">
      <c r="A36">
        <v>1930</v>
      </c>
      <c r="B36" s="665"/>
      <c r="C36" s="305">
        <f>'South Africa sources'!F35*100</f>
        <v>20.534042149835997</v>
      </c>
      <c r="D36" s="309"/>
      <c r="E36" s="315"/>
      <c r="F36" s="214"/>
      <c r="G36" s="305"/>
      <c r="H36" s="216"/>
      <c r="I36" s="216"/>
    </row>
    <row r="37" spans="1:9" x14ac:dyDescent="0.25">
      <c r="A37">
        <v>1931</v>
      </c>
      <c r="B37" s="665"/>
      <c r="C37" s="305">
        <f>'South Africa sources'!F36*100</f>
        <v>20.342635633319102</v>
      </c>
      <c r="D37" s="309"/>
      <c r="E37" s="315"/>
      <c r="F37" s="214"/>
      <c r="G37" s="305"/>
      <c r="H37" s="216"/>
      <c r="I37" s="216"/>
    </row>
    <row r="38" spans="1:9" x14ac:dyDescent="0.25">
      <c r="A38">
        <v>1932</v>
      </c>
      <c r="B38" s="665"/>
      <c r="C38" s="305">
        <f>'South Africa sources'!F37*100</f>
        <v>19.771236422246201</v>
      </c>
      <c r="D38" s="309"/>
      <c r="E38" s="315"/>
      <c r="F38" s="214"/>
      <c r="G38" s="305"/>
      <c r="H38" s="216"/>
      <c r="I38" s="216"/>
    </row>
    <row r="39" spans="1:9" x14ac:dyDescent="0.25">
      <c r="A39">
        <v>1933</v>
      </c>
      <c r="B39" s="665"/>
      <c r="C39" s="305">
        <f>'South Africa sources'!F38*100</f>
        <v>19.455845728696598</v>
      </c>
      <c r="D39" s="309"/>
      <c r="E39" s="315"/>
      <c r="F39" s="214"/>
      <c r="G39" s="305"/>
      <c r="H39" s="216"/>
      <c r="I39" s="216"/>
    </row>
    <row r="40" spans="1:9" x14ac:dyDescent="0.25">
      <c r="A40">
        <v>1934</v>
      </c>
      <c r="B40" s="665"/>
      <c r="C40" s="305">
        <f>'South Africa sources'!F39*100</f>
        <v>18.537585204065902</v>
      </c>
      <c r="D40" s="309"/>
      <c r="E40" s="315"/>
      <c r="F40" s="214"/>
      <c r="G40" s="305"/>
      <c r="H40" s="216"/>
      <c r="I40" s="216"/>
    </row>
    <row r="41" spans="1:9" x14ac:dyDescent="0.25">
      <c r="A41">
        <v>1935</v>
      </c>
      <c r="B41" s="665"/>
      <c r="C41" s="305">
        <f>'South Africa sources'!F40*100</f>
        <v>18.865010966421099</v>
      </c>
      <c r="D41" s="309"/>
      <c r="E41" s="315"/>
      <c r="F41" s="214"/>
      <c r="G41" s="305"/>
      <c r="H41" s="216"/>
      <c r="I41" s="216"/>
    </row>
    <row r="42" spans="1:9" x14ac:dyDescent="0.25">
      <c r="A42">
        <v>1936</v>
      </c>
      <c r="B42" s="665"/>
      <c r="C42" s="305">
        <f>'South Africa sources'!F41*100</f>
        <v>18.492647726931299</v>
      </c>
      <c r="D42" s="309"/>
      <c r="E42" s="315"/>
      <c r="F42" s="214"/>
      <c r="G42" s="305"/>
      <c r="H42" s="216"/>
      <c r="I42" s="216"/>
    </row>
    <row r="43" spans="1:9" x14ac:dyDescent="0.25">
      <c r="A43">
        <v>1937</v>
      </c>
      <c r="B43" s="665"/>
      <c r="C43" s="305">
        <f>'South Africa sources'!F42*100</f>
        <v>17.761583195803901</v>
      </c>
      <c r="D43" s="309"/>
      <c r="E43" s="315"/>
      <c r="F43" s="214"/>
      <c r="G43" s="305"/>
      <c r="H43" s="216"/>
      <c r="I43" s="216"/>
    </row>
    <row r="44" spans="1:9" x14ac:dyDescent="0.25">
      <c r="A44">
        <v>1938</v>
      </c>
      <c r="B44" s="665"/>
      <c r="C44" s="305">
        <f>'South Africa sources'!F43*100</f>
        <v>17.093105178384899</v>
      </c>
      <c r="D44" s="309"/>
      <c r="E44" s="315"/>
      <c r="F44" s="214"/>
      <c r="G44" s="305"/>
      <c r="H44" s="216"/>
      <c r="I44" s="216"/>
    </row>
    <row r="45" spans="1:9" x14ac:dyDescent="0.25">
      <c r="A45">
        <v>1939</v>
      </c>
      <c r="B45" s="665"/>
      <c r="C45" s="305">
        <f>'South Africa sources'!F44*100</f>
        <v>16.019676210787299</v>
      </c>
      <c r="D45" s="309"/>
      <c r="E45" s="315"/>
      <c r="F45" s="214"/>
      <c r="G45" s="305"/>
      <c r="H45" s="216"/>
      <c r="I45" s="216"/>
    </row>
    <row r="46" spans="1:9" x14ac:dyDescent="0.25">
      <c r="A46">
        <v>1940</v>
      </c>
      <c r="B46" s="665"/>
      <c r="C46" s="305"/>
      <c r="D46" s="309"/>
      <c r="E46" s="315"/>
      <c r="F46" s="214"/>
      <c r="G46" s="305"/>
      <c r="H46" s="216"/>
      <c r="I46" s="216"/>
    </row>
    <row r="47" spans="1:9" x14ac:dyDescent="0.25">
      <c r="A47">
        <v>1941</v>
      </c>
      <c r="B47" s="665"/>
      <c r="C47" s="305"/>
      <c r="D47" s="309"/>
      <c r="E47" s="315"/>
      <c r="F47" s="214"/>
      <c r="G47" s="305"/>
      <c r="H47" s="216"/>
      <c r="I47" s="216"/>
    </row>
    <row r="48" spans="1:9" x14ac:dyDescent="0.25">
      <c r="A48">
        <v>1942</v>
      </c>
      <c r="B48" s="665"/>
      <c r="C48" s="305"/>
      <c r="D48" s="309"/>
      <c r="E48" s="315"/>
      <c r="F48" s="214"/>
      <c r="G48" s="305"/>
      <c r="H48" s="216"/>
      <c r="I48" s="216"/>
    </row>
    <row r="49" spans="1:9" x14ac:dyDescent="0.25">
      <c r="A49">
        <v>1943</v>
      </c>
      <c r="B49" s="665"/>
      <c r="C49" s="305"/>
      <c r="D49" s="309"/>
      <c r="E49" s="315"/>
      <c r="F49" s="214"/>
      <c r="G49" s="305"/>
      <c r="H49" s="216"/>
      <c r="I49" s="216"/>
    </row>
    <row r="50" spans="1:9" x14ac:dyDescent="0.25">
      <c r="A50">
        <v>1944</v>
      </c>
      <c r="B50" s="665"/>
      <c r="C50" s="305">
        <f>'South Africa sources'!F49*100</f>
        <v>18.238427263699101</v>
      </c>
      <c r="D50" s="309"/>
      <c r="E50" s="315"/>
      <c r="F50" s="214"/>
      <c r="G50" s="305"/>
      <c r="H50" s="216"/>
      <c r="I50" s="216"/>
    </row>
    <row r="51" spans="1:9" x14ac:dyDescent="0.25">
      <c r="A51">
        <v>1945</v>
      </c>
      <c r="B51" s="665"/>
      <c r="C51" s="305">
        <f>'South Africa sources'!F50*100</f>
        <v>20.4382832655456</v>
      </c>
      <c r="D51" s="309"/>
      <c r="E51" s="315"/>
      <c r="F51" s="214"/>
      <c r="G51" s="305"/>
      <c r="H51" s="216"/>
      <c r="I51" s="216"/>
    </row>
    <row r="52" spans="1:9" x14ac:dyDescent="0.25">
      <c r="A52">
        <v>1946</v>
      </c>
      <c r="B52" s="665"/>
      <c r="C52" s="305">
        <f>'South Africa sources'!F51*100</f>
        <v>23.6134194464512</v>
      </c>
      <c r="D52" s="309"/>
      <c r="E52" s="315"/>
      <c r="F52" s="214"/>
      <c r="G52" s="305"/>
      <c r="H52" s="216"/>
      <c r="I52" s="216"/>
    </row>
    <row r="53" spans="1:9" x14ac:dyDescent="0.25">
      <c r="A53">
        <v>1947</v>
      </c>
      <c r="B53" s="665"/>
      <c r="C53" s="305">
        <f>'South Africa sources'!F52*100</f>
        <v>21.288800631497701</v>
      </c>
      <c r="D53" s="309"/>
      <c r="E53" s="315"/>
      <c r="F53" s="214"/>
      <c r="G53" s="305"/>
      <c r="H53" s="216"/>
      <c r="I53" s="216"/>
    </row>
    <row r="54" spans="1:9" x14ac:dyDescent="0.25">
      <c r="A54">
        <v>1948</v>
      </c>
      <c r="B54" s="665"/>
      <c r="C54" s="305">
        <f>'South Africa sources'!F53*100</f>
        <v>22.0931610060188</v>
      </c>
      <c r="D54" s="309"/>
      <c r="E54" s="315"/>
      <c r="F54" s="214"/>
      <c r="G54" s="305"/>
      <c r="H54" s="216"/>
      <c r="I54" s="216"/>
    </row>
    <row r="55" spans="1:9" x14ac:dyDescent="0.25">
      <c r="A55">
        <v>1949</v>
      </c>
      <c r="B55" s="665"/>
      <c r="C55" s="305">
        <f>'South Africa sources'!F54*100</f>
        <v>17.739215339433599</v>
      </c>
      <c r="D55" s="309"/>
      <c r="E55" s="315"/>
      <c r="F55" s="1098"/>
      <c r="G55" s="305"/>
      <c r="H55" s="216"/>
      <c r="I55" s="216"/>
    </row>
    <row r="56" spans="1:9" x14ac:dyDescent="0.25">
      <c r="A56">
        <v>1950</v>
      </c>
      <c r="B56" s="665"/>
      <c r="C56" s="305"/>
      <c r="D56" s="309"/>
      <c r="E56" s="315"/>
      <c r="F56" s="1099"/>
      <c r="G56" s="305"/>
      <c r="H56" s="216"/>
      <c r="I56" s="216"/>
    </row>
    <row r="57" spans="1:9" x14ac:dyDescent="0.25">
      <c r="A57">
        <v>1951</v>
      </c>
      <c r="B57" s="665"/>
      <c r="C57" s="305"/>
      <c r="D57" s="309"/>
      <c r="E57" s="315"/>
      <c r="F57" s="864"/>
      <c r="G57" s="305"/>
      <c r="H57" s="216"/>
      <c r="I57" s="216"/>
    </row>
    <row r="58" spans="1:9" x14ac:dyDescent="0.25">
      <c r="A58">
        <v>1952</v>
      </c>
      <c r="B58" s="665"/>
      <c r="C58" s="305"/>
      <c r="D58" s="309"/>
      <c r="E58" s="315"/>
      <c r="F58" s="864"/>
      <c r="G58" s="305"/>
      <c r="H58" s="216"/>
      <c r="I58" s="216"/>
    </row>
    <row r="59" spans="1:9" x14ac:dyDescent="0.25">
      <c r="A59">
        <v>1953</v>
      </c>
      <c r="B59" s="665"/>
      <c r="C59" s="305"/>
      <c r="D59" s="309"/>
      <c r="E59" s="315"/>
      <c r="F59" s="864"/>
      <c r="G59" s="305"/>
      <c r="H59" s="216"/>
      <c r="I59" s="216"/>
    </row>
    <row r="60" spans="1:9" x14ac:dyDescent="0.25">
      <c r="A60">
        <v>1954</v>
      </c>
      <c r="B60" s="665"/>
      <c r="C60" s="305">
        <f>'South Africa sources'!F59*100</f>
        <v>14.161951212923398</v>
      </c>
      <c r="D60" s="309"/>
      <c r="E60" s="315"/>
      <c r="F60" s="864"/>
      <c r="G60" s="305"/>
      <c r="H60" s="216"/>
      <c r="I60" s="216"/>
    </row>
    <row r="61" spans="1:9" x14ac:dyDescent="0.25">
      <c r="A61">
        <v>1955</v>
      </c>
      <c r="B61" s="665"/>
      <c r="C61" s="305">
        <f>'South Africa sources'!F60*100</f>
        <v>14.424932748716602</v>
      </c>
      <c r="D61" s="309"/>
      <c r="E61" s="315"/>
      <c r="F61" s="864"/>
      <c r="G61" s="305"/>
      <c r="H61" s="216"/>
      <c r="I61" s="216"/>
    </row>
    <row r="62" spans="1:9" x14ac:dyDescent="0.25">
      <c r="A62">
        <v>1956</v>
      </c>
      <c r="B62" s="665"/>
      <c r="C62" s="305">
        <f>'South Africa sources'!F61*100</f>
        <v>13.920340704575601</v>
      </c>
      <c r="D62" s="309"/>
      <c r="E62" s="315"/>
      <c r="F62" s="864"/>
      <c r="G62" s="305"/>
      <c r="H62" s="216"/>
      <c r="I62" s="216"/>
    </row>
    <row r="63" spans="1:9" x14ac:dyDescent="0.25">
      <c r="A63">
        <v>1957</v>
      </c>
      <c r="B63" s="665"/>
      <c r="C63" s="305">
        <f>'South Africa sources'!F62*100</f>
        <v>13.555764916508201</v>
      </c>
      <c r="D63" s="309"/>
      <c r="E63" s="315"/>
      <c r="F63" s="864"/>
      <c r="G63" s="305"/>
      <c r="H63" s="216"/>
      <c r="I63" s="216"/>
    </row>
    <row r="64" spans="1:9" x14ac:dyDescent="0.25">
      <c r="A64">
        <v>1958</v>
      </c>
      <c r="B64" s="665"/>
      <c r="C64" s="305">
        <f>'South Africa sources'!F63*100</f>
        <v>12.925574827314701</v>
      </c>
      <c r="D64" s="309"/>
      <c r="E64" s="315"/>
      <c r="F64" s="864"/>
      <c r="G64" s="305"/>
      <c r="H64" s="216"/>
      <c r="I64" s="216"/>
    </row>
    <row r="65" spans="1:9" x14ac:dyDescent="0.25">
      <c r="A65">
        <v>1959</v>
      </c>
      <c r="B65" s="665"/>
      <c r="C65" s="305">
        <f>'South Africa sources'!F64*100</f>
        <v>12.592229358920701</v>
      </c>
      <c r="D65" s="309"/>
      <c r="E65" s="315"/>
      <c r="F65" s="864"/>
      <c r="G65" s="305"/>
      <c r="H65" s="216"/>
      <c r="I65" s="216"/>
    </row>
    <row r="66" spans="1:9" x14ac:dyDescent="0.25">
      <c r="A66">
        <v>1960</v>
      </c>
      <c r="B66" s="665"/>
      <c r="C66" s="305"/>
      <c r="D66" s="309"/>
      <c r="E66" s="315"/>
      <c r="F66" s="864"/>
      <c r="G66" s="305"/>
      <c r="H66" s="223"/>
      <c r="I66" s="223"/>
    </row>
    <row r="67" spans="1:9" x14ac:dyDescent="0.25">
      <c r="A67">
        <v>1961</v>
      </c>
      <c r="B67" s="665"/>
      <c r="C67" s="305">
        <f>'South Africa sources'!F66*100</f>
        <v>11.7898761821252</v>
      </c>
      <c r="D67" s="309"/>
      <c r="E67" s="315"/>
      <c r="F67" s="864"/>
      <c r="G67" s="305"/>
      <c r="H67" s="223"/>
      <c r="I67" s="223"/>
    </row>
    <row r="68" spans="1:9" x14ac:dyDescent="0.25">
      <c r="A68">
        <v>1962</v>
      </c>
      <c r="B68" s="665"/>
      <c r="C68" s="305"/>
      <c r="D68" s="309"/>
      <c r="E68" s="315"/>
      <c r="F68" s="864"/>
      <c r="G68" s="305"/>
      <c r="H68" s="223"/>
      <c r="I68" s="223"/>
    </row>
    <row r="69" spans="1:9" x14ac:dyDescent="0.25">
      <c r="A69">
        <v>1963</v>
      </c>
      <c r="B69" s="665"/>
      <c r="C69" s="305">
        <f>'South Africa sources'!F68*100</f>
        <v>13.200000000000001</v>
      </c>
      <c r="D69" s="309"/>
      <c r="E69" s="315"/>
      <c r="F69" s="864"/>
      <c r="G69" s="305"/>
      <c r="H69" s="223"/>
      <c r="I69" s="223"/>
    </row>
    <row r="70" spans="1:9" x14ac:dyDescent="0.25">
      <c r="A70">
        <v>1964</v>
      </c>
      <c r="B70" s="665"/>
      <c r="C70" s="305">
        <f>'South Africa sources'!F69*100</f>
        <v>13.670999999999999</v>
      </c>
      <c r="D70" s="309"/>
      <c r="E70" s="377"/>
      <c r="F70" s="864"/>
      <c r="G70" s="305"/>
      <c r="H70" s="223"/>
      <c r="I70" s="223"/>
    </row>
    <row r="71" spans="1:9" x14ac:dyDescent="0.25">
      <c r="A71">
        <v>1965</v>
      </c>
      <c r="B71" s="665"/>
      <c r="C71" s="305">
        <f>'South Africa sources'!F70*100</f>
        <v>13.258000000000001</v>
      </c>
      <c r="D71" s="309"/>
      <c r="E71" s="377"/>
      <c r="F71" s="864"/>
      <c r="G71" s="305"/>
      <c r="H71" s="223"/>
      <c r="I71" s="223"/>
    </row>
    <row r="72" spans="1:9" x14ac:dyDescent="0.25">
      <c r="A72">
        <v>1966</v>
      </c>
      <c r="B72" s="4"/>
      <c r="C72" s="305"/>
      <c r="D72" s="233"/>
      <c r="E72" s="377"/>
      <c r="F72" s="864"/>
      <c r="G72" s="305"/>
      <c r="H72" s="223"/>
      <c r="I72" s="223"/>
    </row>
    <row r="73" spans="1:9" x14ac:dyDescent="0.25">
      <c r="A73">
        <v>1967</v>
      </c>
      <c r="B73" s="4"/>
      <c r="C73" s="305">
        <f>'South Africa sources'!F72*100</f>
        <v>12.635</v>
      </c>
      <c r="D73" s="233"/>
      <c r="E73" s="377"/>
      <c r="F73" s="864"/>
      <c r="G73" s="305"/>
      <c r="H73" s="223"/>
      <c r="I73" s="223"/>
    </row>
    <row r="74" spans="1:9" x14ac:dyDescent="0.25">
      <c r="A74">
        <v>1968</v>
      </c>
      <c r="B74" s="4"/>
      <c r="C74" s="305"/>
      <c r="D74" s="233"/>
      <c r="E74" s="377"/>
      <c r="F74" s="864"/>
      <c r="G74" s="305"/>
      <c r="H74" s="223"/>
      <c r="I74" s="223"/>
    </row>
    <row r="75" spans="1:9" x14ac:dyDescent="0.25">
      <c r="A75">
        <v>1969</v>
      </c>
      <c r="B75" s="4"/>
      <c r="C75" s="305">
        <f>'South Africa sources'!F74*100</f>
        <v>13.379</v>
      </c>
      <c r="D75" s="233"/>
      <c r="E75" s="377"/>
      <c r="F75" s="864"/>
      <c r="G75" s="305"/>
      <c r="H75" s="223"/>
      <c r="I75" s="223"/>
    </row>
    <row r="76" spans="1:9" x14ac:dyDescent="0.25">
      <c r="A76">
        <v>1970</v>
      </c>
      <c r="B76" s="4"/>
      <c r="C76" s="305"/>
      <c r="D76" s="233"/>
      <c r="E76" s="377">
        <f>'South Africa sources'!H75*'South Africa'!E$99/'South Africa sources'!H$98</f>
        <v>52.92879581151832</v>
      </c>
      <c r="F76" s="864"/>
      <c r="G76" s="305"/>
      <c r="H76" s="223"/>
      <c r="I76" s="223"/>
    </row>
    <row r="77" spans="1:9" x14ac:dyDescent="0.25">
      <c r="A77">
        <v>1971</v>
      </c>
      <c r="B77" s="4"/>
      <c r="C77" s="305">
        <f>'South Africa sources'!F76*100</f>
        <v>12.898999999999999</v>
      </c>
      <c r="D77" s="372"/>
      <c r="E77" s="377"/>
      <c r="F77" s="864"/>
      <c r="G77" s="305"/>
      <c r="H77" s="223"/>
      <c r="I77" s="223"/>
    </row>
    <row r="78" spans="1:9" x14ac:dyDescent="0.25">
      <c r="A78">
        <v>1972</v>
      </c>
      <c r="B78" s="4"/>
      <c r="C78" s="305"/>
      <c r="D78" s="233"/>
      <c r="E78" s="377"/>
      <c r="F78" s="864"/>
      <c r="G78" s="305"/>
      <c r="H78" s="223"/>
      <c r="I78" s="223"/>
    </row>
    <row r="79" spans="1:9" x14ac:dyDescent="0.25">
      <c r="A79">
        <v>1973</v>
      </c>
      <c r="B79" s="4"/>
      <c r="C79" s="305"/>
      <c r="D79" s="233"/>
      <c r="E79" s="377"/>
      <c r="F79" s="864"/>
      <c r="G79" s="305"/>
      <c r="H79" s="223"/>
      <c r="I79" s="223"/>
    </row>
    <row r="80" spans="1:9" x14ac:dyDescent="0.25">
      <c r="A80">
        <v>1974</v>
      </c>
      <c r="B80" s="4"/>
      <c r="C80" s="305">
        <f>'South Africa sources'!F79*100</f>
        <v>12.937999999999999</v>
      </c>
      <c r="D80" s="233"/>
      <c r="E80" s="377"/>
      <c r="F80" s="864"/>
      <c r="G80" s="305"/>
      <c r="H80" s="227"/>
      <c r="I80" s="227"/>
    </row>
    <row r="81" spans="1:9" x14ac:dyDescent="0.25">
      <c r="A81">
        <v>1975</v>
      </c>
      <c r="B81" s="732">
        <f>'South Africa sources'!B80*'South Africa'!B$99/'South Africa sources'!B$96</f>
        <v>67</v>
      </c>
      <c r="C81" s="305">
        <f>'South Africa sources'!F80*100</f>
        <v>12.178000000000001</v>
      </c>
      <c r="D81" s="233"/>
      <c r="E81" s="377">
        <f>'South Africa sources'!H80*'South Africa'!E$99/'South Africa sources'!H$98</f>
        <v>46.445549738219896</v>
      </c>
      <c r="F81" s="864"/>
      <c r="G81" s="305"/>
      <c r="H81" s="227"/>
      <c r="I81" s="227"/>
    </row>
    <row r="82" spans="1:9" x14ac:dyDescent="0.25">
      <c r="A82">
        <v>1976</v>
      </c>
      <c r="B82" s="732"/>
      <c r="C82" s="305"/>
      <c r="D82" s="372"/>
      <c r="E82" s="377"/>
      <c r="F82" s="864"/>
      <c r="G82" s="305"/>
      <c r="H82" s="227"/>
      <c r="I82" s="227"/>
    </row>
    <row r="83" spans="1:9" x14ac:dyDescent="0.25">
      <c r="A83">
        <v>1977</v>
      </c>
      <c r="B83" s="732"/>
      <c r="C83" s="305"/>
      <c r="D83" s="805"/>
      <c r="E83" s="377"/>
      <c r="F83" s="864"/>
      <c r="G83" s="305"/>
      <c r="H83" s="227"/>
      <c r="I83" s="227"/>
    </row>
    <row r="84" spans="1:9" x14ac:dyDescent="0.25">
      <c r="A84">
        <v>1978</v>
      </c>
      <c r="B84" s="732"/>
      <c r="C84" s="305">
        <f>'South Africa sources'!F83*100</f>
        <v>10.353999999999999</v>
      </c>
      <c r="D84" s="372"/>
      <c r="E84" s="377"/>
      <c r="F84" s="864"/>
      <c r="G84" s="305"/>
      <c r="H84" s="227"/>
      <c r="I84" s="227"/>
    </row>
    <row r="85" spans="1:9" x14ac:dyDescent="0.25">
      <c r="A85">
        <v>1979</v>
      </c>
      <c r="B85" s="732"/>
      <c r="C85" s="305">
        <f>'South Africa sources'!F84*100</f>
        <v>9.93</v>
      </c>
      <c r="D85" s="372"/>
      <c r="E85" s="377"/>
      <c r="F85" s="864"/>
      <c r="G85" s="305"/>
      <c r="H85" s="227"/>
      <c r="I85" s="227"/>
    </row>
    <row r="86" spans="1:9" x14ac:dyDescent="0.25">
      <c r="A86">
        <v>1980</v>
      </c>
      <c r="B86" s="732"/>
      <c r="C86" s="305">
        <f>'South Africa sources'!F85*100</f>
        <v>10.893000000000001</v>
      </c>
      <c r="D86" s="372"/>
      <c r="E86" s="377">
        <f>'South Africa sources'!H85*'South Africa'!E$99/'South Africa sources'!H$98</f>
        <v>41.343979057591618</v>
      </c>
      <c r="F86" s="864"/>
      <c r="G86" s="305"/>
      <c r="H86" s="227"/>
      <c r="I86" s="227"/>
    </row>
    <row r="87" spans="1:9" x14ac:dyDescent="0.25">
      <c r="A87">
        <v>1981</v>
      </c>
      <c r="B87" s="732"/>
      <c r="C87" s="305">
        <f>'South Africa sources'!F86*100</f>
        <v>11.349</v>
      </c>
      <c r="D87" s="372"/>
      <c r="E87" s="377"/>
      <c r="F87" s="864"/>
      <c r="G87" s="305"/>
      <c r="H87" s="227"/>
      <c r="I87" s="227"/>
    </row>
    <row r="88" spans="1:9" x14ac:dyDescent="0.25">
      <c r="A88">
        <v>1982</v>
      </c>
      <c r="B88" s="732"/>
      <c r="C88" s="305">
        <f>'South Africa sources'!F87*100</f>
        <v>11.998000000000001</v>
      </c>
      <c r="D88" s="372"/>
      <c r="E88" s="377"/>
      <c r="F88" s="864"/>
      <c r="G88" s="305"/>
      <c r="H88" s="227"/>
      <c r="I88" s="227"/>
    </row>
    <row r="89" spans="1:9" x14ac:dyDescent="0.25">
      <c r="A89">
        <v>1983</v>
      </c>
      <c r="B89" s="732"/>
      <c r="C89" s="305">
        <f>'South Africa sources'!F88*100</f>
        <v>11.34</v>
      </c>
      <c r="D89" s="372"/>
      <c r="E89" s="377"/>
      <c r="F89" s="864"/>
      <c r="G89" s="305"/>
      <c r="H89" s="227"/>
      <c r="I89" s="227"/>
    </row>
    <row r="90" spans="1:9" x14ac:dyDescent="0.25">
      <c r="A90">
        <v>1984</v>
      </c>
      <c r="B90" s="732"/>
      <c r="C90" s="305">
        <f>'South Africa sources'!F89*100</f>
        <v>11.298999999999999</v>
      </c>
      <c r="D90" s="372"/>
      <c r="E90" s="377"/>
      <c r="F90" s="864"/>
      <c r="G90" s="305"/>
      <c r="H90" s="227"/>
      <c r="I90" s="227"/>
    </row>
    <row r="91" spans="1:9" x14ac:dyDescent="0.25">
      <c r="A91">
        <v>1985</v>
      </c>
      <c r="B91" s="732"/>
      <c r="C91" s="305">
        <f>'South Africa sources'!F90*100</f>
        <v>10.639999999999999</v>
      </c>
      <c r="D91" s="372"/>
      <c r="E91" s="377">
        <f>'South Africa sources'!H90*'South Africa'!E$99/'South Africa sources'!H$98</f>
        <v>41.237696335078532</v>
      </c>
      <c r="F91" s="864"/>
      <c r="G91" s="305"/>
      <c r="H91" s="227"/>
      <c r="I91" s="227"/>
    </row>
    <row r="92" spans="1:9" x14ac:dyDescent="0.25">
      <c r="A92">
        <v>1986</v>
      </c>
      <c r="B92" s="732"/>
      <c r="C92" s="305">
        <f>'South Africa sources'!F91*100</f>
        <v>10.352</v>
      </c>
      <c r="D92" s="372"/>
      <c r="E92" s="377"/>
      <c r="F92" s="864"/>
      <c r="G92" s="305"/>
      <c r="H92" s="227"/>
      <c r="I92" s="227"/>
    </row>
    <row r="93" spans="1:9" x14ac:dyDescent="0.25">
      <c r="A93">
        <v>1987</v>
      </c>
      <c r="B93" s="732"/>
      <c r="C93" s="305">
        <f>'South Africa sources'!F92*100</f>
        <v>8.7749999999999986</v>
      </c>
      <c r="D93" s="372"/>
      <c r="E93" s="377"/>
      <c r="F93" s="864"/>
      <c r="G93" s="305"/>
      <c r="H93" s="227"/>
      <c r="I93" s="227"/>
    </row>
    <row r="94" spans="1:9" x14ac:dyDescent="0.25">
      <c r="A94">
        <v>1988</v>
      </c>
      <c r="B94" s="732"/>
      <c r="C94" s="305">
        <f>'South Africa sources'!F93*100</f>
        <v>9.8819999999999997</v>
      </c>
      <c r="D94" s="372"/>
      <c r="E94" s="377"/>
      <c r="F94" s="864"/>
      <c r="G94" s="305"/>
      <c r="H94" s="227"/>
      <c r="I94" s="227"/>
    </row>
    <row r="95" spans="1:9" ht="15.75" thickBot="1" x14ac:dyDescent="0.3">
      <c r="A95">
        <v>1989</v>
      </c>
      <c r="B95" s="732"/>
      <c r="C95" s="735"/>
      <c r="D95" s="372"/>
      <c r="E95" s="377"/>
      <c r="F95" s="864"/>
      <c r="G95" s="305"/>
      <c r="H95" s="223"/>
      <c r="I95" s="223"/>
    </row>
    <row r="96" spans="1:9" ht="15.75" thickTop="1" x14ac:dyDescent="0.25">
      <c r="A96">
        <v>1990</v>
      </c>
      <c r="B96" s="732"/>
      <c r="C96" s="734">
        <f>'South Africa sources'!F95*100</f>
        <v>9.8510000000000009</v>
      </c>
      <c r="D96" s="372"/>
      <c r="E96" s="377">
        <f>'South Africa sources'!H95*'South Africa'!E$99/'South Africa sources'!H$98</f>
        <v>37.517801047120415</v>
      </c>
      <c r="F96" s="864"/>
      <c r="G96" s="305"/>
      <c r="H96" s="223"/>
      <c r="I96" s="223"/>
    </row>
    <row r="97" spans="1:9" x14ac:dyDescent="0.25">
      <c r="A97">
        <v>1991</v>
      </c>
      <c r="B97" s="732">
        <f>'South Africa sources'!B96*'South Africa'!B$99/'South Africa sources'!B$96</f>
        <v>67</v>
      </c>
      <c r="C97" s="305">
        <f>'South Africa sources'!F96*100</f>
        <v>10.536</v>
      </c>
      <c r="D97" s="372"/>
      <c r="E97" s="377"/>
      <c r="F97" s="864"/>
      <c r="G97" s="305"/>
      <c r="H97" s="227"/>
      <c r="I97" s="227"/>
    </row>
    <row r="98" spans="1:9" x14ac:dyDescent="0.25">
      <c r="A98" s="6">
        <v>1992</v>
      </c>
      <c r="B98" s="732"/>
      <c r="C98" s="305">
        <f>'South Africa sources'!F97*100</f>
        <v>10.564</v>
      </c>
      <c r="D98" s="372"/>
      <c r="E98" s="377"/>
      <c r="F98" s="864"/>
      <c r="G98" s="305"/>
      <c r="H98" s="227"/>
      <c r="I98" s="227"/>
    </row>
    <row r="99" spans="1:9" x14ac:dyDescent="0.25">
      <c r="A99" s="6">
        <v>1993</v>
      </c>
      <c r="B99" s="732">
        <f>'South Africa sources'!C98*'South Africa'!B$112/'South Africa sources'!C$110</f>
        <v>67</v>
      </c>
      <c r="C99" s="305">
        <f>'South Africa sources'!F98*100</f>
        <v>10.266</v>
      </c>
      <c r="D99" s="372"/>
      <c r="E99" s="1102">
        <f>'South Africa sources'!I98</f>
        <v>40.6</v>
      </c>
      <c r="F99" s="864"/>
      <c r="G99" s="305"/>
      <c r="H99" s="227"/>
      <c r="I99" s="227"/>
    </row>
    <row r="100" spans="1:9" x14ac:dyDescent="0.25">
      <c r="A100" s="6">
        <v>1994</v>
      </c>
      <c r="B100" s="732"/>
      <c r="C100" s="305"/>
      <c r="D100" s="372"/>
      <c r="E100" s="377"/>
      <c r="F100" s="864"/>
      <c r="G100" s="305"/>
      <c r="H100" s="227"/>
      <c r="I100" s="227"/>
    </row>
    <row r="101" spans="1:9" x14ac:dyDescent="0.25">
      <c r="A101" s="6">
        <v>1995</v>
      </c>
      <c r="B101" s="732"/>
      <c r="C101" s="305"/>
      <c r="D101" s="372"/>
      <c r="E101" s="377"/>
      <c r="F101" s="864"/>
      <c r="G101" s="305"/>
      <c r="H101" s="227"/>
      <c r="I101" s="227"/>
    </row>
    <row r="102" spans="1:9" x14ac:dyDescent="0.25">
      <c r="A102" s="6">
        <v>1996</v>
      </c>
      <c r="B102" s="732"/>
      <c r="C102" s="305"/>
      <c r="D102" s="372"/>
      <c r="E102" s="377"/>
      <c r="F102" s="864"/>
      <c r="G102" s="305"/>
      <c r="H102" s="227"/>
      <c r="I102" s="227"/>
    </row>
    <row r="103" spans="1:9" x14ac:dyDescent="0.25">
      <c r="A103" s="6">
        <v>1997</v>
      </c>
      <c r="B103" s="732"/>
      <c r="C103" s="305"/>
      <c r="D103" s="372"/>
      <c r="E103" s="377"/>
      <c r="F103" s="1100">
        <f>'South Africa sources'!L102*100</f>
        <v>330</v>
      </c>
      <c r="G103" s="305"/>
      <c r="H103" s="227"/>
      <c r="I103" s="227"/>
    </row>
    <row r="104" spans="1:9" x14ac:dyDescent="0.25">
      <c r="A104" s="6">
        <v>1998</v>
      </c>
      <c r="B104" s="732"/>
      <c r="C104" s="305"/>
      <c r="D104" s="372"/>
      <c r="E104" s="377"/>
      <c r="F104" s="1100"/>
      <c r="G104" s="305"/>
      <c r="H104" s="227"/>
      <c r="I104" s="227"/>
    </row>
    <row r="105" spans="1:9" x14ac:dyDescent="0.25">
      <c r="A105" s="6">
        <v>1999</v>
      </c>
      <c r="B105" s="732"/>
      <c r="C105" s="305"/>
      <c r="D105" s="372"/>
      <c r="E105" s="377"/>
      <c r="F105" s="1100"/>
      <c r="G105" s="305"/>
      <c r="H105" s="227"/>
      <c r="I105" s="227"/>
    </row>
    <row r="106" spans="1:9" x14ac:dyDescent="0.25">
      <c r="A106" s="6">
        <v>2000</v>
      </c>
      <c r="B106" s="732">
        <f>'South Africa sources'!C105*'South Africa'!B$112/'South Africa sources'!C$110</f>
        <v>67</v>
      </c>
      <c r="C106" s="305"/>
      <c r="D106" s="372"/>
      <c r="E106" s="377">
        <f>'South Africa sources'!I105</f>
        <v>41.3</v>
      </c>
      <c r="F106" s="1100"/>
      <c r="G106" s="305"/>
      <c r="H106" s="227"/>
      <c r="I106" s="227"/>
    </row>
    <row r="107" spans="1:9" x14ac:dyDescent="0.25">
      <c r="A107" s="6">
        <v>2001</v>
      </c>
      <c r="B107" s="732"/>
      <c r="C107" s="305"/>
      <c r="D107" s="372"/>
      <c r="E107" s="377"/>
      <c r="F107" s="1100">
        <f>'South Africa sources'!L106*100</f>
        <v>420</v>
      </c>
      <c r="G107" s="305"/>
      <c r="H107" s="227"/>
      <c r="I107" s="227"/>
    </row>
    <row r="108" spans="1:9" x14ac:dyDescent="0.25">
      <c r="A108" s="6">
        <v>2002</v>
      </c>
      <c r="B108" s="732"/>
      <c r="C108" s="305">
        <f>'South Africa sources'!F107*100</f>
        <v>16.613372461775601</v>
      </c>
      <c r="D108" s="372"/>
      <c r="E108" s="377"/>
      <c r="F108" s="1100"/>
      <c r="G108" s="305"/>
      <c r="H108" s="227"/>
      <c r="I108" s="227"/>
    </row>
    <row r="109" spans="1:9" x14ac:dyDescent="0.25">
      <c r="A109" s="6">
        <v>2003</v>
      </c>
      <c r="B109" s="732"/>
      <c r="C109" s="305">
        <f>'South Africa sources'!F108*100</f>
        <v>16.9206309042629</v>
      </c>
      <c r="D109" s="372"/>
      <c r="E109" s="377"/>
      <c r="F109" s="1100"/>
      <c r="G109" s="305"/>
      <c r="H109" s="227"/>
      <c r="I109" s="227"/>
    </row>
    <row r="110" spans="1:9" x14ac:dyDescent="0.25">
      <c r="A110" s="6">
        <v>2004</v>
      </c>
      <c r="B110" s="732"/>
      <c r="C110" s="305">
        <f>'South Africa sources'!F109*100</f>
        <v>17.084081101514002</v>
      </c>
      <c r="D110" s="372"/>
      <c r="E110" s="377">
        <f>'South Africa sources'!I109</f>
        <v>33.200000000000003</v>
      </c>
      <c r="F110" s="1100"/>
      <c r="G110" s="305"/>
      <c r="H110" s="227"/>
      <c r="I110" s="227"/>
    </row>
    <row r="111" spans="1:9" x14ac:dyDescent="0.25">
      <c r="A111" s="6">
        <v>2005</v>
      </c>
      <c r="B111" s="732">
        <f>'South Africa sources'!C110*'South Africa'!B$112/'South Africa sources'!C$110</f>
        <v>72</v>
      </c>
      <c r="C111" s="305">
        <f>'South Africa sources'!F110*100</f>
        <v>17.973885708522499</v>
      </c>
      <c r="D111" s="372"/>
      <c r="E111" s="377"/>
      <c r="F111" s="1100">
        <f>'South Africa sources'!L110*100</f>
        <v>520</v>
      </c>
      <c r="G111" s="305"/>
      <c r="H111" s="227"/>
      <c r="I111" s="227"/>
    </row>
    <row r="112" spans="1:9" x14ac:dyDescent="0.25">
      <c r="A112" s="6">
        <v>2006</v>
      </c>
      <c r="B112" s="732">
        <f>'South Africa sources'!D111*100</f>
        <v>72</v>
      </c>
      <c r="C112" s="305">
        <f>'South Africa sources'!F111*100</f>
        <v>19.002366842603401</v>
      </c>
      <c r="D112" s="372">
        <f>'South Africa sources'!J111</f>
        <v>57.2</v>
      </c>
      <c r="E112" s="377"/>
      <c r="F112" s="1100"/>
      <c r="G112" s="305"/>
      <c r="H112" s="227"/>
      <c r="I112" s="227"/>
    </row>
    <row r="113" spans="1:9" x14ac:dyDescent="0.25">
      <c r="A113" s="6">
        <v>2007</v>
      </c>
      <c r="B113" s="732"/>
      <c r="C113" s="305">
        <f>'South Africa sources'!F112*100</f>
        <v>20.056359772958601</v>
      </c>
      <c r="D113" s="372"/>
      <c r="E113" s="377"/>
      <c r="F113" s="1100"/>
      <c r="G113" s="305"/>
      <c r="H113" s="227"/>
      <c r="I113" s="227"/>
    </row>
    <row r="114" spans="1:9" x14ac:dyDescent="0.25">
      <c r="A114" s="6">
        <v>2008</v>
      </c>
      <c r="B114" s="732"/>
      <c r="C114" s="305">
        <f>'South Africa sources'!F113*100</f>
        <v>19.464734393349399</v>
      </c>
      <c r="D114" s="372"/>
      <c r="E114" s="377"/>
      <c r="F114" s="1100">
        <f>'South Africa sources'!L113*100</f>
        <v>500</v>
      </c>
      <c r="G114" s="305"/>
      <c r="H114" s="227"/>
      <c r="I114" s="227"/>
    </row>
    <row r="115" spans="1:9" x14ac:dyDescent="0.25">
      <c r="A115" s="6">
        <v>2009</v>
      </c>
      <c r="B115" s="732">
        <f>'South Africa sources'!D114*100</f>
        <v>70</v>
      </c>
      <c r="C115" s="305">
        <f>'South Africa sources'!F114*100</f>
        <v>18.284383227448998</v>
      </c>
      <c r="D115" s="372">
        <f>'South Africa sources'!J114</f>
        <v>56.8</v>
      </c>
      <c r="E115" s="377"/>
      <c r="F115" s="864"/>
      <c r="G115" s="305"/>
      <c r="H115" s="227"/>
      <c r="I115" s="227"/>
    </row>
    <row r="116" spans="1:9" x14ac:dyDescent="0.25">
      <c r="A116" s="6">
        <v>2010</v>
      </c>
      <c r="B116" s="732"/>
      <c r="C116" s="305">
        <f>'South Africa sources'!F115*100</f>
        <v>18.541273066596201</v>
      </c>
      <c r="D116" s="372"/>
      <c r="E116" s="377"/>
      <c r="F116" s="864"/>
      <c r="G116" s="305"/>
      <c r="H116" s="227"/>
      <c r="I116" s="227"/>
    </row>
    <row r="117" spans="1:9" x14ac:dyDescent="0.25">
      <c r="A117" s="6">
        <v>2011</v>
      </c>
      <c r="B117" s="732">
        <f>'South Africa sources'!D116*100</f>
        <v>69</v>
      </c>
      <c r="C117" s="305">
        <f>'South Africa sources'!F116*100</f>
        <v>18.4595135484326</v>
      </c>
      <c r="D117" s="372">
        <f>'South Africa sources'!J116</f>
        <v>45.5</v>
      </c>
      <c r="E117" s="377"/>
      <c r="F117" s="864"/>
      <c r="G117" s="305"/>
      <c r="H117" s="227"/>
      <c r="I117" s="227"/>
    </row>
    <row r="118" spans="1:9" x14ac:dyDescent="0.25">
      <c r="A118" s="6">
        <v>2012</v>
      </c>
      <c r="B118" s="731"/>
      <c r="C118" s="305">
        <f>'South Africa sources'!F117*100</f>
        <v>19.212811446064801</v>
      </c>
      <c r="D118" s="372"/>
      <c r="E118" s="377"/>
      <c r="F118" s="864"/>
      <c r="G118" s="305"/>
      <c r="H118" s="227"/>
      <c r="I118" s="227"/>
    </row>
    <row r="119" spans="1:9" x14ac:dyDescent="0.25">
      <c r="A119" s="6">
        <v>2013</v>
      </c>
      <c r="B119" s="731"/>
      <c r="C119" s="305"/>
      <c r="D119" s="372"/>
      <c r="E119" s="377"/>
      <c r="F119" s="864"/>
      <c r="G119" s="305"/>
      <c r="H119" s="227"/>
      <c r="I119" s="227"/>
    </row>
    <row r="120" spans="1:9" x14ac:dyDescent="0.25">
      <c r="A120" s="6">
        <v>2014</v>
      </c>
      <c r="B120" s="731"/>
      <c r="C120" s="305"/>
      <c r="D120" s="372"/>
      <c r="E120" s="377"/>
      <c r="F120" s="864"/>
      <c r="G120" s="305"/>
      <c r="H120" s="227"/>
      <c r="I120" s="227"/>
    </row>
    <row r="121" spans="1:9" ht="15.75" thickBot="1" x14ac:dyDescent="0.3">
      <c r="A121" s="143">
        <v>2015</v>
      </c>
      <c r="B121" s="667"/>
      <c r="C121" s="235"/>
      <c r="D121" s="807"/>
      <c r="E121" s="808"/>
      <c r="F121" s="1073"/>
      <c r="G121" s="306"/>
      <c r="H121" s="223"/>
      <c r="I121" s="223"/>
    </row>
    <row r="122" spans="1:9" ht="15.75" thickTop="1" x14ac:dyDescent="0.25">
      <c r="B122" s="119"/>
      <c r="D122" s="119"/>
      <c r="E122" s="119"/>
      <c r="F122" s="120"/>
      <c r="G122" s="120"/>
      <c r="H122" s="120"/>
      <c r="I122" s="120"/>
    </row>
    <row r="123" spans="1:9" x14ac:dyDescent="0.25">
      <c r="A123" s="42" t="s">
        <v>70</v>
      </c>
      <c r="B123" s="1509" t="s">
        <v>71</v>
      </c>
      <c r="C123" s="1509"/>
      <c r="D123" s="1509"/>
      <c r="E123" s="1509"/>
      <c r="F123" s="43"/>
      <c r="G123" s="19"/>
      <c r="H123" s="121"/>
    </row>
    <row r="124" spans="1:9" x14ac:dyDescent="0.25">
      <c r="A124" s="42"/>
      <c r="B124" s="1079" t="s">
        <v>485</v>
      </c>
      <c r="C124" s="685"/>
      <c r="D124" s="685"/>
      <c r="E124" s="685"/>
      <c r="F124" s="43"/>
      <c r="G124" s="19"/>
    </row>
    <row r="125" spans="1:9" ht="36" customHeight="1" x14ac:dyDescent="0.25">
      <c r="A125" s="42" t="s">
        <v>72</v>
      </c>
      <c r="B125" s="1510" t="s">
        <v>486</v>
      </c>
      <c r="C125" s="1510"/>
      <c r="D125" s="1510"/>
      <c r="E125" s="1510"/>
      <c r="F125" s="1510"/>
      <c r="G125" s="1510"/>
      <c r="H125" s="1510"/>
      <c r="I125" s="304"/>
    </row>
    <row r="126" spans="1:9" x14ac:dyDescent="0.25">
      <c r="A126" s="46" t="s">
        <v>73</v>
      </c>
      <c r="B126" s="696"/>
      <c r="C126" s="696"/>
      <c r="D126" s="696"/>
      <c r="E126" s="696"/>
      <c r="F126" s="45"/>
      <c r="G126" s="45"/>
      <c r="H126" s="304"/>
      <c r="I126" s="304"/>
    </row>
    <row r="127" spans="1:9" s="70" customFormat="1" ht="33" customHeight="1" x14ac:dyDescent="0.25">
      <c r="A127" s="49" t="s">
        <v>55</v>
      </c>
      <c r="B127" s="1553" t="s">
        <v>686</v>
      </c>
      <c r="C127" s="1508"/>
      <c r="D127" s="1508"/>
      <c r="E127" s="1508"/>
      <c r="F127" s="1508"/>
      <c r="G127" s="1508"/>
      <c r="H127" s="1508"/>
      <c r="I127" s="123"/>
    </row>
    <row r="128" spans="1:9" s="70" customFormat="1" ht="45" customHeight="1" x14ac:dyDescent="0.25">
      <c r="A128" s="379" t="s">
        <v>57</v>
      </c>
      <c r="B128" s="1553" t="s">
        <v>687</v>
      </c>
      <c r="C128" s="1508"/>
      <c r="D128" s="1508"/>
      <c r="E128" s="1508"/>
      <c r="F128" s="1508"/>
      <c r="G128" s="1508"/>
      <c r="H128" s="1508"/>
      <c r="I128" s="123"/>
    </row>
    <row r="129" spans="1:9" s="70" customFormat="1" ht="78.95" customHeight="1" x14ac:dyDescent="0.25">
      <c r="A129" s="379" t="s">
        <v>57</v>
      </c>
      <c r="B129" s="1553" t="s">
        <v>688</v>
      </c>
      <c r="C129" s="1553"/>
      <c r="D129" s="1553"/>
      <c r="E129" s="1553"/>
      <c r="F129" s="1553"/>
      <c r="G129" s="1553"/>
      <c r="H129" s="1553"/>
      <c r="I129" s="124"/>
    </row>
    <row r="130" spans="1:9" x14ac:dyDescent="0.25">
      <c r="A130" s="379" t="s">
        <v>58</v>
      </c>
      <c r="B130" s="1553" t="s">
        <v>689</v>
      </c>
      <c r="C130" s="1508"/>
      <c r="D130" s="1508"/>
      <c r="E130" s="1508"/>
      <c r="F130" s="1508"/>
      <c r="G130" s="1508"/>
      <c r="H130" s="1508"/>
      <c r="I130" s="123"/>
    </row>
    <row r="131" spans="1:9" x14ac:dyDescent="0.25">
      <c r="A131" s="49" t="s">
        <v>59</v>
      </c>
      <c r="B131" s="1553" t="s">
        <v>181</v>
      </c>
      <c r="C131" s="1508"/>
      <c r="D131" s="1508"/>
      <c r="E131" s="1508"/>
      <c r="F131" s="1508"/>
      <c r="G131" s="1508"/>
      <c r="H131" s="1508"/>
      <c r="I131" s="697"/>
    </row>
    <row r="132" spans="1:9" x14ac:dyDescent="0.25">
      <c r="A132" s="49"/>
      <c r="B132" s="32"/>
      <c r="C132" s="32"/>
      <c r="D132" s="32"/>
      <c r="E132" s="32"/>
      <c r="F132" s="32"/>
    </row>
    <row r="133" spans="1:9" x14ac:dyDescent="0.25">
      <c r="A133" s="19"/>
      <c r="B133" s="1503" t="s">
        <v>78</v>
      </c>
      <c r="C133" s="1503"/>
      <c r="D133" s="1503"/>
      <c r="E133" s="32"/>
      <c r="F133" s="32"/>
    </row>
  </sheetData>
  <mergeCells count="11">
    <mergeCell ref="D2:E2"/>
    <mergeCell ref="B133:D133"/>
    <mergeCell ref="B1:G1"/>
    <mergeCell ref="B129:H129"/>
    <mergeCell ref="B130:H130"/>
    <mergeCell ref="B131:H131"/>
    <mergeCell ref="D3:E3"/>
    <mergeCell ref="B123:E123"/>
    <mergeCell ref="B125:H125"/>
    <mergeCell ref="B127:H127"/>
    <mergeCell ref="B128:H128"/>
  </mergeCells>
  <hyperlinks>
    <hyperlink ref="H126" r:id="rId1" display="http://www.lisdatacenter.org/data-access/key-figures/" xr:uid="{00000000-0004-0000-2700-000000000000}"/>
    <hyperlink ref="B133" location="'South Africa sources'!A1" display="Explore the original series, references, and sources" xr:uid="{00000000-0004-0000-2700-000001000000}"/>
  </hyperlinks>
  <pageMargins left="0.7" right="0.7" top="0.75" bottom="0.75" header="0.3" footer="0.3"/>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U142"/>
  <sheetViews>
    <sheetView workbookViewId="0">
      <pane xSplit="1" ySplit="4" topLeftCell="B5" activePane="bottomRight" state="frozen"/>
      <selection pane="topRight" activeCell="B1" sqref="B1"/>
      <selection pane="bottomLeft" activeCell="A5" sqref="A5"/>
      <selection pane="bottomRight" activeCell="F7" sqref="F7"/>
    </sheetView>
  </sheetViews>
  <sheetFormatPr defaultColWidth="8.85546875" defaultRowHeight="15" x14ac:dyDescent="0.25"/>
  <cols>
    <col min="1" max="1" width="9.7109375" style="19" customWidth="1"/>
    <col min="2" max="2" width="15" style="70" customWidth="1"/>
    <col min="3" max="3" width="15.42578125" style="70" customWidth="1"/>
    <col min="4" max="4" width="14.28515625" style="70" customWidth="1"/>
    <col min="5" max="5" width="1.42578125" customWidth="1"/>
    <col min="6" max="6" width="22.28515625" customWidth="1"/>
    <col min="7" max="7" width="1.42578125" customWidth="1"/>
    <col min="8" max="8" width="16.42578125" customWidth="1"/>
    <col min="9" max="9" width="17.85546875" customWidth="1"/>
    <col min="10" max="10" width="14.42578125" customWidth="1"/>
    <col min="11" max="11" width="1.7109375" customWidth="1"/>
    <col min="12" max="12" width="19.140625" customWidth="1"/>
    <col min="13" max="13" width="4.140625" customWidth="1"/>
    <col min="14" max="14" width="3.140625" customWidth="1"/>
    <col min="15" max="15" width="3.140625" style="70" customWidth="1"/>
  </cols>
  <sheetData>
    <row r="1" spans="1:15" ht="27" thickBot="1" x14ac:dyDescent="0.45">
      <c r="B1" s="1567" t="s">
        <v>830</v>
      </c>
      <c r="C1" s="1568"/>
      <c r="D1" s="1568"/>
      <c r="E1" s="1568"/>
      <c r="F1" s="1568"/>
      <c r="G1" s="1568"/>
      <c r="H1" s="1568"/>
      <c r="I1" s="1568"/>
      <c r="J1" s="1568"/>
      <c r="K1" s="1568"/>
      <c r="L1" s="1568"/>
      <c r="M1" s="56"/>
      <c r="N1" s="256"/>
    </row>
    <row r="2" spans="1:15" x14ac:dyDescent="0.25">
      <c r="B2" s="1517" t="s">
        <v>175</v>
      </c>
      <c r="C2" s="1518"/>
      <c r="D2" s="1519"/>
      <c r="E2" s="58"/>
      <c r="F2" s="109" t="s">
        <v>61</v>
      </c>
      <c r="G2" s="59"/>
      <c r="H2" s="1517" t="s">
        <v>62</v>
      </c>
      <c r="I2" s="1518"/>
      <c r="J2" s="1519"/>
      <c r="K2" s="59"/>
      <c r="L2" s="335" t="s">
        <v>280</v>
      </c>
      <c r="M2" s="688"/>
      <c r="N2" s="257"/>
    </row>
    <row r="3" spans="1:15" x14ac:dyDescent="0.25">
      <c r="A3" s="24" t="s">
        <v>65</v>
      </c>
      <c r="B3" s="60" t="s">
        <v>79</v>
      </c>
      <c r="C3" s="834" t="s">
        <v>80</v>
      </c>
      <c r="D3" s="770" t="s">
        <v>81</v>
      </c>
      <c r="E3" s="693"/>
      <c r="F3" s="84" t="s">
        <v>82</v>
      </c>
      <c r="G3" s="693"/>
      <c r="H3" s="60" t="s">
        <v>83</v>
      </c>
      <c r="I3" s="834" t="s">
        <v>84</v>
      </c>
      <c r="J3" s="770" t="s">
        <v>85</v>
      </c>
      <c r="K3" s="693"/>
      <c r="L3" s="84" t="s">
        <v>86</v>
      </c>
      <c r="M3" s="693"/>
      <c r="N3" s="251"/>
      <c r="O3" s="246"/>
    </row>
    <row r="4" spans="1:15" ht="76.5" x14ac:dyDescent="0.25">
      <c r="A4" s="28" t="s">
        <v>4</v>
      </c>
      <c r="B4" s="1390" t="s">
        <v>298</v>
      </c>
      <c r="C4" s="1391" t="s">
        <v>293</v>
      </c>
      <c r="D4" s="1392" t="s">
        <v>292</v>
      </c>
      <c r="E4" s="1173"/>
      <c r="F4" s="1101" t="s">
        <v>468</v>
      </c>
      <c r="G4" s="1173"/>
      <c r="H4" s="1393" t="s">
        <v>658</v>
      </c>
      <c r="I4" s="1394" t="s">
        <v>659</v>
      </c>
      <c r="J4" s="1392" t="s">
        <v>299</v>
      </c>
      <c r="K4" s="1209"/>
      <c r="L4" s="1343" t="s">
        <v>301</v>
      </c>
      <c r="M4" s="133"/>
      <c r="N4" s="252"/>
      <c r="O4" s="67"/>
    </row>
    <row r="5" spans="1:15" x14ac:dyDescent="0.25">
      <c r="A5" s="19">
        <v>1900</v>
      </c>
      <c r="B5" s="1087"/>
      <c r="C5" s="898"/>
      <c r="D5" s="51"/>
      <c r="E5" s="1211"/>
      <c r="F5" s="1212"/>
      <c r="G5" s="1211"/>
      <c r="H5" s="1347"/>
      <c r="I5" s="1213"/>
      <c r="J5" s="1345"/>
      <c r="K5" s="1213"/>
      <c r="L5" s="1343"/>
      <c r="M5" s="516"/>
      <c r="N5" s="250"/>
      <c r="O5" s="65"/>
    </row>
    <row r="6" spans="1:15" x14ac:dyDescent="0.25">
      <c r="A6" s="19">
        <v>1901</v>
      </c>
      <c r="B6" s="1087"/>
      <c r="C6" s="1253"/>
      <c r="D6" s="51"/>
      <c r="E6" s="1211"/>
      <c r="F6" s="1212"/>
      <c r="G6" s="1211"/>
      <c r="H6" s="1347"/>
      <c r="I6" s="1213"/>
      <c r="J6" s="1345"/>
      <c r="K6" s="1213"/>
      <c r="L6" s="1343"/>
      <c r="M6" s="516"/>
      <c r="N6" s="250"/>
      <c r="O6" s="65"/>
    </row>
    <row r="7" spans="1:15" x14ac:dyDescent="0.25">
      <c r="A7" s="19">
        <v>1902</v>
      </c>
      <c r="B7" s="1087"/>
      <c r="C7" s="1253"/>
      <c r="D7" s="51"/>
      <c r="E7" s="1211"/>
      <c r="F7" s="1212"/>
      <c r="G7" s="1211"/>
      <c r="H7" s="1347"/>
      <c r="I7" s="1213"/>
      <c r="J7" s="1345"/>
      <c r="K7" s="1213"/>
      <c r="L7" s="1343"/>
      <c r="M7" s="516"/>
      <c r="N7" s="250"/>
      <c r="O7" s="65"/>
    </row>
    <row r="8" spans="1:15" x14ac:dyDescent="0.25">
      <c r="A8" s="19">
        <v>1903</v>
      </c>
      <c r="B8" s="1087"/>
      <c r="C8" s="1253"/>
      <c r="D8" s="51"/>
      <c r="E8" s="1211"/>
      <c r="F8" s="1212"/>
      <c r="G8" s="1211"/>
      <c r="H8" s="1347"/>
      <c r="I8" s="1213"/>
      <c r="J8" s="1345"/>
      <c r="K8" s="1213"/>
      <c r="L8" s="1343"/>
      <c r="M8" s="516"/>
      <c r="N8" s="250"/>
      <c r="O8" s="65"/>
    </row>
    <row r="9" spans="1:15" x14ac:dyDescent="0.25">
      <c r="A9" s="19">
        <v>1904</v>
      </c>
      <c r="B9" s="1087"/>
      <c r="C9" s="1253"/>
      <c r="D9" s="51"/>
      <c r="E9" s="1211"/>
      <c r="F9" s="1212"/>
      <c r="G9" s="1211"/>
      <c r="H9" s="1347"/>
      <c r="I9" s="1213"/>
      <c r="J9" s="1345"/>
      <c r="K9" s="1213"/>
      <c r="L9" s="1343"/>
      <c r="M9" s="516"/>
      <c r="N9" s="250"/>
      <c r="O9" s="65"/>
    </row>
    <row r="10" spans="1:15" x14ac:dyDescent="0.25">
      <c r="A10" s="19">
        <v>1905</v>
      </c>
      <c r="B10" s="1087"/>
      <c r="C10" s="1253"/>
      <c r="D10" s="51"/>
      <c r="E10" s="1211"/>
      <c r="F10" s="1212"/>
      <c r="G10" s="1211"/>
      <c r="H10" s="1347"/>
      <c r="I10" s="1213"/>
      <c r="J10" s="1345"/>
      <c r="K10" s="1213"/>
      <c r="L10" s="1343"/>
      <c r="M10" s="516"/>
      <c r="N10" s="250"/>
      <c r="O10" s="65"/>
    </row>
    <row r="11" spans="1:15" x14ac:dyDescent="0.25">
      <c r="A11" s="19">
        <v>1906</v>
      </c>
      <c r="B11" s="1087"/>
      <c r="C11" s="1253"/>
      <c r="D11" s="51"/>
      <c r="E11" s="1211"/>
      <c r="F11" s="1212"/>
      <c r="G11" s="1211"/>
      <c r="H11" s="1347"/>
      <c r="I11" s="1213"/>
      <c r="J11" s="1345"/>
      <c r="K11" s="1213"/>
      <c r="L11" s="1343"/>
      <c r="M11" s="516"/>
      <c r="N11" s="250"/>
      <c r="O11" s="65"/>
    </row>
    <row r="12" spans="1:15" x14ac:dyDescent="0.25">
      <c r="A12" s="19">
        <v>1907</v>
      </c>
      <c r="B12" s="1087"/>
      <c r="C12" s="1253"/>
      <c r="D12" s="51"/>
      <c r="E12" s="1211"/>
      <c r="F12" s="1212"/>
      <c r="G12" s="1211"/>
      <c r="H12" s="1347"/>
      <c r="I12" s="1213"/>
      <c r="J12" s="1345"/>
      <c r="K12" s="1213"/>
      <c r="L12" s="1343"/>
      <c r="M12" s="516"/>
      <c r="N12" s="250"/>
      <c r="O12" s="65"/>
    </row>
    <row r="13" spans="1:15" x14ac:dyDescent="0.25">
      <c r="A13" s="19">
        <v>1908</v>
      </c>
      <c r="B13" s="1087"/>
      <c r="C13" s="1253"/>
      <c r="D13" s="51"/>
      <c r="E13" s="1211"/>
      <c r="F13" s="1212"/>
      <c r="G13" s="1211"/>
      <c r="H13" s="1347"/>
      <c r="I13" s="1213"/>
      <c r="J13" s="1345"/>
      <c r="K13" s="1213"/>
      <c r="L13" s="1343"/>
      <c r="M13" s="516"/>
      <c r="N13" s="250"/>
      <c r="O13" s="65"/>
    </row>
    <row r="14" spans="1:15" x14ac:dyDescent="0.25">
      <c r="A14" s="19">
        <v>1909</v>
      </c>
      <c r="B14" s="1087"/>
      <c r="C14" s="1253"/>
      <c r="D14" s="51"/>
      <c r="E14" s="1211"/>
      <c r="F14" s="1212"/>
      <c r="G14" s="1211"/>
      <c r="H14" s="1347"/>
      <c r="I14" s="1213"/>
      <c r="J14" s="1345"/>
      <c r="K14" s="1213"/>
      <c r="L14" s="1343"/>
      <c r="M14" s="516"/>
      <c r="N14" s="250"/>
      <c r="O14" s="65"/>
    </row>
    <row r="15" spans="1:15" x14ac:dyDescent="0.25">
      <c r="A15" s="19">
        <v>1910</v>
      </c>
      <c r="B15" s="1087"/>
      <c r="C15" s="1253"/>
      <c r="D15" s="51"/>
      <c r="E15" s="1211"/>
      <c r="F15" s="1212"/>
      <c r="G15" s="1211"/>
      <c r="H15" s="1347"/>
      <c r="I15" s="1213"/>
      <c r="J15" s="1345"/>
      <c r="K15" s="1213"/>
      <c r="L15" s="1343"/>
      <c r="M15" s="516"/>
      <c r="N15" s="250"/>
      <c r="O15" s="65"/>
    </row>
    <row r="16" spans="1:15" x14ac:dyDescent="0.25">
      <c r="A16" s="19">
        <v>1911</v>
      </c>
      <c r="B16" s="1087"/>
      <c r="C16" s="1256"/>
      <c r="D16" s="51"/>
      <c r="E16" s="1218"/>
      <c r="F16" s="1212"/>
      <c r="G16" s="1218"/>
      <c r="H16" s="1318"/>
      <c r="I16" s="1219"/>
      <c r="J16" s="1309"/>
      <c r="K16" s="1219"/>
      <c r="L16" s="1304"/>
      <c r="M16" s="517"/>
      <c r="N16" s="245"/>
      <c r="O16" s="90"/>
    </row>
    <row r="17" spans="1:15" x14ac:dyDescent="0.25">
      <c r="A17" s="19">
        <v>1912</v>
      </c>
      <c r="B17" s="1087"/>
      <c r="C17" s="1256"/>
      <c r="D17" s="51"/>
      <c r="E17" s="1218"/>
      <c r="F17" s="1212"/>
      <c r="G17" s="1218"/>
      <c r="H17" s="1318"/>
      <c r="I17" s="1219"/>
      <c r="J17" s="1309"/>
      <c r="K17" s="1219"/>
      <c r="L17" s="1304"/>
      <c r="M17" s="517"/>
      <c r="N17" s="245"/>
      <c r="O17" s="90"/>
    </row>
    <row r="18" spans="1:15" x14ac:dyDescent="0.25">
      <c r="A18" s="19">
        <v>1913</v>
      </c>
      <c r="B18" s="1087"/>
      <c r="C18" s="1256"/>
      <c r="D18" s="51"/>
      <c r="E18" s="1218"/>
      <c r="F18" s="1212"/>
      <c r="G18" s="1218"/>
      <c r="H18" s="1318"/>
      <c r="I18" s="1219"/>
      <c r="J18" s="1309"/>
      <c r="K18" s="1219"/>
      <c r="L18" s="1304"/>
      <c r="M18" s="517"/>
      <c r="N18" s="245"/>
      <c r="O18" s="90"/>
    </row>
    <row r="19" spans="1:15" x14ac:dyDescent="0.25">
      <c r="A19" s="19">
        <v>1914</v>
      </c>
      <c r="B19" s="1087"/>
      <c r="C19" s="1256"/>
      <c r="D19" s="51"/>
      <c r="E19" s="1218"/>
      <c r="F19" s="1212">
        <f>[30]Data!$T16</f>
        <v>0.220328818942779</v>
      </c>
      <c r="G19" s="1218"/>
      <c r="H19" s="1318"/>
      <c r="I19" s="1219"/>
      <c r="J19" s="1309"/>
      <c r="K19" s="1219"/>
      <c r="L19" s="1304"/>
      <c r="M19" s="517"/>
      <c r="N19" s="245"/>
      <c r="O19" s="90"/>
    </row>
    <row r="20" spans="1:15" x14ac:dyDescent="0.25">
      <c r="A20" s="19">
        <v>1915</v>
      </c>
      <c r="B20" s="1087"/>
      <c r="C20" s="1256"/>
      <c r="D20" s="51"/>
      <c r="E20" s="1218"/>
      <c r="F20" s="1212">
        <f>[30]Data!$T17</f>
        <v>0.21951109778434399</v>
      </c>
      <c r="G20" s="1218"/>
      <c r="H20" s="1318"/>
      <c r="I20" s="1219"/>
      <c r="J20" s="1309"/>
      <c r="K20" s="1219"/>
      <c r="L20" s="1304"/>
      <c r="M20" s="517"/>
      <c r="N20" s="245"/>
      <c r="O20" s="90"/>
    </row>
    <row r="21" spans="1:15" x14ac:dyDescent="0.25">
      <c r="A21" s="19">
        <v>1916</v>
      </c>
      <c r="B21" s="1087"/>
      <c r="C21" s="1256"/>
      <c r="D21" s="51"/>
      <c r="E21" s="1218"/>
      <c r="F21" s="1212">
        <f>[30]Data!$T18</f>
        <v>0.220617965267907</v>
      </c>
      <c r="G21" s="1218"/>
      <c r="H21" s="1318"/>
      <c r="I21" s="1219"/>
      <c r="J21" s="1309"/>
      <c r="K21" s="1219"/>
      <c r="L21" s="1304"/>
      <c r="M21" s="517"/>
      <c r="N21" s="245"/>
      <c r="O21" s="90"/>
    </row>
    <row r="22" spans="1:15" x14ac:dyDescent="0.25">
      <c r="A22" s="19">
        <v>1917</v>
      </c>
      <c r="B22" s="1087"/>
      <c r="C22" s="1256"/>
      <c r="D22" s="51"/>
      <c r="E22" s="1218"/>
      <c r="F22" s="1212">
        <f>[30]Data!$T19</f>
        <v>0.22894516860603301</v>
      </c>
      <c r="G22" s="1218"/>
      <c r="H22" s="1318"/>
      <c r="I22" s="1219"/>
      <c r="J22" s="1309"/>
      <c r="K22" s="1219"/>
      <c r="L22" s="1304"/>
      <c r="M22" s="517"/>
      <c r="N22" s="245"/>
      <c r="O22" s="90"/>
    </row>
    <row r="23" spans="1:15" x14ac:dyDescent="0.25">
      <c r="A23" s="19">
        <v>1918</v>
      </c>
      <c r="B23" s="1087"/>
      <c r="C23" s="1256"/>
      <c r="D23" s="51"/>
      <c r="E23" s="1218"/>
      <c r="F23" s="1212">
        <f>[30]Data!$T20</f>
        <v>0.210975983421157</v>
      </c>
      <c r="G23" s="1218"/>
      <c r="H23" s="1318"/>
      <c r="I23" s="1219"/>
      <c r="J23" s="1309"/>
      <c r="K23" s="1219"/>
      <c r="L23" s="1304"/>
      <c r="M23" s="517"/>
      <c r="N23" s="245"/>
      <c r="O23" s="90"/>
    </row>
    <row r="24" spans="1:15" x14ac:dyDescent="0.25">
      <c r="A24" s="19">
        <v>1919</v>
      </c>
      <c r="B24" s="1087"/>
      <c r="C24" s="1256"/>
      <c r="D24" s="51"/>
      <c r="E24" s="1218"/>
      <c r="F24" s="1212">
        <f>[30]Data!$T21</f>
        <v>0.190954717010627</v>
      </c>
      <c r="G24" s="1218"/>
      <c r="H24" s="1318"/>
      <c r="I24" s="1219"/>
      <c r="J24" s="1309"/>
      <c r="K24" s="1219"/>
      <c r="L24" s="1304"/>
      <c r="M24" s="517"/>
      <c r="N24" s="245"/>
      <c r="O24" s="90"/>
    </row>
    <row r="25" spans="1:15" x14ac:dyDescent="0.25">
      <c r="A25" s="19">
        <v>1920</v>
      </c>
      <c r="B25" s="1087"/>
      <c r="C25" s="1256"/>
      <c r="D25" s="51"/>
      <c r="E25" s="1218"/>
      <c r="F25" s="1212">
        <f>[30]Data!$T22</f>
        <v>0.203098474537631</v>
      </c>
      <c r="G25" s="1218"/>
      <c r="H25" s="1318"/>
      <c r="I25" s="1219"/>
      <c r="J25" s="1309"/>
      <c r="K25" s="1219"/>
      <c r="L25" s="1304"/>
      <c r="M25" s="517"/>
      <c r="N25" s="245"/>
      <c r="O25" s="90"/>
    </row>
    <row r="26" spans="1:15" x14ac:dyDescent="0.25">
      <c r="A26" s="19">
        <v>1921</v>
      </c>
      <c r="B26" s="1087"/>
      <c r="C26" s="1256"/>
      <c r="D26" s="51"/>
      <c r="E26" s="1218"/>
      <c r="F26" s="1212">
        <f>[30]Data!$T23</f>
        <v>0.218178443544357</v>
      </c>
      <c r="G26" s="1218"/>
      <c r="H26" s="1318"/>
      <c r="I26" s="1219"/>
      <c r="J26" s="1309"/>
      <c r="K26" s="1219"/>
      <c r="L26" s="1304"/>
      <c r="M26" s="517"/>
      <c r="N26" s="245"/>
      <c r="O26" s="90"/>
    </row>
    <row r="27" spans="1:15" x14ac:dyDescent="0.25">
      <c r="A27" s="19">
        <v>1922</v>
      </c>
      <c r="B27" s="1087"/>
      <c r="C27" s="1256"/>
      <c r="D27" s="51"/>
      <c r="E27" s="1218"/>
      <c r="F27" s="1212">
        <f>[30]Data!$T24</f>
        <v>0.19220721836954999</v>
      </c>
      <c r="G27" s="1218"/>
      <c r="H27" s="1318"/>
      <c r="I27" s="1219"/>
      <c r="J27" s="1309"/>
      <c r="K27" s="1219"/>
      <c r="L27" s="1304"/>
      <c r="M27" s="517"/>
      <c r="N27" s="245"/>
      <c r="O27" s="90"/>
    </row>
    <row r="28" spans="1:15" x14ac:dyDescent="0.25">
      <c r="A28" s="19">
        <v>1923</v>
      </c>
      <c r="B28" s="1087"/>
      <c r="C28" s="1256"/>
      <c r="D28" s="51"/>
      <c r="E28" s="1218"/>
      <c r="F28" s="1212">
        <f>[30]Data!$T25</f>
        <v>0.19527194351183999</v>
      </c>
      <c r="G28" s="1218"/>
      <c r="H28" s="1318"/>
      <c r="I28" s="1219"/>
      <c r="J28" s="1309"/>
      <c r="K28" s="1219"/>
      <c r="L28" s="1304"/>
      <c r="M28" s="517"/>
      <c r="N28" s="245"/>
      <c r="O28" s="90"/>
    </row>
    <row r="29" spans="1:15" x14ac:dyDescent="0.25">
      <c r="A29" s="19">
        <v>1924</v>
      </c>
      <c r="B29" s="1087"/>
      <c r="C29" s="1256"/>
      <c r="D29" s="51"/>
      <c r="E29" s="1218"/>
      <c r="F29" s="1212">
        <f>[30]Data!$T26</f>
        <v>0.19965757935901901</v>
      </c>
      <c r="G29" s="1218"/>
      <c r="H29" s="1318"/>
      <c r="I29" s="1219"/>
      <c r="J29" s="1309"/>
      <c r="K29" s="1219"/>
      <c r="L29" s="1304"/>
      <c r="M29" s="517"/>
      <c r="N29" s="245"/>
      <c r="O29" s="90"/>
    </row>
    <row r="30" spans="1:15" x14ac:dyDescent="0.25">
      <c r="A30" s="19">
        <v>1925</v>
      </c>
      <c r="B30" s="1087"/>
      <c r="C30" s="1256"/>
      <c r="D30" s="51"/>
      <c r="E30" s="1218"/>
      <c r="F30" s="1212">
        <f>[30]Data!$T27</f>
        <v>0.20613115389112799</v>
      </c>
      <c r="G30" s="1218"/>
      <c r="H30" s="1318"/>
      <c r="I30" s="1219"/>
      <c r="J30" s="1309"/>
      <c r="K30" s="1219"/>
      <c r="L30" s="1304"/>
      <c r="M30" s="517"/>
      <c r="N30" s="245"/>
      <c r="O30" s="90"/>
    </row>
    <row r="31" spans="1:15" x14ac:dyDescent="0.25">
      <c r="A31" s="19">
        <v>1926</v>
      </c>
      <c r="B31" s="1087"/>
      <c r="C31" s="1256"/>
      <c r="D31" s="51"/>
      <c r="E31" s="1218"/>
      <c r="F31" s="1212">
        <f>[30]Data!$T28</f>
        <v>0.201966783581949</v>
      </c>
      <c r="G31" s="1218"/>
      <c r="H31" s="1318"/>
      <c r="I31" s="1219"/>
      <c r="J31" s="1309"/>
      <c r="K31" s="1219"/>
      <c r="L31" s="1304"/>
      <c r="M31" s="517"/>
      <c r="N31" s="245"/>
      <c r="O31" s="90"/>
    </row>
    <row r="32" spans="1:15" x14ac:dyDescent="0.25">
      <c r="A32" s="19">
        <v>1927</v>
      </c>
      <c r="B32" s="1087"/>
      <c r="C32" s="1256"/>
      <c r="D32" s="51"/>
      <c r="E32" s="1218"/>
      <c r="F32" s="1212">
        <f>[30]Data!$T29</f>
        <v>0.19992780574514701</v>
      </c>
      <c r="G32" s="1218"/>
      <c r="H32" s="1318"/>
      <c r="I32" s="1219"/>
      <c r="J32" s="1309"/>
      <c r="K32" s="1219"/>
      <c r="L32" s="1304"/>
      <c r="M32" s="517"/>
      <c r="N32" s="245"/>
      <c r="O32" s="90"/>
    </row>
    <row r="33" spans="1:15" x14ac:dyDescent="0.25">
      <c r="A33" s="19">
        <v>1928</v>
      </c>
      <c r="B33" s="1087"/>
      <c r="C33" s="1256"/>
      <c r="D33" s="51"/>
      <c r="E33" s="1218"/>
      <c r="F33" s="1212">
        <f>[30]Data!$T30</f>
        <v>0.20080408268979999</v>
      </c>
      <c r="G33" s="1218"/>
      <c r="H33" s="1318"/>
      <c r="I33" s="1219"/>
      <c r="J33" s="1309"/>
      <c r="K33" s="1219"/>
      <c r="L33" s="1304"/>
      <c r="M33" s="517"/>
      <c r="N33" s="245"/>
      <c r="O33" s="90"/>
    </row>
    <row r="34" spans="1:15" x14ac:dyDescent="0.25">
      <c r="A34" s="19">
        <v>1929</v>
      </c>
      <c r="B34" s="1087"/>
      <c r="C34" s="1256"/>
      <c r="D34" s="51"/>
      <c r="E34" s="1218"/>
      <c r="F34" s="1212">
        <f>[30]Data!$T31</f>
        <v>0.20147380413627899</v>
      </c>
      <c r="G34" s="1218"/>
      <c r="H34" s="1318"/>
      <c r="I34" s="1219"/>
      <c r="J34" s="1309"/>
      <c r="K34" s="1219"/>
      <c r="L34" s="1304"/>
      <c r="M34" s="517"/>
      <c r="N34" s="245"/>
      <c r="O34" s="90"/>
    </row>
    <row r="35" spans="1:15" x14ac:dyDescent="0.25">
      <c r="A35" s="19">
        <v>1930</v>
      </c>
      <c r="B35" s="1087"/>
      <c r="C35" s="1256"/>
      <c r="D35" s="51"/>
      <c r="E35" s="1218"/>
      <c r="F35" s="1212">
        <f>[30]Data!$T32</f>
        <v>0.20534042149835999</v>
      </c>
      <c r="G35" s="1218"/>
      <c r="H35" s="1318"/>
      <c r="I35" s="1219"/>
      <c r="J35" s="1309"/>
      <c r="K35" s="1219"/>
      <c r="L35" s="1301"/>
      <c r="M35" s="517"/>
      <c r="N35" s="245"/>
      <c r="O35" s="90"/>
    </row>
    <row r="36" spans="1:15" x14ac:dyDescent="0.25">
      <c r="A36" s="19">
        <v>1931</v>
      </c>
      <c r="B36" s="1087"/>
      <c r="C36" s="1256"/>
      <c r="D36" s="51"/>
      <c r="E36" s="1218"/>
      <c r="F36" s="1212">
        <f>[30]Data!$T33</f>
        <v>0.20342635633319101</v>
      </c>
      <c r="G36" s="1218"/>
      <c r="H36" s="1318"/>
      <c r="I36" s="1219"/>
      <c r="J36" s="1309"/>
      <c r="K36" s="1219"/>
      <c r="L36" s="1301"/>
      <c r="M36" s="517"/>
      <c r="N36" s="245"/>
      <c r="O36" s="90"/>
    </row>
    <row r="37" spans="1:15" x14ac:dyDescent="0.25">
      <c r="A37" s="19">
        <v>1932</v>
      </c>
      <c r="B37" s="1087"/>
      <c r="C37" s="1256"/>
      <c r="D37" s="51"/>
      <c r="E37" s="1218"/>
      <c r="F37" s="1212">
        <f>[30]Data!$T34</f>
        <v>0.19771236422246199</v>
      </c>
      <c r="G37" s="1218"/>
      <c r="H37" s="1318"/>
      <c r="I37" s="1219"/>
      <c r="J37" s="1309"/>
      <c r="K37" s="1219"/>
      <c r="L37" s="1301"/>
      <c r="M37" s="517"/>
      <c r="N37" s="245"/>
      <c r="O37" s="90"/>
    </row>
    <row r="38" spans="1:15" x14ac:dyDescent="0.25">
      <c r="A38" s="19">
        <v>1933</v>
      </c>
      <c r="B38" s="1087"/>
      <c r="C38" s="1256"/>
      <c r="D38" s="51"/>
      <c r="E38" s="1218"/>
      <c r="F38" s="1212">
        <f>[30]Data!$T35</f>
        <v>0.194558457286966</v>
      </c>
      <c r="G38" s="1218"/>
      <c r="H38" s="1318"/>
      <c r="I38" s="1219"/>
      <c r="J38" s="1309"/>
      <c r="K38" s="1219"/>
      <c r="L38" s="1301"/>
      <c r="M38" s="517"/>
      <c r="N38" s="245"/>
      <c r="O38" s="90"/>
    </row>
    <row r="39" spans="1:15" x14ac:dyDescent="0.25">
      <c r="A39" s="19">
        <v>1934</v>
      </c>
      <c r="B39" s="1087"/>
      <c r="C39" s="1256"/>
      <c r="D39" s="51"/>
      <c r="E39" s="1218"/>
      <c r="F39" s="1212">
        <f>[30]Data!$T36</f>
        <v>0.18537585204065901</v>
      </c>
      <c r="G39" s="1218"/>
      <c r="H39" s="1318"/>
      <c r="I39" s="1219"/>
      <c r="J39" s="1309"/>
      <c r="K39" s="1219"/>
      <c r="L39" s="1301"/>
      <c r="M39" s="517"/>
      <c r="N39" s="245"/>
      <c r="O39" s="90"/>
    </row>
    <row r="40" spans="1:15" x14ac:dyDescent="0.25">
      <c r="A40" s="19">
        <v>1935</v>
      </c>
      <c r="B40" s="1087"/>
      <c r="C40" s="1256"/>
      <c r="D40" s="51"/>
      <c r="E40" s="1218"/>
      <c r="F40" s="1212">
        <f>[30]Data!$T37</f>
        <v>0.188650109664211</v>
      </c>
      <c r="G40" s="1218"/>
      <c r="H40" s="1318"/>
      <c r="I40" s="1219"/>
      <c r="J40" s="1309"/>
      <c r="K40" s="1219"/>
      <c r="L40" s="1301"/>
      <c r="M40" s="517"/>
      <c r="N40" s="245"/>
      <c r="O40" s="90"/>
    </row>
    <row r="41" spans="1:15" x14ac:dyDescent="0.25">
      <c r="A41" s="19">
        <v>1936</v>
      </c>
      <c r="B41" s="1087"/>
      <c r="C41" s="1256"/>
      <c r="D41" s="51"/>
      <c r="E41" s="1218"/>
      <c r="F41" s="1212">
        <f>[30]Data!$T38</f>
        <v>0.18492647726931299</v>
      </c>
      <c r="G41" s="1218"/>
      <c r="H41" s="1318"/>
      <c r="I41" s="1219"/>
      <c r="J41" s="1309"/>
      <c r="K41" s="1219"/>
      <c r="L41" s="1301"/>
      <c r="M41" s="517"/>
      <c r="N41" s="245"/>
      <c r="O41" s="90"/>
    </row>
    <row r="42" spans="1:15" x14ac:dyDescent="0.25">
      <c r="A42" s="19">
        <v>1937</v>
      </c>
      <c r="B42" s="1087"/>
      <c r="C42" s="1256"/>
      <c r="D42" s="51"/>
      <c r="E42" s="1218"/>
      <c r="F42" s="1212">
        <f>[30]Data!$T39</f>
        <v>0.17761583195803901</v>
      </c>
      <c r="G42" s="1218"/>
      <c r="H42" s="1318"/>
      <c r="I42" s="1219"/>
      <c r="J42" s="1309"/>
      <c r="K42" s="1219"/>
      <c r="L42" s="1301"/>
      <c r="M42" s="517"/>
      <c r="N42" s="245"/>
      <c r="O42" s="90"/>
    </row>
    <row r="43" spans="1:15" x14ac:dyDescent="0.25">
      <c r="A43" s="19">
        <v>1938</v>
      </c>
      <c r="B43" s="1087"/>
      <c r="C43" s="1256"/>
      <c r="D43" s="51"/>
      <c r="E43" s="1218"/>
      <c r="F43" s="1212">
        <f>[30]Data!$T40</f>
        <v>0.17093105178384899</v>
      </c>
      <c r="G43" s="1218"/>
      <c r="H43" s="1318"/>
      <c r="I43" s="1219"/>
      <c r="J43" s="1309"/>
      <c r="K43" s="1219"/>
      <c r="L43" s="1301"/>
      <c r="M43" s="517"/>
      <c r="N43" s="245"/>
      <c r="O43" s="90"/>
    </row>
    <row r="44" spans="1:15" x14ac:dyDescent="0.25">
      <c r="A44" s="19">
        <v>1939</v>
      </c>
      <c r="B44" s="1087"/>
      <c r="C44" s="1256"/>
      <c r="D44" s="51"/>
      <c r="E44" s="1218"/>
      <c r="F44" s="1212">
        <f>[30]Data!$T41</f>
        <v>0.16019676210787301</v>
      </c>
      <c r="G44" s="1218"/>
      <c r="H44" s="1318"/>
      <c r="I44" s="1219"/>
      <c r="J44" s="1309"/>
      <c r="K44" s="1219"/>
      <c r="L44" s="1301"/>
      <c r="M44" s="517"/>
      <c r="N44" s="245"/>
      <c r="O44" s="90"/>
    </row>
    <row r="45" spans="1:15" x14ac:dyDescent="0.25">
      <c r="A45" s="19">
        <v>1940</v>
      </c>
      <c r="B45" s="1087"/>
      <c r="C45" s="1256"/>
      <c r="D45" s="51"/>
      <c r="E45" s="1218"/>
      <c r="F45" s="1212"/>
      <c r="G45" s="1218"/>
      <c r="H45" s="1318"/>
      <c r="I45" s="1219"/>
      <c r="J45" s="1309"/>
      <c r="K45" s="1219"/>
      <c r="L45" s="1301"/>
      <c r="M45" s="517"/>
      <c r="N45" s="245"/>
      <c r="O45" s="90"/>
    </row>
    <row r="46" spans="1:15" x14ac:dyDescent="0.25">
      <c r="A46" s="19">
        <v>1941</v>
      </c>
      <c r="B46" s="1087"/>
      <c r="C46" s="1256"/>
      <c r="D46" s="51"/>
      <c r="E46" s="1218"/>
      <c r="F46" s="1212"/>
      <c r="G46" s="1218"/>
      <c r="H46" s="1318"/>
      <c r="I46" s="1219"/>
      <c r="J46" s="1309"/>
      <c r="K46" s="1219"/>
      <c r="L46" s="1301"/>
      <c r="M46" s="517"/>
      <c r="N46" s="245"/>
      <c r="O46" s="90"/>
    </row>
    <row r="47" spans="1:15" x14ac:dyDescent="0.25">
      <c r="A47" s="19">
        <v>1942</v>
      </c>
      <c r="B47" s="1087"/>
      <c r="C47" s="1256"/>
      <c r="D47" s="51"/>
      <c r="E47" s="1218"/>
      <c r="F47" s="1212"/>
      <c r="G47" s="1218"/>
      <c r="H47" s="1318"/>
      <c r="I47" s="1219"/>
      <c r="J47" s="1309"/>
      <c r="K47" s="1219"/>
      <c r="L47" s="1301"/>
      <c r="M47" s="517"/>
      <c r="N47" s="245"/>
      <c r="O47" s="90"/>
    </row>
    <row r="48" spans="1:15" x14ac:dyDescent="0.25">
      <c r="A48" s="19">
        <v>1943</v>
      </c>
      <c r="B48" s="1087"/>
      <c r="C48" s="1256"/>
      <c r="D48" s="51"/>
      <c r="E48" s="1218"/>
      <c r="F48" s="1212"/>
      <c r="G48" s="1218"/>
      <c r="H48" s="1318"/>
      <c r="I48" s="1219"/>
      <c r="J48" s="1309"/>
      <c r="K48" s="1219"/>
      <c r="L48" s="1301"/>
      <c r="M48" s="517"/>
      <c r="N48" s="245"/>
      <c r="O48" s="90"/>
    </row>
    <row r="49" spans="1:15" x14ac:dyDescent="0.25">
      <c r="A49" s="19">
        <v>1944</v>
      </c>
      <c r="B49" s="1087"/>
      <c r="C49" s="1256"/>
      <c r="D49" s="51"/>
      <c r="E49" s="1218"/>
      <c r="F49" s="1212">
        <f>[30]Data!$T46</f>
        <v>0.182384272636991</v>
      </c>
      <c r="G49" s="1218"/>
      <c r="H49" s="1318"/>
      <c r="I49" s="1219"/>
      <c r="J49" s="1309"/>
      <c r="K49" s="1219"/>
      <c r="L49" s="1301"/>
      <c r="M49" s="517"/>
      <c r="N49" s="245"/>
      <c r="O49" s="90"/>
    </row>
    <row r="50" spans="1:15" x14ac:dyDescent="0.25">
      <c r="A50" s="19">
        <v>1945</v>
      </c>
      <c r="B50" s="1087"/>
      <c r="C50" s="1256"/>
      <c r="D50" s="51"/>
      <c r="E50" s="1218"/>
      <c r="F50" s="1212">
        <f>[30]Data!$T47</f>
        <v>0.20438283265545601</v>
      </c>
      <c r="G50" s="1218"/>
      <c r="H50" s="1318"/>
      <c r="I50" s="1219"/>
      <c r="J50" s="1309"/>
      <c r="K50" s="1219"/>
      <c r="L50" s="1301"/>
      <c r="M50" s="517"/>
      <c r="N50" s="245"/>
      <c r="O50" s="90"/>
    </row>
    <row r="51" spans="1:15" x14ac:dyDescent="0.25">
      <c r="A51" s="19">
        <v>1946</v>
      </c>
      <c r="B51" s="1087"/>
      <c r="C51" s="1256"/>
      <c r="D51" s="51"/>
      <c r="E51" s="1218"/>
      <c r="F51" s="1212">
        <f>[30]Data!$T48</f>
        <v>0.236134194464512</v>
      </c>
      <c r="G51" s="1218"/>
      <c r="H51" s="1318"/>
      <c r="I51" s="1219"/>
      <c r="J51" s="1309"/>
      <c r="K51" s="1219"/>
      <c r="L51" s="1301"/>
      <c r="M51" s="517"/>
      <c r="N51" s="245"/>
      <c r="O51" s="90"/>
    </row>
    <row r="52" spans="1:15" x14ac:dyDescent="0.25">
      <c r="A52" s="19">
        <v>1947</v>
      </c>
      <c r="B52" s="1087"/>
      <c r="C52" s="1256"/>
      <c r="D52" s="51"/>
      <c r="E52" s="1218"/>
      <c r="F52" s="1212">
        <f>[30]Data!$T49</f>
        <v>0.21288800631497701</v>
      </c>
      <c r="G52" s="1218"/>
      <c r="H52" s="1318"/>
      <c r="I52" s="1219"/>
      <c r="J52" s="1309"/>
      <c r="K52" s="1219"/>
      <c r="L52" s="1301"/>
      <c r="M52" s="517"/>
      <c r="N52" s="245"/>
      <c r="O52" s="90"/>
    </row>
    <row r="53" spans="1:15" x14ac:dyDescent="0.25">
      <c r="A53" s="19">
        <v>1948</v>
      </c>
      <c r="B53" s="1087"/>
      <c r="C53" s="1256"/>
      <c r="D53" s="51"/>
      <c r="E53" s="1218"/>
      <c r="F53" s="1212">
        <f>[30]Data!$T50</f>
        <v>0.22093161006018799</v>
      </c>
      <c r="G53" s="1218"/>
      <c r="H53" s="1318"/>
      <c r="I53" s="1219"/>
      <c r="J53" s="1309"/>
      <c r="K53" s="1219"/>
      <c r="L53" s="1301"/>
      <c r="M53" s="517"/>
      <c r="N53" s="245"/>
      <c r="O53" s="90"/>
    </row>
    <row r="54" spans="1:15" x14ac:dyDescent="0.25">
      <c r="A54" s="19">
        <v>1949</v>
      </c>
      <c r="B54" s="1087"/>
      <c r="C54" s="1256"/>
      <c r="D54" s="51"/>
      <c r="E54" s="1218"/>
      <c r="F54" s="1212">
        <f>[30]Data!$T51</f>
        <v>0.17739215339433601</v>
      </c>
      <c r="G54" s="1218"/>
      <c r="H54" s="1318"/>
      <c r="I54" s="1219"/>
      <c r="J54" s="1309"/>
      <c r="K54" s="1219"/>
      <c r="L54" s="1301"/>
      <c r="M54" s="517"/>
      <c r="N54" s="245"/>
      <c r="O54" s="90"/>
    </row>
    <row r="55" spans="1:15" x14ac:dyDescent="0.25">
      <c r="A55" s="19">
        <v>1950</v>
      </c>
      <c r="B55" s="1087"/>
      <c r="C55" s="1256"/>
      <c r="D55" s="51"/>
      <c r="E55" s="1218"/>
      <c r="F55" s="1212"/>
      <c r="G55" s="1218"/>
      <c r="H55" s="1318"/>
      <c r="I55" s="1219"/>
      <c r="J55" s="1309"/>
      <c r="K55" s="1219"/>
      <c r="L55" s="1301"/>
      <c r="M55" s="517"/>
      <c r="N55" s="245"/>
      <c r="O55" s="90"/>
    </row>
    <row r="56" spans="1:15" x14ac:dyDescent="0.25">
      <c r="A56" s="19">
        <v>1951</v>
      </c>
      <c r="B56" s="1087"/>
      <c r="C56" s="1256"/>
      <c r="D56" s="51"/>
      <c r="E56" s="1218"/>
      <c r="F56" s="1212"/>
      <c r="G56" s="1218"/>
      <c r="H56" s="1318"/>
      <c r="I56" s="1219"/>
      <c r="J56" s="1309"/>
      <c r="K56" s="1219"/>
      <c r="L56" s="1301"/>
      <c r="M56" s="517"/>
      <c r="N56" s="245"/>
      <c r="O56" s="90"/>
    </row>
    <row r="57" spans="1:15" x14ac:dyDescent="0.25">
      <c r="A57" s="19">
        <v>1952</v>
      </c>
      <c r="B57" s="1087"/>
      <c r="C57" s="1256"/>
      <c r="D57" s="51"/>
      <c r="E57" s="1218"/>
      <c r="F57" s="1212"/>
      <c r="G57" s="1218"/>
      <c r="H57" s="1318"/>
      <c r="I57" s="1219"/>
      <c r="J57" s="1309"/>
      <c r="K57" s="1219"/>
      <c r="L57" s="1301"/>
      <c r="M57" s="517"/>
      <c r="N57" s="245"/>
      <c r="O57" s="90"/>
    </row>
    <row r="58" spans="1:15" x14ac:dyDescent="0.25">
      <c r="A58" s="19">
        <v>1953</v>
      </c>
      <c r="B58" s="1087"/>
      <c r="C58" s="1256"/>
      <c r="D58" s="51"/>
      <c r="E58" s="1218"/>
      <c r="F58" s="1212"/>
      <c r="G58" s="1218"/>
      <c r="H58" s="1318"/>
      <c r="I58" s="1219"/>
      <c r="J58" s="1309"/>
      <c r="K58" s="1219"/>
      <c r="L58" s="1301"/>
      <c r="M58" s="517"/>
      <c r="N58" s="245"/>
      <c r="O58" s="90"/>
    </row>
    <row r="59" spans="1:15" x14ac:dyDescent="0.25">
      <c r="A59" s="19">
        <v>1954</v>
      </c>
      <c r="B59" s="1087"/>
      <c r="C59" s="1256"/>
      <c r="D59" s="51"/>
      <c r="E59" s="1218"/>
      <c r="F59" s="1212">
        <f>[30]Data!$T56</f>
        <v>0.14161951212923399</v>
      </c>
      <c r="G59" s="1218"/>
      <c r="H59" s="1318"/>
      <c r="I59" s="1219"/>
      <c r="J59" s="1309"/>
      <c r="K59" s="1219"/>
      <c r="L59" s="1301"/>
      <c r="M59" s="517"/>
      <c r="N59" s="245"/>
      <c r="O59" s="90"/>
    </row>
    <row r="60" spans="1:15" x14ac:dyDescent="0.25">
      <c r="A60" s="19">
        <v>1955</v>
      </c>
      <c r="B60" s="1087"/>
      <c r="C60" s="1256"/>
      <c r="D60" s="51"/>
      <c r="E60" s="1218"/>
      <c r="F60" s="1212">
        <f>[30]Data!$T57</f>
        <v>0.14424932748716601</v>
      </c>
      <c r="G60" s="1218"/>
      <c r="H60" s="1318"/>
      <c r="I60" s="1219"/>
      <c r="J60" s="1309"/>
      <c r="K60" s="1219"/>
      <c r="L60" s="1301"/>
      <c r="M60" s="517"/>
      <c r="N60" s="245"/>
      <c r="O60" s="90"/>
    </row>
    <row r="61" spans="1:15" x14ac:dyDescent="0.25">
      <c r="A61" s="19">
        <v>1956</v>
      </c>
      <c r="B61" s="1087"/>
      <c r="C61" s="1256"/>
      <c r="D61" s="51"/>
      <c r="E61" s="1218"/>
      <c r="F61" s="1212">
        <f>[30]Data!$T58</f>
        <v>0.13920340704575601</v>
      </c>
      <c r="G61" s="1218"/>
      <c r="H61" s="1318"/>
      <c r="I61" s="1219"/>
      <c r="J61" s="1309"/>
      <c r="K61" s="1219"/>
      <c r="L61" s="1301"/>
      <c r="M61" s="517"/>
      <c r="N61" s="245"/>
      <c r="O61" s="90"/>
    </row>
    <row r="62" spans="1:15" x14ac:dyDescent="0.25">
      <c r="A62" s="19">
        <v>1957</v>
      </c>
      <c r="B62" s="1087"/>
      <c r="C62" s="1256"/>
      <c r="D62" s="51"/>
      <c r="E62" s="1218"/>
      <c r="F62" s="1212">
        <f>[30]Data!$T59</f>
        <v>0.13555764916508201</v>
      </c>
      <c r="G62" s="1218"/>
      <c r="H62" s="1318"/>
      <c r="I62" s="1219"/>
      <c r="J62" s="1309"/>
      <c r="K62" s="1219"/>
      <c r="L62" s="1301"/>
      <c r="M62" s="517"/>
      <c r="N62" s="245"/>
      <c r="O62" s="90"/>
    </row>
    <row r="63" spans="1:15" x14ac:dyDescent="0.25">
      <c r="A63" s="19">
        <v>1958</v>
      </c>
      <c r="B63" s="1087"/>
      <c r="C63" s="1256"/>
      <c r="D63" s="51"/>
      <c r="E63" s="1218"/>
      <c r="F63" s="1212">
        <f>[30]Data!$T60</f>
        <v>0.12925574827314701</v>
      </c>
      <c r="G63" s="1218"/>
      <c r="H63" s="1318"/>
      <c r="I63" s="1219"/>
      <c r="J63" s="1309"/>
      <c r="K63" s="1219"/>
      <c r="L63" s="1301"/>
      <c r="M63" s="517"/>
      <c r="N63" s="245"/>
      <c r="O63" s="90"/>
    </row>
    <row r="64" spans="1:15" x14ac:dyDescent="0.25">
      <c r="A64" s="19">
        <v>1959</v>
      </c>
      <c r="B64" s="1087"/>
      <c r="C64" s="1256"/>
      <c r="D64" s="51"/>
      <c r="E64" s="1218"/>
      <c r="F64" s="1212">
        <f>[30]Data!$T61</f>
        <v>0.12592229358920701</v>
      </c>
      <c r="G64" s="1218"/>
      <c r="H64" s="1318"/>
      <c r="I64" s="1219"/>
      <c r="J64" s="1309"/>
      <c r="K64" s="1219"/>
      <c r="L64" s="1301"/>
      <c r="M64" s="517"/>
      <c r="N64" s="245"/>
      <c r="O64" s="90"/>
    </row>
    <row r="65" spans="1:15" x14ac:dyDescent="0.25">
      <c r="A65" s="19">
        <v>1960</v>
      </c>
      <c r="B65" s="1087"/>
      <c r="C65" s="1256"/>
      <c r="D65" s="51"/>
      <c r="E65" s="1218"/>
      <c r="F65" s="1212"/>
      <c r="G65" s="1218"/>
      <c r="H65" s="1318"/>
      <c r="I65" s="1219"/>
      <c r="J65" s="1309"/>
      <c r="K65" s="1219"/>
      <c r="L65" s="1301"/>
      <c r="M65" s="517"/>
      <c r="N65" s="245"/>
      <c r="O65" s="90"/>
    </row>
    <row r="66" spans="1:15" x14ac:dyDescent="0.25">
      <c r="A66" s="19">
        <v>1961</v>
      </c>
      <c r="B66" s="1087"/>
      <c r="C66" s="1256"/>
      <c r="D66" s="51"/>
      <c r="E66" s="1218"/>
      <c r="F66" s="1212">
        <f>[30]Data!$T63</f>
        <v>0.117898761821252</v>
      </c>
      <c r="G66" s="1218"/>
      <c r="H66" s="1318"/>
      <c r="I66" s="1219"/>
      <c r="J66" s="1309"/>
      <c r="K66" s="1219"/>
      <c r="L66" s="1301"/>
      <c r="M66" s="517"/>
      <c r="N66" s="245"/>
      <c r="O66" s="90"/>
    </row>
    <row r="67" spans="1:15" x14ac:dyDescent="0.25">
      <c r="A67" s="19">
        <v>1962</v>
      </c>
      <c r="B67" s="1087"/>
      <c r="C67" s="1395"/>
      <c r="D67" s="51"/>
      <c r="E67" s="1218"/>
      <c r="F67" s="1212"/>
      <c r="G67" s="1218"/>
      <c r="H67" s="1318"/>
      <c r="I67" s="1219"/>
      <c r="J67" s="1309"/>
      <c r="K67" s="1219"/>
      <c r="L67" s="1301"/>
      <c r="M67" s="517"/>
      <c r="N67" s="245"/>
      <c r="O67" s="90"/>
    </row>
    <row r="68" spans="1:15" x14ac:dyDescent="0.25">
      <c r="A68" s="19">
        <v>1963</v>
      </c>
      <c r="B68" s="1087"/>
      <c r="C68" s="1395"/>
      <c r="D68" s="51"/>
      <c r="E68" s="1218"/>
      <c r="F68" s="1212">
        <f>[30]Data!$T65</f>
        <v>0.13200000000000001</v>
      </c>
      <c r="G68" s="1218"/>
      <c r="H68" s="1318"/>
      <c r="I68" s="1219"/>
      <c r="J68" s="1309"/>
      <c r="K68" s="1219"/>
      <c r="L68" s="1301"/>
      <c r="M68" s="517"/>
      <c r="N68" s="245"/>
      <c r="O68" s="90"/>
    </row>
    <row r="69" spans="1:15" x14ac:dyDescent="0.25">
      <c r="A69" s="19">
        <v>1964</v>
      </c>
      <c r="B69" s="1087"/>
      <c r="C69" s="1395"/>
      <c r="D69" s="51"/>
      <c r="E69" s="1218"/>
      <c r="F69" s="1212">
        <f>[30]Data!$T66</f>
        <v>0.13671</v>
      </c>
      <c r="G69" s="1218"/>
      <c r="H69" s="1318"/>
      <c r="I69" s="1219"/>
      <c r="J69" s="1309"/>
      <c r="K69" s="1219"/>
      <c r="L69" s="1301"/>
      <c r="M69" s="517"/>
      <c r="N69" s="245"/>
      <c r="O69" s="90"/>
    </row>
    <row r="70" spans="1:15" x14ac:dyDescent="0.25">
      <c r="A70" s="19">
        <v>1965</v>
      </c>
      <c r="B70" s="1087"/>
      <c r="C70" s="1395"/>
      <c r="D70" s="51"/>
      <c r="E70" s="1218"/>
      <c r="F70" s="1212">
        <f>[30]Data!$T67</f>
        <v>0.13258</v>
      </c>
      <c r="G70" s="1218"/>
      <c r="H70" s="1318"/>
      <c r="I70" s="1219"/>
      <c r="J70" s="1309"/>
      <c r="K70" s="1219"/>
      <c r="L70" s="1301"/>
      <c r="M70" s="517"/>
      <c r="N70" s="245"/>
      <c r="O70" s="90"/>
    </row>
    <row r="71" spans="1:15" x14ac:dyDescent="0.25">
      <c r="A71" s="19">
        <v>1966</v>
      </c>
      <c r="B71" s="1087"/>
      <c r="C71" s="1395"/>
      <c r="D71" s="51"/>
      <c r="E71" s="1218"/>
      <c r="F71" s="1212"/>
      <c r="G71" s="1218"/>
      <c r="H71" s="1318"/>
      <c r="I71" s="1219"/>
      <c r="J71" s="1309"/>
      <c r="K71" s="1219"/>
      <c r="L71" s="1301"/>
      <c r="M71" s="517"/>
      <c r="N71" s="245"/>
      <c r="O71" s="90"/>
    </row>
    <row r="72" spans="1:15" x14ac:dyDescent="0.25">
      <c r="A72" s="19">
        <v>1967</v>
      </c>
      <c r="B72" s="1087"/>
      <c r="C72" s="1395"/>
      <c r="D72" s="51"/>
      <c r="E72" s="1218"/>
      <c r="F72" s="1212">
        <f>[30]Data!$T69</f>
        <v>0.12634999999999999</v>
      </c>
      <c r="G72" s="1218"/>
      <c r="H72" s="1318"/>
      <c r="I72" s="1219"/>
      <c r="J72" s="1309"/>
      <c r="K72" s="1219"/>
      <c r="L72" s="1301"/>
      <c r="M72" s="517"/>
      <c r="N72" s="245"/>
      <c r="O72" s="90"/>
    </row>
    <row r="73" spans="1:15" x14ac:dyDescent="0.25">
      <c r="A73" s="19">
        <v>1968</v>
      </c>
      <c r="B73" s="1087"/>
      <c r="C73" s="1395"/>
      <c r="D73" s="51"/>
      <c r="E73" s="1218"/>
      <c r="F73" s="1212"/>
      <c r="G73" s="1218"/>
      <c r="H73" s="1318"/>
      <c r="I73" s="1219"/>
      <c r="J73" s="1309"/>
      <c r="K73" s="1219"/>
      <c r="L73" s="1301"/>
      <c r="M73" s="517"/>
      <c r="N73" s="245"/>
      <c r="O73" s="90"/>
    </row>
    <row r="74" spans="1:15" x14ac:dyDescent="0.25">
      <c r="A74" s="19">
        <v>1969</v>
      </c>
      <c r="B74" s="1087"/>
      <c r="C74" s="1395"/>
      <c r="D74" s="51"/>
      <c r="E74" s="1218"/>
      <c r="F74" s="1212">
        <f>[30]Data!$T71</f>
        <v>0.13378999999999999</v>
      </c>
      <c r="G74" s="1218"/>
      <c r="H74" s="1318"/>
      <c r="I74" s="1219"/>
      <c r="J74" s="1309"/>
      <c r="K74" s="1219"/>
      <c r="L74" s="1301"/>
      <c r="M74" s="517"/>
      <c r="N74" s="245"/>
      <c r="O74" s="90"/>
    </row>
    <row r="75" spans="1:15" x14ac:dyDescent="0.25">
      <c r="A75" s="19">
        <v>1970</v>
      </c>
      <c r="B75" s="1087"/>
      <c r="C75" s="1395"/>
      <c r="D75" s="51"/>
      <c r="E75" s="1218"/>
      <c r="F75" s="1212"/>
      <c r="G75" s="1218"/>
      <c r="H75" s="1318">
        <v>49.8</v>
      </c>
      <c r="I75" s="1219"/>
      <c r="J75" s="1309"/>
      <c r="K75" s="1219"/>
      <c r="L75" s="1301"/>
      <c r="M75" s="517"/>
      <c r="N75" s="245"/>
      <c r="O75" s="90"/>
    </row>
    <row r="76" spans="1:15" x14ac:dyDescent="0.25">
      <c r="A76" s="19">
        <v>1971</v>
      </c>
      <c r="B76" s="1087"/>
      <c r="C76" s="1395"/>
      <c r="D76" s="51"/>
      <c r="E76" s="1218"/>
      <c r="F76" s="1212">
        <f>[30]Data!$T73</f>
        <v>0.12898999999999999</v>
      </c>
      <c r="G76" s="1218"/>
      <c r="H76" s="1318"/>
      <c r="I76" s="1219"/>
      <c r="J76" s="1309"/>
      <c r="K76" s="1224"/>
      <c r="L76" s="1301"/>
      <c r="M76" s="518"/>
      <c r="N76" s="258"/>
      <c r="O76" s="90"/>
    </row>
    <row r="77" spans="1:15" x14ac:dyDescent="0.25">
      <c r="A77" s="19">
        <v>1972</v>
      </c>
      <c r="B77" s="1087"/>
      <c r="C77" s="1395"/>
      <c r="D77" s="51"/>
      <c r="E77" s="1218"/>
      <c r="F77" s="1212"/>
      <c r="G77" s="1218"/>
      <c r="H77" s="1318"/>
      <c r="I77" s="1219"/>
      <c r="J77" s="1309"/>
      <c r="K77" s="1224"/>
      <c r="L77" s="1301"/>
      <c r="M77" s="518"/>
      <c r="N77" s="258"/>
      <c r="O77" s="90"/>
    </row>
    <row r="78" spans="1:15" x14ac:dyDescent="0.25">
      <c r="A78" s="19">
        <v>1973</v>
      </c>
      <c r="B78" s="1087"/>
      <c r="C78" s="1395"/>
      <c r="D78" s="51"/>
      <c r="E78" s="1218"/>
      <c r="F78" s="1212"/>
      <c r="G78" s="1218"/>
      <c r="H78" s="1318"/>
      <c r="I78" s="1219"/>
      <c r="J78" s="1309"/>
      <c r="K78" s="1224"/>
      <c r="L78" s="1301"/>
      <c r="M78" s="518"/>
      <c r="N78" s="258"/>
      <c r="O78" s="90"/>
    </row>
    <row r="79" spans="1:15" x14ac:dyDescent="0.25">
      <c r="A79" s="19">
        <v>1974</v>
      </c>
      <c r="B79" s="1087"/>
      <c r="C79" s="1395"/>
      <c r="D79" s="51"/>
      <c r="E79" s="1218"/>
      <c r="F79" s="1212">
        <f>[30]Data!$T76</f>
        <v>0.12938</v>
      </c>
      <c r="G79" s="1218"/>
      <c r="H79" s="1318"/>
      <c r="I79" s="1219"/>
      <c r="J79" s="1309"/>
      <c r="K79" s="1224"/>
      <c r="L79" s="1301"/>
      <c r="M79" s="518"/>
      <c r="N79" s="258"/>
      <c r="O79" s="90"/>
    </row>
    <row r="80" spans="1:15" x14ac:dyDescent="0.25">
      <c r="A80" s="19">
        <v>1975</v>
      </c>
      <c r="B80" s="1396">
        <v>67</v>
      </c>
      <c r="C80" s="1395"/>
      <c r="D80" s="51"/>
      <c r="E80" s="1218"/>
      <c r="F80" s="1212">
        <f>[30]Data!$T77</f>
        <v>0.12178</v>
      </c>
      <c r="G80" s="1218"/>
      <c r="H80" s="1318">
        <v>43.7</v>
      </c>
      <c r="I80" s="1219"/>
      <c r="J80" s="1309"/>
      <c r="K80" s="1224"/>
      <c r="L80" s="1301"/>
      <c r="M80" s="518"/>
      <c r="N80" s="258"/>
      <c r="O80" s="90"/>
    </row>
    <row r="81" spans="1:15" x14ac:dyDescent="0.25">
      <c r="A81" s="19">
        <v>1976</v>
      </c>
      <c r="B81" s="1396"/>
      <c r="C81" s="1395"/>
      <c r="D81" s="51"/>
      <c r="E81" s="1218"/>
      <c r="F81" s="1212"/>
      <c r="G81" s="1218"/>
      <c r="H81" s="1318"/>
      <c r="I81" s="1219"/>
      <c r="J81" s="1309"/>
      <c r="K81" s="1224"/>
      <c r="L81" s="1301"/>
      <c r="M81" s="518"/>
      <c r="N81" s="258"/>
      <c r="O81" s="90"/>
    </row>
    <row r="82" spans="1:15" x14ac:dyDescent="0.25">
      <c r="A82" s="19">
        <v>1977</v>
      </c>
      <c r="B82" s="1396"/>
      <c r="C82" s="1395"/>
      <c r="D82" s="51"/>
      <c r="E82" s="1218"/>
      <c r="F82" s="1212"/>
      <c r="G82" s="1218"/>
      <c r="H82" s="1348"/>
      <c r="I82" s="1349"/>
      <c r="J82" s="1269"/>
      <c r="K82" s="1224"/>
      <c r="L82" s="1301"/>
      <c r="M82" s="518"/>
      <c r="N82" s="258"/>
      <c r="O82" s="90"/>
    </row>
    <row r="83" spans="1:15" x14ac:dyDescent="0.25">
      <c r="A83" s="19">
        <v>1978</v>
      </c>
      <c r="B83" s="1396"/>
      <c r="C83" s="1395"/>
      <c r="D83" s="51"/>
      <c r="E83" s="1218"/>
      <c r="F83" s="1212">
        <f>[30]Data!$T80</f>
        <v>0.10353999999999999</v>
      </c>
      <c r="G83" s="1218"/>
      <c r="H83" s="1348"/>
      <c r="I83" s="1349"/>
      <c r="J83" s="1269"/>
      <c r="K83" s="1224"/>
      <c r="L83" s="1301"/>
      <c r="M83" s="518"/>
      <c r="N83" s="258"/>
      <c r="O83" s="90"/>
    </row>
    <row r="84" spans="1:15" x14ac:dyDescent="0.25">
      <c r="A84" s="19">
        <v>1979</v>
      </c>
      <c r="B84" s="1396"/>
      <c r="C84" s="1395"/>
      <c r="D84" s="51"/>
      <c r="E84" s="1218"/>
      <c r="F84" s="1212">
        <f>[30]Data!$T81</f>
        <v>9.9299999999999999E-2</v>
      </c>
      <c r="G84" s="1218"/>
      <c r="H84" s="1194"/>
      <c r="I84" s="1349"/>
      <c r="J84" s="1269"/>
      <c r="K84" s="1224"/>
      <c r="L84" s="1301"/>
      <c r="M84" s="518"/>
      <c r="N84" s="258"/>
      <c r="O84" s="90"/>
    </row>
    <row r="85" spans="1:15" x14ac:dyDescent="0.25">
      <c r="A85" s="19">
        <v>1980</v>
      </c>
      <c r="B85" s="1396"/>
      <c r="C85" s="1395"/>
      <c r="D85" s="51"/>
      <c r="E85" s="1218"/>
      <c r="F85" s="1212">
        <f>[30]Data!$T82</f>
        <v>0.10893</v>
      </c>
      <c r="G85" s="1218"/>
      <c r="H85" s="1194">
        <v>38.9</v>
      </c>
      <c r="I85" s="1349"/>
      <c r="J85" s="1269"/>
      <c r="K85" s="1224"/>
      <c r="L85" s="1301"/>
      <c r="M85" s="518"/>
      <c r="N85" s="258"/>
      <c r="O85" s="90"/>
    </row>
    <row r="86" spans="1:15" x14ac:dyDescent="0.25">
      <c r="A86" s="19">
        <v>1981</v>
      </c>
      <c r="B86" s="1396"/>
      <c r="C86" s="1395"/>
      <c r="D86" s="51"/>
      <c r="E86" s="1218"/>
      <c r="F86" s="1212">
        <f>[30]Data!$T83</f>
        <v>0.11348999999999999</v>
      </c>
      <c r="G86" s="1218"/>
      <c r="H86" s="1194"/>
      <c r="I86" s="1349"/>
      <c r="J86" s="1269"/>
      <c r="K86" s="1224"/>
      <c r="L86" s="1301"/>
      <c r="M86" s="518"/>
      <c r="N86" s="258"/>
      <c r="O86" s="90"/>
    </row>
    <row r="87" spans="1:15" x14ac:dyDescent="0.25">
      <c r="A87" s="19">
        <v>1982</v>
      </c>
      <c r="B87" s="1396"/>
      <c r="C87" s="1395"/>
      <c r="D87" s="51"/>
      <c r="E87" s="1218"/>
      <c r="F87" s="1212">
        <f>[30]Data!$T84</f>
        <v>0.11998</v>
      </c>
      <c r="G87" s="1218"/>
      <c r="H87" s="1194"/>
      <c r="I87" s="1351"/>
      <c r="J87" s="1352"/>
      <c r="K87" s="1224"/>
      <c r="L87" s="1301"/>
      <c r="M87" s="518"/>
      <c r="N87" s="258"/>
      <c r="O87" s="90"/>
    </row>
    <row r="88" spans="1:15" x14ac:dyDescent="0.25">
      <c r="A88" s="19">
        <v>1983</v>
      </c>
      <c r="B88" s="1396"/>
      <c r="C88" s="1395"/>
      <c r="D88" s="51"/>
      <c r="E88" s="1218"/>
      <c r="F88" s="1212">
        <f>[30]Data!$T85</f>
        <v>0.1134</v>
      </c>
      <c r="G88" s="1218"/>
      <c r="H88" s="1194"/>
      <c r="I88" s="1351"/>
      <c r="J88" s="1352"/>
      <c r="K88" s="1224"/>
      <c r="L88" s="1301"/>
      <c r="M88" s="518"/>
      <c r="N88" s="258"/>
      <c r="O88" s="90"/>
    </row>
    <row r="89" spans="1:15" x14ac:dyDescent="0.25">
      <c r="A89" s="19">
        <v>1984</v>
      </c>
      <c r="B89" s="1396"/>
      <c r="C89" s="1395"/>
      <c r="D89" s="51"/>
      <c r="E89" s="1218"/>
      <c r="F89" s="1212">
        <f>[30]Data!$T86</f>
        <v>0.11298999999999999</v>
      </c>
      <c r="G89" s="1218"/>
      <c r="H89" s="1194"/>
      <c r="I89" s="1351"/>
      <c r="J89" s="1352"/>
      <c r="K89" s="1224"/>
      <c r="L89" s="1301"/>
      <c r="M89" s="518"/>
      <c r="N89" s="258"/>
      <c r="O89" s="90"/>
    </row>
    <row r="90" spans="1:15" x14ac:dyDescent="0.25">
      <c r="A90" s="19">
        <v>1985</v>
      </c>
      <c r="B90" s="1396"/>
      <c r="C90" s="1395"/>
      <c r="D90" s="51"/>
      <c r="E90" s="1218"/>
      <c r="F90" s="1212">
        <f>[30]Data!$T87</f>
        <v>0.10639999999999999</v>
      </c>
      <c r="G90" s="1218"/>
      <c r="H90" s="1194">
        <v>38.799999999999997</v>
      </c>
      <c r="I90" s="1353"/>
      <c r="J90" s="1354"/>
      <c r="K90" s="1224"/>
      <c r="L90" s="1301"/>
      <c r="M90" s="518"/>
      <c r="N90" s="258"/>
      <c r="O90" s="90"/>
    </row>
    <row r="91" spans="1:15" x14ac:dyDescent="0.25">
      <c r="A91" s="19">
        <v>1986</v>
      </c>
      <c r="B91" s="1396"/>
      <c r="C91" s="1397"/>
      <c r="D91" s="51"/>
      <c r="E91" s="1218"/>
      <c r="F91" s="1212">
        <f>[30]Data!$T88</f>
        <v>0.10352</v>
      </c>
      <c r="G91" s="1218"/>
      <c r="H91" s="1194"/>
      <c r="I91" s="1357"/>
      <c r="J91" s="1354"/>
      <c r="K91" s="1224"/>
      <c r="L91" s="1301"/>
      <c r="M91" s="518"/>
      <c r="N91" s="258"/>
      <c r="O91" s="90"/>
    </row>
    <row r="92" spans="1:15" x14ac:dyDescent="0.25">
      <c r="A92" s="19">
        <v>1987</v>
      </c>
      <c r="B92" s="1396"/>
      <c r="C92" s="1397"/>
      <c r="D92" s="51"/>
      <c r="E92" s="1218"/>
      <c r="F92" s="1212">
        <f>[30]Data!$T89</f>
        <v>8.7749999999999995E-2</v>
      </c>
      <c r="G92" s="1218"/>
      <c r="H92" s="1194"/>
      <c r="I92" s="1357"/>
      <c r="J92" s="1354"/>
      <c r="K92" s="1224"/>
      <c r="L92" s="1301"/>
      <c r="M92" s="518"/>
      <c r="N92" s="258"/>
      <c r="O92" s="90"/>
    </row>
    <row r="93" spans="1:15" x14ac:dyDescent="0.25">
      <c r="A93" s="19">
        <v>1988</v>
      </c>
      <c r="B93" s="1396"/>
      <c r="C93" s="1397"/>
      <c r="D93" s="51"/>
      <c r="E93" s="1218"/>
      <c r="F93" s="1212">
        <f>[30]Data!$T90</f>
        <v>9.8820000000000005E-2</v>
      </c>
      <c r="G93" s="1218"/>
      <c r="H93" s="1194"/>
      <c r="I93" s="1357"/>
      <c r="J93" s="1354"/>
      <c r="K93" s="1224"/>
      <c r="L93" s="1301"/>
      <c r="M93" s="518"/>
      <c r="N93" s="258"/>
      <c r="O93" s="90"/>
    </row>
    <row r="94" spans="1:15" ht="15.75" thickBot="1" x14ac:dyDescent="0.3">
      <c r="A94" s="19">
        <v>1989</v>
      </c>
      <c r="B94" s="1396"/>
      <c r="C94" s="1397"/>
      <c r="D94" s="51"/>
      <c r="E94" s="1218"/>
      <c r="F94" s="1398"/>
      <c r="G94" s="1218"/>
      <c r="H94" s="1194"/>
      <c r="I94" s="1357"/>
      <c r="J94" s="1354"/>
      <c r="K94" s="1224"/>
      <c r="L94" s="1301"/>
      <c r="M94" s="518"/>
      <c r="N94" s="258"/>
      <c r="O94" s="90"/>
    </row>
    <row r="95" spans="1:15" ht="15.75" thickTop="1" x14ac:dyDescent="0.25">
      <c r="A95" s="19">
        <v>1990</v>
      </c>
      <c r="B95" s="1396"/>
      <c r="C95" s="1397"/>
      <c r="D95" s="51"/>
      <c r="E95" s="1218"/>
      <c r="F95" s="1212">
        <f>[30]Data!$U92</f>
        <v>9.851E-2</v>
      </c>
      <c r="G95" s="1218"/>
      <c r="H95" s="1194">
        <v>35.299999999999997</v>
      </c>
      <c r="I95" s="1357"/>
      <c r="J95" s="1354"/>
      <c r="K95" s="1224"/>
      <c r="L95" s="1301"/>
      <c r="M95" s="518"/>
      <c r="N95" s="258"/>
      <c r="O95" s="90"/>
    </row>
    <row r="96" spans="1:15" x14ac:dyDescent="0.25">
      <c r="A96" s="19">
        <v>1991</v>
      </c>
      <c r="B96" s="1396">
        <v>67</v>
      </c>
      <c r="C96" s="1397"/>
      <c r="D96" s="51"/>
      <c r="E96" s="1218"/>
      <c r="F96" s="1212">
        <f>[30]Data!$U93</f>
        <v>0.10536</v>
      </c>
      <c r="G96" s="1218"/>
      <c r="H96" s="1194"/>
      <c r="I96" s="1357"/>
      <c r="J96" s="1354"/>
      <c r="K96" s="1224"/>
      <c r="L96" s="1301"/>
      <c r="M96" s="518"/>
      <c r="N96" s="258"/>
      <c r="O96" s="90"/>
    </row>
    <row r="97" spans="1:15" x14ac:dyDescent="0.25">
      <c r="A97" s="19">
        <v>1992</v>
      </c>
      <c r="B97" s="1396"/>
      <c r="C97" s="1397"/>
      <c r="D97" s="51"/>
      <c r="E97" s="1218"/>
      <c r="F97" s="1212">
        <f>[30]Data!$U94</f>
        <v>0.10564</v>
      </c>
      <c r="G97" s="1218"/>
      <c r="H97" s="1194"/>
      <c r="I97" s="1357"/>
      <c r="J97" s="1354"/>
      <c r="K97" s="1224"/>
      <c r="L97" s="1301"/>
      <c r="M97" s="518"/>
      <c r="N97" s="258"/>
      <c r="O97" s="90"/>
    </row>
    <row r="98" spans="1:15" x14ac:dyDescent="0.25">
      <c r="A98" s="19">
        <v>1993</v>
      </c>
      <c r="B98" s="1396"/>
      <c r="C98" s="1399">
        <v>0.67</v>
      </c>
      <c r="D98" s="51"/>
      <c r="E98" s="1218"/>
      <c r="F98" s="1212">
        <f>[30]Data!$U95</f>
        <v>0.10266</v>
      </c>
      <c r="G98" s="1218"/>
      <c r="H98" s="1400">
        <v>38.200000000000003</v>
      </c>
      <c r="I98" s="1358">
        <v>40.6</v>
      </c>
      <c r="J98" s="1354"/>
      <c r="K98" s="1224"/>
      <c r="L98" s="1301"/>
      <c r="M98" s="518"/>
      <c r="N98" s="258"/>
      <c r="O98" s="90"/>
    </row>
    <row r="99" spans="1:15" x14ac:dyDescent="0.25">
      <c r="A99" s="19">
        <v>1994</v>
      </c>
      <c r="B99" s="1396"/>
      <c r="C99" s="1399"/>
      <c r="D99" s="51"/>
      <c r="E99" s="1218"/>
      <c r="F99" s="1212"/>
      <c r="G99" s="1218"/>
      <c r="H99" s="1335"/>
      <c r="I99" s="1357"/>
      <c r="J99" s="1354"/>
      <c r="K99" s="1224"/>
      <c r="L99" s="1301"/>
      <c r="M99" s="518"/>
      <c r="N99" s="258"/>
      <c r="O99" s="90"/>
    </row>
    <row r="100" spans="1:15" x14ac:dyDescent="0.25">
      <c r="A100" s="19">
        <v>1995</v>
      </c>
      <c r="B100" s="1396"/>
      <c r="C100" s="1399"/>
      <c r="D100" s="51"/>
      <c r="E100" s="1218"/>
      <c r="F100" s="1212"/>
      <c r="G100" s="1218"/>
      <c r="H100" s="1276">
        <v>38.799999999999997</v>
      </c>
      <c r="I100" s="1357"/>
      <c r="J100" s="1354"/>
      <c r="K100" s="1224"/>
      <c r="L100" s="1301"/>
      <c r="M100" s="518"/>
      <c r="N100" s="258"/>
      <c r="O100" s="90"/>
    </row>
    <row r="101" spans="1:15" x14ac:dyDescent="0.25">
      <c r="A101" s="19">
        <v>1996</v>
      </c>
      <c r="B101" s="1396">
        <v>68</v>
      </c>
      <c r="C101" s="1399"/>
      <c r="D101" s="51"/>
      <c r="E101" s="1218"/>
      <c r="F101" s="1212"/>
      <c r="G101" s="1218"/>
      <c r="H101" s="1401"/>
      <c r="I101" s="1357"/>
      <c r="J101" s="1278"/>
      <c r="K101" s="1224"/>
      <c r="L101" s="1301"/>
      <c r="M101" s="518"/>
      <c r="N101" s="245"/>
      <c r="O101" s="90"/>
    </row>
    <row r="102" spans="1:15" x14ac:dyDescent="0.25">
      <c r="A102" s="19">
        <v>1997</v>
      </c>
      <c r="B102" s="1087"/>
      <c r="C102" s="1399"/>
      <c r="D102" s="51"/>
      <c r="E102" s="1218"/>
      <c r="F102" s="1212"/>
      <c r="G102" s="1218"/>
      <c r="H102" s="1401"/>
      <c r="I102" s="1357"/>
      <c r="J102" s="1278"/>
      <c r="K102" s="1224"/>
      <c r="L102" s="1301">
        <v>3.3</v>
      </c>
      <c r="M102" s="518"/>
      <c r="N102" s="245"/>
      <c r="O102" s="90"/>
    </row>
    <row r="103" spans="1:15" x14ac:dyDescent="0.25">
      <c r="A103" s="19">
        <v>1998</v>
      </c>
      <c r="B103" s="1087"/>
      <c r="C103" s="1399"/>
      <c r="D103" s="51"/>
      <c r="E103" s="1218"/>
      <c r="F103" s="1212"/>
      <c r="G103" s="1218"/>
      <c r="H103" s="1401"/>
      <c r="I103" s="1353"/>
      <c r="J103" s="1278"/>
      <c r="K103" s="1224"/>
      <c r="L103" s="1301"/>
      <c r="M103" s="518"/>
      <c r="N103" s="245"/>
      <c r="O103" s="90"/>
    </row>
    <row r="104" spans="1:15" x14ac:dyDescent="0.25">
      <c r="A104" s="19">
        <v>1999</v>
      </c>
      <c r="B104" s="1087"/>
      <c r="C104" s="1399"/>
      <c r="D104" s="51"/>
      <c r="E104" s="1218"/>
      <c r="F104" s="1212"/>
      <c r="G104" s="1218"/>
      <c r="H104" s="1401"/>
      <c r="I104" s="1353"/>
      <c r="J104" s="1278"/>
      <c r="K104" s="1224"/>
      <c r="L104" s="1301"/>
      <c r="M104" s="518"/>
      <c r="N104" s="245"/>
      <c r="O104" s="90"/>
    </row>
    <row r="105" spans="1:15" x14ac:dyDescent="0.25">
      <c r="A105" s="19">
        <v>2000</v>
      </c>
      <c r="B105" s="1087"/>
      <c r="C105" s="1399">
        <v>0.67</v>
      </c>
      <c r="D105" s="51"/>
      <c r="E105" s="1218"/>
      <c r="F105" s="1212"/>
      <c r="G105" s="1218"/>
      <c r="H105" s="1276">
        <f>(38.6+36.4)/2</f>
        <v>37.5</v>
      </c>
      <c r="I105" s="1277">
        <v>41.3</v>
      </c>
      <c r="J105" s="1278"/>
      <c r="K105" s="1224"/>
      <c r="L105" s="1301"/>
      <c r="M105" s="518"/>
      <c r="N105" s="245"/>
      <c r="O105" s="90"/>
    </row>
    <row r="106" spans="1:15" x14ac:dyDescent="0.25">
      <c r="A106" s="19">
        <v>2001</v>
      </c>
      <c r="B106" s="1087"/>
      <c r="C106" s="1399"/>
      <c r="D106" s="51"/>
      <c r="E106" s="1218"/>
      <c r="F106" s="1212"/>
      <c r="G106" s="1218"/>
      <c r="H106" s="1335"/>
      <c r="I106" s="1277"/>
      <c r="J106" s="1278"/>
      <c r="K106" s="1224"/>
      <c r="L106" s="1301">
        <v>4.2</v>
      </c>
      <c r="M106" s="518"/>
      <c r="N106" s="245"/>
      <c r="O106" s="90"/>
    </row>
    <row r="107" spans="1:15" x14ac:dyDescent="0.25">
      <c r="A107" s="19">
        <v>2002</v>
      </c>
      <c r="B107" s="1087"/>
      <c r="C107" s="1399"/>
      <c r="D107" s="51"/>
      <c r="E107" s="1218"/>
      <c r="F107" s="1212">
        <f>[30]Data!$U104</f>
        <v>0.166133724617756</v>
      </c>
      <c r="G107" s="1218"/>
      <c r="H107" s="1335"/>
      <c r="I107" s="1277"/>
      <c r="J107" s="1278"/>
      <c r="K107" s="1224"/>
      <c r="L107" s="1301"/>
      <c r="M107" s="518"/>
      <c r="N107" s="245"/>
      <c r="O107" s="90"/>
    </row>
    <row r="108" spans="1:15" x14ac:dyDescent="0.25">
      <c r="A108" s="19">
        <v>2003</v>
      </c>
      <c r="B108" s="1087"/>
      <c r="C108" s="1399"/>
      <c r="D108" s="51"/>
      <c r="E108" s="1218"/>
      <c r="F108" s="1212">
        <f>[30]Data!$U105</f>
        <v>0.16920630904262901</v>
      </c>
      <c r="G108" s="1218"/>
      <c r="H108" s="1335"/>
      <c r="I108" s="1277"/>
      <c r="J108" s="1278"/>
      <c r="K108" s="1224"/>
      <c r="L108" s="1301"/>
      <c r="M108" s="518"/>
      <c r="N108" s="245"/>
      <c r="O108" s="90"/>
    </row>
    <row r="109" spans="1:15" x14ac:dyDescent="0.25">
      <c r="A109" s="19">
        <v>2004</v>
      </c>
      <c r="B109" s="1087"/>
      <c r="C109" s="1399"/>
      <c r="D109" s="51"/>
      <c r="E109" s="1218"/>
      <c r="F109" s="1212">
        <f>[30]Data!$U106</f>
        <v>0.17084081101514001</v>
      </c>
      <c r="G109" s="1218"/>
      <c r="H109" s="1335"/>
      <c r="I109" s="1277">
        <v>33.200000000000003</v>
      </c>
      <c r="J109" s="1278"/>
      <c r="K109" s="1224"/>
      <c r="L109" s="1301"/>
      <c r="M109" s="518"/>
      <c r="N109" s="245"/>
      <c r="O109" s="90"/>
    </row>
    <row r="110" spans="1:15" x14ac:dyDescent="0.25">
      <c r="A110" s="19">
        <v>2005</v>
      </c>
      <c r="B110" s="1087"/>
      <c r="C110" s="1399">
        <v>0.72</v>
      </c>
      <c r="D110" s="51"/>
      <c r="E110" s="1218"/>
      <c r="F110" s="1212">
        <f>[30]Data!$U107</f>
        <v>0.179738857085225</v>
      </c>
      <c r="G110" s="1218"/>
      <c r="H110" s="1335"/>
      <c r="I110" s="1277"/>
      <c r="J110" s="1278"/>
      <c r="K110" s="1224"/>
      <c r="L110" s="1301">
        <v>5.2</v>
      </c>
      <c r="M110" s="518"/>
      <c r="N110" s="258"/>
      <c r="O110" s="90"/>
    </row>
    <row r="111" spans="1:15" x14ac:dyDescent="0.25">
      <c r="A111" s="19">
        <v>2006</v>
      </c>
      <c r="B111" s="1087"/>
      <c r="C111" s="1399"/>
      <c r="D111" s="51">
        <v>0.72</v>
      </c>
      <c r="E111" s="1218"/>
      <c r="F111" s="1212">
        <f>[30]Data!$U108</f>
        <v>0.19002366842603399</v>
      </c>
      <c r="G111" s="1218"/>
      <c r="H111" s="1335"/>
      <c r="I111" s="1353"/>
      <c r="J111" s="1402">
        <v>57.2</v>
      </c>
      <c r="K111" s="1224"/>
      <c r="L111" s="1301"/>
      <c r="M111" s="518"/>
      <c r="N111" s="258"/>
      <c r="O111" s="90"/>
    </row>
    <row r="112" spans="1:15" x14ac:dyDescent="0.25">
      <c r="A112" s="19">
        <v>2007</v>
      </c>
      <c r="B112" s="1087"/>
      <c r="C112" s="1399"/>
      <c r="D112" s="51"/>
      <c r="E112" s="1218"/>
      <c r="F112" s="1212">
        <f>[30]Data!$U109</f>
        <v>0.20056359772958601</v>
      </c>
      <c r="G112" s="1218"/>
      <c r="H112" s="1335"/>
      <c r="I112" s="1353"/>
      <c r="J112" s="1402"/>
      <c r="K112" s="1224"/>
      <c r="L112" s="1301"/>
      <c r="M112" s="518"/>
      <c r="N112" s="258"/>
      <c r="O112" s="90"/>
    </row>
    <row r="113" spans="1:21" x14ac:dyDescent="0.25">
      <c r="A113" s="19">
        <v>2008</v>
      </c>
      <c r="B113" s="1087"/>
      <c r="C113" s="1399">
        <v>0.7</v>
      </c>
      <c r="D113" s="51"/>
      <c r="E113" s="1218"/>
      <c r="F113" s="1212">
        <f>[30]Data!$U110</f>
        <v>0.194647343933494</v>
      </c>
      <c r="G113" s="1218"/>
      <c r="H113" s="1335"/>
      <c r="I113" s="1353"/>
      <c r="J113" s="1402"/>
      <c r="K113" s="1224"/>
      <c r="L113" s="1301">
        <v>5</v>
      </c>
      <c r="M113" s="518"/>
      <c r="N113" s="258"/>
      <c r="O113" s="90"/>
    </row>
    <row r="114" spans="1:21" x14ac:dyDescent="0.25">
      <c r="A114" s="19">
        <v>2009</v>
      </c>
      <c r="B114" s="1087"/>
      <c r="C114" s="1397"/>
      <c r="D114" s="1006">
        <v>0.7</v>
      </c>
      <c r="E114" s="1218"/>
      <c r="F114" s="1212">
        <f>[30]Data!$U111</f>
        <v>0.18284383227449</v>
      </c>
      <c r="G114" s="1218"/>
      <c r="H114" s="1335"/>
      <c r="I114" s="1353"/>
      <c r="J114" s="1402">
        <v>56.8</v>
      </c>
      <c r="K114" s="1224"/>
      <c r="L114" s="1301"/>
      <c r="M114" s="518"/>
      <c r="N114" s="258"/>
      <c r="O114" s="90"/>
    </row>
    <row r="115" spans="1:21" x14ac:dyDescent="0.25">
      <c r="A115" s="19">
        <v>2010</v>
      </c>
      <c r="B115" s="1087"/>
      <c r="C115" s="1397"/>
      <c r="D115" s="51"/>
      <c r="E115" s="1218"/>
      <c r="F115" s="1212">
        <f>[30]Data!$U112</f>
        <v>0.18541273066596201</v>
      </c>
      <c r="G115" s="1218"/>
      <c r="H115" s="1335"/>
      <c r="I115" s="1353"/>
      <c r="J115" s="1402"/>
      <c r="K115" s="1224"/>
      <c r="L115" s="1301"/>
      <c r="M115" s="518"/>
      <c r="N115" s="258"/>
      <c r="O115" s="90"/>
    </row>
    <row r="116" spans="1:21" x14ac:dyDescent="0.25">
      <c r="A116" s="19">
        <v>2011</v>
      </c>
      <c r="B116" s="1087"/>
      <c r="C116" s="1397"/>
      <c r="D116" s="51">
        <v>0.69</v>
      </c>
      <c r="E116" s="1218"/>
      <c r="F116" s="1212">
        <f>[30]Data!$U113</f>
        <v>0.18459513548432599</v>
      </c>
      <c r="G116" s="1218"/>
      <c r="H116" s="1335"/>
      <c r="I116" s="1353"/>
      <c r="J116" s="1402">
        <v>45.5</v>
      </c>
      <c r="K116" s="1224"/>
      <c r="L116" s="1304"/>
      <c r="M116" s="518"/>
      <c r="N116" s="258"/>
      <c r="O116" s="90"/>
    </row>
    <row r="117" spans="1:21" x14ac:dyDescent="0.25">
      <c r="A117" s="19">
        <v>2012</v>
      </c>
      <c r="B117" s="1087"/>
      <c r="C117" s="1397"/>
      <c r="D117" s="51"/>
      <c r="E117" s="1218"/>
      <c r="F117" s="1212">
        <f>[30]Data!$U114</f>
        <v>0.19212811446064801</v>
      </c>
      <c r="G117" s="1218"/>
      <c r="H117" s="1335"/>
      <c r="I117" s="1353"/>
      <c r="J117" s="1278"/>
      <c r="K117" s="1224"/>
      <c r="L117" s="1217"/>
      <c r="M117" s="518"/>
      <c r="N117" s="258"/>
      <c r="O117" s="90"/>
    </row>
    <row r="118" spans="1:21" x14ac:dyDescent="0.25">
      <c r="A118" s="19">
        <v>2013</v>
      </c>
      <c r="B118" s="1087"/>
      <c r="C118" s="1397"/>
      <c r="D118" s="51"/>
      <c r="E118" s="1218"/>
      <c r="F118" s="1212"/>
      <c r="G118" s="1218"/>
      <c r="H118" s="1335"/>
      <c r="I118" s="1353"/>
      <c r="J118" s="1278"/>
      <c r="K118" s="1224"/>
      <c r="L118" s="993"/>
      <c r="M118" s="518"/>
      <c r="N118" s="258"/>
      <c r="O118" s="90"/>
    </row>
    <row r="119" spans="1:21" x14ac:dyDescent="0.25">
      <c r="A119" s="19">
        <v>2014</v>
      </c>
      <c r="B119" s="1276"/>
      <c r="C119" s="1397"/>
      <c r="D119" s="1278"/>
      <c r="E119" s="1218"/>
      <c r="F119" s="1212"/>
      <c r="G119" s="1218"/>
      <c r="H119" s="1335"/>
      <c r="I119" s="1353"/>
      <c r="J119" s="1278"/>
      <c r="K119" s="1224"/>
      <c r="L119" s="993"/>
      <c r="M119" s="518"/>
      <c r="N119" s="258"/>
      <c r="O119" s="90"/>
    </row>
    <row r="120" spans="1:21" ht="15.75" thickBot="1" x14ac:dyDescent="0.3">
      <c r="A120" s="37">
        <v>2015</v>
      </c>
      <c r="B120" s="658"/>
      <c r="C120" s="718"/>
      <c r="D120" s="678"/>
      <c r="E120" s="519"/>
      <c r="F120" s="520"/>
      <c r="G120" s="519"/>
      <c r="H120" s="704"/>
      <c r="I120" s="680"/>
      <c r="J120" s="705"/>
      <c r="K120" s="521"/>
      <c r="L120" s="522"/>
      <c r="M120" s="553"/>
      <c r="N120" s="245"/>
      <c r="O120" s="90"/>
    </row>
    <row r="121" spans="1:21" ht="15.75" thickTop="1" x14ac:dyDescent="0.25"/>
    <row r="122" spans="1:21" s="45" customFormat="1" x14ac:dyDescent="0.25">
      <c r="A122" s="1012" t="s">
        <v>505</v>
      </c>
      <c r="B122" s="75"/>
      <c r="C122" s="75"/>
      <c r="D122" s="75"/>
      <c r="E122" s="75"/>
      <c r="F122" s="129"/>
      <c r="G122" s="75"/>
      <c r="H122" s="75"/>
      <c r="I122" s="75"/>
      <c r="J122" s="75"/>
      <c r="K122" s="43"/>
      <c r="O122" s="43"/>
    </row>
    <row r="123" spans="1:21" s="45" customFormat="1" ht="29.1" customHeight="1" x14ac:dyDescent="0.2">
      <c r="A123" s="99" t="s">
        <v>79</v>
      </c>
      <c r="B123" s="1559" t="s">
        <v>297</v>
      </c>
      <c r="C123" s="1559"/>
      <c r="D123" s="1559"/>
      <c r="E123" s="1559"/>
      <c r="F123" s="1559"/>
      <c r="G123" s="1559"/>
      <c r="H123" s="1559"/>
      <c r="I123" s="1559"/>
      <c r="J123" s="1559"/>
      <c r="K123" s="733"/>
      <c r="L123" s="504"/>
      <c r="O123" s="43"/>
    </row>
    <row r="124" spans="1:21" s="45" customFormat="1" x14ac:dyDescent="0.2">
      <c r="A124" s="99" t="s">
        <v>80</v>
      </c>
      <c r="B124" s="1554" t="s">
        <v>295</v>
      </c>
      <c r="C124" s="1554"/>
      <c r="D124" s="1554"/>
      <c r="E124" s="1554"/>
      <c r="F124" s="1554"/>
      <c r="G124" s="1554"/>
      <c r="H124" s="1554"/>
      <c r="I124" s="1554"/>
      <c r="J124" s="1554"/>
      <c r="K124" s="533"/>
      <c r="L124" s="533"/>
      <c r="O124" s="43"/>
    </row>
    <row r="125" spans="1:21" s="45" customFormat="1" x14ac:dyDescent="0.2">
      <c r="A125" s="99" t="s">
        <v>81</v>
      </c>
      <c r="B125" s="1554" t="s">
        <v>294</v>
      </c>
      <c r="C125" s="1554"/>
      <c r="D125" s="1554"/>
      <c r="E125" s="1554"/>
      <c r="F125" s="1554"/>
      <c r="G125" s="1554"/>
      <c r="H125" s="1554"/>
      <c r="I125" s="1554"/>
      <c r="J125" s="1554"/>
      <c r="K125" s="533"/>
      <c r="L125" s="533"/>
      <c r="O125" s="43"/>
    </row>
    <row r="126" spans="1:21" s="45" customFormat="1" x14ac:dyDescent="0.25">
      <c r="A126" s="241" t="s">
        <v>82</v>
      </c>
      <c r="B126" s="1536" t="s">
        <v>673</v>
      </c>
      <c r="C126" s="1536"/>
      <c r="D126" s="1536"/>
      <c r="E126" s="1536"/>
      <c r="F126" s="1536"/>
      <c r="G126" s="1536"/>
      <c r="H126" s="1536"/>
      <c r="I126" s="1536"/>
      <c r="J126" s="1536"/>
      <c r="K126" s="1536"/>
      <c r="L126" s="1536"/>
      <c r="M126" s="1536"/>
      <c r="N126" s="1536"/>
      <c r="O126" s="1536"/>
      <c r="P126" s="1536"/>
      <c r="Q126" s="1536"/>
      <c r="R126" s="1536"/>
      <c r="S126" s="1536"/>
      <c r="T126" s="1536"/>
      <c r="U126" s="1536"/>
    </row>
    <row r="127" spans="1:21" s="45" customFormat="1" x14ac:dyDescent="0.2">
      <c r="A127" s="241" t="s">
        <v>83</v>
      </c>
      <c r="B127" s="1554" t="s">
        <v>336</v>
      </c>
      <c r="C127" s="1554"/>
      <c r="D127" s="1554"/>
      <c r="E127" s="1554"/>
      <c r="F127" s="1554"/>
      <c r="G127" s="1554"/>
      <c r="H127" s="1554"/>
      <c r="I127" s="698"/>
      <c r="J127" s="698"/>
      <c r="K127" s="692"/>
      <c r="L127" s="692"/>
    </row>
    <row r="128" spans="1:21" s="45" customFormat="1" x14ac:dyDescent="0.2">
      <c r="A128" s="99" t="s">
        <v>84</v>
      </c>
      <c r="B128" s="1554" t="s">
        <v>337</v>
      </c>
      <c r="C128" s="1554"/>
      <c r="D128" s="1554"/>
      <c r="E128" s="1554"/>
      <c r="F128" s="1554"/>
      <c r="G128" s="1554"/>
      <c r="H128" s="1554"/>
      <c r="I128" s="504"/>
      <c r="J128" s="504"/>
      <c r="K128" s="504"/>
      <c r="L128" s="504"/>
      <c r="M128" s="366"/>
      <c r="N128" s="366"/>
      <c r="O128" s="366"/>
      <c r="P128" s="366"/>
      <c r="Q128" s="366"/>
      <c r="R128" s="366"/>
      <c r="S128" s="366"/>
    </row>
    <row r="129" spans="1:15" s="45" customFormat="1" x14ac:dyDescent="0.2">
      <c r="A129" s="99" t="s">
        <v>85</v>
      </c>
      <c r="B129" s="1554" t="s">
        <v>300</v>
      </c>
      <c r="C129" s="1554"/>
      <c r="D129" s="1554"/>
      <c r="E129" s="1554"/>
      <c r="F129" s="1554"/>
      <c r="G129" s="1554"/>
      <c r="H129" s="1554"/>
      <c r="I129" s="715"/>
      <c r="J129" s="715"/>
      <c r="K129" s="715"/>
      <c r="L129" s="690"/>
      <c r="M129" s="692"/>
      <c r="O129" s="43"/>
    </row>
    <row r="130" spans="1:15" s="45" customFormat="1" x14ac:dyDescent="0.2">
      <c r="A130" s="99" t="s">
        <v>86</v>
      </c>
      <c r="B130" s="1554" t="s">
        <v>302</v>
      </c>
      <c r="C130" s="1554"/>
      <c r="D130" s="1554"/>
      <c r="E130" s="1554"/>
      <c r="F130" s="1554"/>
      <c r="G130" s="1554"/>
      <c r="H130" s="1554"/>
      <c r="I130" s="504"/>
      <c r="J130" s="504"/>
      <c r="K130" s="504"/>
      <c r="L130" s="504"/>
      <c r="M130" s="692"/>
      <c r="O130" s="43"/>
    </row>
    <row r="131" spans="1:15" x14ac:dyDescent="0.25">
      <c r="A131" s="99"/>
      <c r="B131" s="129"/>
      <c r="C131" s="695"/>
      <c r="D131" s="695"/>
      <c r="E131" s="695"/>
      <c r="F131" s="695"/>
      <c r="G131" s="695"/>
      <c r="H131" s="695"/>
      <c r="I131" s="695"/>
      <c r="J131" s="695"/>
      <c r="K131" s="131"/>
      <c r="L131" s="131"/>
      <c r="M131" s="131"/>
      <c r="N131" s="689"/>
    </row>
    <row r="132" spans="1:15" x14ac:dyDescent="0.25">
      <c r="A132" s="42" t="s">
        <v>504</v>
      </c>
      <c r="B132" s="129"/>
      <c r="C132" s="129"/>
      <c r="D132" s="129"/>
    </row>
    <row r="133" spans="1:15" x14ac:dyDescent="0.25">
      <c r="B133" s="1514" t="s">
        <v>690</v>
      </c>
      <c r="C133" s="1514"/>
      <c r="D133" s="1514"/>
      <c r="E133" s="1514"/>
      <c r="F133" s="1514"/>
      <c r="G133" s="1514"/>
      <c r="H133" s="1514"/>
      <c r="I133" s="1514"/>
      <c r="J133" s="1514"/>
      <c r="K133" s="439"/>
      <c r="L133" s="439"/>
      <c r="M133" s="687"/>
    </row>
    <row r="134" spans="1:15" x14ac:dyDescent="0.25">
      <c r="B134" s="1520" t="s">
        <v>338</v>
      </c>
      <c r="C134" s="1520"/>
      <c r="D134" s="1520"/>
      <c r="E134" s="1520"/>
      <c r="F134" s="1520"/>
      <c r="G134" s="1520"/>
      <c r="H134" s="1520"/>
      <c r="I134" s="1520"/>
      <c r="J134" s="1520"/>
      <c r="K134" s="439"/>
      <c r="L134" s="439"/>
      <c r="M134" s="687"/>
    </row>
    <row r="135" spans="1:15" ht="30.95" customHeight="1" x14ac:dyDescent="0.25">
      <c r="B135" s="1530" t="s">
        <v>339</v>
      </c>
      <c r="C135" s="1530"/>
      <c r="D135" s="1530"/>
      <c r="E135" s="1530"/>
      <c r="F135" s="1530"/>
      <c r="G135" s="1530"/>
      <c r="H135" s="1530"/>
      <c r="I135" s="1530"/>
      <c r="J135" s="1530"/>
    </row>
    <row r="136" spans="1:15" x14ac:dyDescent="0.25">
      <c r="B136" s="1514" t="s">
        <v>340</v>
      </c>
      <c r="C136" s="1514"/>
      <c r="D136" s="1514"/>
      <c r="E136" s="1514"/>
      <c r="F136" s="1514"/>
      <c r="G136" s="1514"/>
      <c r="H136" s="1514"/>
      <c r="I136" s="1514"/>
      <c r="J136" s="1514"/>
      <c r="K136" s="366"/>
      <c r="L136" s="366"/>
    </row>
    <row r="137" spans="1:15" x14ac:dyDescent="0.25">
      <c r="B137" s="1520" t="s">
        <v>341</v>
      </c>
      <c r="C137" s="1520"/>
      <c r="D137" s="1520"/>
      <c r="E137" s="1520"/>
      <c r="F137" s="1520"/>
      <c r="G137" s="1520"/>
      <c r="H137" s="1520"/>
      <c r="I137" s="1520"/>
      <c r="J137" s="1520"/>
      <c r="K137" s="131"/>
      <c r="L137" s="691"/>
    </row>
    <row r="138" spans="1:15" x14ac:dyDescent="0.25">
      <c r="B138" s="1514" t="s">
        <v>342</v>
      </c>
      <c r="C138" s="1514"/>
      <c r="D138" s="1514"/>
      <c r="E138" s="1514"/>
      <c r="F138" s="1514"/>
      <c r="G138" s="1514"/>
      <c r="H138" s="1514"/>
      <c r="I138" s="1514"/>
      <c r="J138" s="1514"/>
    </row>
    <row r="139" spans="1:15" x14ac:dyDescent="0.25">
      <c r="B139" s="1514" t="s">
        <v>343</v>
      </c>
      <c r="C139" s="1514"/>
      <c r="D139" s="1514"/>
      <c r="E139" s="1514"/>
      <c r="F139" s="1514"/>
      <c r="G139" s="1514"/>
      <c r="H139" s="1514"/>
      <c r="I139" s="1514"/>
      <c r="J139" s="1514"/>
    </row>
    <row r="140" spans="1:15" x14ac:dyDescent="0.25">
      <c r="B140" s="1514" t="s">
        <v>344</v>
      </c>
      <c r="C140" s="1514"/>
      <c r="D140" s="1514"/>
      <c r="E140" s="1514"/>
      <c r="F140" s="1514"/>
      <c r="G140" s="1514"/>
      <c r="H140" s="1514"/>
      <c r="I140" s="1514"/>
      <c r="J140" s="1514"/>
    </row>
    <row r="141" spans="1:15" x14ac:dyDescent="0.25">
      <c r="B141" s="1514" t="s">
        <v>345</v>
      </c>
      <c r="C141" s="1514"/>
      <c r="D141" s="1514"/>
      <c r="E141" s="1514"/>
      <c r="F141" s="1514"/>
      <c r="G141" s="1514"/>
      <c r="H141" s="1514"/>
      <c r="I141" s="1514"/>
      <c r="J141" s="1514"/>
    </row>
    <row r="142" spans="1:15" x14ac:dyDescent="0.25">
      <c r="B142" s="1520" t="s">
        <v>346</v>
      </c>
      <c r="C142" s="1520"/>
      <c r="D142" s="1520"/>
      <c r="E142" s="1520"/>
      <c r="F142" s="1520"/>
      <c r="G142" s="1520"/>
      <c r="H142" s="1520"/>
      <c r="I142" s="1520"/>
      <c r="J142" s="1520"/>
    </row>
  </sheetData>
  <mergeCells count="21">
    <mergeCell ref="B1:L1"/>
    <mergeCell ref="B129:H129"/>
    <mergeCell ref="B130:H130"/>
    <mergeCell ref="B128:H128"/>
    <mergeCell ref="H2:J2"/>
    <mergeCell ref="B126:U126"/>
    <mergeCell ref="B127:H127"/>
    <mergeCell ref="B123:J123"/>
    <mergeCell ref="B124:J124"/>
    <mergeCell ref="B125:J125"/>
    <mergeCell ref="B2:D2"/>
    <mergeCell ref="B133:J133"/>
    <mergeCell ref="B134:J134"/>
    <mergeCell ref="B140:J140"/>
    <mergeCell ref="B141:J141"/>
    <mergeCell ref="B142:J142"/>
    <mergeCell ref="B135:J135"/>
    <mergeCell ref="B136:J136"/>
    <mergeCell ref="B137:J137"/>
    <mergeCell ref="B138:J138"/>
    <mergeCell ref="B139:J139"/>
  </mergeCells>
  <hyperlinks>
    <hyperlink ref="B126" r:id="rId1" display="WID.world (accessed 21 February 2017)" xr:uid="{00000000-0004-0000-2800-000000000000}"/>
    <hyperlink ref="E126" r:id="rId2" display="http://wid.world/" xr:uid="{00000000-0004-0000-2800-000001000000}"/>
    <hyperlink ref="F126" r:id="rId3" display="http://wid.world/" xr:uid="{00000000-0004-0000-2800-000002000000}"/>
    <hyperlink ref="G126" r:id="rId4" display="http://wid.world/" xr:uid="{00000000-0004-0000-2800-000003000000}"/>
    <hyperlink ref="H126" r:id="rId5" display="http://wid.world/" xr:uid="{00000000-0004-0000-2800-000004000000}"/>
    <hyperlink ref="K126" r:id="rId6" display="http://wid.world/" xr:uid="{00000000-0004-0000-2800-000005000000}"/>
    <hyperlink ref="M126" r:id="rId7" display="http://wid.world/" xr:uid="{00000000-0004-0000-2800-000006000000}"/>
    <hyperlink ref="N126" r:id="rId8" display="http://wid.world/" xr:uid="{00000000-0004-0000-2800-000007000000}"/>
    <hyperlink ref="O126" r:id="rId9" display="http://wid.world/" xr:uid="{00000000-0004-0000-2800-000008000000}"/>
    <hyperlink ref="P126" r:id="rId10" display="http://wid.world/" xr:uid="{00000000-0004-0000-2800-000009000000}"/>
    <hyperlink ref="Q126" r:id="rId11" display="http://wid.world/" xr:uid="{00000000-0004-0000-2800-00000A000000}"/>
    <hyperlink ref="R126" r:id="rId12" display="http://wid.world/" xr:uid="{00000000-0004-0000-2800-00000B000000}"/>
    <hyperlink ref="S126" r:id="rId13" display="http://wid.world/" xr:uid="{00000000-0004-0000-2800-00000C000000}"/>
    <hyperlink ref="T126" r:id="rId14" display="http://wid.world/" xr:uid="{00000000-0004-0000-2800-00000D000000}"/>
    <hyperlink ref="U126" r:id="rId15" display="http://wid.world/" xr:uid="{00000000-0004-0000-2800-00000E000000}"/>
    <hyperlink ref="B133" r:id="rId16" xr:uid="{00000000-0004-0000-2800-00000F000000}"/>
    <hyperlink ref="B135" r:id="rId17" xr:uid="{00000000-0004-0000-2800-000010000000}"/>
    <hyperlink ref="B136" r:id="rId18" xr:uid="{00000000-0004-0000-2800-000011000000}"/>
    <hyperlink ref="B138" r:id="rId19" xr:uid="{00000000-0004-0000-2800-000012000000}"/>
    <hyperlink ref="B140" r:id="rId20" xr:uid="{00000000-0004-0000-2800-000013000000}"/>
    <hyperlink ref="B141" r:id="rId21" xr:uid="{00000000-0004-0000-2800-000014000000}"/>
    <hyperlink ref="B139" r:id="rId22" xr:uid="{00000000-0004-0000-2800-000015000000}"/>
  </hyperlinks>
  <pageMargins left="0.7" right="0.7" top="0.75" bottom="0.75" header="0.3" footer="0.3"/>
  <legacyDrawing r:id="rId2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33"/>
  <sheetViews>
    <sheetView workbookViewId="0">
      <pane xSplit="1" ySplit="5" topLeftCell="B110" activePane="bottomRight" state="frozen"/>
      <selection pane="topRight" activeCell="B1" sqref="B1"/>
      <selection pane="bottomLeft" activeCell="A6" sqref="A6"/>
      <selection pane="bottomRight" activeCell="F12" sqref="F12"/>
    </sheetView>
  </sheetViews>
  <sheetFormatPr defaultColWidth="8.85546875" defaultRowHeight="15" x14ac:dyDescent="0.25"/>
  <cols>
    <col min="2" max="2" width="18.7109375" style="70" customWidth="1"/>
    <col min="3" max="3" width="18.42578125" style="70" customWidth="1"/>
    <col min="4" max="4" width="23.7109375" style="70" customWidth="1"/>
    <col min="5" max="5" width="24.28515625" style="70" customWidth="1"/>
    <col min="6" max="6" width="23" style="70" customWidth="1"/>
    <col min="7" max="7" width="20.85546875" style="70" bestFit="1" customWidth="1"/>
    <col min="8" max="9" width="17" style="70" customWidth="1"/>
    <col min="10" max="11" width="2" style="70" customWidth="1"/>
  </cols>
  <sheetData>
    <row r="1" spans="1:11" ht="27" thickBot="1" x14ac:dyDescent="0.45">
      <c r="A1" s="6"/>
      <c r="B1" s="1521" t="s">
        <v>39</v>
      </c>
      <c r="C1" s="1522"/>
      <c r="D1" s="1522"/>
      <c r="E1" s="1522"/>
      <c r="F1" s="1522"/>
      <c r="G1" s="1522"/>
      <c r="H1" s="1522"/>
      <c r="I1" s="1523"/>
      <c r="J1" s="740"/>
      <c r="K1" s="740"/>
    </row>
    <row r="2" spans="1:11" ht="15.95" customHeight="1" thickBot="1" x14ac:dyDescent="0.3">
      <c r="A2" s="6"/>
      <c r="B2" s="1540" t="s">
        <v>55</v>
      </c>
      <c r="C2" s="1542"/>
      <c r="D2" s="1540" t="s">
        <v>56</v>
      </c>
      <c r="E2" s="1542"/>
      <c r="F2" s="142" t="s">
        <v>57</v>
      </c>
      <c r="G2" s="142" t="s">
        <v>58</v>
      </c>
      <c r="H2" s="1540" t="s">
        <v>59</v>
      </c>
      <c r="I2" s="1542"/>
      <c r="J2" s="740"/>
      <c r="K2" s="740"/>
    </row>
    <row r="3" spans="1:11" ht="15" customHeight="1" x14ac:dyDescent="0.25">
      <c r="A3" s="6"/>
      <c r="B3" s="1548" t="s">
        <v>60</v>
      </c>
      <c r="C3" s="1549"/>
      <c r="D3" s="1548" t="s">
        <v>61</v>
      </c>
      <c r="E3" s="1549"/>
      <c r="F3" s="140" t="s">
        <v>62</v>
      </c>
      <c r="G3" s="668" t="s">
        <v>63</v>
      </c>
      <c r="H3" s="1527" t="s">
        <v>64</v>
      </c>
      <c r="I3" s="1529"/>
      <c r="J3" s="106"/>
      <c r="K3" s="106"/>
    </row>
    <row r="4" spans="1:11" ht="27" customHeight="1" x14ac:dyDescent="0.25">
      <c r="A4" s="6"/>
      <c r="B4" s="308" t="s">
        <v>216</v>
      </c>
      <c r="C4" s="421" t="s">
        <v>217</v>
      </c>
      <c r="D4" s="785" t="s">
        <v>67</v>
      </c>
      <c r="E4" s="374" t="s">
        <v>307</v>
      </c>
      <c r="F4" s="511" t="s">
        <v>68</v>
      </c>
      <c r="G4" s="511" t="s">
        <v>254</v>
      </c>
      <c r="H4" s="785" t="s">
        <v>67</v>
      </c>
      <c r="I4" s="374" t="s">
        <v>67</v>
      </c>
      <c r="J4" s="106"/>
      <c r="K4" s="106"/>
    </row>
    <row r="5" spans="1:11" s="1" customFormat="1" ht="85.5" customHeight="1" x14ac:dyDescent="0.25">
      <c r="A5" s="16"/>
      <c r="B5" s="710" t="s">
        <v>103</v>
      </c>
      <c r="C5" s="274" t="s">
        <v>229</v>
      </c>
      <c r="D5" s="958" t="s">
        <v>662</v>
      </c>
      <c r="E5" s="1035" t="s">
        <v>663</v>
      </c>
      <c r="F5" s="624" t="s">
        <v>6</v>
      </c>
      <c r="G5" s="513" t="s">
        <v>483</v>
      </c>
      <c r="H5" s="786" t="s">
        <v>664</v>
      </c>
      <c r="I5" s="639" t="s">
        <v>667</v>
      </c>
      <c r="J5" s="113"/>
      <c r="K5" s="113"/>
    </row>
    <row r="6" spans="1:11" s="1" customFormat="1" x14ac:dyDescent="0.25">
      <c r="A6">
        <v>1900</v>
      </c>
      <c r="B6" s="665"/>
      <c r="C6" s="784"/>
      <c r="D6" s="711"/>
      <c r="E6" s="496"/>
      <c r="F6" s="204"/>
      <c r="G6" s="669"/>
      <c r="H6" s="711"/>
      <c r="I6" s="788"/>
      <c r="J6" s="206"/>
      <c r="K6" s="206"/>
    </row>
    <row r="7" spans="1:11" s="1" customFormat="1" x14ac:dyDescent="0.25">
      <c r="A7">
        <v>1901</v>
      </c>
      <c r="B7" s="665"/>
      <c r="C7" s="784"/>
      <c r="D7" s="711"/>
      <c r="E7" s="496"/>
      <c r="F7" s="204"/>
      <c r="G7" s="669"/>
      <c r="H7" s="711"/>
      <c r="I7" s="788">
        <f>'Spain sources'!S6</f>
        <v>65.064114348056648</v>
      </c>
      <c r="J7" s="206"/>
      <c r="K7" s="206"/>
    </row>
    <row r="8" spans="1:11" s="1" customFormat="1" x14ac:dyDescent="0.25">
      <c r="A8">
        <v>1902</v>
      </c>
      <c r="B8" s="665"/>
      <c r="C8" s="784"/>
      <c r="D8" s="711"/>
      <c r="E8" s="496"/>
      <c r="F8" s="204"/>
      <c r="G8" s="669"/>
      <c r="H8" s="711"/>
      <c r="I8" s="788">
        <f>'Spain sources'!S7</f>
        <v>61.851946898902675</v>
      </c>
      <c r="J8" s="206"/>
      <c r="K8" s="206"/>
    </row>
    <row r="9" spans="1:11" s="1" customFormat="1" x14ac:dyDescent="0.25">
      <c r="A9">
        <v>1903</v>
      </c>
      <c r="B9" s="665"/>
      <c r="C9" s="784"/>
      <c r="D9" s="711"/>
      <c r="E9" s="496"/>
      <c r="F9" s="204"/>
      <c r="G9" s="669"/>
      <c r="H9" s="711"/>
      <c r="I9" s="788">
        <f>'Spain sources'!S8</f>
        <v>62.876289379571688</v>
      </c>
      <c r="J9" s="206"/>
      <c r="K9" s="206"/>
    </row>
    <row r="10" spans="1:11" s="1" customFormat="1" x14ac:dyDescent="0.25">
      <c r="A10">
        <v>1904</v>
      </c>
      <c r="B10" s="665"/>
      <c r="C10" s="784"/>
      <c r="D10" s="711"/>
      <c r="E10" s="496"/>
      <c r="F10" s="204"/>
      <c r="G10" s="669"/>
      <c r="H10" s="711"/>
      <c r="I10" s="788">
        <f>'Spain sources'!S9</f>
        <v>60.627724125448303</v>
      </c>
      <c r="J10" s="206"/>
      <c r="K10" s="206"/>
    </row>
    <row r="11" spans="1:11" s="1" customFormat="1" x14ac:dyDescent="0.25">
      <c r="A11">
        <v>1905</v>
      </c>
      <c r="B11" s="665"/>
      <c r="C11" s="784"/>
      <c r="D11" s="711"/>
      <c r="E11" s="496"/>
      <c r="F11" s="204"/>
      <c r="G11" s="669"/>
      <c r="H11" s="711"/>
      <c r="I11" s="788">
        <f>'Spain sources'!S10</f>
        <v>62.672630641694766</v>
      </c>
      <c r="J11" s="206"/>
      <c r="K11" s="206"/>
    </row>
    <row r="12" spans="1:11" s="1" customFormat="1" x14ac:dyDescent="0.25">
      <c r="A12">
        <v>1906</v>
      </c>
      <c r="B12" s="665"/>
      <c r="C12" s="784"/>
      <c r="D12" s="711"/>
      <c r="E12" s="496"/>
      <c r="F12" s="204"/>
      <c r="G12" s="669"/>
      <c r="H12" s="711"/>
      <c r="I12" s="788">
        <f>'Spain sources'!S11</f>
        <v>60.865874768471016</v>
      </c>
      <c r="J12" s="206"/>
      <c r="K12" s="206"/>
    </row>
    <row r="13" spans="1:11" s="1" customFormat="1" x14ac:dyDescent="0.25">
      <c r="A13">
        <v>1907</v>
      </c>
      <c r="B13" s="665"/>
      <c r="C13" s="784"/>
      <c r="D13" s="711"/>
      <c r="E13" s="496"/>
      <c r="F13" s="204"/>
      <c r="G13" s="669"/>
      <c r="H13" s="711"/>
      <c r="I13" s="788">
        <f>'Spain sources'!S12</f>
        <v>59.654363685172655</v>
      </c>
      <c r="J13" s="206"/>
      <c r="K13" s="206"/>
    </row>
    <row r="14" spans="1:11" s="1" customFormat="1" x14ac:dyDescent="0.25">
      <c r="A14">
        <v>1908</v>
      </c>
      <c r="B14" s="665"/>
      <c r="C14" s="784"/>
      <c r="D14" s="711"/>
      <c r="E14" s="496"/>
      <c r="F14" s="204"/>
      <c r="G14" s="669"/>
      <c r="H14" s="711"/>
      <c r="I14" s="788">
        <f>'Spain sources'!S13</f>
        <v>59.426134463897817</v>
      </c>
      <c r="J14" s="206"/>
      <c r="K14" s="206"/>
    </row>
    <row r="15" spans="1:11" s="1" customFormat="1" x14ac:dyDescent="0.25">
      <c r="A15">
        <v>1909</v>
      </c>
      <c r="B15" s="665"/>
      <c r="C15" s="784"/>
      <c r="D15" s="711"/>
      <c r="E15" s="496"/>
      <c r="F15" s="204"/>
      <c r="G15" s="669"/>
      <c r="H15" s="711"/>
      <c r="I15" s="788">
        <f>'Spain sources'!S14</f>
        <v>58.235603173556008</v>
      </c>
      <c r="J15" s="206"/>
      <c r="K15" s="206"/>
    </row>
    <row r="16" spans="1:11" s="1" customFormat="1" x14ac:dyDescent="0.25">
      <c r="A16">
        <v>1910</v>
      </c>
      <c r="B16" s="665"/>
      <c r="C16" s="784"/>
      <c r="D16" s="711"/>
      <c r="E16" s="496"/>
      <c r="F16" s="204"/>
      <c r="G16" s="669"/>
      <c r="H16" s="711"/>
      <c r="I16" s="788">
        <f>'Spain sources'!S15</f>
        <v>56.365068459290882</v>
      </c>
      <c r="J16" s="206"/>
      <c r="K16" s="206"/>
    </row>
    <row r="17" spans="1:11" x14ac:dyDescent="0.25">
      <c r="A17">
        <v>1911</v>
      </c>
      <c r="B17" s="665"/>
      <c r="C17" s="773"/>
      <c r="D17" s="711"/>
      <c r="E17" s="496"/>
      <c r="F17" s="214"/>
      <c r="G17" s="670"/>
      <c r="H17" s="711"/>
      <c r="I17" s="788">
        <f>'Spain sources'!S16</f>
        <v>55.698168280549964</v>
      </c>
      <c r="J17" s="216"/>
      <c r="K17" s="216"/>
    </row>
    <row r="18" spans="1:11" x14ac:dyDescent="0.25">
      <c r="A18">
        <v>1912</v>
      </c>
      <c r="B18" s="665"/>
      <c r="C18" s="773"/>
      <c r="D18" s="711"/>
      <c r="E18" s="496"/>
      <c r="F18" s="214"/>
      <c r="G18" s="670"/>
      <c r="H18" s="711"/>
      <c r="I18" s="788">
        <f>'Spain sources'!S17</f>
        <v>62.749032180925226</v>
      </c>
      <c r="J18" s="216"/>
      <c r="K18" s="216"/>
    </row>
    <row r="19" spans="1:11" x14ac:dyDescent="0.25">
      <c r="A19">
        <v>1913</v>
      </c>
      <c r="B19" s="665"/>
      <c r="C19" s="773"/>
      <c r="D19" s="711"/>
      <c r="E19" s="496"/>
      <c r="F19" s="214"/>
      <c r="G19" s="670"/>
      <c r="H19" s="711"/>
      <c r="I19" s="788">
        <f>'Spain sources'!S18</f>
        <v>59.167439445624282</v>
      </c>
      <c r="J19" s="216"/>
      <c r="K19" s="216"/>
    </row>
    <row r="20" spans="1:11" x14ac:dyDescent="0.25">
      <c r="A20">
        <v>1914</v>
      </c>
      <c r="B20" s="665"/>
      <c r="C20" s="773"/>
      <c r="D20" s="711"/>
      <c r="E20" s="496"/>
      <c r="F20" s="214"/>
      <c r="G20" s="670"/>
      <c r="H20" s="711"/>
      <c r="I20" s="788">
        <f>'Spain sources'!S19</f>
        <v>59.786622389212788</v>
      </c>
      <c r="J20" s="216"/>
      <c r="K20" s="216"/>
    </row>
    <row r="21" spans="1:11" x14ac:dyDescent="0.25">
      <c r="A21">
        <v>1915</v>
      </c>
      <c r="B21" s="665"/>
      <c r="C21" s="773"/>
      <c r="D21" s="711"/>
      <c r="E21" s="496"/>
      <c r="F21" s="214"/>
      <c r="G21" s="670"/>
      <c r="H21" s="711"/>
      <c r="I21" s="788">
        <f>'Spain sources'!S20</f>
        <v>57.673357645524987</v>
      </c>
      <c r="J21" s="216"/>
      <c r="K21" s="216"/>
    </row>
    <row r="22" spans="1:11" x14ac:dyDescent="0.25">
      <c r="A22">
        <v>1916</v>
      </c>
      <c r="B22" s="665"/>
      <c r="C22" s="773"/>
      <c r="D22" s="711"/>
      <c r="E22" s="496"/>
      <c r="F22" s="214"/>
      <c r="G22" s="670"/>
      <c r="H22" s="711"/>
      <c r="I22" s="788">
        <f>'Spain sources'!S21</f>
        <v>60.053556894628571</v>
      </c>
      <c r="J22" s="216"/>
      <c r="K22" s="216"/>
    </row>
    <row r="23" spans="1:11" x14ac:dyDescent="0.25">
      <c r="A23">
        <v>1917</v>
      </c>
      <c r="B23" s="665"/>
      <c r="C23" s="773"/>
      <c r="D23" s="711"/>
      <c r="E23" s="496"/>
      <c r="F23" s="214"/>
      <c r="G23" s="670"/>
      <c r="H23" s="711"/>
      <c r="I23" s="788">
        <f>'Spain sources'!S22</f>
        <v>57.535353513271993</v>
      </c>
      <c r="J23" s="216"/>
      <c r="K23" s="216"/>
    </row>
    <row r="24" spans="1:11" x14ac:dyDescent="0.25">
      <c r="A24">
        <v>1918</v>
      </c>
      <c r="B24" s="665"/>
      <c r="C24" s="773"/>
      <c r="D24" s="711"/>
      <c r="E24" s="496"/>
      <c r="F24" s="214"/>
      <c r="G24" s="670"/>
      <c r="H24" s="711"/>
      <c r="I24" s="788">
        <f>'Spain sources'!S23</f>
        <v>59.86125474267088</v>
      </c>
      <c r="J24" s="216"/>
      <c r="K24" s="216"/>
    </row>
    <row r="25" spans="1:11" x14ac:dyDescent="0.25">
      <c r="A25">
        <v>1919</v>
      </c>
      <c r="B25" s="665"/>
      <c r="C25" s="773"/>
      <c r="D25" s="711"/>
      <c r="E25" s="496"/>
      <c r="F25" s="214"/>
      <c r="G25" s="670"/>
      <c r="H25" s="711"/>
      <c r="I25" s="788">
        <f>'Spain sources'!S24</f>
        <v>61.446997122788538</v>
      </c>
      <c r="J25" s="216"/>
      <c r="K25" s="216"/>
    </row>
    <row r="26" spans="1:11" x14ac:dyDescent="0.25">
      <c r="A26">
        <v>1920</v>
      </c>
      <c r="B26" s="665"/>
      <c r="C26" s="773"/>
      <c r="D26" s="711"/>
      <c r="E26" s="496"/>
      <c r="F26" s="214"/>
      <c r="G26" s="670"/>
      <c r="H26" s="711"/>
      <c r="I26" s="788">
        <f>'Spain sources'!S25</f>
        <v>60.775567385551135</v>
      </c>
      <c r="J26" s="216"/>
      <c r="K26" s="216"/>
    </row>
    <row r="27" spans="1:11" x14ac:dyDescent="0.25">
      <c r="A27">
        <v>1921</v>
      </c>
      <c r="B27" s="665"/>
      <c r="C27" s="773"/>
      <c r="D27" s="711"/>
      <c r="E27" s="496"/>
      <c r="F27" s="214"/>
      <c r="G27" s="670"/>
      <c r="H27" s="711"/>
      <c r="I27" s="788">
        <f>'Spain sources'!S26</f>
        <v>60.875884736247578</v>
      </c>
      <c r="J27" s="216"/>
      <c r="K27" s="216"/>
    </row>
    <row r="28" spans="1:11" x14ac:dyDescent="0.25">
      <c r="A28">
        <v>1922</v>
      </c>
      <c r="B28" s="665"/>
      <c r="C28" s="773"/>
      <c r="D28" s="711"/>
      <c r="E28" s="496"/>
      <c r="F28" s="214"/>
      <c r="G28" s="670"/>
      <c r="H28" s="711"/>
      <c r="I28" s="788">
        <f>'Spain sources'!S27</f>
        <v>57.580254332693379</v>
      </c>
      <c r="J28" s="216"/>
      <c r="K28" s="216"/>
    </row>
    <row r="29" spans="1:11" x14ac:dyDescent="0.25">
      <c r="A29">
        <v>1923</v>
      </c>
      <c r="B29" s="665"/>
      <c r="C29" s="773"/>
      <c r="D29" s="711"/>
      <c r="E29" s="496"/>
      <c r="F29" s="214"/>
      <c r="G29" s="670"/>
      <c r="H29" s="711"/>
      <c r="I29" s="788">
        <f>'Spain sources'!S28</f>
        <v>55.526013411367508</v>
      </c>
      <c r="J29" s="216"/>
      <c r="K29" s="216"/>
    </row>
    <row r="30" spans="1:11" x14ac:dyDescent="0.25">
      <c r="A30">
        <v>1924</v>
      </c>
      <c r="B30" s="665"/>
      <c r="C30" s="773"/>
      <c r="D30" s="711"/>
      <c r="E30" s="496"/>
      <c r="F30" s="214"/>
      <c r="G30" s="670"/>
      <c r="H30" s="711"/>
      <c r="I30" s="788">
        <f>'Spain sources'!S29</f>
        <v>53.973045619781438</v>
      </c>
      <c r="J30" s="216"/>
      <c r="K30" s="216"/>
    </row>
    <row r="31" spans="1:11" x14ac:dyDescent="0.25">
      <c r="A31">
        <v>1925</v>
      </c>
      <c r="B31" s="665"/>
      <c r="C31" s="773"/>
      <c r="D31" s="711"/>
      <c r="E31" s="496"/>
      <c r="F31" s="214"/>
      <c r="G31" s="670"/>
      <c r="H31" s="711"/>
      <c r="I31" s="788">
        <f>'Spain sources'!S30</f>
        <v>59.797897878888925</v>
      </c>
      <c r="J31" s="216"/>
      <c r="K31" s="216"/>
    </row>
    <row r="32" spans="1:11" x14ac:dyDescent="0.25">
      <c r="A32">
        <v>1926</v>
      </c>
      <c r="B32" s="665"/>
      <c r="C32" s="773"/>
      <c r="D32" s="711"/>
      <c r="E32" s="496"/>
      <c r="F32" s="214"/>
      <c r="G32" s="670"/>
      <c r="H32" s="711"/>
      <c r="I32" s="788">
        <f>'Spain sources'!S31</f>
        <v>60.00237308517876</v>
      </c>
      <c r="J32" s="216"/>
      <c r="K32" s="216"/>
    </row>
    <row r="33" spans="1:11" x14ac:dyDescent="0.25">
      <c r="A33">
        <v>1927</v>
      </c>
      <c r="B33" s="665"/>
      <c r="C33" s="773"/>
      <c r="D33" s="711"/>
      <c r="E33" s="496"/>
      <c r="F33" s="214"/>
      <c r="G33" s="670"/>
      <c r="H33" s="711"/>
      <c r="I33" s="788">
        <f>'Spain sources'!S32</f>
        <v>51.999202002864081</v>
      </c>
      <c r="J33" s="216"/>
      <c r="K33" s="216"/>
    </row>
    <row r="34" spans="1:11" x14ac:dyDescent="0.25">
      <c r="A34">
        <v>1928</v>
      </c>
      <c r="B34" s="665"/>
      <c r="C34" s="773"/>
      <c r="D34" s="711"/>
      <c r="E34" s="496"/>
      <c r="F34" s="214"/>
      <c r="G34" s="670"/>
      <c r="H34" s="711"/>
      <c r="I34" s="788">
        <f>'Spain sources'!S33</f>
        <v>60.327856611391951</v>
      </c>
      <c r="J34" s="216"/>
      <c r="K34" s="216"/>
    </row>
    <row r="35" spans="1:11" x14ac:dyDescent="0.25">
      <c r="A35">
        <v>1929</v>
      </c>
      <c r="B35" s="665"/>
      <c r="C35" s="773"/>
      <c r="D35" s="711"/>
      <c r="E35" s="496"/>
      <c r="F35" s="214"/>
      <c r="G35" s="670"/>
      <c r="H35" s="711"/>
      <c r="I35" s="788">
        <f>'Spain sources'!S34</f>
        <v>52.150979022523501</v>
      </c>
      <c r="J35" s="216"/>
      <c r="K35" s="216"/>
    </row>
    <row r="36" spans="1:11" x14ac:dyDescent="0.25">
      <c r="A36">
        <v>1930</v>
      </c>
      <c r="B36" s="665"/>
      <c r="C36" s="773"/>
      <c r="D36" s="711"/>
      <c r="E36" s="496"/>
      <c r="F36" s="214"/>
      <c r="G36" s="670"/>
      <c r="H36" s="711"/>
      <c r="I36" s="788">
        <f>'Spain sources'!S35</f>
        <v>57.63771518674681</v>
      </c>
      <c r="J36" s="216"/>
      <c r="K36" s="216"/>
    </row>
    <row r="37" spans="1:11" x14ac:dyDescent="0.25">
      <c r="A37">
        <v>1931</v>
      </c>
      <c r="B37" s="665"/>
      <c r="C37" s="773"/>
      <c r="D37" s="711"/>
      <c r="E37" s="496"/>
      <c r="F37" s="214"/>
      <c r="G37" s="670"/>
      <c r="H37" s="711"/>
      <c r="I37" s="788">
        <f>'Spain sources'!S36</f>
        <v>56.166671816987218</v>
      </c>
      <c r="J37" s="216"/>
      <c r="K37" s="216"/>
    </row>
    <row r="38" spans="1:11" x14ac:dyDescent="0.25">
      <c r="A38">
        <v>1932</v>
      </c>
      <c r="B38" s="665"/>
      <c r="C38" s="773"/>
      <c r="D38" s="904"/>
      <c r="E38" s="496"/>
      <c r="F38" s="214"/>
      <c r="G38" s="670"/>
      <c r="H38" s="711"/>
      <c r="I38" s="788">
        <f>'Spain sources'!S37</f>
        <v>50.149456446716357</v>
      </c>
      <c r="J38" s="216"/>
      <c r="K38" s="216"/>
    </row>
    <row r="39" spans="1:11" x14ac:dyDescent="0.25">
      <c r="A39">
        <v>1933</v>
      </c>
      <c r="B39" s="665"/>
      <c r="C39" s="773"/>
      <c r="D39" s="926"/>
      <c r="E39" s="496">
        <f>'Spain sources'!I38</f>
        <v>1.4119999999999999</v>
      </c>
      <c r="F39" s="214"/>
      <c r="G39" s="670"/>
      <c r="H39" s="711"/>
      <c r="I39" s="788">
        <f>'Spain sources'!S38</f>
        <v>54.095564355940809</v>
      </c>
      <c r="J39" s="216"/>
      <c r="K39" s="216"/>
    </row>
    <row r="40" spans="1:11" x14ac:dyDescent="0.25">
      <c r="A40">
        <v>1934</v>
      </c>
      <c r="B40" s="665"/>
      <c r="C40" s="773"/>
      <c r="D40" s="926"/>
      <c r="E40" s="496">
        <f>'Spain sources'!I39</f>
        <v>1.395</v>
      </c>
      <c r="F40" s="214"/>
      <c r="G40" s="670"/>
      <c r="H40" s="711"/>
      <c r="I40" s="788">
        <f>'Spain sources'!S39</f>
        <v>57.702028152383605</v>
      </c>
      <c r="J40" s="216"/>
      <c r="K40" s="216"/>
    </row>
    <row r="41" spans="1:11" x14ac:dyDescent="0.25">
      <c r="A41">
        <v>1935</v>
      </c>
      <c r="B41" s="665"/>
      <c r="C41" s="773"/>
      <c r="D41" s="926"/>
      <c r="E41" s="496">
        <f>'Spain sources'!I40</f>
        <v>1.526</v>
      </c>
      <c r="F41" s="214"/>
      <c r="G41" s="670"/>
      <c r="H41" s="711"/>
      <c r="I41" s="788">
        <f>'Spain sources'!S40</f>
        <v>53.310664650759769</v>
      </c>
      <c r="J41" s="216"/>
      <c r="K41" s="216"/>
    </row>
    <row r="42" spans="1:11" x14ac:dyDescent="0.25">
      <c r="A42">
        <v>1936</v>
      </c>
      <c r="B42" s="665"/>
      <c r="C42" s="773"/>
      <c r="D42" s="926"/>
      <c r="E42" s="496"/>
      <c r="F42" s="214"/>
      <c r="G42" s="670"/>
      <c r="H42" s="711"/>
      <c r="I42" s="788"/>
      <c r="J42" s="216"/>
      <c r="K42" s="216"/>
    </row>
    <row r="43" spans="1:11" x14ac:dyDescent="0.25">
      <c r="A43">
        <v>1937</v>
      </c>
      <c r="B43" s="665"/>
      <c r="C43" s="773"/>
      <c r="D43" s="926"/>
      <c r="E43" s="496"/>
      <c r="F43" s="214"/>
      <c r="G43" s="670"/>
      <c r="H43" s="711"/>
      <c r="I43" s="788"/>
      <c r="J43" s="216"/>
      <c r="K43" s="216"/>
    </row>
    <row r="44" spans="1:11" x14ac:dyDescent="0.25">
      <c r="A44">
        <v>1938</v>
      </c>
      <c r="B44" s="665"/>
      <c r="C44" s="773"/>
      <c r="D44" s="926"/>
      <c r="E44" s="496"/>
      <c r="F44" s="214"/>
      <c r="G44" s="670"/>
      <c r="H44" s="711"/>
      <c r="I44" s="788"/>
      <c r="J44" s="216"/>
      <c r="K44" s="216"/>
    </row>
    <row r="45" spans="1:11" x14ac:dyDescent="0.25">
      <c r="A45">
        <v>1939</v>
      </c>
      <c r="B45" s="665"/>
      <c r="C45" s="773"/>
      <c r="D45" s="926"/>
      <c r="E45" s="496"/>
      <c r="F45" s="214"/>
      <c r="G45" s="670"/>
      <c r="H45" s="711"/>
      <c r="I45" s="788"/>
      <c r="J45" s="216"/>
      <c r="K45" s="216"/>
    </row>
    <row r="46" spans="1:11" x14ac:dyDescent="0.25">
      <c r="A46">
        <v>1940</v>
      </c>
      <c r="B46" s="665"/>
      <c r="C46" s="773"/>
      <c r="D46" s="926"/>
      <c r="E46" s="496">
        <f>'Spain sources'!I45</f>
        <v>1.3140000000000001</v>
      </c>
      <c r="F46" s="214"/>
      <c r="G46" s="670"/>
      <c r="H46" s="711"/>
      <c r="I46" s="788"/>
      <c r="J46" s="216"/>
      <c r="K46" s="216"/>
    </row>
    <row r="47" spans="1:11" x14ac:dyDescent="0.25">
      <c r="A47">
        <v>1941</v>
      </c>
      <c r="B47" s="665"/>
      <c r="C47" s="773"/>
      <c r="D47" s="926"/>
      <c r="E47" s="496">
        <f>'Spain sources'!I46</f>
        <v>1.3779999999999999</v>
      </c>
      <c r="F47" s="214"/>
      <c r="G47" s="670"/>
      <c r="H47" s="711"/>
      <c r="I47" s="788">
        <f>'Spain sources'!S46</f>
        <v>53.157651736745791</v>
      </c>
      <c r="J47" s="216"/>
      <c r="K47" s="216"/>
    </row>
    <row r="48" spans="1:11" x14ac:dyDescent="0.25">
      <c r="A48">
        <v>1942</v>
      </c>
      <c r="B48" s="665"/>
      <c r="C48" s="773"/>
      <c r="D48" s="926"/>
      <c r="E48" s="496">
        <f>'Spain sources'!I47</f>
        <v>1.2050000000000001</v>
      </c>
      <c r="F48" s="214"/>
      <c r="G48" s="670"/>
      <c r="H48" s="711"/>
      <c r="I48" s="788">
        <f>'Spain sources'!S47</f>
        <v>47.992896932256841</v>
      </c>
      <c r="J48" s="216"/>
      <c r="K48" s="216"/>
    </row>
    <row r="49" spans="1:11" x14ac:dyDescent="0.25">
      <c r="A49">
        <v>1943</v>
      </c>
      <c r="B49" s="665"/>
      <c r="C49" s="773"/>
      <c r="D49" s="926"/>
      <c r="E49" s="496">
        <f>'Spain sources'!I48</f>
        <v>1.157</v>
      </c>
      <c r="F49" s="214"/>
      <c r="G49" s="670"/>
      <c r="H49" s="711"/>
      <c r="I49" s="788">
        <f>'Spain sources'!S48</f>
        <v>52.357655696776483</v>
      </c>
      <c r="J49" s="216"/>
      <c r="K49" s="216"/>
    </row>
    <row r="50" spans="1:11" x14ac:dyDescent="0.25">
      <c r="A50">
        <v>1944</v>
      </c>
      <c r="B50" s="665"/>
      <c r="C50" s="773"/>
      <c r="D50" s="926"/>
      <c r="E50" s="496">
        <f>'Spain sources'!I49</f>
        <v>1.0569999999999999</v>
      </c>
      <c r="F50" s="214"/>
      <c r="G50" s="670"/>
      <c r="H50" s="711"/>
      <c r="I50" s="788">
        <f>'Spain sources'!S49</f>
        <v>54.994588457275398</v>
      </c>
      <c r="J50" s="216"/>
      <c r="K50" s="216"/>
    </row>
    <row r="51" spans="1:11" x14ac:dyDescent="0.25">
      <c r="A51">
        <v>1945</v>
      </c>
      <c r="B51" s="665"/>
      <c r="C51" s="773"/>
      <c r="D51" s="926"/>
      <c r="E51" s="496">
        <f>'Spain sources'!I50</f>
        <v>1.119</v>
      </c>
      <c r="F51" s="214"/>
      <c r="G51" s="670"/>
      <c r="H51" s="711"/>
      <c r="I51" s="788">
        <f>'Spain sources'!S50</f>
        <v>53.712208386763045</v>
      </c>
      <c r="J51" s="216"/>
      <c r="K51" s="216"/>
    </row>
    <row r="52" spans="1:11" x14ac:dyDescent="0.25">
      <c r="A52">
        <v>1946</v>
      </c>
      <c r="B52" s="665"/>
      <c r="C52" s="773"/>
      <c r="D52" s="926"/>
      <c r="E52" s="496">
        <f>'Spain sources'!I51</f>
        <v>1.0389999999999999</v>
      </c>
      <c r="F52" s="214"/>
      <c r="G52" s="670"/>
      <c r="H52" s="711"/>
      <c r="I52" s="788">
        <f>'Spain sources'!S51</f>
        <v>54.585186497025667</v>
      </c>
      <c r="J52" s="216"/>
      <c r="K52" s="216"/>
    </row>
    <row r="53" spans="1:11" x14ac:dyDescent="0.25">
      <c r="A53">
        <v>1947</v>
      </c>
      <c r="B53" s="665"/>
      <c r="C53" s="773"/>
      <c r="D53" s="926"/>
      <c r="E53" s="496">
        <f>'Spain sources'!I52</f>
        <v>0.86299999999999999</v>
      </c>
      <c r="F53" s="214"/>
      <c r="G53" s="670"/>
      <c r="H53" s="711"/>
      <c r="I53" s="788">
        <f>'Spain sources'!S52</f>
        <v>52.640122863808564</v>
      </c>
      <c r="J53" s="216"/>
      <c r="K53" s="216"/>
    </row>
    <row r="54" spans="1:11" x14ac:dyDescent="0.25">
      <c r="A54">
        <v>1948</v>
      </c>
      <c r="B54" s="665"/>
      <c r="C54" s="773"/>
      <c r="D54" s="926"/>
      <c r="E54" s="496">
        <f>'Spain sources'!I53</f>
        <v>0.82</v>
      </c>
      <c r="F54" s="214"/>
      <c r="G54" s="670"/>
      <c r="H54" s="711"/>
      <c r="I54" s="788">
        <f>'Spain sources'!S53</f>
        <v>51.733066837686692</v>
      </c>
      <c r="J54" s="216"/>
      <c r="K54" s="216"/>
    </row>
    <row r="55" spans="1:11" x14ac:dyDescent="0.25">
      <c r="A55">
        <v>1949</v>
      </c>
      <c r="B55" s="665"/>
      <c r="C55" s="773"/>
      <c r="D55" s="926"/>
      <c r="E55" s="496">
        <f>'Spain sources'!I54</f>
        <v>0.80900000000000005</v>
      </c>
      <c r="F55" s="214"/>
      <c r="G55" s="671"/>
      <c r="H55" s="711"/>
      <c r="I55" s="788"/>
      <c r="J55" s="216"/>
      <c r="K55" s="216"/>
    </row>
    <row r="56" spans="1:11" x14ac:dyDescent="0.25">
      <c r="A56">
        <v>1950</v>
      </c>
      <c r="B56" s="665"/>
      <c r="C56" s="773"/>
      <c r="D56" s="926"/>
      <c r="E56" s="496">
        <f>'Spain sources'!I55</f>
        <v>0.69899999999999995</v>
      </c>
      <c r="F56" s="214"/>
      <c r="G56" s="672"/>
      <c r="H56" s="711"/>
      <c r="I56" s="788"/>
      <c r="J56" s="216"/>
      <c r="K56" s="216"/>
    </row>
    <row r="57" spans="1:11" x14ac:dyDescent="0.25">
      <c r="A57">
        <v>1951</v>
      </c>
      <c r="B57" s="665"/>
      <c r="C57" s="773"/>
      <c r="D57" s="926"/>
      <c r="E57" s="496">
        <f>'Spain sources'!I56</f>
        <v>0.61799999999999999</v>
      </c>
      <c r="F57" s="214"/>
      <c r="G57" s="673"/>
      <c r="H57" s="711"/>
      <c r="I57" s="788"/>
      <c r="J57" s="216"/>
      <c r="K57" s="216"/>
    </row>
    <row r="58" spans="1:11" x14ac:dyDescent="0.25">
      <c r="A58">
        <v>1952</v>
      </c>
      <c r="B58" s="665"/>
      <c r="C58" s="773"/>
      <c r="D58" s="926"/>
      <c r="E58" s="496">
        <f>'Spain sources'!I57</f>
        <v>0.64300000000000002</v>
      </c>
      <c r="F58" s="214"/>
      <c r="G58" s="673"/>
      <c r="H58" s="711"/>
      <c r="I58" s="788"/>
      <c r="J58" s="216"/>
      <c r="K58" s="216"/>
    </row>
    <row r="59" spans="1:11" x14ac:dyDescent="0.25">
      <c r="A59">
        <v>1953</v>
      </c>
      <c r="B59" s="665"/>
      <c r="C59" s="773"/>
      <c r="D59" s="926"/>
      <c r="E59" s="496">
        <f>'Spain sources'!I58</f>
        <v>0.626</v>
      </c>
      <c r="F59" s="214"/>
      <c r="G59" s="673"/>
      <c r="H59" s="711"/>
      <c r="I59" s="788"/>
      <c r="J59" s="216"/>
      <c r="K59" s="216"/>
    </row>
    <row r="60" spans="1:11" x14ac:dyDescent="0.25">
      <c r="A60">
        <v>1954</v>
      </c>
      <c r="B60" s="665"/>
      <c r="C60" s="773"/>
      <c r="D60" s="926"/>
      <c r="E60" s="496">
        <f>'Spain sources'!I59</f>
        <v>0.72599999999999998</v>
      </c>
      <c r="F60" s="214"/>
      <c r="G60" s="673"/>
      <c r="H60" s="711"/>
      <c r="I60" s="788">
        <f>'Spain sources'!S59</f>
        <v>48.718390867583963</v>
      </c>
      <c r="J60" s="216"/>
      <c r="K60" s="216"/>
    </row>
    <row r="61" spans="1:11" x14ac:dyDescent="0.25">
      <c r="A61">
        <v>1955</v>
      </c>
      <c r="B61" s="665"/>
      <c r="C61" s="773"/>
      <c r="D61" s="926"/>
      <c r="E61" s="496">
        <f>'Spain sources'!I60</f>
        <v>0.73699999999999999</v>
      </c>
      <c r="F61" s="214"/>
      <c r="G61" s="673"/>
      <c r="H61" s="711"/>
      <c r="I61" s="788">
        <f>'Spain sources'!S60</f>
        <v>49.660465652433217</v>
      </c>
      <c r="J61" s="216"/>
      <c r="K61" s="216"/>
    </row>
    <row r="62" spans="1:11" x14ac:dyDescent="0.25">
      <c r="A62">
        <v>1956</v>
      </c>
      <c r="B62" s="665"/>
      <c r="C62" s="773"/>
      <c r="D62" s="926"/>
      <c r="E62" s="496"/>
      <c r="F62" s="214"/>
      <c r="G62" s="673"/>
      <c r="H62" s="711"/>
      <c r="I62" s="788">
        <f>'Spain sources'!S61</f>
        <v>48.690747509539456</v>
      </c>
      <c r="J62" s="216"/>
      <c r="K62" s="216"/>
    </row>
    <row r="63" spans="1:11" x14ac:dyDescent="0.25">
      <c r="A63">
        <v>1957</v>
      </c>
      <c r="B63" s="665"/>
      <c r="C63" s="773"/>
      <c r="D63" s="926"/>
      <c r="E63" s="496">
        <f>'Spain sources'!I62</f>
        <v>0.59799999999999998</v>
      </c>
      <c r="F63" s="214"/>
      <c r="G63" s="673"/>
      <c r="H63" s="711"/>
      <c r="I63" s="788">
        <f>'Spain sources'!S62</f>
        <v>41.759369316058496</v>
      </c>
      <c r="J63" s="216"/>
      <c r="K63" s="216"/>
    </row>
    <row r="64" spans="1:11" x14ac:dyDescent="0.25">
      <c r="A64">
        <v>1958</v>
      </c>
      <c r="B64" s="665"/>
      <c r="C64" s="773"/>
      <c r="D64" s="926"/>
      <c r="E64" s="496">
        <f>'Spain sources'!I63</f>
        <v>0.56000000000000005</v>
      </c>
      <c r="F64" s="214"/>
      <c r="G64" s="673"/>
      <c r="H64" s="711"/>
      <c r="I64" s="788">
        <f>'Spain sources'!S63</f>
        <v>46.69732904612583</v>
      </c>
      <c r="J64" s="216"/>
      <c r="K64" s="216"/>
    </row>
    <row r="65" spans="1:11" x14ac:dyDescent="0.25">
      <c r="A65">
        <v>1959</v>
      </c>
      <c r="B65" s="665"/>
      <c r="C65" s="773"/>
      <c r="D65" s="926"/>
      <c r="E65" s="496">
        <f>'Spain sources'!I64</f>
        <v>0.60399999999999998</v>
      </c>
      <c r="F65" s="214"/>
      <c r="G65" s="673"/>
      <c r="H65" s="711"/>
      <c r="I65" s="788"/>
      <c r="J65" s="216"/>
      <c r="K65" s="216"/>
    </row>
    <row r="66" spans="1:11" x14ac:dyDescent="0.25">
      <c r="A66">
        <v>1960</v>
      </c>
      <c r="B66" s="665"/>
      <c r="C66" s="773"/>
      <c r="D66" s="926"/>
      <c r="E66" s="496"/>
      <c r="F66" s="214"/>
      <c r="G66" s="673"/>
      <c r="H66" s="711"/>
      <c r="I66" s="788"/>
      <c r="J66" s="223"/>
      <c r="K66" s="223"/>
    </row>
    <row r="67" spans="1:11" x14ac:dyDescent="0.25">
      <c r="A67">
        <v>1961</v>
      </c>
      <c r="B67" s="665"/>
      <c r="C67" s="773"/>
      <c r="D67" s="926"/>
      <c r="E67" s="496">
        <f>'Spain sources'!I66</f>
        <v>0.52100000000000002</v>
      </c>
      <c r="F67" s="214"/>
      <c r="G67" s="673"/>
      <c r="H67" s="711"/>
      <c r="I67" s="788"/>
      <c r="J67" s="223"/>
      <c r="K67" s="223"/>
    </row>
    <row r="68" spans="1:11" x14ac:dyDescent="0.25">
      <c r="A68">
        <v>1962</v>
      </c>
      <c r="B68" s="665"/>
      <c r="C68" s="773"/>
      <c r="D68" s="926"/>
      <c r="E68" s="496"/>
      <c r="F68" s="214"/>
      <c r="G68" s="673"/>
      <c r="H68" s="711"/>
      <c r="I68" s="788"/>
      <c r="J68" s="223"/>
      <c r="K68" s="223"/>
    </row>
    <row r="69" spans="1:11" x14ac:dyDescent="0.25">
      <c r="A69">
        <v>1963</v>
      </c>
      <c r="B69" s="665"/>
      <c r="C69" s="773"/>
      <c r="D69" s="926"/>
      <c r="E69" s="496"/>
      <c r="F69" s="214"/>
      <c r="G69" s="673"/>
      <c r="H69" s="711"/>
      <c r="I69" s="788"/>
      <c r="J69" s="223"/>
      <c r="K69" s="223"/>
    </row>
    <row r="70" spans="1:11" x14ac:dyDescent="0.25">
      <c r="A70">
        <v>1964</v>
      </c>
      <c r="B70" s="665"/>
      <c r="C70" s="773">
        <v>41.92</v>
      </c>
      <c r="D70" s="926"/>
      <c r="E70" s="496"/>
      <c r="F70" s="214"/>
      <c r="G70" s="673"/>
      <c r="H70" s="711"/>
      <c r="I70" s="788"/>
      <c r="J70" s="223"/>
      <c r="K70" s="223"/>
    </row>
    <row r="71" spans="1:11" x14ac:dyDescent="0.25">
      <c r="A71">
        <v>1965</v>
      </c>
      <c r="B71" s="665"/>
      <c r="C71" s="773"/>
      <c r="D71" s="926"/>
      <c r="E71" s="496"/>
      <c r="F71" s="214"/>
      <c r="G71" s="673"/>
      <c r="H71" s="711"/>
      <c r="I71" s="788"/>
      <c r="J71" s="223"/>
      <c r="K71" s="223"/>
    </row>
    <row r="72" spans="1:11" x14ac:dyDescent="0.25">
      <c r="A72">
        <v>1966</v>
      </c>
      <c r="B72" s="665"/>
      <c r="C72" s="773"/>
      <c r="D72" s="926"/>
      <c r="E72" s="496"/>
      <c r="F72" s="221"/>
      <c r="G72" s="673"/>
      <c r="H72" s="711"/>
      <c r="I72" s="788"/>
      <c r="J72" s="223"/>
      <c r="K72" s="223"/>
    </row>
    <row r="73" spans="1:11" x14ac:dyDescent="0.25">
      <c r="A73">
        <v>1967</v>
      </c>
      <c r="B73" s="665"/>
      <c r="C73" s="773"/>
      <c r="D73" s="926"/>
      <c r="E73" s="496"/>
      <c r="F73" s="221"/>
      <c r="G73" s="673"/>
      <c r="H73" s="711"/>
      <c r="I73" s="788"/>
      <c r="J73" s="223"/>
      <c r="K73" s="223"/>
    </row>
    <row r="74" spans="1:11" x14ac:dyDescent="0.25">
      <c r="A74">
        <v>1968</v>
      </c>
      <c r="B74" s="665"/>
      <c r="C74" s="773"/>
      <c r="D74" s="926"/>
      <c r="E74" s="496"/>
      <c r="F74" s="221"/>
      <c r="G74" s="673"/>
      <c r="H74" s="711"/>
      <c r="I74" s="788"/>
      <c r="J74" s="223"/>
      <c r="K74" s="223"/>
    </row>
    <row r="75" spans="1:11" x14ac:dyDescent="0.25">
      <c r="A75">
        <v>1969</v>
      </c>
      <c r="B75" s="665"/>
      <c r="C75" s="773"/>
      <c r="D75" s="926"/>
      <c r="E75" s="496"/>
      <c r="F75" s="221"/>
      <c r="G75" s="673"/>
      <c r="H75" s="711"/>
      <c r="I75" s="788"/>
      <c r="J75" s="223"/>
      <c r="K75" s="223"/>
    </row>
    <row r="76" spans="1:11" x14ac:dyDescent="0.25">
      <c r="A76">
        <v>1970</v>
      </c>
      <c r="B76" s="665"/>
      <c r="C76" s="773"/>
      <c r="D76" s="926"/>
      <c r="E76" s="496"/>
      <c r="F76" s="221"/>
      <c r="G76" s="673"/>
      <c r="H76" s="711"/>
      <c r="I76" s="788"/>
      <c r="J76" s="223"/>
      <c r="K76" s="223"/>
    </row>
    <row r="77" spans="1:11" x14ac:dyDescent="0.25">
      <c r="A77">
        <v>1971</v>
      </c>
      <c r="B77" s="665"/>
      <c r="C77" s="773"/>
      <c r="D77" s="926"/>
      <c r="E77" s="496">
        <f>'Spain sources'!I76</f>
        <v>0.51400000000000001</v>
      </c>
      <c r="F77" s="321"/>
      <c r="G77" s="673"/>
      <c r="H77" s="711"/>
      <c r="I77" s="788"/>
      <c r="J77" s="223"/>
      <c r="K77" s="223"/>
    </row>
    <row r="78" spans="1:11" x14ac:dyDescent="0.25">
      <c r="A78">
        <v>1972</v>
      </c>
      <c r="B78" s="665"/>
      <c r="C78" s="773"/>
      <c r="D78" s="926"/>
      <c r="E78" s="496"/>
      <c r="F78" s="221"/>
      <c r="G78" s="673"/>
      <c r="H78" s="711"/>
      <c r="I78" s="788"/>
      <c r="J78" s="223"/>
      <c r="K78" s="223"/>
    </row>
    <row r="79" spans="1:11" x14ac:dyDescent="0.25">
      <c r="A79">
        <v>1973</v>
      </c>
      <c r="B79" s="665"/>
      <c r="C79" s="773">
        <v>35.450000000000003</v>
      </c>
      <c r="D79" s="926"/>
      <c r="E79" s="496"/>
      <c r="F79" s="221"/>
      <c r="G79" s="673"/>
      <c r="H79" s="711"/>
      <c r="I79" s="788"/>
      <c r="J79" s="223"/>
      <c r="K79" s="223"/>
    </row>
    <row r="80" spans="1:11" x14ac:dyDescent="0.25">
      <c r="A80">
        <v>1974</v>
      </c>
      <c r="B80" s="665"/>
      <c r="C80" s="773"/>
      <c r="D80" s="926"/>
      <c r="E80" s="496"/>
      <c r="F80" s="221"/>
      <c r="G80" s="673"/>
      <c r="H80" s="711"/>
      <c r="I80" s="788"/>
      <c r="J80" s="227"/>
      <c r="K80" s="227"/>
    </row>
    <row r="81" spans="1:12" x14ac:dyDescent="0.25">
      <c r="A81">
        <v>1975</v>
      </c>
      <c r="B81" s="665"/>
      <c r="C81" s="773"/>
      <c r="D81" s="926"/>
      <c r="E81" s="496"/>
      <c r="F81" s="221"/>
      <c r="G81" s="674"/>
      <c r="H81" s="711"/>
      <c r="I81" s="788"/>
      <c r="J81" s="227"/>
      <c r="K81" s="227"/>
    </row>
    <row r="82" spans="1:12" x14ac:dyDescent="0.25">
      <c r="A82">
        <v>1976</v>
      </c>
      <c r="B82" s="665"/>
      <c r="C82" s="773"/>
      <c r="D82" s="926"/>
      <c r="E82" s="496"/>
      <c r="F82" s="321"/>
      <c r="G82" s="675"/>
      <c r="H82" s="711"/>
      <c r="I82" s="788"/>
      <c r="J82" s="227"/>
      <c r="K82" s="227"/>
    </row>
    <row r="83" spans="1:12" x14ac:dyDescent="0.25">
      <c r="A83">
        <v>1977</v>
      </c>
      <c r="B83" s="665"/>
      <c r="C83" s="773"/>
      <c r="D83" s="926"/>
      <c r="E83" s="496"/>
      <c r="F83" s="222"/>
      <c r="G83" s="675"/>
      <c r="H83" s="711"/>
      <c r="I83" s="788"/>
      <c r="J83" s="227"/>
      <c r="K83" s="227"/>
    </row>
    <row r="84" spans="1:12" x14ac:dyDescent="0.25">
      <c r="A84">
        <v>1978</v>
      </c>
      <c r="B84" s="665"/>
      <c r="C84" s="773"/>
      <c r="D84" s="926"/>
      <c r="E84" s="496"/>
      <c r="F84" s="321"/>
      <c r="G84" s="675"/>
      <c r="H84" s="711"/>
      <c r="I84" s="788"/>
      <c r="J84" s="227"/>
      <c r="K84" s="227"/>
    </row>
    <row r="85" spans="1:12" x14ac:dyDescent="0.25">
      <c r="A85">
        <v>1979</v>
      </c>
      <c r="B85" s="665"/>
      <c r="C85" s="773"/>
      <c r="D85" s="926"/>
      <c r="E85" s="496"/>
      <c r="F85" s="321"/>
      <c r="G85" s="675"/>
      <c r="H85" s="711"/>
      <c r="I85" s="788"/>
      <c r="J85" s="227"/>
      <c r="K85" s="227"/>
    </row>
    <row r="86" spans="1:12" x14ac:dyDescent="0.25">
      <c r="A86">
        <v>1980</v>
      </c>
      <c r="B86" s="665">
        <f>('Spain sources'!F85*100)*B91/('Spain sources'!F90*100)</f>
        <v>29.223579674120057</v>
      </c>
      <c r="C86" s="773"/>
      <c r="D86" s="926"/>
      <c r="E86" s="496"/>
      <c r="F86" s="222"/>
      <c r="G86" s="675"/>
      <c r="H86" s="711"/>
      <c r="I86" s="788"/>
      <c r="J86" s="227"/>
      <c r="K86" s="227"/>
    </row>
    <row r="87" spans="1:12" x14ac:dyDescent="0.25">
      <c r="A87">
        <v>1981</v>
      </c>
      <c r="B87" s="665"/>
      <c r="C87" s="773"/>
      <c r="D87" s="926">
        <f>'Spain sources'!H86</f>
        <v>7.5039999999999996</v>
      </c>
      <c r="E87" s="496">
        <f>'Spain sources'!I86</f>
        <v>0.51800000000000002</v>
      </c>
      <c r="F87" s="321"/>
      <c r="G87" s="675"/>
      <c r="H87" s="711"/>
      <c r="I87" s="788"/>
      <c r="J87" s="227"/>
      <c r="K87" s="227"/>
    </row>
    <row r="88" spans="1:12" x14ac:dyDescent="0.25">
      <c r="A88">
        <v>1982</v>
      </c>
      <c r="B88" s="665"/>
      <c r="C88" s="773"/>
      <c r="D88" s="926">
        <f>'Spain sources'!H87</f>
        <v>7.7489999999999997</v>
      </c>
      <c r="E88" s="496">
        <f>'Spain sources'!I87</f>
        <v>0.58099999999999996</v>
      </c>
      <c r="F88" s="321"/>
      <c r="G88" s="675"/>
      <c r="H88" s="711">
        <f>'Spain sources'!R87</f>
        <v>18.431999999999999</v>
      </c>
      <c r="I88" s="788"/>
      <c r="J88" s="227"/>
      <c r="K88" s="227"/>
    </row>
    <row r="89" spans="1:12" x14ac:dyDescent="0.25">
      <c r="A89">
        <v>1983</v>
      </c>
      <c r="B89" s="665"/>
      <c r="C89" s="773"/>
      <c r="D89" s="926">
        <f>'Spain sources'!H88</f>
        <v>7.649</v>
      </c>
      <c r="E89" s="496">
        <f>'Spain sources'!I88</f>
        <v>0.54500000000000004</v>
      </c>
      <c r="F89" s="321"/>
      <c r="G89" s="675"/>
      <c r="H89" s="711">
        <f>'Spain sources'!R88</f>
        <v>18.073</v>
      </c>
      <c r="I89" s="788"/>
      <c r="J89" s="227"/>
      <c r="K89" s="227"/>
      <c r="L89" s="1592"/>
    </row>
    <row r="90" spans="1:12" x14ac:dyDescent="0.25">
      <c r="A90">
        <v>1984</v>
      </c>
      <c r="B90" s="665"/>
      <c r="C90" s="773"/>
      <c r="D90" s="926">
        <f>'Spain sources'!H89</f>
        <v>7.6130000000000004</v>
      </c>
      <c r="E90" s="496">
        <f>'Spain sources'!I89</f>
        <v>0.53800000000000003</v>
      </c>
      <c r="F90" s="321"/>
      <c r="G90" s="675"/>
      <c r="H90" s="711">
        <f>'Spain sources'!R89</f>
        <v>17.542000000000002</v>
      </c>
      <c r="I90" s="788"/>
      <c r="J90" s="227"/>
      <c r="K90" s="227"/>
      <c r="L90" s="1592"/>
    </row>
    <row r="91" spans="1:12" x14ac:dyDescent="0.25">
      <c r="A91">
        <v>1985</v>
      </c>
      <c r="B91" s="665">
        <f>('Spain sources'!F90*100)*B96/('Spain sources'!F95*100)</f>
        <v>28.85598747696131</v>
      </c>
      <c r="C91" s="773"/>
      <c r="D91" s="926">
        <f>'Spain sources'!H90</f>
        <v>7.7480000000000002</v>
      </c>
      <c r="E91" s="496">
        <f>'Spain sources'!I90</f>
        <v>0.53400000000000003</v>
      </c>
      <c r="F91" s="321">
        <f>'Spain sources'!N90*Spain!F92/'Spain sources'!N91</f>
        <v>22.946380448503692</v>
      </c>
      <c r="G91" s="675"/>
      <c r="H91" s="711">
        <f>'Spain sources'!R90</f>
        <v>17.776</v>
      </c>
      <c r="I91" s="788"/>
      <c r="J91" s="227"/>
      <c r="K91" s="227"/>
      <c r="L91" s="767"/>
    </row>
    <row r="92" spans="1:12" x14ac:dyDescent="0.25">
      <c r="A92">
        <v>1986</v>
      </c>
      <c r="B92" s="665"/>
      <c r="C92" s="773"/>
      <c r="D92" s="926">
        <f>'Spain sources'!H91</f>
        <v>8.2140000000000004</v>
      </c>
      <c r="E92" s="496">
        <f>'Spain sources'!I91</f>
        <v>0.67500000000000004</v>
      </c>
      <c r="F92" s="321">
        <f>'Spain sources'!N91*Spain!F93/'Spain sources'!N92</f>
        <v>18.784536935784885</v>
      </c>
      <c r="G92" s="673"/>
      <c r="H92" s="711">
        <f>'Spain sources'!R91</f>
        <v>18.164000000000001</v>
      </c>
      <c r="I92" s="788"/>
      <c r="J92" s="227"/>
      <c r="K92" s="227"/>
      <c r="L92" s="767"/>
    </row>
    <row r="93" spans="1:12" x14ac:dyDescent="0.25">
      <c r="A93">
        <v>1987</v>
      </c>
      <c r="B93" s="665"/>
      <c r="C93" s="773"/>
      <c r="D93" s="926">
        <f>'Spain sources'!H92</f>
        <v>8.4009999999999998</v>
      </c>
      <c r="E93" s="496">
        <f>'Spain sources'!I92</f>
        <v>0.77400000000000002</v>
      </c>
      <c r="F93" s="321">
        <f>'Spain sources'!N92*Spain!F94/'Spain sources'!N93</f>
        <v>19.234465964186921</v>
      </c>
      <c r="G93" s="673"/>
      <c r="H93" s="711">
        <f>'Spain sources'!R92</f>
        <v>17.709</v>
      </c>
      <c r="I93" s="788"/>
      <c r="J93" s="227"/>
      <c r="K93" s="227"/>
      <c r="L93" s="767"/>
    </row>
    <row r="94" spans="1:12" x14ac:dyDescent="0.25">
      <c r="A94">
        <v>1988</v>
      </c>
      <c r="B94" s="665"/>
      <c r="C94" s="773"/>
      <c r="D94" s="926">
        <f>'Spain sources'!H93</f>
        <v>8.3610000000000007</v>
      </c>
      <c r="E94" s="496">
        <f>'Spain sources'!I93</f>
        <v>0.69399999999999995</v>
      </c>
      <c r="F94" s="321">
        <f>'Spain sources'!N93*Spain!F95/'Spain sources'!N94</f>
        <v>19.121983707086411</v>
      </c>
      <c r="G94" s="673"/>
      <c r="H94" s="711">
        <f>'Spain sources'!R93</f>
        <v>17.282</v>
      </c>
      <c r="I94" s="788"/>
      <c r="J94" s="227"/>
      <c r="K94" s="227"/>
      <c r="L94" s="767"/>
    </row>
    <row r="95" spans="1:12" x14ac:dyDescent="0.25">
      <c r="A95">
        <v>1989</v>
      </c>
      <c r="B95" s="665"/>
      <c r="C95" s="773"/>
      <c r="D95" s="926">
        <f>'Spain sources'!H94</f>
        <v>8.4649999999999999</v>
      </c>
      <c r="E95" s="496">
        <f>'Spain sources'!I94</f>
        <v>0.65300000000000002</v>
      </c>
      <c r="F95" s="321">
        <f>'Spain sources'!N94*Spain!F96/'Spain sources'!N95</f>
        <v>17.434749850578786</v>
      </c>
      <c r="G95" s="673"/>
      <c r="H95" s="711">
        <f>'Spain sources'!R94</f>
        <v>16.876000000000001</v>
      </c>
      <c r="I95" s="788"/>
      <c r="J95" s="223"/>
      <c r="K95" s="223"/>
      <c r="L95" s="767"/>
    </row>
    <row r="96" spans="1:12" x14ac:dyDescent="0.25">
      <c r="A96">
        <v>1990</v>
      </c>
      <c r="B96" s="665">
        <f>('Spain sources'!F95*100)*B101/('Spain sources'!F100*100)</f>
        <v>27.753210885485082</v>
      </c>
      <c r="C96" s="773"/>
      <c r="D96" s="926">
        <f>'Spain sources'!H95</f>
        <v>8.3650000000000002</v>
      </c>
      <c r="E96" s="496">
        <f>'Spain sources'!I95</f>
        <v>0.61699999999999999</v>
      </c>
      <c r="F96" s="321">
        <f>'Spain sources'!N95*Spain!F97/'Spain sources'!N96</f>
        <v>17.659714364779802</v>
      </c>
      <c r="G96" s="673"/>
      <c r="H96" s="711">
        <f>'Spain sources'!R95</f>
        <v>16.82</v>
      </c>
      <c r="I96" s="788"/>
      <c r="J96" s="223"/>
      <c r="K96" s="223"/>
      <c r="L96" s="767"/>
    </row>
    <row r="97" spans="1:12" x14ac:dyDescent="0.25">
      <c r="A97">
        <v>1991</v>
      </c>
      <c r="B97" s="666"/>
      <c r="C97" s="773"/>
      <c r="D97" s="926">
        <f>'Spain sources'!H96</f>
        <v>8.0760000000000005</v>
      </c>
      <c r="E97" s="496">
        <f>'Spain sources'!I96</f>
        <v>0.57399999999999995</v>
      </c>
      <c r="F97" s="321">
        <f>'Spain sources'!N96*Spain!F98/'Spain sources'!N97</f>
        <v>17.20978533637777</v>
      </c>
      <c r="G97" s="673"/>
      <c r="H97" s="711">
        <f>'Spain sources'!R96</f>
        <v>16.122</v>
      </c>
      <c r="I97" s="788"/>
      <c r="J97" s="227"/>
      <c r="K97" s="227"/>
      <c r="L97" s="767"/>
    </row>
    <row r="98" spans="1:12" x14ac:dyDescent="0.25">
      <c r="A98" s="6">
        <v>1992</v>
      </c>
      <c r="B98" s="666"/>
      <c r="C98" s="773"/>
      <c r="D98" s="926">
        <f>'Spain sources'!H97</f>
        <v>8.2050000000000001</v>
      </c>
      <c r="E98" s="496">
        <f>'Spain sources'!I97</f>
        <v>0.56399999999999995</v>
      </c>
      <c r="F98" s="321">
        <f>'Spain sources'!N97*Spain!F99/'Spain sources'!N98</f>
        <v>17.547232107679296</v>
      </c>
      <c r="G98" s="673"/>
      <c r="H98" s="711">
        <f>'Spain sources'!R97</f>
        <v>16.024000000000001</v>
      </c>
      <c r="I98" s="788"/>
      <c r="J98" s="227"/>
      <c r="K98" s="227"/>
      <c r="L98" s="767"/>
    </row>
    <row r="99" spans="1:12" x14ac:dyDescent="0.25">
      <c r="A99" s="6">
        <v>1993</v>
      </c>
      <c r="B99" s="666"/>
      <c r="C99" s="773"/>
      <c r="D99" s="926">
        <f>'Spain sources'!H98</f>
        <v>7.8259999999999996</v>
      </c>
      <c r="E99" s="496">
        <f>'Spain sources'!I98</f>
        <v>0.50700000000000001</v>
      </c>
      <c r="F99" s="321">
        <f>'Spain sources'!N98*Spain!F100/'Spain sources'!N99</f>
        <v>17.997161136081328</v>
      </c>
      <c r="G99" s="673"/>
      <c r="H99" s="711">
        <f>'Spain sources'!R98</f>
        <v>16.623000000000001</v>
      </c>
      <c r="I99" s="788"/>
      <c r="J99" s="227"/>
      <c r="K99" s="227"/>
      <c r="L99" s="767"/>
    </row>
    <row r="100" spans="1:12" x14ac:dyDescent="0.25">
      <c r="A100" s="6">
        <v>1994</v>
      </c>
      <c r="B100" s="766">
        <f>'Spain sources'!E99*B$107/'Spain sources'!E$105</f>
        <v>32.440011399259049</v>
      </c>
      <c r="C100" s="773"/>
      <c r="D100" s="926">
        <f>'Spain sources'!H99</f>
        <v>7.8940000000000001</v>
      </c>
      <c r="E100" s="496">
        <f>'Spain sources'!I99</f>
        <v>0.51</v>
      </c>
      <c r="F100" s="321">
        <f>'Spain sources'!N99*Spain!F101/'Spain sources'!N100</f>
        <v>19.796877249689462</v>
      </c>
      <c r="G100" s="673"/>
      <c r="H100" s="711">
        <f>'Spain sources'!R99</f>
        <v>16.327999999999999</v>
      </c>
      <c r="I100" s="788"/>
      <c r="J100" s="227"/>
      <c r="K100" s="227"/>
      <c r="L100" s="767"/>
    </row>
    <row r="101" spans="1:12" x14ac:dyDescent="0.25">
      <c r="A101" s="6">
        <v>1995</v>
      </c>
      <c r="B101" s="666">
        <f>'Spain sources'!E100*B$107/'Spain sources'!E$105</f>
        <v>32.440011399259049</v>
      </c>
      <c r="C101" s="773"/>
      <c r="D101" s="926">
        <f>'Spain sources'!H100</f>
        <v>7.8840000000000003</v>
      </c>
      <c r="E101" s="496">
        <f>'Spain sources'!I100</f>
        <v>0.51200000000000001</v>
      </c>
      <c r="F101" s="322">
        <f>'Spain sources'!M100*F$110/'Spain sources'!M$109</f>
        <v>20.134324020990984</v>
      </c>
      <c r="G101" s="673"/>
      <c r="H101" s="711">
        <f>'Spain sources'!R100</f>
        <v>15.930999999999999</v>
      </c>
      <c r="I101" s="788"/>
      <c r="J101" s="227"/>
      <c r="K101" s="227"/>
      <c r="L101" s="767"/>
    </row>
    <row r="102" spans="1:12" x14ac:dyDescent="0.25">
      <c r="A102" s="6">
        <v>1996</v>
      </c>
      <c r="B102" s="666">
        <f>'Spain sources'!E101*B$107/'Spain sources'!E$105</f>
        <v>33.394129381590197</v>
      </c>
      <c r="C102" s="773"/>
      <c r="D102" s="926">
        <f>'Spain sources'!H101</f>
        <v>7.8920000000000003</v>
      </c>
      <c r="E102" s="496">
        <f>'Spain sources'!I101</f>
        <v>0.50900000000000001</v>
      </c>
      <c r="F102" s="321"/>
      <c r="G102" s="673"/>
      <c r="H102" s="711">
        <f>'Spain sources'!R101</f>
        <v>16.62</v>
      </c>
      <c r="I102" s="788"/>
      <c r="J102" s="227"/>
      <c r="K102" s="227"/>
      <c r="L102" s="767"/>
    </row>
    <row r="103" spans="1:12" x14ac:dyDescent="0.25">
      <c r="A103" s="6">
        <v>1997</v>
      </c>
      <c r="B103" s="666">
        <f>'Spain sources'!E102*B$107/'Spain sources'!E$105</f>
        <v>32.440011399259049</v>
      </c>
      <c r="C103" s="773"/>
      <c r="D103" s="926">
        <f>'Spain sources'!H102</f>
        <v>7.9139999999999997</v>
      </c>
      <c r="E103" s="496">
        <f>'Spain sources'!I102</f>
        <v>0.53900000000000003</v>
      </c>
      <c r="F103" s="321"/>
      <c r="G103" s="673"/>
      <c r="H103" s="711">
        <f>'Spain sources'!R102</f>
        <v>17.393999999999998</v>
      </c>
      <c r="I103" s="788"/>
      <c r="J103" s="227"/>
      <c r="K103" s="227"/>
      <c r="L103" s="767"/>
    </row>
    <row r="104" spans="1:12" x14ac:dyDescent="0.25">
      <c r="A104" s="6">
        <v>1998</v>
      </c>
      <c r="B104" s="666">
        <f>'Spain sources'!E103*B$107/'Spain sources'!E$105</f>
        <v>31.485893416927901</v>
      </c>
      <c r="C104" s="773"/>
      <c r="D104" s="926">
        <f>'Spain sources'!H103</f>
        <v>8.0820000000000007</v>
      </c>
      <c r="E104" s="496">
        <f>'Spain sources'!I103</f>
        <v>0.59799999999999998</v>
      </c>
      <c r="F104" s="321"/>
      <c r="G104" s="673"/>
      <c r="H104" s="711">
        <f>'Spain sources'!R103</f>
        <v>17.227</v>
      </c>
      <c r="I104" s="788"/>
      <c r="J104" s="227"/>
      <c r="K104" s="227"/>
      <c r="L104" s="767"/>
    </row>
    <row r="105" spans="1:12" x14ac:dyDescent="0.25">
      <c r="A105" s="6">
        <v>1999</v>
      </c>
      <c r="B105" s="666">
        <f>'Spain sources'!E104*B$107/'Spain sources'!E$105</f>
        <v>30.531775434596753</v>
      </c>
      <c r="C105" s="773"/>
      <c r="D105" s="926">
        <f>'Spain sources'!H104</f>
        <v>8.5050000000000008</v>
      </c>
      <c r="E105" s="496">
        <f>'Spain sources'!I104</f>
        <v>0.72899999999999998</v>
      </c>
      <c r="F105" s="321"/>
      <c r="G105" s="673"/>
      <c r="H105" s="711">
        <f>'Spain sources'!R104</f>
        <v>17.187999999999999</v>
      </c>
      <c r="I105" s="788"/>
      <c r="J105" s="227"/>
      <c r="K105" s="227"/>
      <c r="L105" s="767"/>
    </row>
    <row r="106" spans="1:12" x14ac:dyDescent="0.25">
      <c r="A106" s="6">
        <v>2000</v>
      </c>
      <c r="B106" s="666">
        <f>'Spain sources'!E105*B$107/'Spain sources'!E$105</f>
        <v>31.485893416927901</v>
      </c>
      <c r="C106" s="773"/>
      <c r="D106" s="926">
        <f>'Spain sources'!H105</f>
        <v>8.6479999999999997</v>
      </c>
      <c r="E106" s="496">
        <f>'Spain sources'!I105</f>
        <v>0.82299999999999995</v>
      </c>
      <c r="F106" s="321">
        <f>'Spain sources'!M105*F$110/'Spain sources'!M$109</f>
        <v>20.430662334473091</v>
      </c>
      <c r="G106" s="673"/>
      <c r="H106" s="711">
        <f>'Spain sources'!R105</f>
        <v>18.533000000000001</v>
      </c>
      <c r="I106" s="788"/>
      <c r="J106" s="227"/>
      <c r="K106" s="227"/>
      <c r="L106" s="767"/>
    </row>
    <row r="107" spans="1:12" x14ac:dyDescent="0.25">
      <c r="A107" s="6">
        <v>2001</v>
      </c>
      <c r="B107" s="766">
        <f>'Spain sources'!D106*B109/'Spain sources'!D106</f>
        <v>31.485893416927901</v>
      </c>
      <c r="C107" s="773"/>
      <c r="D107" s="926">
        <f>'Spain sources'!H106</f>
        <v>8.6229999999999993</v>
      </c>
      <c r="E107" s="496">
        <f>'Spain sources'!I106</f>
        <v>0.79700000000000004</v>
      </c>
      <c r="F107" s="321"/>
      <c r="G107" s="673"/>
      <c r="H107" s="711">
        <f>'Spain sources'!R106</f>
        <v>18.466999999999999</v>
      </c>
      <c r="I107" s="788"/>
      <c r="J107" s="227"/>
      <c r="K107" s="227"/>
      <c r="L107" s="767"/>
    </row>
    <row r="108" spans="1:12" x14ac:dyDescent="0.25">
      <c r="A108" s="6">
        <v>2002</v>
      </c>
      <c r="B108" s="666"/>
      <c r="C108" s="773"/>
      <c r="D108" s="926">
        <f>'Spain sources'!H107</f>
        <v>8.4220000000000006</v>
      </c>
      <c r="E108" s="496">
        <f>'Spain sources'!I107</f>
        <v>0.67900000000000005</v>
      </c>
      <c r="F108" s="321"/>
      <c r="G108" s="675"/>
      <c r="H108" s="711">
        <f>'Spain sources'!R107</f>
        <v>20.004999999999999</v>
      </c>
      <c r="I108" s="788"/>
      <c r="J108" s="227"/>
      <c r="K108" s="227"/>
      <c r="L108" s="767"/>
    </row>
    <row r="109" spans="1:12" x14ac:dyDescent="0.25">
      <c r="A109" s="6">
        <v>2003</v>
      </c>
      <c r="B109" s="766">
        <f>'Spain sources'!C108*B$113/'Spain sources'!C$111</f>
        <v>31.485893416927901</v>
      </c>
      <c r="C109" s="773"/>
      <c r="D109" s="926">
        <f>'Spain sources'!H108</f>
        <v>8.56</v>
      </c>
      <c r="E109" s="496">
        <f>'Spain sources'!I108</f>
        <v>0.72499999999999998</v>
      </c>
      <c r="F109" s="322">
        <f>'Spain sources'!L108*F$113/'Spain sources'!L$111</f>
        <v>20.202030456852793</v>
      </c>
      <c r="G109" s="675"/>
      <c r="H109" s="711">
        <f>'Spain sources'!R108</f>
        <v>19.443000000000001</v>
      </c>
      <c r="I109" s="788"/>
      <c r="J109" s="227"/>
      <c r="K109" s="227"/>
      <c r="L109" s="768"/>
    </row>
    <row r="110" spans="1:12" x14ac:dyDescent="0.25">
      <c r="A110" s="6">
        <v>2004</v>
      </c>
      <c r="B110" s="666">
        <f>'Spain sources'!C109*B$113/'Spain sources'!C$111</f>
        <v>32.704702194357367</v>
      </c>
      <c r="C110" s="773"/>
      <c r="D110" s="926">
        <f>'Spain sources'!H109</f>
        <v>8.6669999999999998</v>
      </c>
      <c r="E110" s="496">
        <f>'Spain sources'!I109</f>
        <v>0.755</v>
      </c>
      <c r="F110" s="321">
        <f>'Spain sources'!L109*F$113/'Spain sources'!L$111</f>
        <v>20.202030456852793</v>
      </c>
      <c r="G110" s="675">
        <f>'Spain sources'!P109*100</f>
        <v>210.2</v>
      </c>
      <c r="H110" s="711">
        <f>'Spain sources'!R109</f>
        <v>19.556999999999999</v>
      </c>
      <c r="I110" s="788"/>
      <c r="J110" s="227"/>
      <c r="K110" s="227"/>
      <c r="L110" s="768"/>
    </row>
    <row r="111" spans="1:12" x14ac:dyDescent="0.25">
      <c r="A111" s="6">
        <v>2005</v>
      </c>
      <c r="B111" s="666">
        <f>'Spain sources'!C110*B$113/'Spain sources'!C$111</f>
        <v>32.4</v>
      </c>
      <c r="C111" s="773"/>
      <c r="D111" s="926">
        <f>'Spain sources'!H110</f>
        <v>8.8040000000000003</v>
      </c>
      <c r="E111" s="496">
        <f>'Spain sources'!I110</f>
        <v>0.87</v>
      </c>
      <c r="F111" s="321">
        <f>'Spain sources'!L110*F$113/'Spain sources'!L$111</f>
        <v>20.403045685279192</v>
      </c>
      <c r="G111" s="675">
        <f>'Spain sources'!P110*100</f>
        <v>208.29998999999998</v>
      </c>
      <c r="H111" s="711">
        <f>'Spain sources'!R110</f>
        <v>18.933</v>
      </c>
      <c r="I111" s="788"/>
      <c r="J111" s="227"/>
      <c r="K111" s="227"/>
      <c r="L111" s="768"/>
    </row>
    <row r="112" spans="1:12" x14ac:dyDescent="0.25">
      <c r="A112" s="6">
        <v>2006</v>
      </c>
      <c r="B112" s="666">
        <f>'Spain sources'!C111*B$113/'Spain sources'!C$111</f>
        <v>32.4</v>
      </c>
      <c r="C112" s="773"/>
      <c r="D112" s="926">
        <f>'Spain sources'!H111</f>
        <v>9.1430000000000007</v>
      </c>
      <c r="E112" s="496">
        <f>'Spain sources'!I111</f>
        <v>1.0680000000000001</v>
      </c>
      <c r="F112" s="321">
        <f>'Spain sources'!L111*F$113/'Spain sources'!L$111</f>
        <v>19.8</v>
      </c>
      <c r="G112" s="675">
        <f>'Spain sources'!P111*100</f>
        <v>200</v>
      </c>
      <c r="H112" s="711">
        <f>'Spain sources'!R111</f>
        <v>19.22</v>
      </c>
      <c r="I112" s="788"/>
      <c r="J112" s="227"/>
      <c r="K112" s="227"/>
      <c r="L112" s="768"/>
    </row>
    <row r="113" spans="1:12" x14ac:dyDescent="0.25">
      <c r="A113" s="6">
        <v>2007</v>
      </c>
      <c r="B113" s="765">
        <f>'Spain sources'!B112</f>
        <v>32.4</v>
      </c>
      <c r="C113" s="773"/>
      <c r="D113" s="926">
        <f>'Spain sources'!H112</f>
        <v>9.0329999999999995</v>
      </c>
      <c r="E113" s="496">
        <f>'Spain sources'!I112</f>
        <v>1.044</v>
      </c>
      <c r="F113" s="322">
        <f>'Spain sources'!K112</f>
        <v>19.8</v>
      </c>
      <c r="G113" s="675">
        <f>'Spain sources'!P112*100</f>
        <v>205.9</v>
      </c>
      <c r="H113" s="711">
        <f>'Spain sources'!R112</f>
        <v>19.646000000000001</v>
      </c>
      <c r="I113" s="788"/>
      <c r="J113" s="227"/>
      <c r="K113" s="227"/>
      <c r="L113" s="768"/>
    </row>
    <row r="114" spans="1:12" x14ac:dyDescent="0.25">
      <c r="A114" s="6">
        <v>2008</v>
      </c>
      <c r="B114" s="665">
        <f>'Spain sources'!B113</f>
        <v>32.9</v>
      </c>
      <c r="C114" s="773"/>
      <c r="D114" s="926">
        <f>'Spain sources'!H113</f>
        <v>8.7449999999999992</v>
      </c>
      <c r="E114" s="496">
        <f>'Spain sources'!I113</f>
        <v>0.91</v>
      </c>
      <c r="F114" s="321">
        <f>'Spain sources'!K113</f>
        <v>20.399999999999999</v>
      </c>
      <c r="G114" s="675">
        <f>'Spain sources'!P113*100</f>
        <v>197.6</v>
      </c>
      <c r="H114" s="711"/>
      <c r="I114" s="788"/>
      <c r="J114" s="227"/>
      <c r="K114" s="227"/>
      <c r="L114" s="768"/>
    </row>
    <row r="115" spans="1:12" x14ac:dyDescent="0.25">
      <c r="A115" s="6">
        <v>2009</v>
      </c>
      <c r="B115" s="665">
        <f>'Spain sources'!B114</f>
        <v>33.5</v>
      </c>
      <c r="C115" s="773"/>
      <c r="D115" s="926">
        <f>'Spain sources'!H114</f>
        <v>8.5150000000000006</v>
      </c>
      <c r="E115" s="496">
        <f>'Spain sources'!I114</f>
        <v>0.90300000000000002</v>
      </c>
      <c r="F115" s="321">
        <f>'Spain sources'!K114</f>
        <v>20.7</v>
      </c>
      <c r="G115" s="675">
        <f>'Spain sources'!P114*100</f>
        <v>197.8</v>
      </c>
      <c r="H115" s="711"/>
      <c r="I115" s="788"/>
      <c r="J115" s="227"/>
      <c r="K115" s="227"/>
      <c r="L115" s="768"/>
    </row>
    <row r="116" spans="1:12" x14ac:dyDescent="0.25">
      <c r="A116" s="6">
        <v>2010</v>
      </c>
      <c r="B116" s="665">
        <f>'Spain sources'!B115</f>
        <v>34</v>
      </c>
      <c r="C116" s="773"/>
      <c r="D116" s="926">
        <f>'Spain sources'!H115</f>
        <v>8.141</v>
      </c>
      <c r="E116" s="496">
        <f>'Spain sources'!I115</f>
        <v>0.80400000000000005</v>
      </c>
      <c r="F116" s="321">
        <f>'Spain sources'!K115</f>
        <v>20.6</v>
      </c>
      <c r="G116" s="675">
        <f>'Spain sources'!P115*100</f>
        <v>199.5</v>
      </c>
      <c r="H116" s="711"/>
      <c r="I116" s="788"/>
      <c r="J116" s="227"/>
      <c r="K116" s="227"/>
      <c r="L116" s="768"/>
    </row>
    <row r="117" spans="1:12" x14ac:dyDescent="0.25">
      <c r="A117" s="6">
        <v>2011</v>
      </c>
      <c r="B117" s="665">
        <f>'Spain sources'!B116</f>
        <v>34.200000000000003</v>
      </c>
      <c r="C117" s="773"/>
      <c r="D117" s="926">
        <f>'Spain sources'!H116</f>
        <v>8.5329999999999995</v>
      </c>
      <c r="E117" s="496">
        <f>'Spain sources'!I116</f>
        <v>0.92900000000000005</v>
      </c>
      <c r="F117" s="321">
        <f>'Spain sources'!K116</f>
        <v>20.8</v>
      </c>
      <c r="G117" s="675">
        <f>'Spain sources'!P116*100</f>
        <v>196.30000999999999</v>
      </c>
      <c r="H117" s="711"/>
      <c r="I117" s="788"/>
      <c r="J117" s="227"/>
      <c r="K117" s="227"/>
      <c r="L117" s="768"/>
    </row>
    <row r="118" spans="1:12" x14ac:dyDescent="0.25">
      <c r="A118" s="6">
        <v>2012</v>
      </c>
      <c r="B118" s="665">
        <f>'Spain sources'!B117</f>
        <v>33.700000000000003</v>
      </c>
      <c r="C118" s="773"/>
      <c r="D118" s="926">
        <f>'Spain sources'!H117</f>
        <v>8.1969999999999992</v>
      </c>
      <c r="E118" s="496">
        <f>'Spain sources'!I117</f>
        <v>0.83399999999999996</v>
      </c>
      <c r="F118" s="321">
        <f>'Spain sources'!K117</f>
        <v>20.399999999999999</v>
      </c>
      <c r="G118" s="675">
        <f>'Spain sources'!P117*100</f>
        <v>187.89999</v>
      </c>
      <c r="H118" s="711"/>
      <c r="I118" s="788"/>
      <c r="J118" s="227"/>
      <c r="K118" s="227"/>
      <c r="L118" s="768"/>
    </row>
    <row r="119" spans="1:12" x14ac:dyDescent="0.25">
      <c r="A119" s="6">
        <v>2013</v>
      </c>
      <c r="B119" s="665">
        <f>'Spain sources'!B118</f>
        <v>34.700000000000003</v>
      </c>
      <c r="C119" s="773"/>
      <c r="D119" s="926"/>
      <c r="E119" s="496"/>
      <c r="F119" s="321">
        <f>'Spain sources'!K118</f>
        <v>22.2</v>
      </c>
      <c r="G119" s="675"/>
      <c r="H119" s="711"/>
      <c r="I119" s="788"/>
      <c r="J119" s="227"/>
      <c r="K119" s="227"/>
      <c r="L119" s="768"/>
    </row>
    <row r="120" spans="1:12" x14ac:dyDescent="0.25">
      <c r="A120" s="6">
        <v>2014</v>
      </c>
      <c r="B120" s="665">
        <f>'Spain sources'!B119</f>
        <v>34.6</v>
      </c>
      <c r="C120" s="773"/>
      <c r="D120" s="926"/>
      <c r="E120" s="496"/>
      <c r="F120" s="321">
        <f>'Spain sources'!K119</f>
        <v>22.1</v>
      </c>
      <c r="G120" s="675"/>
      <c r="H120" s="711"/>
      <c r="I120" s="788"/>
      <c r="J120" s="227"/>
      <c r="K120" s="227"/>
      <c r="L120" s="768"/>
    </row>
    <row r="121" spans="1:12" ht="15.75" thickBot="1" x14ac:dyDescent="0.3">
      <c r="A121" s="143">
        <v>2015</v>
      </c>
      <c r="B121" s="667"/>
      <c r="C121" s="781"/>
      <c r="D121" s="712"/>
      <c r="E121" s="713"/>
      <c r="F121" s="656"/>
      <c r="G121" s="681"/>
      <c r="H121" s="787"/>
      <c r="I121" s="789"/>
      <c r="J121" s="223"/>
      <c r="K121" s="223"/>
    </row>
    <row r="122" spans="1:12" ht="15.75" thickTop="1" x14ac:dyDescent="0.25">
      <c r="B122" s="119"/>
      <c r="C122" s="119"/>
      <c r="F122" s="119"/>
      <c r="G122" s="120"/>
      <c r="H122" s="120"/>
      <c r="I122" s="120"/>
      <c r="J122" s="120"/>
      <c r="K122" s="120"/>
    </row>
    <row r="123" spans="1:12" x14ac:dyDescent="0.25">
      <c r="A123" s="42" t="s">
        <v>70</v>
      </c>
      <c r="B123" s="1509" t="s">
        <v>71</v>
      </c>
      <c r="C123" s="1509"/>
      <c r="D123" s="1509"/>
      <c r="E123" s="1509"/>
      <c r="F123" s="43"/>
      <c r="G123" s="19"/>
      <c r="H123" s="121"/>
      <c r="I123" s="19"/>
      <c r="J123" s="121"/>
    </row>
    <row r="124" spans="1:12" x14ac:dyDescent="0.25">
      <c r="A124" s="42"/>
      <c r="B124" s="1110" t="s">
        <v>485</v>
      </c>
      <c r="C124" s="1110"/>
      <c r="D124" s="1110"/>
      <c r="E124" s="1110"/>
      <c r="F124" s="43"/>
      <c r="G124" s="19"/>
      <c r="I124" s="19"/>
    </row>
    <row r="125" spans="1:12" ht="29.25" customHeight="1" x14ac:dyDescent="0.25">
      <c r="A125" s="42" t="s">
        <v>72</v>
      </c>
      <c r="B125" s="1510" t="s">
        <v>486</v>
      </c>
      <c r="C125" s="1510"/>
      <c r="D125" s="1510"/>
      <c r="E125" s="1510"/>
      <c r="F125" s="1510"/>
      <c r="G125" s="1510"/>
      <c r="H125" s="1510"/>
      <c r="I125" s="1127"/>
      <c r="J125" s="1127"/>
      <c r="K125" s="304"/>
    </row>
    <row r="126" spans="1:12" ht="21.75" customHeight="1" x14ac:dyDescent="0.25">
      <c r="A126" s="46" t="s">
        <v>73</v>
      </c>
      <c r="B126" s="745"/>
      <c r="C126" s="745"/>
      <c r="D126" s="745"/>
      <c r="E126" s="752"/>
      <c r="F126" s="745"/>
      <c r="G126" s="45"/>
      <c r="H126" s="45"/>
      <c r="I126" s="45"/>
      <c r="J126" s="304"/>
      <c r="K126" s="304"/>
    </row>
    <row r="127" spans="1:12" s="70" customFormat="1" ht="51.75" customHeight="1" x14ac:dyDescent="0.25">
      <c r="A127" s="980" t="s">
        <v>55</v>
      </c>
      <c r="B127" s="1553" t="s">
        <v>323</v>
      </c>
      <c r="C127" s="1553"/>
      <c r="D127" s="1508"/>
      <c r="E127" s="1508"/>
      <c r="F127" s="1508"/>
      <c r="G127" s="1508"/>
      <c r="H127" s="1508"/>
      <c r="I127" s="1508"/>
      <c r="J127" s="1508"/>
      <c r="K127" s="123"/>
      <c r="L127" s="538"/>
    </row>
    <row r="128" spans="1:12" s="70" customFormat="1" ht="38.25" customHeight="1" x14ac:dyDescent="0.25">
      <c r="A128" s="980" t="s">
        <v>56</v>
      </c>
      <c r="B128" s="1593" t="s">
        <v>711</v>
      </c>
      <c r="C128" s="1594"/>
      <c r="D128" s="1595"/>
      <c r="E128" s="1595"/>
      <c r="F128" s="1595"/>
      <c r="G128" s="1595"/>
      <c r="H128" s="1595"/>
      <c r="I128" s="1595"/>
      <c r="J128" s="1595"/>
      <c r="K128" s="123"/>
      <c r="L128" s="129"/>
    </row>
    <row r="129" spans="1:11" s="70" customFormat="1" ht="62.25" customHeight="1" x14ac:dyDescent="0.25">
      <c r="A129" s="980" t="s">
        <v>57</v>
      </c>
      <c r="B129" s="1553" t="s">
        <v>712</v>
      </c>
      <c r="C129" s="1553"/>
      <c r="D129" s="1553"/>
      <c r="E129" s="1553"/>
      <c r="F129" s="1553"/>
      <c r="G129" s="1553"/>
      <c r="H129" s="1553"/>
      <c r="I129" s="1553"/>
      <c r="J129" s="1553"/>
      <c r="K129" s="124"/>
    </row>
    <row r="130" spans="1:11" ht="22.5" customHeight="1" x14ac:dyDescent="0.25">
      <c r="A130" s="980" t="s">
        <v>58</v>
      </c>
      <c r="B130" s="1508" t="s">
        <v>713</v>
      </c>
      <c r="C130" s="1508"/>
      <c r="D130" s="1508"/>
      <c r="E130" s="1508"/>
      <c r="F130" s="1508"/>
      <c r="G130" s="1508"/>
      <c r="H130" s="1508"/>
      <c r="I130" s="1508"/>
      <c r="J130" s="1508"/>
      <c r="K130" s="123"/>
    </row>
    <row r="131" spans="1:11" ht="39.75" customHeight="1" x14ac:dyDescent="0.25">
      <c r="A131" s="980" t="s">
        <v>76</v>
      </c>
      <c r="B131" s="1553" t="s">
        <v>714</v>
      </c>
      <c r="C131" s="1553"/>
      <c r="D131" s="1508"/>
      <c r="E131" s="1508"/>
      <c r="F131" s="1508"/>
      <c r="G131" s="1508"/>
      <c r="H131" s="1508"/>
      <c r="I131" s="1508"/>
      <c r="J131" s="1508"/>
      <c r="K131" s="746"/>
    </row>
    <row r="132" spans="1:11" x14ac:dyDescent="0.25">
      <c r="A132" s="19"/>
      <c r="B132" s="32"/>
      <c r="C132" s="32"/>
      <c r="D132" s="32"/>
      <c r="E132" s="32"/>
      <c r="F132" s="32"/>
      <c r="G132" s="32"/>
    </row>
    <row r="133" spans="1:11" x14ac:dyDescent="0.25">
      <c r="B133" s="1503" t="s">
        <v>78</v>
      </c>
      <c r="C133" s="1503"/>
      <c r="D133" s="1503"/>
      <c r="E133" s="749"/>
      <c r="F133" s="32"/>
      <c r="G133" s="32"/>
    </row>
  </sheetData>
  <mergeCells count="16">
    <mergeCell ref="B133:D133"/>
    <mergeCell ref="B3:C3"/>
    <mergeCell ref="B127:J127"/>
    <mergeCell ref="B128:J128"/>
    <mergeCell ref="B129:J129"/>
    <mergeCell ref="D3:E3"/>
    <mergeCell ref="H3:I3"/>
    <mergeCell ref="B1:I1"/>
    <mergeCell ref="L89:L90"/>
    <mergeCell ref="B130:J130"/>
    <mergeCell ref="B131:J131"/>
    <mergeCell ref="B2:C2"/>
    <mergeCell ref="D2:E2"/>
    <mergeCell ref="H2:I2"/>
    <mergeCell ref="B123:E123"/>
    <mergeCell ref="B125:H125"/>
  </mergeCells>
  <hyperlinks>
    <hyperlink ref="J126" r:id="rId1" display="http://www.lisdatacenter.org/data-access/key-figures/" xr:uid="{00000000-0004-0000-2900-000000000000}"/>
    <hyperlink ref="B133" location="'Spain sources'!A1" display="Explore the original series, references, and sources" xr:uid="{00000000-0004-0000-2900-000001000000}"/>
    <hyperlink ref="D133" location="'Spain sources'!A1" display="'Spain sources'!A1" xr:uid="{00000000-0004-0000-2900-000002000000}"/>
    <hyperlink ref="C133" location="'Spain sources'!A1" display="'Spain sources'!A1" xr:uid="{00000000-0004-0000-2900-000003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A143"/>
  <sheetViews>
    <sheetView workbookViewId="0">
      <pane xSplit="1" ySplit="4" topLeftCell="D5" activePane="bottomRight" state="frozen"/>
      <selection pane="topRight" activeCell="B1" sqref="B1"/>
      <selection pane="bottomLeft" activeCell="A5" sqref="A5"/>
      <selection pane="bottomRight" activeCell="H11" sqref="H11"/>
    </sheetView>
  </sheetViews>
  <sheetFormatPr defaultColWidth="8.85546875" defaultRowHeight="15" x14ac:dyDescent="0.25"/>
  <cols>
    <col min="1" max="1" width="9.7109375" style="19" customWidth="1"/>
    <col min="2" max="2" width="16.140625" style="70" customWidth="1"/>
    <col min="3" max="3" width="17" style="70" customWidth="1"/>
    <col min="4" max="4" width="16.42578125" style="70" customWidth="1"/>
    <col min="5" max="5" width="15.42578125" style="70" customWidth="1"/>
    <col min="6" max="6" width="16.42578125" style="70" customWidth="1"/>
    <col min="7" max="7" width="1.7109375" customWidth="1"/>
    <col min="8" max="9" width="16.140625" customWidth="1"/>
    <col min="10" max="10" width="1.42578125" customWidth="1"/>
    <col min="11" max="14" width="17.85546875" customWidth="1"/>
    <col min="15" max="15" width="1.140625" customWidth="1"/>
    <col min="16" max="16" width="21.28515625" customWidth="1"/>
    <col min="17" max="17" width="1.42578125" customWidth="1"/>
    <col min="18" max="19" width="16.7109375" customWidth="1"/>
    <col min="20" max="20" width="3.140625" customWidth="1"/>
    <col min="21" max="21" width="3.140625" style="70" customWidth="1"/>
  </cols>
  <sheetData>
    <row r="1" spans="1:21" ht="27" thickBot="1" x14ac:dyDescent="0.45">
      <c r="B1" s="1567" t="s">
        <v>718</v>
      </c>
      <c r="C1" s="1568"/>
      <c r="D1" s="1568"/>
      <c r="E1" s="1568"/>
      <c r="F1" s="1568"/>
      <c r="G1" s="1568"/>
      <c r="H1" s="1568"/>
      <c r="I1" s="1568"/>
      <c r="J1" s="1568"/>
      <c r="K1" s="1568"/>
      <c r="L1" s="1568"/>
      <c r="M1" s="1568"/>
      <c r="N1" s="1568"/>
      <c r="O1" s="1568"/>
      <c r="P1" s="1568"/>
      <c r="Q1" s="1568"/>
      <c r="R1" s="1568"/>
      <c r="S1" s="1569"/>
      <c r="T1" s="256"/>
    </row>
    <row r="2" spans="1:21" x14ac:dyDescent="0.25">
      <c r="B2" s="1517" t="s">
        <v>175</v>
      </c>
      <c r="C2" s="1518"/>
      <c r="D2" s="1518"/>
      <c r="E2" s="1518"/>
      <c r="F2" s="1519"/>
      <c r="G2" s="58"/>
      <c r="H2" s="1560" t="s">
        <v>61</v>
      </c>
      <c r="I2" s="1561"/>
      <c r="J2" s="59"/>
      <c r="K2" s="1517" t="s">
        <v>62</v>
      </c>
      <c r="L2" s="1518"/>
      <c r="M2" s="1518"/>
      <c r="N2" s="1519"/>
      <c r="O2" s="59"/>
      <c r="P2" s="782" t="s">
        <v>280</v>
      </c>
      <c r="Q2" s="740"/>
      <c r="R2" s="1531" t="s">
        <v>64</v>
      </c>
      <c r="S2" s="1533"/>
      <c r="T2" s="257"/>
    </row>
    <row r="3" spans="1:21" x14ac:dyDescent="0.25">
      <c r="A3" s="24" t="s">
        <v>65</v>
      </c>
      <c r="B3" s="60" t="s">
        <v>79</v>
      </c>
      <c r="C3" s="761" t="s">
        <v>80</v>
      </c>
      <c r="D3" s="761" t="s">
        <v>81</v>
      </c>
      <c r="E3" s="761" t="s">
        <v>82</v>
      </c>
      <c r="F3" s="762" t="s">
        <v>83</v>
      </c>
      <c r="G3" s="743"/>
      <c r="H3" s="60" t="s">
        <v>84</v>
      </c>
      <c r="I3" s="762" t="s">
        <v>85</v>
      </c>
      <c r="J3" s="743"/>
      <c r="K3" s="60" t="s">
        <v>86</v>
      </c>
      <c r="L3" s="743" t="s">
        <v>87</v>
      </c>
      <c r="M3" s="761" t="s">
        <v>88</v>
      </c>
      <c r="N3" s="762" t="s">
        <v>277</v>
      </c>
      <c r="O3" s="743"/>
      <c r="P3" s="84" t="s">
        <v>311</v>
      </c>
      <c r="Q3" s="743"/>
      <c r="R3" s="60" t="s">
        <v>312</v>
      </c>
      <c r="S3" s="60" t="s">
        <v>317</v>
      </c>
      <c r="T3" s="251"/>
      <c r="U3" s="246"/>
    </row>
    <row r="4" spans="1:21" ht="120" x14ac:dyDescent="0.25">
      <c r="A4" s="28" t="s">
        <v>4</v>
      </c>
      <c r="B4" s="1061" t="s">
        <v>170</v>
      </c>
      <c r="C4" s="1063" t="s">
        <v>170</v>
      </c>
      <c r="D4" s="1063" t="s">
        <v>170</v>
      </c>
      <c r="E4" s="1063" t="s">
        <v>170</v>
      </c>
      <c r="F4" s="1064" t="s">
        <v>309</v>
      </c>
      <c r="G4" s="1173"/>
      <c r="H4" s="1174" t="s">
        <v>692</v>
      </c>
      <c r="I4" s="1000" t="s">
        <v>693</v>
      </c>
      <c r="J4" s="1173"/>
      <c r="K4" s="803" t="s">
        <v>276</v>
      </c>
      <c r="L4" s="1248" t="s">
        <v>276</v>
      </c>
      <c r="M4" s="1063" t="s">
        <v>308</v>
      </c>
      <c r="N4" s="1064" t="s">
        <v>310</v>
      </c>
      <c r="O4" s="1209"/>
      <c r="P4" s="271" t="s">
        <v>161</v>
      </c>
      <c r="Q4" s="273"/>
      <c r="R4" s="1390" t="s">
        <v>665</v>
      </c>
      <c r="S4" s="1392" t="s">
        <v>666</v>
      </c>
      <c r="T4" s="252"/>
      <c r="U4" s="67"/>
    </row>
    <row r="5" spans="1:21" x14ac:dyDescent="0.25">
      <c r="A5" s="19">
        <v>1900</v>
      </c>
      <c r="B5" s="1087"/>
      <c r="C5" s="32"/>
      <c r="D5" s="32"/>
      <c r="E5" s="32"/>
      <c r="F5" s="923"/>
      <c r="G5" s="1211"/>
      <c r="H5" s="1293"/>
      <c r="I5" s="1294"/>
      <c r="J5" s="1211"/>
      <c r="K5" s="1347"/>
      <c r="L5" s="1213"/>
      <c r="M5" s="1213"/>
      <c r="N5" s="1345"/>
      <c r="O5" s="1213"/>
      <c r="P5" s="1130"/>
      <c r="Q5" s="1213"/>
      <c r="R5" s="1403"/>
      <c r="S5" s="1404"/>
      <c r="T5" s="250"/>
      <c r="U5" s="65"/>
    </row>
    <row r="6" spans="1:21" x14ac:dyDescent="0.25">
      <c r="A6" s="19">
        <v>1901</v>
      </c>
      <c r="B6" s="1087"/>
      <c r="C6" s="32"/>
      <c r="D6" s="32"/>
      <c r="E6" s="32"/>
      <c r="F6" s="1254"/>
      <c r="G6" s="1211"/>
      <c r="H6" s="1293"/>
      <c r="I6" s="1294"/>
      <c r="J6" s="1211"/>
      <c r="K6" s="1347"/>
      <c r="L6" s="1213"/>
      <c r="M6" s="1213"/>
      <c r="N6" s="1345"/>
      <c r="O6" s="1213"/>
      <c r="P6" s="1130"/>
      <c r="Q6" s="1213"/>
      <c r="R6" s="1189"/>
      <c r="S6" s="1193">
        <v>65.064114348056648</v>
      </c>
      <c r="T6" s="250"/>
      <c r="U6" s="65"/>
    </row>
    <row r="7" spans="1:21" x14ac:dyDescent="0.25">
      <c r="A7" s="19">
        <v>1902</v>
      </c>
      <c r="B7" s="1087"/>
      <c r="C7" s="32"/>
      <c r="D7" s="32"/>
      <c r="E7" s="32"/>
      <c r="F7" s="1254"/>
      <c r="G7" s="1211"/>
      <c r="H7" s="1293"/>
      <c r="I7" s="1294"/>
      <c r="J7" s="1211"/>
      <c r="K7" s="1347"/>
      <c r="L7" s="1213"/>
      <c r="M7" s="1213"/>
      <c r="N7" s="1345"/>
      <c r="O7" s="1213"/>
      <c r="P7" s="1130"/>
      <c r="Q7" s="1213"/>
      <c r="R7" s="1189"/>
      <c r="S7" s="1193">
        <v>61.851946898902675</v>
      </c>
      <c r="T7" s="250"/>
      <c r="U7" s="65"/>
    </row>
    <row r="8" spans="1:21" x14ac:dyDescent="0.25">
      <c r="A8" s="19">
        <v>1903</v>
      </c>
      <c r="B8" s="1087"/>
      <c r="C8" s="32"/>
      <c r="D8" s="32"/>
      <c r="E8" s="32"/>
      <c r="F8" s="1254"/>
      <c r="G8" s="1211"/>
      <c r="H8" s="1293"/>
      <c r="I8" s="1294"/>
      <c r="J8" s="1211"/>
      <c r="K8" s="1347"/>
      <c r="L8" s="1213"/>
      <c r="M8" s="1213"/>
      <c r="N8" s="1345"/>
      <c r="O8" s="1213"/>
      <c r="P8" s="1130"/>
      <c r="Q8" s="1213"/>
      <c r="R8" s="1189"/>
      <c r="S8" s="1193">
        <v>62.876289379571688</v>
      </c>
      <c r="T8" s="250"/>
      <c r="U8" s="65"/>
    </row>
    <row r="9" spans="1:21" x14ac:dyDescent="0.25">
      <c r="A9" s="19">
        <v>1904</v>
      </c>
      <c r="B9" s="1087"/>
      <c r="C9" s="32"/>
      <c r="D9" s="32"/>
      <c r="E9" s="32"/>
      <c r="F9" s="1254"/>
      <c r="G9" s="1211"/>
      <c r="H9" s="1293"/>
      <c r="I9" s="1294"/>
      <c r="J9" s="1211"/>
      <c r="K9" s="1347"/>
      <c r="L9" s="1213"/>
      <c r="M9" s="1213"/>
      <c r="N9" s="1345"/>
      <c r="O9" s="1213"/>
      <c r="P9" s="1130"/>
      <c r="Q9" s="1213"/>
      <c r="R9" s="1189"/>
      <c r="S9" s="1193">
        <v>60.627724125448303</v>
      </c>
      <c r="T9" s="250"/>
      <c r="U9" s="65"/>
    </row>
    <row r="10" spans="1:21" x14ac:dyDescent="0.25">
      <c r="A10" s="19">
        <v>1905</v>
      </c>
      <c r="B10" s="1087"/>
      <c r="C10" s="32"/>
      <c r="D10" s="32"/>
      <c r="E10" s="32"/>
      <c r="F10" s="1254"/>
      <c r="G10" s="1211"/>
      <c r="H10" s="1293"/>
      <c r="I10" s="1294"/>
      <c r="J10" s="1211"/>
      <c r="K10" s="1347"/>
      <c r="L10" s="1213"/>
      <c r="M10" s="1213"/>
      <c r="N10" s="1345"/>
      <c r="O10" s="1213"/>
      <c r="P10" s="1130"/>
      <c r="Q10" s="1213"/>
      <c r="R10" s="1189"/>
      <c r="S10" s="1193">
        <v>62.672630641694766</v>
      </c>
      <c r="T10" s="250"/>
      <c r="U10" s="65"/>
    </row>
    <row r="11" spans="1:21" x14ac:dyDescent="0.25">
      <c r="A11" s="19">
        <v>1906</v>
      </c>
      <c r="B11" s="1087"/>
      <c r="C11" s="32"/>
      <c r="D11" s="32"/>
      <c r="E11" s="32"/>
      <c r="F11" s="1254"/>
      <c r="G11" s="1211"/>
      <c r="H11" s="1293"/>
      <c r="I11" s="1294"/>
      <c r="J11" s="1211"/>
      <c r="K11" s="1347"/>
      <c r="L11" s="1213"/>
      <c r="M11" s="1213"/>
      <c r="N11" s="1345"/>
      <c r="O11" s="1213"/>
      <c r="P11" s="1130"/>
      <c r="Q11" s="1213"/>
      <c r="R11" s="1189"/>
      <c r="S11" s="1193">
        <v>60.865874768471016</v>
      </c>
      <c r="T11" s="250"/>
      <c r="U11" s="65"/>
    </row>
    <row r="12" spans="1:21" x14ac:dyDescent="0.25">
      <c r="A12" s="19">
        <v>1907</v>
      </c>
      <c r="B12" s="1087"/>
      <c r="C12" s="32"/>
      <c r="D12" s="32"/>
      <c r="E12" s="32"/>
      <c r="F12" s="1254"/>
      <c r="G12" s="1211"/>
      <c r="H12" s="1293"/>
      <c r="I12" s="1294"/>
      <c r="J12" s="1211"/>
      <c r="K12" s="1347"/>
      <c r="L12" s="1213"/>
      <c r="M12" s="1213"/>
      <c r="N12" s="1345"/>
      <c r="O12" s="1213"/>
      <c r="P12" s="1130"/>
      <c r="Q12" s="1213"/>
      <c r="R12" s="1189"/>
      <c r="S12" s="1193">
        <v>59.654363685172655</v>
      </c>
      <c r="T12" s="250"/>
      <c r="U12" s="65"/>
    </row>
    <row r="13" spans="1:21" x14ac:dyDescent="0.25">
      <c r="A13" s="19">
        <v>1908</v>
      </c>
      <c r="B13" s="1087"/>
      <c r="C13" s="32"/>
      <c r="D13" s="32"/>
      <c r="E13" s="32"/>
      <c r="F13" s="1254"/>
      <c r="G13" s="1211"/>
      <c r="H13" s="1293"/>
      <c r="I13" s="1294"/>
      <c r="J13" s="1211"/>
      <c r="K13" s="1347"/>
      <c r="L13" s="1213"/>
      <c r="M13" s="1213"/>
      <c r="N13" s="1345"/>
      <c r="O13" s="1213"/>
      <c r="P13" s="1130"/>
      <c r="Q13" s="1213"/>
      <c r="R13" s="1189"/>
      <c r="S13" s="1193">
        <v>59.426134463897817</v>
      </c>
      <c r="T13" s="250"/>
      <c r="U13" s="65"/>
    </row>
    <row r="14" spans="1:21" x14ac:dyDescent="0.25">
      <c r="A14" s="19">
        <v>1909</v>
      </c>
      <c r="B14" s="1087"/>
      <c r="C14" s="32"/>
      <c r="D14" s="32"/>
      <c r="E14" s="32"/>
      <c r="F14" s="1254"/>
      <c r="G14" s="1211"/>
      <c r="H14" s="1293"/>
      <c r="I14" s="1294"/>
      <c r="J14" s="1211"/>
      <c r="K14" s="1347"/>
      <c r="L14" s="1213"/>
      <c r="M14" s="1213"/>
      <c r="N14" s="1345"/>
      <c r="O14" s="1213"/>
      <c r="P14" s="1130"/>
      <c r="Q14" s="1213"/>
      <c r="R14" s="1189"/>
      <c r="S14" s="1193">
        <v>58.235603173556008</v>
      </c>
      <c r="T14" s="250"/>
      <c r="U14" s="65"/>
    </row>
    <row r="15" spans="1:21" x14ac:dyDescent="0.25">
      <c r="A15" s="19">
        <v>1910</v>
      </c>
      <c r="B15" s="1087"/>
      <c r="C15" s="32"/>
      <c r="D15" s="32"/>
      <c r="E15" s="32"/>
      <c r="F15" s="1254"/>
      <c r="G15" s="1211"/>
      <c r="H15" s="1293"/>
      <c r="I15" s="1294"/>
      <c r="J15" s="1211"/>
      <c r="K15" s="1347"/>
      <c r="L15" s="1213"/>
      <c r="M15" s="1213"/>
      <c r="N15" s="1345"/>
      <c r="O15" s="1213"/>
      <c r="P15" s="1130"/>
      <c r="Q15" s="1213"/>
      <c r="R15" s="1189"/>
      <c r="S15" s="1193">
        <v>56.365068459290882</v>
      </c>
      <c r="T15" s="250"/>
      <c r="U15" s="65"/>
    </row>
    <row r="16" spans="1:21" x14ac:dyDescent="0.25">
      <c r="A16" s="19">
        <v>1911</v>
      </c>
      <c r="B16" s="1087"/>
      <c r="C16" s="32"/>
      <c r="D16" s="32"/>
      <c r="E16" s="32"/>
      <c r="F16" s="1257"/>
      <c r="G16" s="1218"/>
      <c r="H16" s="1293"/>
      <c r="I16" s="1294"/>
      <c r="J16" s="1218"/>
      <c r="K16" s="1318"/>
      <c r="L16" s="1219"/>
      <c r="M16" s="1219"/>
      <c r="N16" s="1309"/>
      <c r="O16" s="1219"/>
      <c r="P16" s="993"/>
      <c r="Q16" s="1219"/>
      <c r="R16" s="1189"/>
      <c r="S16" s="1193">
        <v>55.698168280549964</v>
      </c>
      <c r="T16" s="245"/>
      <c r="U16" s="90"/>
    </row>
    <row r="17" spans="1:21" x14ac:dyDescent="0.25">
      <c r="A17" s="19">
        <v>1912</v>
      </c>
      <c r="B17" s="1087"/>
      <c r="C17" s="32"/>
      <c r="D17" s="32"/>
      <c r="E17" s="32"/>
      <c r="F17" s="1257"/>
      <c r="G17" s="1218"/>
      <c r="H17" s="1293"/>
      <c r="I17" s="1294"/>
      <c r="J17" s="1218"/>
      <c r="K17" s="1318"/>
      <c r="L17" s="1219"/>
      <c r="M17" s="1219"/>
      <c r="N17" s="1309"/>
      <c r="O17" s="1219"/>
      <c r="P17" s="993"/>
      <c r="Q17" s="1219"/>
      <c r="R17" s="1183"/>
      <c r="S17" s="1001">
        <v>62.749032180925226</v>
      </c>
      <c r="T17" s="245"/>
      <c r="U17" s="90"/>
    </row>
    <row r="18" spans="1:21" x14ac:dyDescent="0.25">
      <c r="A18" s="19">
        <v>1913</v>
      </c>
      <c r="B18" s="1087"/>
      <c r="C18" s="32"/>
      <c r="D18" s="32"/>
      <c r="E18" s="32"/>
      <c r="F18" s="1257"/>
      <c r="G18" s="1218"/>
      <c r="H18" s="1293"/>
      <c r="I18" s="1294"/>
      <c r="J18" s="1218"/>
      <c r="K18" s="1318"/>
      <c r="L18" s="1219"/>
      <c r="M18" s="1219"/>
      <c r="N18" s="1309"/>
      <c r="O18" s="1219"/>
      <c r="P18" s="993"/>
      <c r="Q18" s="1219"/>
      <c r="R18" s="1183"/>
      <c r="S18" s="1001">
        <v>59.167439445624282</v>
      </c>
      <c r="T18" s="245"/>
      <c r="U18" s="90"/>
    </row>
    <row r="19" spans="1:21" x14ac:dyDescent="0.25">
      <c r="A19" s="19">
        <v>1914</v>
      </c>
      <c r="B19" s="1087"/>
      <c r="C19" s="32"/>
      <c r="D19" s="32"/>
      <c r="E19" s="32"/>
      <c r="F19" s="1257"/>
      <c r="G19" s="1218"/>
      <c r="H19" s="1293"/>
      <c r="I19" s="1294"/>
      <c r="J19" s="1218"/>
      <c r="K19" s="1318"/>
      <c r="L19" s="1219"/>
      <c r="M19" s="1219"/>
      <c r="N19" s="1309"/>
      <c r="O19" s="1219"/>
      <c r="P19" s="993"/>
      <c r="Q19" s="1219"/>
      <c r="R19" s="1183"/>
      <c r="S19" s="1001">
        <v>59.786622389212788</v>
      </c>
      <c r="T19" s="245"/>
      <c r="U19" s="90"/>
    </row>
    <row r="20" spans="1:21" x14ac:dyDescent="0.25">
      <c r="A20" s="19">
        <v>1915</v>
      </c>
      <c r="B20" s="1087"/>
      <c r="C20" s="32"/>
      <c r="D20" s="32"/>
      <c r="E20" s="32"/>
      <c r="F20" s="1257"/>
      <c r="G20" s="1218"/>
      <c r="H20" s="1293"/>
      <c r="I20" s="1294"/>
      <c r="J20" s="1218"/>
      <c r="K20" s="1318"/>
      <c r="L20" s="1219"/>
      <c r="M20" s="1219"/>
      <c r="N20" s="1309"/>
      <c r="O20" s="1219"/>
      <c r="P20" s="993"/>
      <c r="Q20" s="1219"/>
      <c r="R20" s="1183"/>
      <c r="S20" s="1001">
        <v>57.673357645524987</v>
      </c>
      <c r="T20" s="245"/>
      <c r="U20" s="90"/>
    </row>
    <row r="21" spans="1:21" x14ac:dyDescent="0.25">
      <c r="A21" s="19">
        <v>1916</v>
      </c>
      <c r="B21" s="1087"/>
      <c r="C21" s="32"/>
      <c r="D21" s="32"/>
      <c r="E21" s="32"/>
      <c r="F21" s="1257"/>
      <c r="G21" s="1218"/>
      <c r="H21" s="1293"/>
      <c r="I21" s="1294"/>
      <c r="J21" s="1218"/>
      <c r="K21" s="1318"/>
      <c r="L21" s="1219"/>
      <c r="M21" s="1219"/>
      <c r="N21" s="1309"/>
      <c r="O21" s="1219"/>
      <c r="P21" s="993"/>
      <c r="Q21" s="1219"/>
      <c r="R21" s="1183"/>
      <c r="S21" s="1001">
        <v>60.053556894628571</v>
      </c>
      <c r="T21" s="245"/>
      <c r="U21" s="90"/>
    </row>
    <row r="22" spans="1:21" x14ac:dyDescent="0.25">
      <c r="A22" s="19">
        <v>1917</v>
      </c>
      <c r="B22" s="1087"/>
      <c r="C22" s="32"/>
      <c r="D22" s="32"/>
      <c r="E22" s="32"/>
      <c r="F22" s="1257"/>
      <c r="G22" s="1218"/>
      <c r="H22" s="1293"/>
      <c r="I22" s="1294"/>
      <c r="J22" s="1218"/>
      <c r="K22" s="1318"/>
      <c r="L22" s="1219"/>
      <c r="M22" s="1219"/>
      <c r="N22" s="1309"/>
      <c r="O22" s="1219"/>
      <c r="P22" s="993"/>
      <c r="Q22" s="1219"/>
      <c r="R22" s="1183"/>
      <c r="S22" s="1001">
        <v>57.535353513271993</v>
      </c>
      <c r="T22" s="245"/>
      <c r="U22" s="90"/>
    </row>
    <row r="23" spans="1:21" x14ac:dyDescent="0.25">
      <c r="A23" s="19">
        <v>1918</v>
      </c>
      <c r="B23" s="1087"/>
      <c r="C23" s="32"/>
      <c r="D23" s="32"/>
      <c r="E23" s="32"/>
      <c r="F23" s="1257"/>
      <c r="G23" s="1218"/>
      <c r="H23" s="1293"/>
      <c r="I23" s="1294"/>
      <c r="J23" s="1218"/>
      <c r="K23" s="1318"/>
      <c r="L23" s="1219"/>
      <c r="M23" s="1219"/>
      <c r="N23" s="1309"/>
      <c r="O23" s="1219"/>
      <c r="P23" s="993"/>
      <c r="Q23" s="1219"/>
      <c r="R23" s="1183"/>
      <c r="S23" s="1001">
        <v>59.86125474267088</v>
      </c>
      <c r="T23" s="245"/>
      <c r="U23" s="90"/>
    </row>
    <row r="24" spans="1:21" x14ac:dyDescent="0.25">
      <c r="A24" s="19">
        <v>1919</v>
      </c>
      <c r="B24" s="1087"/>
      <c r="C24" s="32"/>
      <c r="D24" s="32"/>
      <c r="E24" s="32"/>
      <c r="F24" s="1257"/>
      <c r="G24" s="1218"/>
      <c r="H24" s="1293"/>
      <c r="I24" s="1294"/>
      <c r="J24" s="1218"/>
      <c r="K24" s="1318"/>
      <c r="L24" s="1219"/>
      <c r="M24" s="1219"/>
      <c r="N24" s="1309"/>
      <c r="O24" s="1219"/>
      <c r="P24" s="993"/>
      <c r="Q24" s="1219"/>
      <c r="R24" s="1183"/>
      <c r="S24" s="1001">
        <v>61.446997122788538</v>
      </c>
      <c r="T24" s="245"/>
      <c r="U24" s="90"/>
    </row>
    <row r="25" spans="1:21" x14ac:dyDescent="0.25">
      <c r="A25" s="19">
        <v>1920</v>
      </c>
      <c r="B25" s="1087"/>
      <c r="C25" s="32"/>
      <c r="D25" s="32"/>
      <c r="E25" s="32"/>
      <c r="F25" s="1257"/>
      <c r="G25" s="1218"/>
      <c r="H25" s="1293"/>
      <c r="I25" s="1294"/>
      <c r="J25" s="1218"/>
      <c r="K25" s="1318"/>
      <c r="L25" s="1219"/>
      <c r="M25" s="1219"/>
      <c r="N25" s="1309"/>
      <c r="O25" s="1219"/>
      <c r="P25" s="993"/>
      <c r="Q25" s="1219"/>
      <c r="R25" s="1183"/>
      <c r="S25" s="1001">
        <v>60.775567385551135</v>
      </c>
      <c r="T25" s="245"/>
      <c r="U25" s="90"/>
    </row>
    <row r="26" spans="1:21" x14ac:dyDescent="0.25">
      <c r="A26" s="19">
        <v>1921</v>
      </c>
      <c r="B26" s="1087"/>
      <c r="C26" s="32"/>
      <c r="D26" s="32"/>
      <c r="E26" s="32"/>
      <c r="F26" s="1257"/>
      <c r="G26" s="1218"/>
      <c r="H26" s="1293"/>
      <c r="I26" s="1294"/>
      <c r="J26" s="1218"/>
      <c r="K26" s="1318"/>
      <c r="L26" s="1219"/>
      <c r="M26" s="1219"/>
      <c r="N26" s="1309"/>
      <c r="O26" s="1219"/>
      <c r="P26" s="993"/>
      <c r="Q26" s="1219"/>
      <c r="R26" s="1183"/>
      <c r="S26" s="1001">
        <v>60.875884736247578</v>
      </c>
      <c r="T26" s="245"/>
      <c r="U26" s="90"/>
    </row>
    <row r="27" spans="1:21" x14ac:dyDescent="0.25">
      <c r="A27" s="19">
        <v>1922</v>
      </c>
      <c r="B27" s="1087"/>
      <c r="C27" s="32"/>
      <c r="D27" s="32"/>
      <c r="E27" s="32"/>
      <c r="F27" s="1257"/>
      <c r="G27" s="1218"/>
      <c r="H27" s="1293"/>
      <c r="I27" s="1294"/>
      <c r="J27" s="1218"/>
      <c r="K27" s="1318"/>
      <c r="L27" s="1219"/>
      <c r="M27" s="1219"/>
      <c r="N27" s="1309"/>
      <c r="O27" s="1219"/>
      <c r="P27" s="993"/>
      <c r="Q27" s="1219"/>
      <c r="R27" s="1183"/>
      <c r="S27" s="1001">
        <v>57.580254332693379</v>
      </c>
      <c r="T27" s="245"/>
      <c r="U27" s="90"/>
    </row>
    <row r="28" spans="1:21" x14ac:dyDescent="0.25">
      <c r="A28" s="19">
        <v>1923</v>
      </c>
      <c r="B28" s="1087"/>
      <c r="C28" s="32"/>
      <c r="D28" s="32"/>
      <c r="E28" s="32"/>
      <c r="F28" s="1257"/>
      <c r="G28" s="1218"/>
      <c r="H28" s="1293"/>
      <c r="I28" s="1294"/>
      <c r="J28" s="1218"/>
      <c r="K28" s="1318"/>
      <c r="L28" s="1219"/>
      <c r="M28" s="1219"/>
      <c r="N28" s="1309"/>
      <c r="O28" s="1219"/>
      <c r="P28" s="993"/>
      <c r="Q28" s="1219"/>
      <c r="R28" s="1183"/>
      <c r="S28" s="1001">
        <v>55.526013411367508</v>
      </c>
      <c r="T28" s="245"/>
      <c r="U28" s="90"/>
    </row>
    <row r="29" spans="1:21" x14ac:dyDescent="0.25">
      <c r="A29" s="19">
        <v>1924</v>
      </c>
      <c r="B29" s="1087"/>
      <c r="C29" s="32"/>
      <c r="D29" s="32"/>
      <c r="E29" s="32"/>
      <c r="F29" s="1257"/>
      <c r="G29" s="1218"/>
      <c r="H29" s="1293"/>
      <c r="I29" s="1294"/>
      <c r="J29" s="1218"/>
      <c r="K29" s="1318"/>
      <c r="L29" s="1219"/>
      <c r="M29" s="1219"/>
      <c r="N29" s="1309"/>
      <c r="O29" s="1219"/>
      <c r="P29" s="993"/>
      <c r="Q29" s="1219"/>
      <c r="R29" s="1183"/>
      <c r="S29" s="1001">
        <v>53.973045619781438</v>
      </c>
      <c r="T29" s="245"/>
      <c r="U29" s="90"/>
    </row>
    <row r="30" spans="1:21" x14ac:dyDescent="0.25">
      <c r="A30" s="19">
        <v>1925</v>
      </c>
      <c r="B30" s="1087"/>
      <c r="C30" s="32"/>
      <c r="D30" s="32"/>
      <c r="E30" s="32"/>
      <c r="F30" s="1257"/>
      <c r="G30" s="1218"/>
      <c r="H30" s="1293"/>
      <c r="I30" s="1294"/>
      <c r="J30" s="1218"/>
      <c r="K30" s="1318"/>
      <c r="L30" s="1219"/>
      <c r="M30" s="1219"/>
      <c r="N30" s="1309"/>
      <c r="O30" s="1219"/>
      <c r="P30" s="993"/>
      <c r="Q30" s="1219"/>
      <c r="R30" s="1183"/>
      <c r="S30" s="1001">
        <v>59.797897878888925</v>
      </c>
      <c r="T30" s="245"/>
      <c r="U30" s="90"/>
    </row>
    <row r="31" spans="1:21" x14ac:dyDescent="0.25">
      <c r="A31" s="19">
        <v>1926</v>
      </c>
      <c r="B31" s="1087"/>
      <c r="C31" s="32"/>
      <c r="D31" s="32"/>
      <c r="E31" s="32"/>
      <c r="F31" s="1257"/>
      <c r="G31" s="1218"/>
      <c r="H31" s="1293"/>
      <c r="I31" s="1294"/>
      <c r="J31" s="1218"/>
      <c r="K31" s="1318"/>
      <c r="L31" s="1219"/>
      <c r="M31" s="1219"/>
      <c r="N31" s="1309"/>
      <c r="O31" s="1219"/>
      <c r="P31" s="993"/>
      <c r="Q31" s="1219"/>
      <c r="R31" s="1183"/>
      <c r="S31" s="1001">
        <v>60.00237308517876</v>
      </c>
      <c r="T31" s="245"/>
      <c r="U31" s="90"/>
    </row>
    <row r="32" spans="1:21" x14ac:dyDescent="0.25">
      <c r="A32" s="19">
        <v>1927</v>
      </c>
      <c r="B32" s="1087"/>
      <c r="C32" s="32"/>
      <c r="D32" s="32"/>
      <c r="E32" s="32"/>
      <c r="F32" s="1257"/>
      <c r="G32" s="1218"/>
      <c r="H32" s="1293"/>
      <c r="I32" s="1294"/>
      <c r="J32" s="1218"/>
      <c r="K32" s="1318"/>
      <c r="L32" s="1219"/>
      <c r="M32" s="1219"/>
      <c r="N32" s="1309"/>
      <c r="O32" s="1219"/>
      <c r="P32" s="993"/>
      <c r="Q32" s="1219"/>
      <c r="R32" s="1183"/>
      <c r="S32" s="1001">
        <v>51.999202002864081</v>
      </c>
      <c r="T32" s="245"/>
      <c r="U32" s="90"/>
    </row>
    <row r="33" spans="1:21" x14ac:dyDescent="0.25">
      <c r="A33" s="19">
        <v>1928</v>
      </c>
      <c r="B33" s="1087"/>
      <c r="C33" s="32"/>
      <c r="D33" s="32"/>
      <c r="E33" s="32"/>
      <c r="F33" s="1257"/>
      <c r="G33" s="1218"/>
      <c r="H33" s="1293"/>
      <c r="I33" s="1294"/>
      <c r="J33" s="1218"/>
      <c r="K33" s="1318"/>
      <c r="L33" s="1219"/>
      <c r="M33" s="1219"/>
      <c r="N33" s="1309"/>
      <c r="O33" s="1219"/>
      <c r="P33" s="993"/>
      <c r="Q33" s="1219"/>
      <c r="R33" s="1183"/>
      <c r="S33" s="1001">
        <v>60.327856611391951</v>
      </c>
      <c r="T33" s="245"/>
      <c r="U33" s="90"/>
    </row>
    <row r="34" spans="1:21" x14ac:dyDescent="0.25">
      <c r="A34" s="19">
        <v>1929</v>
      </c>
      <c r="B34" s="1087"/>
      <c r="C34" s="32"/>
      <c r="D34" s="32"/>
      <c r="E34" s="32"/>
      <c r="F34" s="1257"/>
      <c r="G34" s="1218"/>
      <c r="H34" s="1293"/>
      <c r="I34" s="1294"/>
      <c r="J34" s="1218"/>
      <c r="K34" s="1318"/>
      <c r="L34" s="1219"/>
      <c r="M34" s="1219"/>
      <c r="N34" s="1309"/>
      <c r="O34" s="1219"/>
      <c r="P34" s="993"/>
      <c r="Q34" s="1219"/>
      <c r="R34" s="1183"/>
      <c r="S34" s="1001">
        <v>52.150979022523501</v>
      </c>
      <c r="T34" s="245"/>
      <c r="U34" s="90"/>
    </row>
    <row r="35" spans="1:21" x14ac:dyDescent="0.25">
      <c r="A35" s="19">
        <v>1930</v>
      </c>
      <c r="B35" s="1087"/>
      <c r="C35" s="32"/>
      <c r="D35" s="32"/>
      <c r="E35" s="32"/>
      <c r="F35" s="1257"/>
      <c r="G35" s="1218"/>
      <c r="H35" s="1293"/>
      <c r="I35" s="1294"/>
      <c r="J35" s="1218"/>
      <c r="K35" s="1318"/>
      <c r="L35" s="1219"/>
      <c r="M35" s="1219"/>
      <c r="N35" s="1309"/>
      <c r="O35" s="1219"/>
      <c r="P35" s="993"/>
      <c r="Q35" s="1219"/>
      <c r="R35" s="1183"/>
      <c r="S35" s="1001">
        <v>57.63771518674681</v>
      </c>
      <c r="T35" s="245"/>
      <c r="U35" s="90"/>
    </row>
    <row r="36" spans="1:21" x14ac:dyDescent="0.25">
      <c r="A36" s="19">
        <v>1931</v>
      </c>
      <c r="B36" s="1087"/>
      <c r="C36" s="32"/>
      <c r="D36" s="32"/>
      <c r="E36" s="32"/>
      <c r="F36" s="1257"/>
      <c r="G36" s="1218"/>
      <c r="H36" s="1293"/>
      <c r="I36" s="1294"/>
      <c r="J36" s="1218"/>
      <c r="K36" s="1318"/>
      <c r="L36" s="1219"/>
      <c r="M36" s="1219"/>
      <c r="N36" s="1309"/>
      <c r="O36" s="1219"/>
      <c r="P36" s="993"/>
      <c r="Q36" s="1219"/>
      <c r="R36" s="1183"/>
      <c r="S36" s="1001">
        <v>56.166671816987218</v>
      </c>
      <c r="T36" s="245"/>
      <c r="U36" s="90"/>
    </row>
    <row r="37" spans="1:21" x14ac:dyDescent="0.25">
      <c r="A37" s="19">
        <v>1932</v>
      </c>
      <c r="B37" s="1087"/>
      <c r="C37" s="32"/>
      <c r="D37" s="32"/>
      <c r="E37" s="32"/>
      <c r="F37" s="1257"/>
      <c r="G37" s="1218"/>
      <c r="H37" s="1293"/>
      <c r="I37" s="1294"/>
      <c r="J37" s="1218"/>
      <c r="K37" s="1318"/>
      <c r="L37" s="1219"/>
      <c r="M37" s="1219"/>
      <c r="N37" s="1309"/>
      <c r="O37" s="1219"/>
      <c r="P37" s="993"/>
      <c r="Q37" s="1219"/>
      <c r="R37" s="1183"/>
      <c r="S37" s="1001">
        <v>50.149456446716357</v>
      </c>
      <c r="T37" s="245"/>
      <c r="U37" s="90"/>
    </row>
    <row r="38" spans="1:21" x14ac:dyDescent="0.25">
      <c r="A38" s="19">
        <v>1933</v>
      </c>
      <c r="B38" s="1087"/>
      <c r="C38" s="32"/>
      <c r="D38" s="32"/>
      <c r="E38" s="32"/>
      <c r="F38" s="1257"/>
      <c r="G38" s="1218"/>
      <c r="H38" s="1293"/>
      <c r="I38" s="1294">
        <f>[4]Spain!$B38</f>
        <v>1.4119999999999999</v>
      </c>
      <c r="J38" s="1218"/>
      <c r="K38" s="1318"/>
      <c r="L38" s="1219"/>
      <c r="M38" s="1219"/>
      <c r="N38" s="1309"/>
      <c r="O38" s="1219"/>
      <c r="P38" s="993"/>
      <c r="Q38" s="1219"/>
      <c r="R38" s="1183"/>
      <c r="S38" s="1001">
        <v>54.095564355940809</v>
      </c>
      <c r="T38" s="245"/>
      <c r="U38" s="90"/>
    </row>
    <row r="39" spans="1:21" x14ac:dyDescent="0.25">
      <c r="A39" s="19">
        <v>1934</v>
      </c>
      <c r="B39" s="1087"/>
      <c r="C39" s="32"/>
      <c r="D39" s="32"/>
      <c r="E39" s="32"/>
      <c r="F39" s="1257"/>
      <c r="G39" s="1218"/>
      <c r="H39" s="1293"/>
      <c r="I39" s="1294">
        <f>[4]Spain!$B39</f>
        <v>1.395</v>
      </c>
      <c r="J39" s="1218"/>
      <c r="K39" s="1318"/>
      <c r="L39" s="1219"/>
      <c r="M39" s="1219"/>
      <c r="N39" s="1309"/>
      <c r="O39" s="1219"/>
      <c r="P39" s="993"/>
      <c r="Q39" s="1219"/>
      <c r="R39" s="1183"/>
      <c r="S39" s="1001">
        <v>57.702028152383605</v>
      </c>
      <c r="T39" s="245"/>
      <c r="U39" s="90"/>
    </row>
    <row r="40" spans="1:21" x14ac:dyDescent="0.25">
      <c r="A40" s="19">
        <v>1935</v>
      </c>
      <c r="B40" s="1087"/>
      <c r="C40" s="32"/>
      <c r="D40" s="32"/>
      <c r="E40" s="32"/>
      <c r="F40" s="1257"/>
      <c r="G40" s="1218"/>
      <c r="H40" s="1293"/>
      <c r="I40" s="1294">
        <f>[4]Spain!$B40</f>
        <v>1.526</v>
      </c>
      <c r="J40" s="1218"/>
      <c r="K40" s="1318"/>
      <c r="L40" s="1219"/>
      <c r="M40" s="1219"/>
      <c r="N40" s="1309"/>
      <c r="O40" s="1219"/>
      <c r="P40" s="993"/>
      <c r="Q40" s="1219"/>
      <c r="R40" s="1183"/>
      <c r="S40" s="1001">
        <v>53.310664650759769</v>
      </c>
      <c r="T40" s="245"/>
      <c r="U40" s="90"/>
    </row>
    <row r="41" spans="1:21" x14ac:dyDescent="0.25">
      <c r="A41" s="19">
        <v>1936</v>
      </c>
      <c r="B41" s="1087"/>
      <c r="C41" s="32"/>
      <c r="D41" s="32"/>
      <c r="E41" s="32"/>
      <c r="F41" s="1257"/>
      <c r="G41" s="1218"/>
      <c r="H41" s="1293"/>
      <c r="I41" s="1294"/>
      <c r="J41" s="1218"/>
      <c r="K41" s="1318"/>
      <c r="L41" s="1219"/>
      <c r="M41" s="1219"/>
      <c r="N41" s="1309"/>
      <c r="O41" s="1219"/>
      <c r="P41" s="993"/>
      <c r="Q41" s="1219"/>
      <c r="R41" s="1183"/>
      <c r="S41" s="1001"/>
      <c r="T41" s="245"/>
      <c r="U41" s="90"/>
    </row>
    <row r="42" spans="1:21" x14ac:dyDescent="0.25">
      <c r="A42" s="19">
        <v>1937</v>
      </c>
      <c r="B42" s="1087"/>
      <c r="C42" s="32"/>
      <c r="D42" s="32"/>
      <c r="E42" s="32"/>
      <c r="F42" s="1257"/>
      <c r="G42" s="1218"/>
      <c r="H42" s="1293"/>
      <c r="I42" s="1294"/>
      <c r="J42" s="1218"/>
      <c r="K42" s="1318"/>
      <c r="L42" s="1219"/>
      <c r="M42" s="1219"/>
      <c r="N42" s="1309"/>
      <c r="O42" s="1219"/>
      <c r="P42" s="993"/>
      <c r="Q42" s="1219"/>
      <c r="R42" s="1183"/>
      <c r="S42" s="1001"/>
      <c r="T42" s="245"/>
      <c r="U42" s="90"/>
    </row>
    <row r="43" spans="1:21" x14ac:dyDescent="0.25">
      <c r="A43" s="19">
        <v>1938</v>
      </c>
      <c r="B43" s="1087"/>
      <c r="C43" s="32"/>
      <c r="D43" s="32"/>
      <c r="E43" s="32"/>
      <c r="F43" s="1257"/>
      <c r="G43" s="1218"/>
      <c r="H43" s="1293"/>
      <c r="I43" s="1294"/>
      <c r="J43" s="1218"/>
      <c r="K43" s="1318"/>
      <c r="L43" s="1219"/>
      <c r="M43" s="1219"/>
      <c r="N43" s="1309"/>
      <c r="O43" s="1219"/>
      <c r="P43" s="993"/>
      <c r="Q43" s="1219"/>
      <c r="R43" s="1183"/>
      <c r="S43" s="1001"/>
      <c r="T43" s="245"/>
      <c r="U43" s="90"/>
    </row>
    <row r="44" spans="1:21" x14ac:dyDescent="0.25">
      <c r="A44" s="19">
        <v>1939</v>
      </c>
      <c r="B44" s="1087"/>
      <c r="C44" s="32"/>
      <c r="D44" s="32"/>
      <c r="E44" s="32"/>
      <c r="F44" s="1257"/>
      <c r="G44" s="1218"/>
      <c r="H44" s="1293"/>
      <c r="I44" s="1294"/>
      <c r="J44" s="1218"/>
      <c r="K44" s="1318"/>
      <c r="L44" s="1219"/>
      <c r="M44" s="1219"/>
      <c r="N44" s="1309"/>
      <c r="O44" s="1219"/>
      <c r="P44" s="993"/>
      <c r="Q44" s="1219"/>
      <c r="R44" s="1183"/>
      <c r="S44" s="1001"/>
      <c r="T44" s="245"/>
      <c r="U44" s="90"/>
    </row>
    <row r="45" spans="1:21" x14ac:dyDescent="0.25">
      <c r="A45" s="19">
        <v>1940</v>
      </c>
      <c r="B45" s="1087"/>
      <c r="C45" s="32"/>
      <c r="D45" s="32"/>
      <c r="E45" s="32"/>
      <c r="F45" s="1257"/>
      <c r="G45" s="1218"/>
      <c r="H45" s="1293"/>
      <c r="I45" s="1294">
        <f>[4]Spain!$B45</f>
        <v>1.3140000000000001</v>
      </c>
      <c r="J45" s="1218"/>
      <c r="K45" s="1318"/>
      <c r="L45" s="1219"/>
      <c r="M45" s="1219"/>
      <c r="N45" s="1309"/>
      <c r="O45" s="1219"/>
      <c r="P45" s="993"/>
      <c r="Q45" s="1219"/>
      <c r="R45" s="1183"/>
      <c r="S45" s="1001"/>
      <c r="T45" s="245"/>
      <c r="U45" s="90"/>
    </row>
    <row r="46" spans="1:21" x14ac:dyDescent="0.25">
      <c r="A46" s="19">
        <v>1941</v>
      </c>
      <c r="B46" s="1087"/>
      <c r="C46" s="32"/>
      <c r="D46" s="32"/>
      <c r="E46" s="32"/>
      <c r="F46" s="1257"/>
      <c r="G46" s="1218"/>
      <c r="H46" s="1293"/>
      <c r="I46" s="1294">
        <f>[4]Spain!$B46</f>
        <v>1.3779999999999999</v>
      </c>
      <c r="J46" s="1218"/>
      <c r="K46" s="1318"/>
      <c r="L46" s="1219"/>
      <c r="M46" s="1219"/>
      <c r="N46" s="1309"/>
      <c r="O46" s="1219"/>
      <c r="P46" s="993"/>
      <c r="Q46" s="1219"/>
      <c r="R46" s="1183"/>
      <c r="S46" s="1001">
        <v>53.157651736745791</v>
      </c>
      <c r="T46" s="245"/>
      <c r="U46" s="90"/>
    </row>
    <row r="47" spans="1:21" x14ac:dyDescent="0.25">
      <c r="A47" s="19">
        <v>1942</v>
      </c>
      <c r="B47" s="1087"/>
      <c r="C47" s="32"/>
      <c r="D47" s="32"/>
      <c r="E47" s="32"/>
      <c r="F47" s="1257"/>
      <c r="G47" s="1218"/>
      <c r="H47" s="1293"/>
      <c r="I47" s="1294">
        <f>[4]Spain!$B47</f>
        <v>1.2050000000000001</v>
      </c>
      <c r="J47" s="1218"/>
      <c r="K47" s="1318"/>
      <c r="L47" s="1219"/>
      <c r="M47" s="1219"/>
      <c r="N47" s="1309"/>
      <c r="O47" s="1219"/>
      <c r="P47" s="993"/>
      <c r="Q47" s="1219"/>
      <c r="R47" s="1183"/>
      <c r="S47" s="1001">
        <v>47.992896932256841</v>
      </c>
      <c r="T47" s="245"/>
      <c r="U47" s="90"/>
    </row>
    <row r="48" spans="1:21" x14ac:dyDescent="0.25">
      <c r="A48" s="19">
        <v>1943</v>
      </c>
      <c r="B48" s="1087"/>
      <c r="C48" s="32"/>
      <c r="D48" s="32"/>
      <c r="E48" s="32"/>
      <c r="F48" s="1257"/>
      <c r="G48" s="1218"/>
      <c r="H48" s="1293"/>
      <c r="I48" s="1294">
        <f>[4]Spain!$B48</f>
        <v>1.157</v>
      </c>
      <c r="J48" s="1218"/>
      <c r="K48" s="1318"/>
      <c r="L48" s="1219"/>
      <c r="M48" s="1219"/>
      <c r="N48" s="1309"/>
      <c r="O48" s="1219"/>
      <c r="P48" s="993"/>
      <c r="Q48" s="1219"/>
      <c r="R48" s="1183"/>
      <c r="S48" s="1001">
        <v>52.357655696776483</v>
      </c>
      <c r="T48" s="245"/>
      <c r="U48" s="90"/>
    </row>
    <row r="49" spans="1:21" x14ac:dyDescent="0.25">
      <c r="A49" s="19">
        <v>1944</v>
      </c>
      <c r="B49" s="1087"/>
      <c r="C49" s="32"/>
      <c r="D49" s="32"/>
      <c r="E49" s="32"/>
      <c r="F49" s="1257"/>
      <c r="G49" s="1218"/>
      <c r="H49" s="1293"/>
      <c r="I49" s="1294">
        <f>[4]Spain!$B49</f>
        <v>1.0569999999999999</v>
      </c>
      <c r="J49" s="1218"/>
      <c r="K49" s="1318"/>
      <c r="L49" s="1219"/>
      <c r="M49" s="1219"/>
      <c r="N49" s="1309"/>
      <c r="O49" s="1219"/>
      <c r="P49" s="993"/>
      <c r="Q49" s="1219"/>
      <c r="R49" s="1183"/>
      <c r="S49" s="1001">
        <v>54.994588457275398</v>
      </c>
      <c r="T49" s="245"/>
      <c r="U49" s="90"/>
    </row>
    <row r="50" spans="1:21" x14ac:dyDescent="0.25">
      <c r="A50" s="19">
        <v>1945</v>
      </c>
      <c r="B50" s="1087"/>
      <c r="C50" s="32"/>
      <c r="D50" s="32"/>
      <c r="E50" s="32"/>
      <c r="F50" s="1257"/>
      <c r="G50" s="1218"/>
      <c r="H50" s="1293"/>
      <c r="I50" s="1294">
        <f>[4]Spain!$B50</f>
        <v>1.119</v>
      </c>
      <c r="J50" s="1218"/>
      <c r="K50" s="1318"/>
      <c r="L50" s="1219"/>
      <c r="M50" s="1219"/>
      <c r="N50" s="1309"/>
      <c r="O50" s="1219"/>
      <c r="P50" s="993"/>
      <c r="Q50" s="1219"/>
      <c r="R50" s="1183"/>
      <c r="S50" s="1001">
        <v>53.712208386763045</v>
      </c>
      <c r="T50" s="245"/>
      <c r="U50" s="90"/>
    </row>
    <row r="51" spans="1:21" x14ac:dyDescent="0.25">
      <c r="A51" s="19">
        <v>1946</v>
      </c>
      <c r="B51" s="1087"/>
      <c r="C51" s="32"/>
      <c r="D51" s="32"/>
      <c r="E51" s="32"/>
      <c r="F51" s="1257"/>
      <c r="G51" s="1218"/>
      <c r="H51" s="1293"/>
      <c r="I51" s="1294">
        <f>[4]Spain!$B51</f>
        <v>1.0389999999999999</v>
      </c>
      <c r="J51" s="1218"/>
      <c r="K51" s="1318"/>
      <c r="L51" s="1219"/>
      <c r="M51" s="1219"/>
      <c r="N51" s="1309"/>
      <c r="O51" s="1219"/>
      <c r="P51" s="993"/>
      <c r="Q51" s="1219"/>
      <c r="R51" s="1183"/>
      <c r="S51" s="1001">
        <v>54.585186497025667</v>
      </c>
      <c r="T51" s="245"/>
      <c r="U51" s="90"/>
    </row>
    <row r="52" spans="1:21" x14ac:dyDescent="0.25">
      <c r="A52" s="19">
        <v>1947</v>
      </c>
      <c r="B52" s="1087"/>
      <c r="C52" s="32"/>
      <c r="D52" s="32"/>
      <c r="E52" s="32"/>
      <c r="F52" s="1257"/>
      <c r="G52" s="1218"/>
      <c r="H52" s="1293"/>
      <c r="I52" s="1294">
        <f>[4]Spain!$B52</f>
        <v>0.86299999999999999</v>
      </c>
      <c r="J52" s="1218"/>
      <c r="K52" s="1318"/>
      <c r="L52" s="1219"/>
      <c r="M52" s="1219"/>
      <c r="N52" s="1309"/>
      <c r="O52" s="1219"/>
      <c r="P52" s="993"/>
      <c r="Q52" s="1219"/>
      <c r="R52" s="1183"/>
      <c r="S52" s="1001">
        <v>52.640122863808564</v>
      </c>
      <c r="T52" s="245"/>
      <c r="U52" s="90"/>
    </row>
    <row r="53" spans="1:21" x14ac:dyDescent="0.25">
      <c r="A53" s="19">
        <v>1948</v>
      </c>
      <c r="B53" s="1087"/>
      <c r="C53" s="32"/>
      <c r="D53" s="32"/>
      <c r="E53" s="32"/>
      <c r="F53" s="1257"/>
      <c r="G53" s="1218"/>
      <c r="H53" s="1293"/>
      <c r="I53" s="1294">
        <f>[4]Spain!$B53</f>
        <v>0.82</v>
      </c>
      <c r="J53" s="1218"/>
      <c r="K53" s="1318"/>
      <c r="L53" s="1219"/>
      <c r="M53" s="1219"/>
      <c r="N53" s="1309"/>
      <c r="O53" s="1219"/>
      <c r="P53" s="993"/>
      <c r="Q53" s="1219"/>
      <c r="R53" s="1183"/>
      <c r="S53" s="1001">
        <v>51.733066837686692</v>
      </c>
      <c r="T53" s="245"/>
      <c r="U53" s="90"/>
    </row>
    <row r="54" spans="1:21" x14ac:dyDescent="0.25">
      <c r="A54" s="19">
        <v>1949</v>
      </c>
      <c r="B54" s="1087"/>
      <c r="C54" s="32"/>
      <c r="D54" s="32"/>
      <c r="E54" s="32"/>
      <c r="F54" s="1257"/>
      <c r="G54" s="1218"/>
      <c r="H54" s="1293"/>
      <c r="I54" s="1294">
        <f>[4]Spain!$B54</f>
        <v>0.80900000000000005</v>
      </c>
      <c r="J54" s="1218"/>
      <c r="K54" s="1318"/>
      <c r="L54" s="1219"/>
      <c r="M54" s="1219"/>
      <c r="N54" s="1309"/>
      <c r="O54" s="1219"/>
      <c r="P54" s="993"/>
      <c r="Q54" s="1219"/>
      <c r="R54" s="1183"/>
      <c r="S54" s="1001"/>
      <c r="T54" s="245"/>
      <c r="U54" s="90"/>
    </row>
    <row r="55" spans="1:21" x14ac:dyDescent="0.25">
      <c r="A55" s="19">
        <v>1950</v>
      </c>
      <c r="B55" s="1087"/>
      <c r="C55" s="32"/>
      <c r="D55" s="32"/>
      <c r="E55" s="32"/>
      <c r="F55" s="1257"/>
      <c r="G55" s="1218"/>
      <c r="H55" s="1293"/>
      <c r="I55" s="1294">
        <f>[4]Spain!$B55</f>
        <v>0.69899999999999995</v>
      </c>
      <c r="J55" s="1218"/>
      <c r="K55" s="1318"/>
      <c r="L55" s="1219"/>
      <c r="M55" s="1219"/>
      <c r="N55" s="1309"/>
      <c r="O55" s="1219"/>
      <c r="P55" s="993"/>
      <c r="Q55" s="1219"/>
      <c r="R55" s="1183"/>
      <c r="S55" s="1001"/>
      <c r="T55" s="245"/>
      <c r="U55" s="90"/>
    </row>
    <row r="56" spans="1:21" x14ac:dyDescent="0.25">
      <c r="A56" s="19">
        <v>1951</v>
      </c>
      <c r="B56" s="1087"/>
      <c r="C56" s="32"/>
      <c r="D56" s="32"/>
      <c r="E56" s="32"/>
      <c r="F56" s="1257"/>
      <c r="G56" s="1218"/>
      <c r="H56" s="1293"/>
      <c r="I56" s="1294">
        <f>[4]Spain!$B56</f>
        <v>0.61799999999999999</v>
      </c>
      <c r="J56" s="1218"/>
      <c r="K56" s="1318"/>
      <c r="L56" s="1219"/>
      <c r="M56" s="1219"/>
      <c r="N56" s="1309"/>
      <c r="O56" s="1219"/>
      <c r="P56" s="993"/>
      <c r="Q56" s="1219"/>
      <c r="R56" s="1183"/>
      <c r="S56" s="1001"/>
      <c r="T56" s="245"/>
      <c r="U56" s="90"/>
    </row>
    <row r="57" spans="1:21" x14ac:dyDescent="0.25">
      <c r="A57" s="19">
        <v>1952</v>
      </c>
      <c r="B57" s="1087"/>
      <c r="C57" s="32"/>
      <c r="D57" s="32"/>
      <c r="E57" s="32"/>
      <c r="F57" s="1257"/>
      <c r="G57" s="1218"/>
      <c r="H57" s="1293"/>
      <c r="I57" s="1294">
        <f>[4]Spain!$B57</f>
        <v>0.64300000000000002</v>
      </c>
      <c r="J57" s="1218"/>
      <c r="K57" s="1318"/>
      <c r="L57" s="1219"/>
      <c r="M57" s="1219"/>
      <c r="N57" s="1309"/>
      <c r="O57" s="1219"/>
      <c r="P57" s="993"/>
      <c r="Q57" s="1219"/>
      <c r="R57" s="1183"/>
      <c r="S57" s="1001"/>
      <c r="T57" s="245"/>
      <c r="U57" s="90"/>
    </row>
    <row r="58" spans="1:21" x14ac:dyDescent="0.25">
      <c r="A58" s="19">
        <v>1953</v>
      </c>
      <c r="B58" s="1087"/>
      <c r="C58" s="32"/>
      <c r="D58" s="32"/>
      <c r="E58" s="32"/>
      <c r="F58" s="1257"/>
      <c r="G58" s="1218"/>
      <c r="H58" s="1293"/>
      <c r="I58" s="1294">
        <f>[4]Spain!$B58</f>
        <v>0.626</v>
      </c>
      <c r="J58" s="1218"/>
      <c r="K58" s="1318"/>
      <c r="L58" s="1219"/>
      <c r="M58" s="1219"/>
      <c r="N58" s="1309"/>
      <c r="O58" s="1219"/>
      <c r="P58" s="993"/>
      <c r="Q58" s="1219"/>
      <c r="R58" s="1183"/>
      <c r="S58" s="1001"/>
      <c r="T58" s="245"/>
      <c r="U58" s="90"/>
    </row>
    <row r="59" spans="1:21" x14ac:dyDescent="0.25">
      <c r="A59" s="19">
        <v>1954</v>
      </c>
      <c r="B59" s="1087"/>
      <c r="C59" s="32"/>
      <c r="D59" s="32"/>
      <c r="E59" s="32"/>
      <c r="F59" s="1257"/>
      <c r="G59" s="1218"/>
      <c r="H59" s="1293"/>
      <c r="I59" s="1294">
        <f>[4]Spain!$B59</f>
        <v>0.72599999999999998</v>
      </c>
      <c r="J59" s="1218"/>
      <c r="K59" s="1318"/>
      <c r="L59" s="1219"/>
      <c r="M59" s="1219"/>
      <c r="N59" s="1309"/>
      <c r="O59" s="1219"/>
      <c r="P59" s="993"/>
      <c r="Q59" s="1219"/>
      <c r="R59" s="1183"/>
      <c r="S59" s="1001">
        <v>48.718390867583963</v>
      </c>
      <c r="T59" s="245"/>
      <c r="U59" s="90"/>
    </row>
    <row r="60" spans="1:21" x14ac:dyDescent="0.25">
      <c r="A60" s="19">
        <v>1955</v>
      </c>
      <c r="B60" s="1087"/>
      <c r="C60" s="32"/>
      <c r="D60" s="32"/>
      <c r="E60" s="32"/>
      <c r="F60" s="1257"/>
      <c r="G60" s="1218"/>
      <c r="H60" s="1293"/>
      <c r="I60" s="1294">
        <f>[4]Spain!$B60</f>
        <v>0.73699999999999999</v>
      </c>
      <c r="J60" s="1218"/>
      <c r="K60" s="1318"/>
      <c r="L60" s="1219"/>
      <c r="M60" s="1219"/>
      <c r="N60" s="1309"/>
      <c r="O60" s="1219"/>
      <c r="P60" s="993"/>
      <c r="Q60" s="1219"/>
      <c r="R60" s="1183"/>
      <c r="S60" s="1001">
        <v>49.660465652433217</v>
      </c>
      <c r="T60" s="245"/>
      <c r="U60" s="90"/>
    </row>
    <row r="61" spans="1:21" x14ac:dyDescent="0.25">
      <c r="A61" s="19">
        <v>1956</v>
      </c>
      <c r="B61" s="1087"/>
      <c r="C61" s="32"/>
      <c r="D61" s="32"/>
      <c r="E61" s="32"/>
      <c r="F61" s="1257"/>
      <c r="G61" s="1218"/>
      <c r="H61" s="1293"/>
      <c r="I61" s="1294"/>
      <c r="J61" s="1218"/>
      <c r="K61" s="1318"/>
      <c r="L61" s="1219"/>
      <c r="M61" s="1219"/>
      <c r="N61" s="1309"/>
      <c r="O61" s="1219"/>
      <c r="P61" s="993"/>
      <c r="Q61" s="1219"/>
      <c r="R61" s="1183"/>
      <c r="S61" s="1001">
        <v>48.690747509539456</v>
      </c>
      <c r="T61" s="245"/>
      <c r="U61" s="90"/>
    </row>
    <row r="62" spans="1:21" x14ac:dyDescent="0.25">
      <c r="A62" s="19">
        <v>1957</v>
      </c>
      <c r="B62" s="1087"/>
      <c r="C62" s="32"/>
      <c r="D62" s="32"/>
      <c r="E62" s="32"/>
      <c r="F62" s="1257"/>
      <c r="G62" s="1218"/>
      <c r="H62" s="1293"/>
      <c r="I62" s="1294">
        <f>[4]Spain!$B62</f>
        <v>0.59799999999999998</v>
      </c>
      <c r="J62" s="1218"/>
      <c r="K62" s="1318"/>
      <c r="L62" s="1219"/>
      <c r="M62" s="1219"/>
      <c r="N62" s="1309"/>
      <c r="O62" s="1219"/>
      <c r="P62" s="993"/>
      <c r="Q62" s="1219"/>
      <c r="R62" s="1183"/>
      <c r="S62" s="1001">
        <v>41.759369316058496</v>
      </c>
      <c r="T62" s="245"/>
      <c r="U62" s="90"/>
    </row>
    <row r="63" spans="1:21" x14ac:dyDescent="0.25">
      <c r="A63" s="19">
        <v>1958</v>
      </c>
      <c r="B63" s="1087"/>
      <c r="C63" s="32"/>
      <c r="D63" s="32"/>
      <c r="E63" s="32"/>
      <c r="F63" s="1257"/>
      <c r="G63" s="1218"/>
      <c r="H63" s="1293"/>
      <c r="I63" s="1294">
        <f>[4]Spain!$B63</f>
        <v>0.56000000000000005</v>
      </c>
      <c r="J63" s="1218"/>
      <c r="K63" s="1318"/>
      <c r="L63" s="1219"/>
      <c r="M63" s="1219"/>
      <c r="N63" s="1309"/>
      <c r="O63" s="1219"/>
      <c r="P63" s="993"/>
      <c r="Q63" s="1219"/>
      <c r="R63" s="1183"/>
      <c r="S63" s="1001">
        <v>46.69732904612583</v>
      </c>
      <c r="T63" s="245"/>
      <c r="U63" s="90"/>
    </row>
    <row r="64" spans="1:21" x14ac:dyDescent="0.25">
      <c r="A64" s="19">
        <v>1959</v>
      </c>
      <c r="B64" s="1087"/>
      <c r="C64" s="32"/>
      <c r="D64" s="32"/>
      <c r="E64" s="32"/>
      <c r="F64" s="1257"/>
      <c r="G64" s="1218"/>
      <c r="H64" s="1293"/>
      <c r="I64" s="1294">
        <f>[4]Spain!$B64</f>
        <v>0.60399999999999998</v>
      </c>
      <c r="J64" s="1218"/>
      <c r="K64" s="1318"/>
      <c r="L64" s="1219"/>
      <c r="M64" s="1219"/>
      <c r="N64" s="1309"/>
      <c r="O64" s="1219"/>
      <c r="P64" s="993"/>
      <c r="Q64" s="1219"/>
      <c r="R64" s="1183"/>
      <c r="S64" s="1001"/>
      <c r="T64" s="245"/>
      <c r="U64" s="90"/>
    </row>
    <row r="65" spans="1:21" x14ac:dyDescent="0.25">
      <c r="A65" s="19">
        <v>1960</v>
      </c>
      <c r="B65" s="1087"/>
      <c r="C65" s="32"/>
      <c r="D65" s="32"/>
      <c r="E65" s="32"/>
      <c r="F65" s="1257"/>
      <c r="G65" s="1218"/>
      <c r="H65" s="1293"/>
      <c r="I65" s="1294"/>
      <c r="J65" s="1218"/>
      <c r="K65" s="1318"/>
      <c r="L65" s="1219"/>
      <c r="M65" s="1219"/>
      <c r="N65" s="1309"/>
      <c r="O65" s="1219"/>
      <c r="P65" s="993"/>
      <c r="Q65" s="1219"/>
      <c r="R65" s="1183"/>
      <c r="S65" s="1001"/>
      <c r="T65" s="245"/>
      <c r="U65" s="90"/>
    </row>
    <row r="66" spans="1:21" x14ac:dyDescent="0.25">
      <c r="A66" s="19">
        <v>1961</v>
      </c>
      <c r="B66" s="1087"/>
      <c r="C66" s="32"/>
      <c r="D66" s="32"/>
      <c r="E66" s="32"/>
      <c r="F66" s="1257"/>
      <c r="G66" s="1218"/>
      <c r="H66" s="1293"/>
      <c r="I66" s="1294">
        <f>[4]Spain!$B66</f>
        <v>0.52100000000000002</v>
      </c>
      <c r="J66" s="1218"/>
      <c r="K66" s="1318"/>
      <c r="L66" s="1219"/>
      <c r="M66" s="1219"/>
      <c r="N66" s="1309"/>
      <c r="O66" s="1219"/>
      <c r="P66" s="993"/>
      <c r="Q66" s="1219"/>
      <c r="R66" s="1183"/>
      <c r="S66" s="1001"/>
      <c r="T66" s="245"/>
      <c r="U66" s="90"/>
    </row>
    <row r="67" spans="1:21" x14ac:dyDescent="0.25">
      <c r="A67" s="19">
        <v>1962</v>
      </c>
      <c r="B67" s="1087"/>
      <c r="C67" s="32"/>
      <c r="D67" s="32"/>
      <c r="E67" s="32"/>
      <c r="F67" s="1328"/>
      <c r="G67" s="1218"/>
      <c r="H67" s="1293"/>
      <c r="I67" s="1294"/>
      <c r="J67" s="1218"/>
      <c r="K67" s="1318"/>
      <c r="L67" s="1219"/>
      <c r="M67" s="1219"/>
      <c r="N67" s="1309"/>
      <c r="O67" s="1219"/>
      <c r="P67" s="993"/>
      <c r="Q67" s="1219"/>
      <c r="R67" s="1183"/>
      <c r="S67" s="1001"/>
      <c r="T67" s="245"/>
      <c r="U67" s="90"/>
    </row>
    <row r="68" spans="1:21" x14ac:dyDescent="0.25">
      <c r="A68" s="19">
        <v>1963</v>
      </c>
      <c r="B68" s="1087"/>
      <c r="C68" s="32"/>
      <c r="D68" s="32"/>
      <c r="E68" s="32"/>
      <c r="F68" s="1328"/>
      <c r="G68" s="1218"/>
      <c r="H68" s="1293"/>
      <c r="I68" s="1294"/>
      <c r="J68" s="1218"/>
      <c r="K68" s="1318"/>
      <c r="L68" s="1219"/>
      <c r="M68" s="1219"/>
      <c r="N68" s="1309"/>
      <c r="O68" s="1219"/>
      <c r="P68" s="993"/>
      <c r="Q68" s="1219"/>
      <c r="R68" s="1183"/>
      <c r="S68" s="1001"/>
      <c r="T68" s="245"/>
      <c r="U68" s="90"/>
    </row>
    <row r="69" spans="1:21" x14ac:dyDescent="0.25">
      <c r="A69" s="19">
        <v>1964</v>
      </c>
      <c r="B69" s="1087"/>
      <c r="C69" s="32"/>
      <c r="D69" s="32"/>
      <c r="E69" s="32"/>
      <c r="F69" s="1328"/>
      <c r="G69" s="1218"/>
      <c r="H69" s="1293"/>
      <c r="I69" s="1294"/>
      <c r="J69" s="1218"/>
      <c r="K69" s="1318"/>
      <c r="L69" s="1219"/>
      <c r="M69" s="1219"/>
      <c r="N69" s="1309"/>
      <c r="O69" s="1219"/>
      <c r="P69" s="993"/>
      <c r="Q69" s="1219"/>
      <c r="R69" s="1183"/>
      <c r="S69" s="1001"/>
      <c r="T69" s="245"/>
      <c r="U69" s="90"/>
    </row>
    <row r="70" spans="1:21" x14ac:dyDescent="0.25">
      <c r="A70" s="19">
        <v>1965</v>
      </c>
      <c r="B70" s="1087"/>
      <c r="C70" s="32"/>
      <c r="D70" s="32"/>
      <c r="E70" s="32"/>
      <c r="F70" s="1328"/>
      <c r="G70" s="1218"/>
      <c r="H70" s="1293"/>
      <c r="I70" s="1294"/>
      <c r="J70" s="1218"/>
      <c r="K70" s="1318"/>
      <c r="L70" s="1219"/>
      <c r="M70" s="1219"/>
      <c r="N70" s="1309"/>
      <c r="O70" s="1219"/>
      <c r="P70" s="993"/>
      <c r="Q70" s="1219"/>
      <c r="R70" s="1183"/>
      <c r="S70" s="1001"/>
      <c r="T70" s="245"/>
      <c r="U70" s="90"/>
    </row>
    <row r="71" spans="1:21" x14ac:dyDescent="0.25">
      <c r="A71" s="19">
        <v>1966</v>
      </c>
      <c r="B71" s="1087"/>
      <c r="C71" s="32"/>
      <c r="D71" s="32"/>
      <c r="E71" s="32"/>
      <c r="F71" s="1328"/>
      <c r="G71" s="1218"/>
      <c r="H71" s="1293"/>
      <c r="I71" s="1294"/>
      <c r="J71" s="1218"/>
      <c r="K71" s="1318"/>
      <c r="L71" s="1219"/>
      <c r="M71" s="1219"/>
      <c r="N71" s="1309"/>
      <c r="O71" s="1219"/>
      <c r="P71" s="993"/>
      <c r="Q71" s="1219"/>
      <c r="R71" s="1183"/>
      <c r="S71" s="1001"/>
      <c r="T71" s="245"/>
      <c r="U71" s="90"/>
    </row>
    <row r="72" spans="1:21" x14ac:dyDescent="0.25">
      <c r="A72" s="19">
        <v>1967</v>
      </c>
      <c r="B72" s="1087"/>
      <c r="C72" s="32"/>
      <c r="D72" s="32"/>
      <c r="E72" s="32"/>
      <c r="F72" s="1328"/>
      <c r="G72" s="1218"/>
      <c r="H72" s="1293"/>
      <c r="I72" s="1294"/>
      <c r="J72" s="1218"/>
      <c r="K72" s="1318"/>
      <c r="L72" s="1219"/>
      <c r="M72" s="1219"/>
      <c r="N72" s="1309"/>
      <c r="O72" s="1219"/>
      <c r="P72" s="993"/>
      <c r="Q72" s="1219"/>
      <c r="R72" s="1183"/>
      <c r="S72" s="1001"/>
      <c r="T72" s="245"/>
      <c r="U72" s="90"/>
    </row>
    <row r="73" spans="1:21" x14ac:dyDescent="0.25">
      <c r="A73" s="19">
        <v>1968</v>
      </c>
      <c r="B73" s="1087"/>
      <c r="C73" s="32"/>
      <c r="D73" s="32"/>
      <c r="E73" s="32"/>
      <c r="F73" s="1328"/>
      <c r="G73" s="1218"/>
      <c r="H73" s="1293"/>
      <c r="I73" s="1294"/>
      <c r="J73" s="1218"/>
      <c r="K73" s="1318"/>
      <c r="L73" s="1219"/>
      <c r="M73" s="1219"/>
      <c r="N73" s="1309"/>
      <c r="O73" s="1219"/>
      <c r="P73" s="993"/>
      <c r="Q73" s="1219"/>
      <c r="R73" s="1183"/>
      <c r="S73" s="1001"/>
      <c r="T73" s="245"/>
      <c r="U73" s="90"/>
    </row>
    <row r="74" spans="1:21" x14ac:dyDescent="0.25">
      <c r="A74" s="19">
        <v>1969</v>
      </c>
      <c r="B74" s="1087"/>
      <c r="C74" s="32"/>
      <c r="D74" s="32"/>
      <c r="E74" s="32"/>
      <c r="F74" s="1328"/>
      <c r="G74" s="1218"/>
      <c r="H74" s="1293"/>
      <c r="I74" s="1294"/>
      <c r="J74" s="1218"/>
      <c r="K74" s="1318"/>
      <c r="L74" s="1219"/>
      <c r="M74" s="1219"/>
      <c r="N74" s="1309"/>
      <c r="O74" s="1219"/>
      <c r="P74" s="993"/>
      <c r="Q74" s="1219"/>
      <c r="R74" s="1183"/>
      <c r="S74" s="1001"/>
      <c r="T74" s="245"/>
      <c r="U74" s="90"/>
    </row>
    <row r="75" spans="1:21" x14ac:dyDescent="0.25">
      <c r="A75" s="19">
        <v>1970</v>
      </c>
      <c r="B75" s="1087"/>
      <c r="C75" s="32"/>
      <c r="D75" s="32"/>
      <c r="E75" s="32"/>
      <c r="F75" s="1328"/>
      <c r="G75" s="1218"/>
      <c r="H75" s="1293"/>
      <c r="I75" s="1294"/>
      <c r="J75" s="1218"/>
      <c r="K75" s="1318"/>
      <c r="L75" s="1219"/>
      <c r="M75" s="1219"/>
      <c r="N75" s="1309"/>
      <c r="O75" s="1219"/>
      <c r="P75" s="993"/>
      <c r="Q75" s="1219"/>
      <c r="R75" s="1183"/>
      <c r="S75" s="1001"/>
      <c r="T75" s="245"/>
      <c r="U75" s="90"/>
    </row>
    <row r="76" spans="1:21" x14ac:dyDescent="0.25">
      <c r="A76" s="19">
        <v>1971</v>
      </c>
      <c r="B76" s="1087"/>
      <c r="C76" s="32"/>
      <c r="D76" s="32"/>
      <c r="E76" s="32"/>
      <c r="F76" s="1328"/>
      <c r="G76" s="1218"/>
      <c r="H76" s="1293"/>
      <c r="I76" s="1294">
        <f>[4]Spain!$B76</f>
        <v>0.51400000000000001</v>
      </c>
      <c r="J76" s="1218"/>
      <c r="K76" s="1318"/>
      <c r="L76" s="1219"/>
      <c r="M76" s="1219"/>
      <c r="N76" s="1309"/>
      <c r="O76" s="1224"/>
      <c r="P76" s="993"/>
      <c r="Q76" s="1224"/>
      <c r="R76" s="1183"/>
      <c r="S76" s="1001"/>
      <c r="T76" s="258"/>
      <c r="U76" s="90"/>
    </row>
    <row r="77" spans="1:21" x14ac:dyDescent="0.25">
      <c r="A77" s="19">
        <v>1972</v>
      </c>
      <c r="B77" s="1087"/>
      <c r="C77" s="32"/>
      <c r="D77" s="32"/>
      <c r="E77" s="32"/>
      <c r="F77" s="1328"/>
      <c r="G77" s="1218"/>
      <c r="H77" s="1293"/>
      <c r="I77" s="1294"/>
      <c r="J77" s="1218"/>
      <c r="K77" s="1318"/>
      <c r="L77" s="1219"/>
      <c r="M77" s="1219"/>
      <c r="N77" s="1309"/>
      <c r="O77" s="1224"/>
      <c r="P77" s="993"/>
      <c r="Q77" s="1224"/>
      <c r="R77" s="1183"/>
      <c r="S77" s="1001"/>
      <c r="T77" s="258"/>
      <c r="U77" s="90"/>
    </row>
    <row r="78" spans="1:21" x14ac:dyDescent="0.25">
      <c r="A78" s="19">
        <v>1973</v>
      </c>
      <c r="B78" s="1087"/>
      <c r="C78" s="32"/>
      <c r="D78" s="32"/>
      <c r="E78" s="32"/>
      <c r="F78" s="1328"/>
      <c r="G78" s="1218"/>
      <c r="H78" s="1293"/>
      <c r="I78" s="1294"/>
      <c r="J78" s="1218"/>
      <c r="K78" s="1318"/>
      <c r="L78" s="1219"/>
      <c r="M78" s="1219"/>
      <c r="N78" s="1309"/>
      <c r="O78" s="1224"/>
      <c r="P78" s="1223"/>
      <c r="Q78" s="1224"/>
      <c r="R78" s="1183"/>
      <c r="S78" s="1001"/>
      <c r="T78" s="258"/>
      <c r="U78" s="90"/>
    </row>
    <row r="79" spans="1:21" x14ac:dyDescent="0.25">
      <c r="A79" s="19">
        <v>1974</v>
      </c>
      <c r="B79" s="1087"/>
      <c r="C79" s="32"/>
      <c r="D79" s="32"/>
      <c r="E79" s="32"/>
      <c r="F79" s="1328"/>
      <c r="G79" s="1218"/>
      <c r="H79" s="1293"/>
      <c r="I79" s="1294"/>
      <c r="J79" s="1218"/>
      <c r="K79" s="1318"/>
      <c r="L79" s="1219"/>
      <c r="M79" s="1219"/>
      <c r="N79" s="1309"/>
      <c r="O79" s="1224"/>
      <c r="P79" s="1223"/>
      <c r="Q79" s="1224"/>
      <c r="R79" s="1183"/>
      <c r="S79" s="1001"/>
      <c r="T79" s="258"/>
      <c r="U79" s="90"/>
    </row>
    <row r="80" spans="1:21" x14ac:dyDescent="0.25">
      <c r="A80" s="19">
        <v>1975</v>
      </c>
      <c r="B80" s="1087"/>
      <c r="C80" s="32"/>
      <c r="D80" s="32"/>
      <c r="E80" s="32"/>
      <c r="F80" s="1328"/>
      <c r="G80" s="1218"/>
      <c r="H80" s="1293"/>
      <c r="I80" s="1294"/>
      <c r="J80" s="1218"/>
      <c r="K80" s="1318"/>
      <c r="L80" s="1219"/>
      <c r="M80" s="1219"/>
      <c r="N80" s="1309"/>
      <c r="O80" s="1224"/>
      <c r="P80" s="1222"/>
      <c r="Q80" s="1224"/>
      <c r="R80" s="1183"/>
      <c r="S80" s="1001"/>
      <c r="T80" s="258"/>
      <c r="U80" s="90"/>
    </row>
    <row r="81" spans="1:21" x14ac:dyDescent="0.25">
      <c r="A81" s="19">
        <v>1976</v>
      </c>
      <c r="B81" s="1087"/>
      <c r="C81" s="32"/>
      <c r="D81" s="32"/>
      <c r="E81" s="32"/>
      <c r="F81" s="1328"/>
      <c r="G81" s="1218"/>
      <c r="H81" s="1293"/>
      <c r="I81" s="1294"/>
      <c r="J81" s="1218"/>
      <c r="K81" s="1318"/>
      <c r="L81" s="1219"/>
      <c r="M81" s="1219"/>
      <c r="N81" s="1309"/>
      <c r="O81" s="1224"/>
      <c r="P81" s="1222"/>
      <c r="Q81" s="1224"/>
      <c r="R81" s="1183"/>
      <c r="S81" s="1001"/>
      <c r="T81" s="258"/>
      <c r="U81" s="90"/>
    </row>
    <row r="82" spans="1:21" x14ac:dyDescent="0.25">
      <c r="A82" s="19">
        <v>1977</v>
      </c>
      <c r="B82" s="1087"/>
      <c r="C82" s="32"/>
      <c r="D82" s="32"/>
      <c r="E82" s="32"/>
      <c r="F82" s="1328"/>
      <c r="G82" s="1218"/>
      <c r="H82" s="1293"/>
      <c r="I82" s="1294"/>
      <c r="J82" s="1218"/>
      <c r="K82" s="1348"/>
      <c r="L82" s="1349"/>
      <c r="M82" s="1349"/>
      <c r="N82" s="1269"/>
      <c r="O82" s="1224"/>
      <c r="P82" s="1222"/>
      <c r="Q82" s="1224"/>
      <c r="R82" s="1183"/>
      <c r="S82" s="1001"/>
      <c r="T82" s="258"/>
      <c r="U82" s="90"/>
    </row>
    <row r="83" spans="1:21" x14ac:dyDescent="0.25">
      <c r="A83" s="19">
        <v>1978</v>
      </c>
      <c r="B83" s="1405"/>
      <c r="C83" s="1386"/>
      <c r="D83" s="1386"/>
      <c r="E83" s="1386"/>
      <c r="F83" s="1402"/>
      <c r="G83" s="1218"/>
      <c r="H83" s="1293"/>
      <c r="I83" s="1294"/>
      <c r="J83" s="1218"/>
      <c r="K83" s="1348"/>
      <c r="L83" s="1349"/>
      <c r="M83" s="1349"/>
      <c r="N83" s="1269"/>
      <c r="O83" s="1224"/>
      <c r="P83" s="1222"/>
      <c r="Q83" s="1224"/>
      <c r="R83" s="1183"/>
      <c r="S83" s="1001"/>
      <c r="T83" s="258"/>
      <c r="U83" s="90"/>
    </row>
    <row r="84" spans="1:21" x14ac:dyDescent="0.25">
      <c r="A84" s="19">
        <v>1979</v>
      </c>
      <c r="B84" s="1405"/>
      <c r="C84" s="1386"/>
      <c r="D84" s="1386"/>
      <c r="E84" s="1386"/>
      <c r="F84" s="1402"/>
      <c r="G84" s="1218"/>
      <c r="H84" s="1293"/>
      <c r="I84" s="1294"/>
      <c r="J84" s="1218"/>
      <c r="K84" s="1194"/>
      <c r="L84" s="1349"/>
      <c r="M84" s="1349"/>
      <c r="N84" s="1269"/>
      <c r="O84" s="1224"/>
      <c r="P84" s="1222"/>
      <c r="Q84" s="1224"/>
      <c r="R84" s="1183"/>
      <c r="S84" s="1001"/>
      <c r="T84" s="258"/>
      <c r="U84" s="90"/>
    </row>
    <row r="85" spans="1:21" x14ac:dyDescent="0.25">
      <c r="A85" s="19">
        <v>1980</v>
      </c>
      <c r="B85" s="1405"/>
      <c r="C85" s="1386"/>
      <c r="D85" s="1386"/>
      <c r="E85" s="1386"/>
      <c r="F85" s="1406">
        <f>'[10]Key Figures as of 27-Dec-2016'!$C$235</f>
        <v>0.318</v>
      </c>
      <c r="G85" s="1218"/>
      <c r="H85" s="1293"/>
      <c r="I85" s="1294"/>
      <c r="J85" s="1218"/>
      <c r="K85" s="1194"/>
      <c r="L85" s="1349"/>
      <c r="M85" s="1349">
        <f>'[10]Key Figures as of 27-Dec-2016'!$K$235</f>
        <v>19.445</v>
      </c>
      <c r="N85" s="1269"/>
      <c r="O85" s="1224"/>
      <c r="P85" s="1222"/>
      <c r="Q85" s="1224"/>
      <c r="R85" s="1183"/>
      <c r="S85" s="1001"/>
      <c r="T85" s="258"/>
      <c r="U85" s="90"/>
    </row>
    <row r="86" spans="1:21" x14ac:dyDescent="0.25">
      <c r="A86" s="19">
        <v>1981</v>
      </c>
      <c r="B86" s="1405"/>
      <c r="C86" s="1386"/>
      <c r="D86" s="1386"/>
      <c r="E86" s="1386"/>
      <c r="F86" s="1406"/>
      <c r="G86" s="1218"/>
      <c r="H86" s="1293">
        <f>[4]Spain!$C86</f>
        <v>7.5039999999999996</v>
      </c>
      <c r="I86" s="1294">
        <f>[4]Spain!$B86</f>
        <v>0.51800000000000002</v>
      </c>
      <c r="J86" s="1218"/>
      <c r="K86" s="1194"/>
      <c r="L86" s="1349"/>
      <c r="M86" s="1349"/>
      <c r="N86" s="1269"/>
      <c r="O86" s="1224"/>
      <c r="P86" s="1222"/>
      <c r="Q86" s="1224"/>
      <c r="R86" s="1183"/>
      <c r="S86" s="1001"/>
      <c r="T86" s="258"/>
      <c r="U86" s="90"/>
    </row>
    <row r="87" spans="1:21" x14ac:dyDescent="0.25">
      <c r="A87" s="19">
        <v>1982</v>
      </c>
      <c r="B87" s="1405"/>
      <c r="C87" s="1386"/>
      <c r="D87" s="1386"/>
      <c r="E87" s="1386"/>
      <c r="F87" s="1406"/>
      <c r="G87" s="1218"/>
      <c r="H87" s="1293">
        <f>[4]Spain!$C87</f>
        <v>7.7489999999999997</v>
      </c>
      <c r="I87" s="1294">
        <f>[4]Spain!$B87</f>
        <v>0.58099999999999996</v>
      </c>
      <c r="J87" s="1218"/>
      <c r="K87" s="1194"/>
      <c r="L87" s="1351"/>
      <c r="M87" s="1351"/>
      <c r="N87" s="1352"/>
      <c r="O87" s="1224"/>
      <c r="P87" s="1222"/>
      <c r="Q87" s="1224"/>
      <c r="R87" s="1184">
        <f>'[49]Table 10D.8'!$B9</f>
        <v>18.431999999999999</v>
      </c>
      <c r="S87" s="1001"/>
      <c r="T87" s="258"/>
      <c r="U87" s="90"/>
    </row>
    <row r="88" spans="1:21" x14ac:dyDescent="0.25">
      <c r="A88" s="19">
        <v>1983</v>
      </c>
      <c r="B88" s="1405"/>
      <c r="C88" s="1386"/>
      <c r="D88" s="1386"/>
      <c r="E88" s="1386"/>
      <c r="F88" s="1406"/>
      <c r="G88" s="1218"/>
      <c r="H88" s="1293">
        <f>[4]Spain!$C88</f>
        <v>7.649</v>
      </c>
      <c r="I88" s="1294">
        <f>[4]Spain!$B88</f>
        <v>0.54500000000000004</v>
      </c>
      <c r="J88" s="1218"/>
      <c r="K88" s="1194"/>
      <c r="L88" s="1351"/>
      <c r="M88" s="1351"/>
      <c r="N88" s="1352"/>
      <c r="O88" s="1224"/>
      <c r="P88" s="1407"/>
      <c r="Q88" s="1224"/>
      <c r="R88" s="1184">
        <f>'[49]Table 10D.8'!$B10</f>
        <v>18.073</v>
      </c>
      <c r="S88" s="1001"/>
      <c r="T88" s="258"/>
      <c r="U88" s="90"/>
    </row>
    <row r="89" spans="1:21" x14ac:dyDescent="0.25">
      <c r="A89" s="19">
        <v>1984</v>
      </c>
      <c r="B89" s="1405"/>
      <c r="C89" s="1386"/>
      <c r="D89" s="1386"/>
      <c r="E89" s="1386"/>
      <c r="F89" s="1406"/>
      <c r="G89" s="1218"/>
      <c r="H89" s="1293">
        <f>[4]Spain!$C89</f>
        <v>7.6130000000000004</v>
      </c>
      <c r="I89" s="1294">
        <f>[4]Spain!$B89</f>
        <v>0.53800000000000003</v>
      </c>
      <c r="J89" s="1218"/>
      <c r="K89" s="1194"/>
      <c r="L89" s="1351"/>
      <c r="M89" s="1351"/>
      <c r="N89" s="1352"/>
      <c r="O89" s="1224"/>
      <c r="P89" s="1407"/>
      <c r="Q89" s="1224"/>
      <c r="R89" s="1184">
        <f>'[49]Table 10D.8'!$B11</f>
        <v>17.542000000000002</v>
      </c>
      <c r="S89" s="1001"/>
      <c r="T89" s="258"/>
      <c r="U89" s="90"/>
    </row>
    <row r="90" spans="1:21" x14ac:dyDescent="0.25">
      <c r="A90" s="19">
        <v>1985</v>
      </c>
      <c r="B90" s="1405"/>
      <c r="C90" s="1386"/>
      <c r="D90" s="1386"/>
      <c r="E90" s="1386"/>
      <c r="F90" s="1406">
        <f>'[10]Key Figures as of 27-Dec-2016'!$C$234</f>
        <v>0.314</v>
      </c>
      <c r="G90" s="1218"/>
      <c r="H90" s="1293">
        <f>[4]Spain!$C90</f>
        <v>7.7480000000000002</v>
      </c>
      <c r="I90" s="1294">
        <f>[4]Spain!$B90</f>
        <v>0.53400000000000003</v>
      </c>
      <c r="J90" s="1218"/>
      <c r="K90" s="1194"/>
      <c r="L90" s="1353"/>
      <c r="M90" s="1277">
        <f>'[10]Key Figures as of 27-Dec-2016'!$K$234</f>
        <v>17.213999999999999</v>
      </c>
      <c r="N90" s="1278">
        <v>20.399999999999999</v>
      </c>
      <c r="O90" s="1224"/>
      <c r="P90" s="1407"/>
      <c r="Q90" s="1224"/>
      <c r="R90" s="1184">
        <f>'[49]Table 10D.8'!$B12</f>
        <v>17.776</v>
      </c>
      <c r="S90" s="1001"/>
      <c r="T90" s="258"/>
      <c r="U90" s="90"/>
    </row>
    <row r="91" spans="1:21" x14ac:dyDescent="0.25">
      <c r="A91" s="19">
        <v>1986</v>
      </c>
      <c r="B91" s="1405"/>
      <c r="C91" s="1386"/>
      <c r="D91" s="1386"/>
      <c r="E91" s="1386"/>
      <c r="F91" s="1406"/>
      <c r="G91" s="1218"/>
      <c r="H91" s="1293">
        <f>[4]Spain!$C91</f>
        <v>8.2140000000000004</v>
      </c>
      <c r="I91" s="1294">
        <f>[4]Spain!$B91</f>
        <v>0.67500000000000004</v>
      </c>
      <c r="J91" s="1218"/>
      <c r="K91" s="1194"/>
      <c r="L91" s="1357"/>
      <c r="M91" s="1277"/>
      <c r="N91" s="1278">
        <v>16.7</v>
      </c>
      <c r="O91" s="1224"/>
      <c r="P91" s="1407"/>
      <c r="Q91" s="1224"/>
      <c r="R91" s="1184">
        <f>'[49]Table 10D.8'!$B13</f>
        <v>18.164000000000001</v>
      </c>
      <c r="S91" s="1001"/>
      <c r="T91" s="258"/>
      <c r="U91" s="90"/>
    </row>
    <row r="92" spans="1:21" x14ac:dyDescent="0.25">
      <c r="A92" s="19">
        <v>1987</v>
      </c>
      <c r="B92" s="1405"/>
      <c r="C92" s="1386"/>
      <c r="D92" s="1386"/>
      <c r="E92" s="1386"/>
      <c r="F92" s="1406"/>
      <c r="G92" s="1218"/>
      <c r="H92" s="1293">
        <f>[4]Spain!$C92</f>
        <v>8.4009999999999998</v>
      </c>
      <c r="I92" s="1294">
        <f>[4]Spain!$B92</f>
        <v>0.77400000000000002</v>
      </c>
      <c r="J92" s="1218"/>
      <c r="K92" s="1194"/>
      <c r="L92" s="1357"/>
      <c r="M92" s="1277"/>
      <c r="N92" s="1278">
        <v>17.100000000000001</v>
      </c>
      <c r="O92" s="1224"/>
      <c r="P92" s="1407"/>
      <c r="Q92" s="1224"/>
      <c r="R92" s="1184">
        <f>'[49]Table 10D.8'!$B14</f>
        <v>17.709</v>
      </c>
      <c r="S92" s="1001"/>
      <c r="T92" s="258"/>
      <c r="U92" s="90"/>
    </row>
    <row r="93" spans="1:21" x14ac:dyDescent="0.25">
      <c r="A93" s="19">
        <v>1988</v>
      </c>
      <c r="B93" s="1405"/>
      <c r="C93" s="1386"/>
      <c r="D93" s="1386"/>
      <c r="E93" s="1386"/>
      <c r="F93" s="1406"/>
      <c r="G93" s="1218"/>
      <c r="H93" s="1293">
        <f>[4]Spain!$C93</f>
        <v>8.3610000000000007</v>
      </c>
      <c r="I93" s="1294">
        <f>[4]Spain!$B93</f>
        <v>0.69399999999999995</v>
      </c>
      <c r="J93" s="1218"/>
      <c r="K93" s="1194"/>
      <c r="L93" s="1357"/>
      <c r="M93" s="1277"/>
      <c r="N93" s="1278">
        <v>17</v>
      </c>
      <c r="O93" s="1224"/>
      <c r="P93" s="1407"/>
      <c r="Q93" s="1224"/>
      <c r="R93" s="1184">
        <f>'[49]Table 10D.8'!$B15</f>
        <v>17.282</v>
      </c>
      <c r="S93" s="1001"/>
      <c r="T93" s="258"/>
      <c r="U93" s="90"/>
    </row>
    <row r="94" spans="1:21" x14ac:dyDescent="0.25">
      <c r="A94" s="19">
        <v>1989</v>
      </c>
      <c r="B94" s="1405"/>
      <c r="C94" s="1386"/>
      <c r="D94" s="1386"/>
      <c r="E94" s="1386"/>
      <c r="F94" s="1406"/>
      <c r="G94" s="1218"/>
      <c r="H94" s="1293">
        <f>[4]Spain!$C94</f>
        <v>8.4649999999999999</v>
      </c>
      <c r="I94" s="1294">
        <f>[4]Spain!$B94</f>
        <v>0.65300000000000002</v>
      </c>
      <c r="J94" s="1218"/>
      <c r="K94" s="1194"/>
      <c r="L94" s="1357"/>
      <c r="M94" s="1277"/>
      <c r="N94" s="1278">
        <v>15.5</v>
      </c>
      <c r="O94" s="1224"/>
      <c r="P94" s="1407"/>
      <c r="Q94" s="1224"/>
      <c r="R94" s="1184">
        <f>'[49]Table 10D.8'!$B16</f>
        <v>16.876000000000001</v>
      </c>
      <c r="S94" s="1001"/>
      <c r="T94" s="258"/>
      <c r="U94" s="90"/>
    </row>
    <row r="95" spans="1:21" x14ac:dyDescent="0.25">
      <c r="A95" s="19">
        <v>1990</v>
      </c>
      <c r="B95" s="1405"/>
      <c r="C95" s="1386"/>
      <c r="D95" s="1386"/>
      <c r="E95" s="1386"/>
      <c r="F95" s="1406">
        <f>'[10]Key Figures as of 27-Dec-2016'!$C$233</f>
        <v>0.30199999999999999</v>
      </c>
      <c r="G95" s="1218"/>
      <c r="H95" s="1293">
        <f>[4]Spain!$C95</f>
        <v>8.3650000000000002</v>
      </c>
      <c r="I95" s="1294">
        <f>[4]Spain!$B95</f>
        <v>0.61699999999999999</v>
      </c>
      <c r="J95" s="1218"/>
      <c r="K95" s="1194"/>
      <c r="L95" s="1357"/>
      <c r="M95" s="1277">
        <f>'[10]Key Figures as of 27-Dec-2016'!$K$233</f>
        <v>17.148</v>
      </c>
      <c r="N95" s="1278">
        <v>15.7</v>
      </c>
      <c r="O95" s="1224"/>
      <c r="P95" s="1407"/>
      <c r="Q95" s="1224"/>
      <c r="R95" s="1184">
        <f>'[49]Table 10D.8'!$B17</f>
        <v>16.82</v>
      </c>
      <c r="S95" s="1001"/>
      <c r="T95" s="258"/>
      <c r="U95" s="90"/>
    </row>
    <row r="96" spans="1:21" x14ac:dyDescent="0.25">
      <c r="A96" s="19">
        <v>1991</v>
      </c>
      <c r="B96" s="1405"/>
      <c r="C96" s="1386"/>
      <c r="D96" s="1386"/>
      <c r="E96" s="1386"/>
      <c r="F96" s="1406"/>
      <c r="G96" s="1218"/>
      <c r="H96" s="1293">
        <f>[4]Spain!$C96</f>
        <v>8.0760000000000005</v>
      </c>
      <c r="I96" s="1294">
        <f>[4]Spain!$B96</f>
        <v>0.57399999999999995</v>
      </c>
      <c r="J96" s="1218"/>
      <c r="K96" s="1194"/>
      <c r="L96" s="1357"/>
      <c r="M96" s="1277"/>
      <c r="N96" s="1278">
        <v>15.3</v>
      </c>
      <c r="O96" s="1224"/>
      <c r="P96" s="1407"/>
      <c r="Q96" s="1224"/>
      <c r="R96" s="1184">
        <f>'[49]Table 10D.8'!$B18</f>
        <v>16.122</v>
      </c>
      <c r="S96" s="1001"/>
      <c r="T96" s="258"/>
      <c r="U96" s="90"/>
    </row>
    <row r="97" spans="1:21" x14ac:dyDescent="0.25">
      <c r="A97" s="19">
        <v>1992</v>
      </c>
      <c r="B97" s="1405"/>
      <c r="C97" s="1386"/>
      <c r="D97" s="1386"/>
      <c r="E97" s="1386"/>
      <c r="F97" s="1406"/>
      <c r="G97" s="1218"/>
      <c r="H97" s="1293">
        <f>[4]Spain!$C97</f>
        <v>8.2050000000000001</v>
      </c>
      <c r="I97" s="1294">
        <f>[4]Spain!$B97</f>
        <v>0.56399999999999995</v>
      </c>
      <c r="J97" s="1218"/>
      <c r="K97" s="1194"/>
      <c r="L97" s="1357"/>
      <c r="M97" s="1277"/>
      <c r="N97" s="1278">
        <v>15.6</v>
      </c>
      <c r="O97" s="1224"/>
      <c r="P97" s="1407"/>
      <c r="Q97" s="1224"/>
      <c r="R97" s="1184">
        <f>'[49]Table 10D.8'!$B19</f>
        <v>16.024000000000001</v>
      </c>
      <c r="S97" s="1001"/>
      <c r="T97" s="258"/>
      <c r="U97" s="90"/>
    </row>
    <row r="98" spans="1:21" x14ac:dyDescent="0.25">
      <c r="A98" s="19">
        <v>1993</v>
      </c>
      <c r="B98" s="1408"/>
      <c r="C98" s="1374"/>
      <c r="D98" s="1374"/>
      <c r="E98" s="1374"/>
      <c r="F98" s="1409"/>
      <c r="G98" s="1218"/>
      <c r="H98" s="1293">
        <f>[4]Spain!$C98</f>
        <v>7.8259999999999996</v>
      </c>
      <c r="I98" s="1294">
        <f>[4]Spain!$B98</f>
        <v>0.50700000000000001</v>
      </c>
      <c r="J98" s="1218"/>
      <c r="K98" s="1194"/>
      <c r="L98" s="1357"/>
      <c r="M98" s="1277"/>
      <c r="N98" s="1278">
        <v>16</v>
      </c>
      <c r="O98" s="1224"/>
      <c r="P98" s="1407"/>
      <c r="Q98" s="1224"/>
      <c r="R98" s="1184">
        <f>'[49]Table 10D.8'!$B20</f>
        <v>16.623000000000001</v>
      </c>
      <c r="S98" s="1001"/>
      <c r="T98" s="258"/>
      <c r="U98" s="90"/>
    </row>
    <row r="99" spans="1:21" x14ac:dyDescent="0.25">
      <c r="A99" s="19">
        <v>1994</v>
      </c>
      <c r="B99" s="1408"/>
      <c r="C99" s="1374"/>
      <c r="D99" s="1374"/>
      <c r="E99" s="1410">
        <f>[28]Data!$S10</f>
        <v>34</v>
      </c>
      <c r="F99" s="1409"/>
      <c r="G99" s="1218"/>
      <c r="H99" s="1293">
        <f>[4]Spain!$C99</f>
        <v>7.8940000000000001</v>
      </c>
      <c r="I99" s="1294">
        <f>[4]Spain!$B99</f>
        <v>0.51</v>
      </c>
      <c r="J99" s="1218"/>
      <c r="K99" s="1335"/>
      <c r="L99" s="1357"/>
      <c r="M99" s="1277"/>
      <c r="N99" s="1278">
        <v>17.600000000000001</v>
      </c>
      <c r="O99" s="1224"/>
      <c r="P99" s="1407"/>
      <c r="Q99" s="1224"/>
      <c r="R99" s="1184">
        <f>'[49]Table 10D.8'!$B21</f>
        <v>16.327999999999999</v>
      </c>
      <c r="S99" s="1001"/>
      <c r="T99" s="258"/>
      <c r="U99" s="90"/>
    </row>
    <row r="100" spans="1:21" x14ac:dyDescent="0.25">
      <c r="A100" s="19">
        <v>1995</v>
      </c>
      <c r="B100" s="1408"/>
      <c r="C100" s="1374"/>
      <c r="D100" s="1374"/>
      <c r="E100" s="1411">
        <f>[28]Data!$S11</f>
        <v>34</v>
      </c>
      <c r="F100" s="1412">
        <f>'[10]Key Figures as of 27-Dec-2016'!$C$232</f>
        <v>0.35299999999999998</v>
      </c>
      <c r="G100" s="1218"/>
      <c r="H100" s="1293">
        <f>[4]Spain!$C100</f>
        <v>7.8840000000000003</v>
      </c>
      <c r="I100" s="1294">
        <f>[4]Spain!$B100</f>
        <v>0.51200000000000001</v>
      </c>
      <c r="J100" s="1218"/>
      <c r="K100" s="1335"/>
      <c r="L100" s="1357"/>
      <c r="M100" s="1413">
        <f>'[10]Key Figures as of 27-Dec-2016'!$K$232</f>
        <v>20.518999999999998</v>
      </c>
      <c r="N100" s="1414">
        <v>17.899999999999999</v>
      </c>
      <c r="O100" s="1224"/>
      <c r="P100" s="1407"/>
      <c r="Q100" s="1224"/>
      <c r="R100" s="1184">
        <f>'[49]Table 10D.8'!$B22</f>
        <v>15.930999999999999</v>
      </c>
      <c r="S100" s="1001"/>
      <c r="T100" s="258"/>
      <c r="U100" s="90"/>
    </row>
    <row r="101" spans="1:21" x14ac:dyDescent="0.25">
      <c r="A101" s="19">
        <v>1996</v>
      </c>
      <c r="B101" s="1408"/>
      <c r="C101" s="1374"/>
      <c r="D101" s="1374"/>
      <c r="E101" s="1410">
        <f>[28]Data!$S12</f>
        <v>35</v>
      </c>
      <c r="F101" s="1409"/>
      <c r="G101" s="1218"/>
      <c r="H101" s="1293">
        <f>[4]Spain!$C101</f>
        <v>7.8920000000000003</v>
      </c>
      <c r="I101" s="1294">
        <f>[4]Spain!$B101</f>
        <v>0.50900000000000001</v>
      </c>
      <c r="J101" s="1218"/>
      <c r="K101" s="1335"/>
      <c r="L101" s="1357"/>
      <c r="M101" s="1277"/>
      <c r="N101" s="1278"/>
      <c r="O101" s="1224"/>
      <c r="P101" s="1407"/>
      <c r="Q101" s="1224"/>
      <c r="R101" s="1184">
        <f>'[49]Table 10D.8'!$B23</f>
        <v>16.62</v>
      </c>
      <c r="S101" s="1001"/>
      <c r="T101" s="245"/>
      <c r="U101" s="90"/>
    </row>
    <row r="102" spans="1:21" x14ac:dyDescent="0.25">
      <c r="A102" s="19">
        <v>1997</v>
      </c>
      <c r="B102" s="1408"/>
      <c r="C102" s="1374"/>
      <c r="D102" s="1374"/>
      <c r="E102" s="1410">
        <f>[28]Data!$S13</f>
        <v>34</v>
      </c>
      <c r="F102" s="1409"/>
      <c r="G102" s="1218"/>
      <c r="H102" s="1293">
        <f>[4]Spain!$C102</f>
        <v>7.9139999999999997</v>
      </c>
      <c r="I102" s="1294">
        <f>[4]Spain!$B102</f>
        <v>0.53900000000000003</v>
      </c>
      <c r="J102" s="1218"/>
      <c r="K102" s="1335"/>
      <c r="L102" s="1357"/>
      <c r="M102" s="1277"/>
      <c r="N102" s="1278"/>
      <c r="O102" s="1224"/>
      <c r="P102" s="1407"/>
      <c r="Q102" s="1224"/>
      <c r="R102" s="1184">
        <f>'[49]Table 10D.8'!$B24</f>
        <v>17.393999999999998</v>
      </c>
      <c r="S102" s="1001"/>
      <c r="T102" s="245"/>
      <c r="U102" s="90"/>
    </row>
    <row r="103" spans="1:21" x14ac:dyDescent="0.25">
      <c r="A103" s="19">
        <v>1998</v>
      </c>
      <c r="B103" s="1408"/>
      <c r="C103" s="1374"/>
      <c r="D103" s="1374"/>
      <c r="E103" s="1410">
        <f>[28]Data!$S14</f>
        <v>33</v>
      </c>
      <c r="F103" s="1409"/>
      <c r="G103" s="1218"/>
      <c r="H103" s="1293">
        <f>[4]Spain!$C103</f>
        <v>8.0820000000000007</v>
      </c>
      <c r="I103" s="1294">
        <f>[4]Spain!$B103</f>
        <v>0.59799999999999998</v>
      </c>
      <c r="J103" s="1218"/>
      <c r="K103" s="1335"/>
      <c r="L103" s="1353"/>
      <c r="M103" s="1277"/>
      <c r="N103" s="1278"/>
      <c r="O103" s="1224"/>
      <c r="P103" s="1407"/>
      <c r="Q103" s="1224"/>
      <c r="R103" s="1184">
        <f>'[49]Table 10D.8'!$B25</f>
        <v>17.227</v>
      </c>
      <c r="S103" s="1001"/>
      <c r="T103" s="245"/>
      <c r="U103" s="90"/>
    </row>
    <row r="104" spans="1:21" x14ac:dyDescent="0.25">
      <c r="A104" s="19">
        <v>1999</v>
      </c>
      <c r="B104" s="1415"/>
      <c r="C104" s="1410"/>
      <c r="D104" s="1410"/>
      <c r="E104" s="1410">
        <f>[28]Data!$S15</f>
        <v>32</v>
      </c>
      <c r="F104" s="1409"/>
      <c r="G104" s="1218"/>
      <c r="H104" s="1293">
        <f>[4]Spain!$C104</f>
        <v>8.5050000000000008</v>
      </c>
      <c r="I104" s="1294">
        <f>[4]Spain!$B104</f>
        <v>0.72899999999999998</v>
      </c>
      <c r="J104" s="1218"/>
      <c r="K104" s="1276"/>
      <c r="L104" s="1353"/>
      <c r="M104" s="1277"/>
      <c r="N104" s="1278"/>
      <c r="O104" s="1224"/>
      <c r="P104" s="1407"/>
      <c r="Q104" s="1224"/>
      <c r="R104" s="1184">
        <f>'[49]Table 10D.8'!$B26</f>
        <v>17.187999999999999</v>
      </c>
      <c r="S104" s="1001"/>
      <c r="T104" s="245"/>
      <c r="U104" s="90"/>
    </row>
    <row r="105" spans="1:21" x14ac:dyDescent="0.25">
      <c r="A105" s="19">
        <v>2000</v>
      </c>
      <c r="B105" s="1415"/>
      <c r="C105" s="1410"/>
      <c r="D105" s="1410"/>
      <c r="E105" s="1416">
        <f>[28]Data!$S16</f>
        <v>33</v>
      </c>
      <c r="F105" s="1409">
        <f>'[10]Key Figures as of 27-Dec-2016'!$C$231</f>
        <v>0.33600000000000002</v>
      </c>
      <c r="G105" s="1218"/>
      <c r="H105" s="1293">
        <f>[4]Spain!$C105</f>
        <v>8.6479999999999997</v>
      </c>
      <c r="I105" s="1294">
        <f>[4]Spain!$B105</f>
        <v>0.82299999999999995</v>
      </c>
      <c r="J105" s="1218"/>
      <c r="K105" s="1276"/>
      <c r="L105" s="1353"/>
      <c r="M105" s="1277">
        <f>'[10]Key Figures as of 27-Dec-2016'!$K$231</f>
        <v>20.821000000000002</v>
      </c>
      <c r="N105" s="1278"/>
      <c r="O105" s="1224"/>
      <c r="P105" s="1407"/>
      <c r="Q105" s="1224"/>
      <c r="R105" s="1184">
        <f>'[49]Table 10D.8'!$B27</f>
        <v>18.533000000000001</v>
      </c>
      <c r="S105" s="1001"/>
      <c r="T105" s="245"/>
      <c r="U105" s="90"/>
    </row>
    <row r="106" spans="1:21" x14ac:dyDescent="0.25">
      <c r="A106" s="19">
        <v>2001</v>
      </c>
      <c r="B106" s="1415"/>
      <c r="C106" s="1410"/>
      <c r="D106" s="1416">
        <f>[28]Data!$S$17</f>
        <v>31</v>
      </c>
      <c r="E106" s="1410"/>
      <c r="F106" s="1409"/>
      <c r="G106" s="1218"/>
      <c r="H106" s="1293">
        <f>[4]Spain!$C106</f>
        <v>8.6229999999999993</v>
      </c>
      <c r="I106" s="1294">
        <f>[4]Spain!$B106</f>
        <v>0.79700000000000004</v>
      </c>
      <c r="J106" s="1218"/>
      <c r="K106" s="1276"/>
      <c r="L106" s="1277"/>
      <c r="M106" s="1277"/>
      <c r="N106" s="1278"/>
      <c r="O106" s="1224"/>
      <c r="P106" s="1407"/>
      <c r="Q106" s="1224"/>
      <c r="R106" s="1184">
        <f>'[49]Table 10D.8'!$B28</f>
        <v>18.466999999999999</v>
      </c>
      <c r="S106" s="1001"/>
      <c r="T106" s="245"/>
      <c r="U106" s="90"/>
    </row>
    <row r="107" spans="1:21" x14ac:dyDescent="0.25">
      <c r="A107" s="19">
        <v>2002</v>
      </c>
      <c r="B107" s="1415"/>
      <c r="C107" s="1195"/>
      <c r="D107" s="1410"/>
      <c r="E107" s="1410"/>
      <c r="F107" s="1417"/>
      <c r="G107" s="1218"/>
      <c r="H107" s="1293">
        <f>[4]Spain!$C107</f>
        <v>8.4220000000000006</v>
      </c>
      <c r="I107" s="1294">
        <f>[4]Spain!$B107</f>
        <v>0.67900000000000005</v>
      </c>
      <c r="J107" s="1218"/>
      <c r="K107" s="1276"/>
      <c r="L107" s="1277"/>
      <c r="M107" s="1277"/>
      <c r="N107" s="1278"/>
      <c r="O107" s="1224"/>
      <c r="P107" s="1407"/>
      <c r="Q107" s="1224"/>
      <c r="R107" s="1184">
        <f>'[49]Table 10D.8'!$B29</f>
        <v>20.004999999999999</v>
      </c>
      <c r="S107" s="1001"/>
      <c r="T107" s="245"/>
      <c r="U107" s="90"/>
    </row>
    <row r="108" spans="1:21" x14ac:dyDescent="0.25">
      <c r="A108" s="19">
        <v>2003</v>
      </c>
      <c r="B108" s="1415"/>
      <c r="C108" s="1416">
        <f>[28]Data!$S19</f>
        <v>31</v>
      </c>
      <c r="D108" s="1410"/>
      <c r="E108" s="1410"/>
      <c r="F108" s="1417"/>
      <c r="G108" s="1218"/>
      <c r="H108" s="1293">
        <f>[4]Spain!$C108</f>
        <v>8.56</v>
      </c>
      <c r="I108" s="1294">
        <f>[4]Spain!$B108</f>
        <v>0.72499999999999998</v>
      </c>
      <c r="J108" s="1218"/>
      <c r="K108" s="1276"/>
      <c r="L108" s="1418">
        <f>[29]Data!$S22</f>
        <v>20.100000000000001</v>
      </c>
      <c r="M108" s="1277"/>
      <c r="N108" s="1278"/>
      <c r="O108" s="1224"/>
      <c r="P108" s="1407"/>
      <c r="Q108" s="1224"/>
      <c r="R108" s="1184">
        <f>'[49]Table 10D.8'!$B30</f>
        <v>19.443000000000001</v>
      </c>
      <c r="S108" s="1001"/>
      <c r="T108" s="245"/>
      <c r="U108" s="90"/>
    </row>
    <row r="109" spans="1:21" x14ac:dyDescent="0.25">
      <c r="A109" s="19">
        <v>2004</v>
      </c>
      <c r="B109" s="1415"/>
      <c r="C109" s="1410">
        <f>[28]Data!$S20</f>
        <v>32.200000000000003</v>
      </c>
      <c r="D109" s="1410"/>
      <c r="E109" s="1410"/>
      <c r="F109" s="1409">
        <f>'[10]Key Figures as of 27-Dec-2016'!$C$230</f>
        <v>0.316</v>
      </c>
      <c r="G109" s="1218"/>
      <c r="H109" s="1293">
        <f>[4]Spain!$C109</f>
        <v>8.6669999999999998</v>
      </c>
      <c r="I109" s="1294">
        <f>[4]Spain!$B109</f>
        <v>0.755</v>
      </c>
      <c r="J109" s="1218"/>
      <c r="K109" s="1276"/>
      <c r="L109" s="1277">
        <f>[29]Data!$S23</f>
        <v>20.100000000000001</v>
      </c>
      <c r="M109" s="1418">
        <f>'[10]Key Figures as of 27-Dec-2016'!$K$230</f>
        <v>20.588000000000001</v>
      </c>
      <c r="N109" s="1278"/>
      <c r="O109" s="1224"/>
      <c r="P109" s="1222">
        <f>[17]Sheet1!$CO39</f>
        <v>2.1019999999999999</v>
      </c>
      <c r="Q109" s="1224"/>
      <c r="R109" s="1184">
        <f>'[49]Table 10D.8'!$B31</f>
        <v>19.556999999999999</v>
      </c>
      <c r="S109" s="1001"/>
      <c r="T109" s="245"/>
      <c r="U109" s="90"/>
    </row>
    <row r="110" spans="1:21" x14ac:dyDescent="0.25">
      <c r="A110" s="19">
        <v>2005</v>
      </c>
      <c r="B110" s="1415"/>
      <c r="C110" s="1410">
        <f>[28]Data!$S21</f>
        <v>31.9</v>
      </c>
      <c r="D110" s="1410"/>
      <c r="E110" s="1410"/>
      <c r="F110" s="1409"/>
      <c r="G110" s="1218"/>
      <c r="H110" s="1293">
        <f>[4]Spain!$C110</f>
        <v>8.8040000000000003</v>
      </c>
      <c r="I110" s="1294">
        <f>[4]Spain!$B110</f>
        <v>0.87</v>
      </c>
      <c r="J110" s="1218"/>
      <c r="K110" s="1276"/>
      <c r="L110" s="1277">
        <f>[29]Data!$S24</f>
        <v>20.3</v>
      </c>
      <c r="M110" s="1277"/>
      <c r="N110" s="1278"/>
      <c r="O110" s="1224"/>
      <c r="P110" s="1222">
        <f>[17]Sheet1!$CO40</f>
        <v>2.0829998999999999</v>
      </c>
      <c r="Q110" s="1224"/>
      <c r="R110" s="1184">
        <f>'[49]Table 10D.8'!$B32</f>
        <v>18.933</v>
      </c>
      <c r="S110" s="1001"/>
      <c r="T110" s="258"/>
      <c r="U110" s="90"/>
    </row>
    <row r="111" spans="1:21" x14ac:dyDescent="0.25">
      <c r="A111" s="19">
        <v>2006</v>
      </c>
      <c r="B111" s="1415"/>
      <c r="C111" s="1419">
        <f>[28]Data!$S22</f>
        <v>31.9</v>
      </c>
      <c r="D111" s="1410"/>
      <c r="E111" s="1410"/>
      <c r="F111" s="1409"/>
      <c r="G111" s="1218"/>
      <c r="H111" s="1293">
        <f>[4]Spain!$C111</f>
        <v>9.1430000000000007</v>
      </c>
      <c r="I111" s="1294">
        <f>[4]Spain!$B111</f>
        <v>1.0680000000000001</v>
      </c>
      <c r="J111" s="1218"/>
      <c r="K111" s="1276"/>
      <c r="L111" s="1420">
        <f>[29]Data!$S25</f>
        <v>19.7</v>
      </c>
      <c r="M111" s="1277"/>
      <c r="N111" s="1278"/>
      <c r="O111" s="1224"/>
      <c r="P111" s="1222">
        <f>[17]Sheet1!$CO41</f>
        <v>2</v>
      </c>
      <c r="Q111" s="1224"/>
      <c r="R111" s="1184">
        <f>'[49]Table 10D.8'!$B33</f>
        <v>19.22</v>
      </c>
      <c r="S111" s="1001"/>
      <c r="T111" s="258"/>
      <c r="U111" s="90"/>
    </row>
    <row r="112" spans="1:21" x14ac:dyDescent="0.25">
      <c r="A112" s="19">
        <v>2007</v>
      </c>
      <c r="B112" s="1421">
        <f>[28]Data!$S23</f>
        <v>32.4</v>
      </c>
      <c r="C112" s="1410"/>
      <c r="D112" s="1410"/>
      <c r="E112" s="1410"/>
      <c r="F112" s="1409">
        <f>'[10]Key Figures as of 27-Dec-2016'!$C$229</f>
        <v>0.307</v>
      </c>
      <c r="G112" s="1218"/>
      <c r="H112" s="1293">
        <f>[4]Spain!$C112</f>
        <v>9.0329999999999995</v>
      </c>
      <c r="I112" s="1294">
        <f>[4]Spain!$B112</f>
        <v>1.044</v>
      </c>
      <c r="J112" s="1218"/>
      <c r="K112" s="1422">
        <f>[29]Data!$S26</f>
        <v>19.8</v>
      </c>
      <c r="L112" s="1353"/>
      <c r="M112" s="1277">
        <f>'[10]Key Figures as of 27-Dec-2016'!$K$229</f>
        <v>20.393999999999998</v>
      </c>
      <c r="N112" s="1278"/>
      <c r="O112" s="1224"/>
      <c r="P112" s="1222">
        <f>[17]Sheet1!$CO42</f>
        <v>2.0590000000000002</v>
      </c>
      <c r="Q112" s="1224"/>
      <c r="R112" s="1184">
        <f>'[49]Table 10D.8'!$B34</f>
        <v>19.646000000000001</v>
      </c>
      <c r="S112" s="1001"/>
      <c r="T112" s="258"/>
      <c r="U112" s="90"/>
    </row>
    <row r="113" spans="1:27" x14ac:dyDescent="0.25">
      <c r="A113" s="19">
        <v>2008</v>
      </c>
      <c r="B113" s="1423">
        <f>[28]Data!$S24</f>
        <v>32.9</v>
      </c>
      <c r="C113" s="1424"/>
      <c r="D113" s="1424"/>
      <c r="E113" s="1424"/>
      <c r="F113" s="1409"/>
      <c r="G113" s="1218"/>
      <c r="H113" s="1293">
        <f>[4]Spain!$C113</f>
        <v>8.7449999999999992</v>
      </c>
      <c r="I113" s="1294">
        <f>[4]Spain!$B113</f>
        <v>0.91</v>
      </c>
      <c r="J113" s="1218"/>
      <c r="K113" s="1276">
        <f>[29]Data!$S27</f>
        <v>20.399999999999999</v>
      </c>
      <c r="L113" s="1353"/>
      <c r="M113" s="1277"/>
      <c r="N113" s="1278"/>
      <c r="O113" s="1224"/>
      <c r="P113" s="1222">
        <f>[17]Sheet1!$CO43</f>
        <v>1.976</v>
      </c>
      <c r="Q113" s="1224"/>
      <c r="R113" s="1183"/>
      <c r="S113" s="1001"/>
      <c r="T113" s="258"/>
      <c r="U113" s="90"/>
    </row>
    <row r="114" spans="1:27" x14ac:dyDescent="0.25">
      <c r="A114" s="19">
        <v>2009</v>
      </c>
      <c r="B114" s="1423">
        <f>[28]Data!$S25</f>
        <v>33.5</v>
      </c>
      <c r="C114" s="1424"/>
      <c r="D114" s="1424"/>
      <c r="E114" s="1424"/>
      <c r="F114" s="1409"/>
      <c r="G114" s="1218"/>
      <c r="H114" s="1293">
        <f>[4]Spain!$C114</f>
        <v>8.5150000000000006</v>
      </c>
      <c r="I114" s="1294">
        <f>[4]Spain!$B114</f>
        <v>0.90300000000000002</v>
      </c>
      <c r="J114" s="1218"/>
      <c r="K114" s="1276">
        <f>[29]Data!$S28</f>
        <v>20.7</v>
      </c>
      <c r="L114" s="1353"/>
      <c r="M114" s="1277"/>
      <c r="N114" s="1278"/>
      <c r="O114" s="1224"/>
      <c r="P114" s="1222">
        <f>[17]Sheet1!$CO44</f>
        <v>1.978</v>
      </c>
      <c r="Q114" s="1224"/>
      <c r="R114" s="1183"/>
      <c r="S114" s="1001"/>
      <c r="T114" s="258"/>
      <c r="U114" s="90"/>
    </row>
    <row r="115" spans="1:27" x14ac:dyDescent="0.25">
      <c r="A115" s="19">
        <v>2010</v>
      </c>
      <c r="B115" s="1423">
        <f>[28]Data!$S26</f>
        <v>34</v>
      </c>
      <c r="C115" s="1424"/>
      <c r="D115" s="1424"/>
      <c r="E115" s="1424"/>
      <c r="F115" s="1409">
        <f>'[10]Key Figures as of 27-Dec-2016'!$C$228</f>
        <v>0.33300000000000002</v>
      </c>
      <c r="G115" s="1218"/>
      <c r="H115" s="1293">
        <f>[4]Spain!$C115</f>
        <v>8.141</v>
      </c>
      <c r="I115" s="1294">
        <f>[4]Spain!$B115</f>
        <v>0.80400000000000005</v>
      </c>
      <c r="J115" s="1218"/>
      <c r="K115" s="1276">
        <f>[29]Data!$S29</f>
        <v>20.6</v>
      </c>
      <c r="L115" s="1353"/>
      <c r="M115" s="1277">
        <f>'[10]Key Figures as of 27-Dec-2016'!$K$228</f>
        <v>22.33</v>
      </c>
      <c r="N115" s="1278"/>
      <c r="O115" s="1224"/>
      <c r="P115" s="1222">
        <f>[17]Sheet1!$CO45</f>
        <v>1.9950000000000001</v>
      </c>
      <c r="Q115" s="1224"/>
      <c r="R115" s="1183"/>
      <c r="S115" s="1001"/>
      <c r="T115" s="258"/>
      <c r="U115" s="90"/>
    </row>
    <row r="116" spans="1:27" x14ac:dyDescent="0.25">
      <c r="A116" s="19">
        <v>2011</v>
      </c>
      <c r="B116" s="1423">
        <f>[28]Data!$S27</f>
        <v>34.200000000000003</v>
      </c>
      <c r="C116" s="1424"/>
      <c r="D116" s="1424"/>
      <c r="E116" s="1424"/>
      <c r="F116" s="1409"/>
      <c r="G116" s="1218"/>
      <c r="H116" s="1293">
        <f>[4]Spain!$C116</f>
        <v>8.5329999999999995</v>
      </c>
      <c r="I116" s="1294">
        <f>[4]Spain!$B116</f>
        <v>0.92900000000000005</v>
      </c>
      <c r="J116" s="1218"/>
      <c r="K116" s="1276">
        <f>[29]Data!$S30</f>
        <v>20.8</v>
      </c>
      <c r="L116" s="1353"/>
      <c r="M116" s="1277"/>
      <c r="N116" s="1278"/>
      <c r="O116" s="1224"/>
      <c r="P116" s="1222">
        <f>[17]Sheet1!$CO46</f>
        <v>1.9630000999999999</v>
      </c>
      <c r="Q116" s="1224"/>
      <c r="R116" s="1183"/>
      <c r="S116" s="1001"/>
      <c r="T116" s="258"/>
      <c r="U116" s="90"/>
    </row>
    <row r="117" spans="1:27" x14ac:dyDescent="0.25">
      <c r="A117" s="19">
        <v>2012</v>
      </c>
      <c r="B117" s="1423">
        <f>[28]Data!$S28</f>
        <v>33.700000000000003</v>
      </c>
      <c r="C117" s="1424"/>
      <c r="D117" s="1424"/>
      <c r="E117" s="1424"/>
      <c r="F117" s="1409"/>
      <c r="G117" s="1218"/>
      <c r="H117" s="1293">
        <f>[4]Spain!$C117</f>
        <v>8.1969999999999992</v>
      </c>
      <c r="I117" s="1294">
        <f>[4]Spain!$B117</f>
        <v>0.83399999999999996</v>
      </c>
      <c r="J117" s="1218"/>
      <c r="K117" s="1276">
        <f>[29]Data!$S31</f>
        <v>20.399999999999999</v>
      </c>
      <c r="L117" s="1353"/>
      <c r="M117" s="1277"/>
      <c r="N117" s="1278"/>
      <c r="O117" s="1224"/>
      <c r="P117" s="1222">
        <f>[17]Sheet1!$CO47</f>
        <v>1.8789998999999999</v>
      </c>
      <c r="Q117" s="1224"/>
      <c r="R117" s="1408"/>
      <c r="S117" s="1402"/>
      <c r="T117" s="258"/>
      <c r="U117" s="90"/>
    </row>
    <row r="118" spans="1:27" x14ac:dyDescent="0.25">
      <c r="A118" s="19">
        <v>2013</v>
      </c>
      <c r="B118" s="1423">
        <f>[28]Data!$S29</f>
        <v>34.700000000000003</v>
      </c>
      <c r="C118" s="1424"/>
      <c r="D118" s="1424"/>
      <c r="E118" s="1424"/>
      <c r="F118" s="1409">
        <f>'[10]Key Figures as of 27-Dec-2016'!$C$227</f>
        <v>0.34300000000000003</v>
      </c>
      <c r="G118" s="1218"/>
      <c r="H118" s="1293"/>
      <c r="I118" s="1294"/>
      <c r="J118" s="1218"/>
      <c r="K118" s="1276">
        <f>[29]Data!$S32</f>
        <v>22.2</v>
      </c>
      <c r="L118" s="1353"/>
      <c r="M118" s="1277">
        <f>'[10]Key Figures as of 27-Dec-2016'!$K$227</f>
        <v>22.693000000000001</v>
      </c>
      <c r="N118" s="1278"/>
      <c r="O118" s="1224"/>
      <c r="P118" s="1407"/>
      <c r="Q118" s="1224"/>
      <c r="R118" s="1408"/>
      <c r="S118" s="1402"/>
      <c r="T118" s="258"/>
      <c r="U118" s="90"/>
    </row>
    <row r="119" spans="1:27" x14ac:dyDescent="0.25">
      <c r="A119" s="19">
        <v>2014</v>
      </c>
      <c r="B119" s="1423">
        <f>[28]Data!$S30</f>
        <v>34.6</v>
      </c>
      <c r="C119" s="1424"/>
      <c r="D119" s="1424"/>
      <c r="E119" s="1424"/>
      <c r="F119" s="1425"/>
      <c r="G119" s="1218"/>
      <c r="H119" s="1293"/>
      <c r="I119" s="1294"/>
      <c r="J119" s="1218"/>
      <c r="K119" s="1276">
        <f>[29]Data!$S33</f>
        <v>22.1</v>
      </c>
      <c r="L119" s="1353"/>
      <c r="M119" s="1277"/>
      <c r="N119" s="1278"/>
      <c r="O119" s="1224"/>
      <c r="P119" s="1407"/>
      <c r="Q119" s="1224"/>
      <c r="R119" s="1408"/>
      <c r="S119" s="1402"/>
      <c r="T119" s="258"/>
      <c r="U119" s="90"/>
    </row>
    <row r="120" spans="1:27" ht="15.75" thickBot="1" x14ac:dyDescent="0.3">
      <c r="A120" s="37">
        <v>2015</v>
      </c>
      <c r="B120" s="1337"/>
      <c r="C120" s="1376"/>
      <c r="D120" s="1376"/>
      <c r="E120" s="1376"/>
      <c r="F120" s="1361"/>
      <c r="G120" s="1233"/>
      <c r="H120" s="1237"/>
      <c r="I120" s="1307"/>
      <c r="J120" s="1233"/>
      <c r="K120" s="1362"/>
      <c r="L120" s="1363"/>
      <c r="M120" s="1363"/>
      <c r="N120" s="1364"/>
      <c r="O120" s="1235"/>
      <c r="P120" s="1426"/>
      <c r="Q120" s="1233"/>
      <c r="R120" s="1427"/>
      <c r="S120" s="1428"/>
      <c r="T120" s="245"/>
      <c r="U120" s="90"/>
    </row>
    <row r="121" spans="1:27" ht="15.75" thickTop="1" x14ac:dyDescent="0.25"/>
    <row r="122" spans="1:27" s="45" customFormat="1" x14ac:dyDescent="0.25">
      <c r="A122" s="42" t="s">
        <v>505</v>
      </c>
      <c r="B122" s="75"/>
      <c r="C122" s="75"/>
      <c r="D122" s="75"/>
      <c r="E122" s="75"/>
      <c r="F122" s="75"/>
      <c r="G122" s="75"/>
      <c r="J122" s="75"/>
      <c r="K122" s="75"/>
      <c r="L122" s="75"/>
      <c r="M122" s="75"/>
      <c r="N122" s="75"/>
      <c r="O122" s="43"/>
      <c r="U122" s="43"/>
    </row>
    <row r="123" spans="1:27" s="45" customFormat="1" x14ac:dyDescent="0.2">
      <c r="A123" s="99" t="s">
        <v>304</v>
      </c>
      <c r="B123" s="1516" t="s">
        <v>750</v>
      </c>
      <c r="C123" s="1516"/>
      <c r="D123" s="1516"/>
      <c r="E123" s="1516"/>
      <c r="F123" s="1516"/>
      <c r="G123" s="1516"/>
      <c r="H123" s="1516"/>
      <c r="I123" s="1516"/>
      <c r="J123" s="1516"/>
      <c r="K123" s="1516"/>
      <c r="L123" s="1516"/>
      <c r="M123" s="504"/>
      <c r="N123" s="504"/>
      <c r="O123" s="504"/>
      <c r="P123" s="504"/>
      <c r="U123" s="43"/>
    </row>
    <row r="124" spans="1:27" s="45" customFormat="1" x14ac:dyDescent="0.2">
      <c r="A124" s="99" t="s">
        <v>315</v>
      </c>
      <c r="B124" s="1516" t="s">
        <v>105</v>
      </c>
      <c r="C124" s="1516"/>
      <c r="D124" s="1516"/>
      <c r="E124" s="1516"/>
      <c r="F124" s="1516"/>
      <c r="G124" s="1516"/>
      <c r="H124" s="1516"/>
      <c r="I124" s="1516"/>
      <c r="J124" s="1516"/>
      <c r="K124" s="1516"/>
      <c r="L124" s="1516"/>
      <c r="M124" s="504"/>
      <c r="N124" s="504"/>
      <c r="O124" s="533"/>
      <c r="P124" s="533"/>
      <c r="U124" s="43"/>
    </row>
    <row r="125" spans="1:27" s="45" customFormat="1" ht="15" customHeight="1" x14ac:dyDescent="0.25">
      <c r="A125" s="99" t="s">
        <v>313</v>
      </c>
      <c r="B125" s="1596" t="s">
        <v>719</v>
      </c>
      <c r="C125" s="1596"/>
      <c r="D125" s="1596"/>
      <c r="E125" s="1596"/>
      <c r="F125" s="1596"/>
      <c r="G125" s="1596"/>
      <c r="H125" s="1596"/>
      <c r="I125" s="1596"/>
      <c r="J125" s="1596"/>
      <c r="K125" s="1596"/>
      <c r="L125" s="1596"/>
      <c r="M125" s="783"/>
      <c r="N125" s="783"/>
      <c r="O125" s="783"/>
      <c r="P125" s="783"/>
      <c r="Q125" s="783"/>
      <c r="R125" s="783"/>
      <c r="S125" s="783"/>
      <c r="T125" s="783"/>
      <c r="U125" s="783"/>
      <c r="V125" s="783"/>
      <c r="W125" s="783"/>
      <c r="X125" s="783"/>
      <c r="Y125" s="783"/>
      <c r="Z125" s="783"/>
      <c r="AA125" s="783"/>
    </row>
    <row r="126" spans="1:27" s="45" customFormat="1" x14ac:dyDescent="0.2">
      <c r="A126" s="241" t="s">
        <v>314</v>
      </c>
      <c r="B126" s="1516" t="s">
        <v>720</v>
      </c>
      <c r="C126" s="1516"/>
      <c r="D126" s="1516"/>
      <c r="E126" s="1516"/>
      <c r="F126" s="1516"/>
      <c r="G126" s="1516"/>
      <c r="H126" s="1516"/>
      <c r="I126" s="1516"/>
      <c r="J126" s="1516"/>
      <c r="K126" s="1516"/>
      <c r="L126" s="1516"/>
      <c r="M126" s="747"/>
      <c r="N126" s="753"/>
      <c r="O126" s="742"/>
      <c r="P126" s="745"/>
    </row>
    <row r="127" spans="1:27" s="45" customFormat="1" x14ac:dyDescent="0.2">
      <c r="A127" s="241" t="s">
        <v>277</v>
      </c>
      <c r="B127" s="1552" t="s">
        <v>316</v>
      </c>
      <c r="C127" s="1552"/>
      <c r="D127" s="1552"/>
      <c r="E127" s="1552"/>
      <c r="F127" s="1552"/>
      <c r="G127" s="1552"/>
      <c r="H127" s="1552"/>
      <c r="I127" s="1552"/>
      <c r="J127" s="1552"/>
      <c r="K127" s="1552"/>
      <c r="L127" s="1552"/>
      <c r="M127" s="504"/>
      <c r="N127" s="504"/>
      <c r="O127" s="504"/>
      <c r="P127" s="504"/>
      <c r="Q127" s="366"/>
      <c r="T127" s="366"/>
      <c r="U127" s="366"/>
      <c r="V127" s="366"/>
      <c r="W127" s="366"/>
      <c r="X127" s="366"/>
      <c r="Y127" s="366"/>
    </row>
    <row r="128" spans="1:27" x14ac:dyDescent="0.25">
      <c r="A128" s="99" t="s">
        <v>311</v>
      </c>
      <c r="B128" s="1516" t="s">
        <v>222</v>
      </c>
      <c r="C128" s="1516"/>
      <c r="D128" s="1516"/>
      <c r="E128" s="1516"/>
      <c r="F128" s="1516"/>
      <c r="G128" s="1516"/>
      <c r="H128" s="1516"/>
      <c r="I128" s="1516"/>
      <c r="J128" s="1516"/>
      <c r="K128" s="1516"/>
      <c r="L128" s="1516"/>
      <c r="M128" s="131"/>
      <c r="N128" s="131"/>
      <c r="O128" s="131"/>
      <c r="P128" s="129"/>
      <c r="Q128" s="131"/>
      <c r="R128" s="131"/>
      <c r="S128" s="131"/>
      <c r="T128" s="741"/>
    </row>
    <row r="129" spans="1:22" x14ac:dyDescent="0.25">
      <c r="A129" s="99" t="s">
        <v>312</v>
      </c>
      <c r="B129" s="1552" t="s">
        <v>318</v>
      </c>
      <c r="C129" s="1552"/>
      <c r="D129" s="1552"/>
      <c r="E129" s="1552"/>
      <c r="F129" s="1552"/>
      <c r="G129" s="1552"/>
      <c r="H129" s="1552"/>
      <c r="I129" s="1552"/>
      <c r="J129" s="1552"/>
      <c r="K129" s="1552"/>
      <c r="L129" s="1552"/>
      <c r="M129" s="504"/>
      <c r="N129" s="504"/>
      <c r="O129" s="504"/>
      <c r="P129" s="129"/>
      <c r="Q129" s="131"/>
      <c r="R129" s="131"/>
      <c r="S129" s="131"/>
      <c r="T129" s="741"/>
    </row>
    <row r="130" spans="1:22" x14ac:dyDescent="0.25">
      <c r="A130" s="99" t="s">
        <v>317</v>
      </c>
      <c r="B130" s="1552" t="s">
        <v>715</v>
      </c>
      <c r="C130" s="1552"/>
      <c r="D130" s="1552"/>
      <c r="E130" s="1552"/>
      <c r="F130" s="1552"/>
      <c r="G130" s="1552"/>
      <c r="H130" s="1552"/>
      <c r="I130" s="1552"/>
      <c r="J130" s="1552"/>
      <c r="K130" s="1552"/>
      <c r="L130" s="1552"/>
      <c r="M130" s="504"/>
      <c r="N130" s="504"/>
      <c r="O130" s="504"/>
      <c r="P130" s="129"/>
      <c r="Q130" s="131"/>
      <c r="R130" s="131"/>
      <c r="S130" s="131"/>
      <c r="T130" s="759"/>
    </row>
    <row r="131" spans="1:22" x14ac:dyDescent="0.25">
      <c r="A131" s="99"/>
      <c r="B131" s="129"/>
      <c r="C131" s="129"/>
      <c r="D131" s="129"/>
      <c r="E131" s="129"/>
      <c r="F131" s="744"/>
      <c r="G131" s="744"/>
      <c r="H131" s="744"/>
      <c r="I131" s="751"/>
      <c r="J131" s="744"/>
      <c r="K131" s="744"/>
      <c r="L131" s="744"/>
      <c r="M131" s="744"/>
      <c r="N131" s="751"/>
      <c r="O131" s="131"/>
      <c r="P131" s="131"/>
      <c r="Q131" s="131"/>
      <c r="R131" s="131"/>
      <c r="S131" s="131"/>
      <c r="T131" s="741"/>
    </row>
    <row r="132" spans="1:22" x14ac:dyDescent="0.25">
      <c r="A132" s="42" t="s">
        <v>504</v>
      </c>
      <c r="B132" s="129"/>
      <c r="C132" s="129"/>
      <c r="D132" s="129"/>
      <c r="E132" s="129"/>
      <c r="F132" s="129"/>
      <c r="R132" s="131"/>
      <c r="S132" s="131"/>
    </row>
    <row r="133" spans="1:22" x14ac:dyDescent="0.25">
      <c r="A133"/>
      <c r="B133" s="1520" t="s">
        <v>716</v>
      </c>
      <c r="C133" s="1520"/>
      <c r="D133" s="1520"/>
      <c r="E133" s="1520"/>
      <c r="F133" s="1520"/>
      <c r="G133" s="1520"/>
      <c r="H133" s="1520"/>
      <c r="I133" s="1520"/>
      <c r="J133" s="1520"/>
      <c r="K133" s="1520"/>
      <c r="L133" s="1520"/>
      <c r="M133" s="737"/>
      <c r="N133" s="750"/>
      <c r="O133" s="737"/>
      <c r="P133" s="737"/>
      <c r="Q133" s="324"/>
      <c r="R133" s="324"/>
      <c r="S133" s="324"/>
      <c r="T133" s="324"/>
      <c r="U133" s="324"/>
      <c r="V133" s="324"/>
    </row>
    <row r="134" spans="1:22" x14ac:dyDescent="0.25">
      <c r="A134"/>
      <c r="B134" s="1520" t="s">
        <v>319</v>
      </c>
      <c r="C134" s="1520"/>
      <c r="D134" s="1520"/>
      <c r="E134" s="1520"/>
      <c r="F134" s="1520"/>
      <c r="G134" s="1520"/>
      <c r="H134" s="1520"/>
      <c r="I134" s="1520"/>
      <c r="J134" s="1520"/>
      <c r="K134" s="1520"/>
      <c r="L134" s="1520"/>
      <c r="M134" s="1520"/>
      <c r="N134" s="1520"/>
      <c r="O134" s="738"/>
      <c r="P134" s="738"/>
      <c r="Q134" s="438"/>
      <c r="T134" s="438"/>
      <c r="U134" s="438"/>
      <c r="V134" s="438"/>
    </row>
    <row r="135" spans="1:22" x14ac:dyDescent="0.25">
      <c r="A135"/>
      <c r="B135" s="1514" t="s">
        <v>320</v>
      </c>
      <c r="C135" s="1514"/>
      <c r="D135" s="1514"/>
      <c r="E135" s="1514"/>
      <c r="F135" s="1514"/>
      <c r="G135" s="1514"/>
      <c r="H135" s="1514"/>
      <c r="I135" s="1514"/>
      <c r="J135" s="1514"/>
      <c r="K135" s="1514"/>
      <c r="L135" s="1514"/>
      <c r="M135" s="1514"/>
      <c r="N135" s="1514"/>
      <c r="O135" s="737"/>
      <c r="P135" s="737"/>
      <c r="Q135" s="438"/>
      <c r="R135" s="129"/>
      <c r="S135" s="129"/>
      <c r="T135" s="739"/>
      <c r="U135"/>
    </row>
    <row r="136" spans="1:22" x14ac:dyDescent="0.25">
      <c r="B136" s="1520" t="s">
        <v>321</v>
      </c>
      <c r="C136" s="1520"/>
      <c r="D136" s="1520"/>
      <c r="E136" s="1520"/>
      <c r="F136" s="1520"/>
      <c r="G136" s="1520"/>
      <c r="H136" s="1520"/>
      <c r="I136" s="1520"/>
      <c r="J136" s="1520"/>
      <c r="K136" s="1520"/>
      <c r="L136" s="1520"/>
      <c r="M136" s="1520"/>
      <c r="N136" s="1520"/>
      <c r="O136" s="748"/>
      <c r="P136" s="748"/>
      <c r="Q136" s="505"/>
      <c r="R136" s="737"/>
      <c r="S136" s="755"/>
    </row>
    <row r="137" spans="1:22" x14ac:dyDescent="0.25">
      <c r="B137" s="1520" t="s">
        <v>717</v>
      </c>
      <c r="C137" s="1520"/>
      <c r="D137" s="1520"/>
      <c r="E137" s="1520"/>
      <c r="F137" s="1520"/>
      <c r="G137" s="1520"/>
      <c r="H137" s="1520"/>
      <c r="I137" s="1520"/>
      <c r="J137" s="1520"/>
      <c r="K137" s="1520"/>
      <c r="L137" s="1520"/>
      <c r="M137" s="1520"/>
      <c r="N137" s="1520"/>
      <c r="O137" s="739"/>
      <c r="P137" s="739"/>
      <c r="Q137" s="324"/>
      <c r="R137" s="737"/>
      <c r="S137" s="755"/>
    </row>
    <row r="138" spans="1:22" x14ac:dyDescent="0.25">
      <c r="B138" s="1520" t="s">
        <v>322</v>
      </c>
      <c r="C138" s="1520"/>
      <c r="D138" s="1520"/>
      <c r="E138" s="1520"/>
      <c r="F138" s="1520"/>
      <c r="G138" s="1520"/>
      <c r="H138" s="1520"/>
      <c r="I138" s="1520"/>
      <c r="J138" s="1520"/>
      <c r="K138" s="1520"/>
      <c r="L138" s="1520"/>
      <c r="M138" s="1520"/>
      <c r="N138" s="1520"/>
      <c r="O138" s="505"/>
      <c r="P138" s="505"/>
      <c r="Q138" s="738"/>
      <c r="R138" s="737"/>
      <c r="S138" s="755"/>
    </row>
    <row r="139" spans="1:22" x14ac:dyDescent="0.25">
      <c r="B139" s="439"/>
      <c r="C139" s="439"/>
      <c r="D139" s="439"/>
      <c r="E139" s="439"/>
      <c r="F139" s="439"/>
      <c r="G139" s="439"/>
      <c r="H139" s="439"/>
      <c r="I139" s="439"/>
      <c r="J139" s="439"/>
      <c r="K139" s="439"/>
      <c r="L139" s="439"/>
      <c r="M139" s="439"/>
      <c r="N139" s="439"/>
      <c r="O139" s="439"/>
      <c r="P139" s="439"/>
      <c r="Q139" s="738"/>
      <c r="R139" s="737"/>
      <c r="S139" s="755"/>
    </row>
    <row r="140" spans="1:22" x14ac:dyDescent="0.25">
      <c r="B140" s="439"/>
      <c r="C140" s="439"/>
      <c r="D140" s="439"/>
      <c r="E140" s="439"/>
      <c r="F140" s="439"/>
      <c r="G140" s="439"/>
      <c r="H140" s="439"/>
      <c r="I140" s="439"/>
      <c r="J140" s="439"/>
      <c r="K140" s="439"/>
      <c r="L140" s="439"/>
      <c r="M140" s="439"/>
      <c r="N140" s="439"/>
      <c r="O140" s="439"/>
      <c r="P140" s="439"/>
      <c r="Q140" s="738"/>
      <c r="R140" s="739"/>
      <c r="S140" s="757"/>
    </row>
    <row r="141" spans="1:22" x14ac:dyDescent="0.25">
      <c r="R141" s="738"/>
      <c r="S141" s="756"/>
    </row>
    <row r="142" spans="1:22" x14ac:dyDescent="0.25">
      <c r="F142" s="366"/>
      <c r="G142" s="366"/>
      <c r="H142" s="366"/>
      <c r="I142" s="366"/>
      <c r="J142" s="366"/>
      <c r="K142" s="366"/>
      <c r="L142" s="366"/>
      <c r="M142" s="366"/>
      <c r="N142" s="366"/>
      <c r="O142" s="366"/>
      <c r="R142" s="738"/>
      <c r="S142" s="756"/>
    </row>
    <row r="143" spans="1:22" x14ac:dyDescent="0.25">
      <c r="B143" s="1543"/>
      <c r="C143" s="1543"/>
      <c r="D143" s="1543"/>
      <c r="E143" s="1543"/>
      <c r="F143" s="1543"/>
      <c r="G143" s="1543"/>
      <c r="H143" s="1543"/>
      <c r="I143" s="1543"/>
      <c r="J143" s="1543"/>
      <c r="K143" s="1543"/>
      <c r="L143" s="1543"/>
      <c r="M143" s="1543"/>
      <c r="N143" s="1543"/>
      <c r="O143" s="1543"/>
      <c r="R143" s="738"/>
      <c r="S143" s="756"/>
    </row>
  </sheetData>
  <mergeCells count="20">
    <mergeCell ref="B123:L123"/>
    <mergeCell ref="B137:N137"/>
    <mergeCell ref="B138:N138"/>
    <mergeCell ref="B125:L125"/>
    <mergeCell ref="B143:O143"/>
    <mergeCell ref="B124:L124"/>
    <mergeCell ref="B130:L130"/>
    <mergeCell ref="B133:L133"/>
    <mergeCell ref="B134:N134"/>
    <mergeCell ref="B126:L126"/>
    <mergeCell ref="B127:L127"/>
    <mergeCell ref="B129:L129"/>
    <mergeCell ref="B128:L128"/>
    <mergeCell ref="B135:N135"/>
    <mergeCell ref="B136:N136"/>
    <mergeCell ref="B1:S1"/>
    <mergeCell ref="R2:S2"/>
    <mergeCell ref="H2:I2"/>
    <mergeCell ref="K2:N2"/>
    <mergeCell ref="B2:F2"/>
  </mergeCells>
  <hyperlinks>
    <hyperlink ref="B125" r:id="rId1" display="WID.world (accessed 21 February 2017)" xr:uid="{00000000-0004-0000-2A00-000000000000}"/>
    <hyperlink ref="O125" r:id="rId2" display="http://wid.world/" xr:uid="{00000000-0004-0000-2A00-000001000000}"/>
    <hyperlink ref="Q125" r:id="rId3" display="http://wid.world/" xr:uid="{00000000-0004-0000-2A00-000002000000}"/>
    <hyperlink ref="T125" r:id="rId4" display="http://wid.world/" xr:uid="{00000000-0004-0000-2A00-000003000000}"/>
    <hyperlink ref="U125" r:id="rId5" display="http://wid.world/" xr:uid="{00000000-0004-0000-2A00-000004000000}"/>
    <hyperlink ref="V125" r:id="rId6" display="http://wid.world/" xr:uid="{00000000-0004-0000-2A00-000005000000}"/>
    <hyperlink ref="W125" r:id="rId7" display="http://wid.world/" xr:uid="{00000000-0004-0000-2A00-000006000000}"/>
    <hyperlink ref="X125" r:id="rId8" display="http://wid.world/" xr:uid="{00000000-0004-0000-2A00-000007000000}"/>
    <hyperlink ref="Y125" r:id="rId9" display="http://wid.world/" xr:uid="{00000000-0004-0000-2A00-000008000000}"/>
    <hyperlink ref="Z125" r:id="rId10" display="http://wid.world/" xr:uid="{00000000-0004-0000-2A00-000009000000}"/>
    <hyperlink ref="AA125" r:id="rId11" display="http://wid.world/" xr:uid="{00000000-0004-0000-2A00-00000A000000}"/>
    <hyperlink ref="R126" r:id="rId12" display="http://wid.world/" xr:uid="{00000000-0004-0000-2A00-00000B000000}"/>
    <hyperlink ref="B128" r:id="rId13" xr:uid="{00000000-0004-0000-2A00-00000C000000}"/>
    <hyperlink ref="B123" r:id="rId14" display="EU-SILC (ilc_di12)" xr:uid="{00000000-0004-0000-2A00-00000D000000}"/>
    <hyperlink ref="B124" r:id="rId15" xr:uid="{00000000-0004-0000-2A00-00000E000000}"/>
    <hyperlink ref="B126" r:id="rId16" display="EU-SILC, &quot;People at risk of poverty after social transfers&quot; table, Eurostat website (accessed 27 Feb 2017)" xr:uid="{00000000-0004-0000-2A00-00000F000000}"/>
    <hyperlink ref="B135" r:id="rId17" xr:uid="{00000000-0004-0000-2A00-00001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H133"/>
  <sheetViews>
    <sheetView workbookViewId="0">
      <pane xSplit="1" ySplit="5" topLeftCell="B6" activePane="bottomRight" state="frozen"/>
      <selection pane="topRight" activeCell="B1" sqref="B1"/>
      <selection pane="bottomLeft" activeCell="A6" sqref="A6"/>
      <selection pane="bottomRight" activeCell="L86" sqref="L86"/>
    </sheetView>
  </sheetViews>
  <sheetFormatPr defaultColWidth="8.85546875" defaultRowHeight="15" x14ac:dyDescent="0.25"/>
  <cols>
    <col min="2" max="2" width="18.28515625" style="70" customWidth="1"/>
    <col min="3" max="3" width="18" style="70" customWidth="1"/>
    <col min="4" max="4" width="20.42578125" style="70" customWidth="1"/>
    <col min="5" max="6" width="19.28515625" style="70" customWidth="1"/>
    <col min="7" max="7" width="18.85546875" style="70" bestFit="1" customWidth="1"/>
    <col min="8" max="8" width="18.85546875" style="70" customWidth="1"/>
  </cols>
  <sheetData>
    <row r="1" spans="1:8" ht="27" thickBot="1" x14ac:dyDescent="0.45">
      <c r="A1" s="6"/>
      <c r="B1" s="1521" t="s">
        <v>40</v>
      </c>
      <c r="C1" s="1522"/>
      <c r="D1" s="1522"/>
      <c r="E1" s="1522"/>
      <c r="F1" s="1522"/>
      <c r="G1" s="1522"/>
      <c r="H1" s="1523"/>
    </row>
    <row r="2" spans="1:8" ht="15.95" customHeight="1" thickBot="1" x14ac:dyDescent="0.3">
      <c r="A2" s="6"/>
      <c r="B2" s="1540" t="s">
        <v>55</v>
      </c>
      <c r="C2" s="1542"/>
      <c r="D2" s="142" t="s">
        <v>56</v>
      </c>
      <c r="E2" s="1540" t="s">
        <v>57</v>
      </c>
      <c r="F2" s="1542"/>
      <c r="G2" s="142" t="s">
        <v>58</v>
      </c>
      <c r="H2" s="142" t="s">
        <v>59</v>
      </c>
    </row>
    <row r="3" spans="1:8" ht="15" customHeight="1" x14ac:dyDescent="0.25">
      <c r="A3" s="6"/>
      <c r="B3" s="1548" t="s">
        <v>60</v>
      </c>
      <c r="C3" s="1549"/>
      <c r="D3" s="140" t="s">
        <v>61</v>
      </c>
      <c r="E3" s="1527" t="s">
        <v>62</v>
      </c>
      <c r="F3" s="1529"/>
      <c r="G3" s="668" t="s">
        <v>63</v>
      </c>
      <c r="H3" s="727" t="s">
        <v>64</v>
      </c>
    </row>
    <row r="4" spans="1:8" ht="29.45" customHeight="1" x14ac:dyDescent="0.25">
      <c r="A4" s="6"/>
      <c r="B4" s="308" t="s">
        <v>216</v>
      </c>
      <c r="C4" s="421" t="s">
        <v>217</v>
      </c>
      <c r="D4" s="137" t="s">
        <v>67</v>
      </c>
      <c r="E4" s="631" t="s">
        <v>177</v>
      </c>
      <c r="F4" s="631" t="s">
        <v>178</v>
      </c>
      <c r="G4" s="511" t="s">
        <v>254</v>
      </c>
      <c r="H4" s="137" t="s">
        <v>67</v>
      </c>
    </row>
    <row r="5" spans="1:8" s="1" customFormat="1" ht="90" x14ac:dyDescent="0.25">
      <c r="A5" s="16"/>
      <c r="B5" s="710" t="s">
        <v>103</v>
      </c>
      <c r="C5" s="722" t="s">
        <v>695</v>
      </c>
      <c r="D5" s="905" t="s">
        <v>840</v>
      </c>
      <c r="E5" s="803" t="s">
        <v>6</v>
      </c>
      <c r="F5" s="1106" t="s">
        <v>2</v>
      </c>
      <c r="G5" s="513" t="s">
        <v>54</v>
      </c>
      <c r="H5" s="514" t="s">
        <v>669</v>
      </c>
    </row>
    <row r="6" spans="1:8" s="1" customFormat="1" x14ac:dyDescent="0.25">
      <c r="A6">
        <v>1900</v>
      </c>
      <c r="B6" s="665"/>
      <c r="C6" s="784"/>
      <c r="D6" s="305"/>
      <c r="E6" s="390"/>
      <c r="F6" s="375"/>
      <c r="G6" s="669"/>
      <c r="H6" s="305"/>
    </row>
    <row r="7" spans="1:8" s="1" customFormat="1" x14ac:dyDescent="0.25">
      <c r="A7">
        <v>1901</v>
      </c>
      <c r="B7" s="665"/>
      <c r="C7" s="784"/>
      <c r="D7" s="305"/>
      <c r="E7" s="390"/>
      <c r="F7" s="375"/>
      <c r="G7" s="669"/>
      <c r="H7" s="305"/>
    </row>
    <row r="8" spans="1:8" s="1" customFormat="1" x14ac:dyDescent="0.25">
      <c r="A8">
        <v>1902</v>
      </c>
      <c r="B8" s="665"/>
      <c r="C8" s="784"/>
      <c r="D8" s="305"/>
      <c r="E8" s="390"/>
      <c r="F8" s="375"/>
      <c r="G8" s="669"/>
      <c r="H8" s="305"/>
    </row>
    <row r="9" spans="1:8" s="1" customFormat="1" x14ac:dyDescent="0.25">
      <c r="A9">
        <v>1903</v>
      </c>
      <c r="B9" s="665"/>
      <c r="C9" s="784"/>
      <c r="D9" s="305">
        <f>'Sweden sources'!F8</f>
        <v>26.993547274257292</v>
      </c>
      <c r="E9" s="390"/>
      <c r="F9" s="375"/>
      <c r="G9" s="669"/>
      <c r="H9" s="305"/>
    </row>
    <row r="10" spans="1:8" s="1" customFormat="1" x14ac:dyDescent="0.25">
      <c r="A10">
        <v>1904</v>
      </c>
      <c r="B10" s="665"/>
      <c r="C10" s="784"/>
      <c r="D10" s="305"/>
      <c r="E10" s="390"/>
      <c r="F10" s="375"/>
      <c r="G10" s="669"/>
      <c r="H10" s="305"/>
    </row>
    <row r="11" spans="1:8" s="1" customFormat="1" x14ac:dyDescent="0.25">
      <c r="A11">
        <v>1905</v>
      </c>
      <c r="B11" s="665"/>
      <c r="C11" s="784"/>
      <c r="D11" s="305"/>
      <c r="E11" s="390"/>
      <c r="F11" s="375"/>
      <c r="G11" s="669"/>
      <c r="H11" s="305"/>
    </row>
    <row r="12" spans="1:8" s="1" customFormat="1" x14ac:dyDescent="0.25">
      <c r="A12">
        <v>1906</v>
      </c>
      <c r="B12" s="665"/>
      <c r="C12" s="784"/>
      <c r="D12" s="305"/>
      <c r="E12" s="390"/>
      <c r="F12" s="375"/>
      <c r="G12" s="669"/>
      <c r="H12" s="305"/>
    </row>
    <row r="13" spans="1:8" s="1" customFormat="1" x14ac:dyDescent="0.25">
      <c r="A13">
        <v>1907</v>
      </c>
      <c r="B13" s="665"/>
      <c r="C13" s="784"/>
      <c r="D13" s="305">
        <f>'Sweden sources'!F12</f>
        <v>21.459765208378712</v>
      </c>
      <c r="E13" s="390"/>
      <c r="F13" s="375"/>
      <c r="G13" s="669"/>
      <c r="H13" s="305"/>
    </row>
    <row r="14" spans="1:8" s="1" customFormat="1" x14ac:dyDescent="0.25">
      <c r="A14">
        <v>1908</v>
      </c>
      <c r="B14" s="665"/>
      <c r="C14" s="784"/>
      <c r="D14" s="305"/>
      <c r="E14" s="390"/>
      <c r="F14" s="375"/>
      <c r="G14" s="669"/>
      <c r="H14" s="305">
        <f>'Sweden sources'!N13</f>
        <v>53.79</v>
      </c>
    </row>
    <row r="15" spans="1:8" s="1" customFormat="1" x14ac:dyDescent="0.25">
      <c r="A15">
        <v>1909</v>
      </c>
      <c r="B15" s="665"/>
      <c r="C15" s="784"/>
      <c r="D15" s="305"/>
      <c r="E15" s="390"/>
      <c r="F15" s="375"/>
      <c r="G15" s="669"/>
      <c r="H15" s="305"/>
    </row>
    <row r="16" spans="1:8" s="1" customFormat="1" x14ac:dyDescent="0.25">
      <c r="A16">
        <v>1910</v>
      </c>
      <c r="B16" s="665"/>
      <c r="C16" s="784"/>
      <c r="D16" s="305"/>
      <c r="E16" s="390"/>
      <c r="F16" s="375"/>
      <c r="G16" s="669"/>
      <c r="H16" s="305"/>
    </row>
    <row r="17" spans="1:8" x14ac:dyDescent="0.25">
      <c r="A17">
        <v>1911</v>
      </c>
      <c r="B17" s="665"/>
      <c r="C17" s="773"/>
      <c r="D17" s="305">
        <f>'Sweden sources'!F16</f>
        <v>19.565830757350984</v>
      </c>
      <c r="E17" s="309"/>
      <c r="F17" s="315"/>
      <c r="G17" s="670"/>
      <c r="H17" s="305"/>
    </row>
    <row r="18" spans="1:8" x14ac:dyDescent="0.25">
      <c r="A18">
        <v>1912</v>
      </c>
      <c r="B18" s="665"/>
      <c r="C18" s="773"/>
      <c r="D18" s="305">
        <f>'Sweden sources'!F17</f>
        <v>20.921724348456422</v>
      </c>
      <c r="E18" s="309"/>
      <c r="F18" s="315"/>
      <c r="G18" s="670"/>
      <c r="H18" s="305"/>
    </row>
    <row r="19" spans="1:8" x14ac:dyDescent="0.25">
      <c r="A19">
        <v>1913</v>
      </c>
      <c r="B19" s="665"/>
      <c r="C19" s="773"/>
      <c r="D19" s="305"/>
      <c r="E19" s="309"/>
      <c r="F19" s="315"/>
      <c r="G19" s="670"/>
      <c r="H19" s="305"/>
    </row>
    <row r="20" spans="1:8" x14ac:dyDescent="0.25">
      <c r="A20">
        <v>1914</v>
      </c>
      <c r="B20" s="665"/>
      <c r="C20" s="773"/>
      <c r="D20" s="305"/>
      <c r="E20" s="309"/>
      <c r="F20" s="315"/>
      <c r="G20" s="670"/>
      <c r="H20" s="305"/>
    </row>
    <row r="21" spans="1:8" x14ac:dyDescent="0.25">
      <c r="A21">
        <v>1915</v>
      </c>
      <c r="B21" s="665"/>
      <c r="C21" s="773"/>
      <c r="D21" s="305"/>
      <c r="E21" s="309"/>
      <c r="F21" s="315"/>
      <c r="G21" s="670"/>
      <c r="H21" s="305"/>
    </row>
    <row r="22" spans="1:8" x14ac:dyDescent="0.25">
      <c r="A22">
        <v>1916</v>
      </c>
      <c r="B22" s="665"/>
      <c r="C22" s="773"/>
      <c r="D22" s="305">
        <f>'Sweden sources'!F21</f>
        <v>28.037145078057446</v>
      </c>
      <c r="E22" s="309"/>
      <c r="F22" s="315"/>
      <c r="G22" s="670"/>
      <c r="H22" s="305"/>
    </row>
    <row r="23" spans="1:8" x14ac:dyDescent="0.25">
      <c r="A23">
        <v>1917</v>
      </c>
      <c r="B23" s="665"/>
      <c r="C23" s="773"/>
      <c r="D23" s="305"/>
      <c r="E23" s="309"/>
      <c r="F23" s="315"/>
      <c r="G23" s="670"/>
      <c r="H23" s="305"/>
    </row>
    <row r="24" spans="1:8" x14ac:dyDescent="0.25">
      <c r="A24">
        <v>1918</v>
      </c>
      <c r="B24" s="665"/>
      <c r="C24" s="773"/>
      <c r="D24" s="305"/>
      <c r="E24" s="309"/>
      <c r="F24" s="315"/>
      <c r="G24" s="670"/>
      <c r="H24" s="305"/>
    </row>
    <row r="25" spans="1:8" x14ac:dyDescent="0.25">
      <c r="A25">
        <v>1919</v>
      </c>
      <c r="B25" s="665"/>
      <c r="C25" s="773"/>
      <c r="D25" s="305">
        <f>'Sweden sources'!F24</f>
        <v>16.333436213782836</v>
      </c>
      <c r="E25" s="309"/>
      <c r="F25" s="315"/>
      <c r="G25" s="670"/>
      <c r="H25" s="305"/>
    </row>
    <row r="26" spans="1:8" x14ac:dyDescent="0.25">
      <c r="A26">
        <v>1920</v>
      </c>
      <c r="B26" s="665"/>
      <c r="C26" s="773"/>
      <c r="D26" s="305">
        <f>'Sweden sources'!F25</f>
        <v>13.480651065063499</v>
      </c>
      <c r="E26" s="309"/>
      <c r="F26" s="315"/>
      <c r="G26" s="670"/>
      <c r="H26" s="305">
        <f>'Sweden sources'!N25</f>
        <v>51.51</v>
      </c>
    </row>
    <row r="27" spans="1:8" x14ac:dyDescent="0.25">
      <c r="A27">
        <v>1921</v>
      </c>
      <c r="B27" s="665"/>
      <c r="C27" s="773"/>
      <c r="D27" s="305"/>
      <c r="E27" s="309"/>
      <c r="F27" s="315"/>
      <c r="G27" s="670"/>
      <c r="H27" s="305"/>
    </row>
    <row r="28" spans="1:8" x14ac:dyDescent="0.25">
      <c r="A28">
        <v>1922</v>
      </c>
      <c r="B28" s="665"/>
      <c r="C28" s="773"/>
      <c r="D28" s="305"/>
      <c r="E28" s="309"/>
      <c r="F28" s="315"/>
      <c r="G28" s="670"/>
      <c r="H28" s="305"/>
    </row>
    <row r="29" spans="1:8" x14ac:dyDescent="0.25">
      <c r="A29">
        <v>1923</v>
      </c>
      <c r="B29" s="665"/>
      <c r="C29" s="773"/>
      <c r="D29" s="305"/>
      <c r="E29" s="309"/>
      <c r="F29" s="315"/>
      <c r="G29" s="670"/>
      <c r="H29" s="305"/>
    </row>
    <row r="30" spans="1:8" x14ac:dyDescent="0.25">
      <c r="A30">
        <v>1924</v>
      </c>
      <c r="B30" s="665"/>
      <c r="C30" s="773"/>
      <c r="D30" s="305"/>
      <c r="E30" s="309"/>
      <c r="F30" s="315"/>
      <c r="G30" s="670"/>
      <c r="H30" s="305"/>
    </row>
    <row r="31" spans="1:8" x14ac:dyDescent="0.25">
      <c r="A31">
        <v>1925</v>
      </c>
      <c r="B31" s="665"/>
      <c r="C31" s="773"/>
      <c r="D31" s="305"/>
      <c r="E31" s="309"/>
      <c r="F31" s="315"/>
      <c r="G31" s="670"/>
      <c r="H31" s="305"/>
    </row>
    <row r="32" spans="1:8" x14ac:dyDescent="0.25">
      <c r="A32">
        <v>1926</v>
      </c>
      <c r="B32" s="665"/>
      <c r="C32" s="773"/>
      <c r="D32" s="305"/>
      <c r="E32" s="309"/>
      <c r="F32" s="315"/>
      <c r="G32" s="670"/>
      <c r="H32" s="305"/>
    </row>
    <row r="33" spans="1:8" x14ac:dyDescent="0.25">
      <c r="A33">
        <v>1927</v>
      </c>
      <c r="B33" s="665"/>
      <c r="C33" s="773"/>
      <c r="D33" s="305"/>
      <c r="E33" s="309"/>
      <c r="F33" s="315"/>
      <c r="G33" s="670"/>
      <c r="H33" s="305"/>
    </row>
    <row r="34" spans="1:8" x14ac:dyDescent="0.25">
      <c r="A34">
        <v>1928</v>
      </c>
      <c r="B34" s="665"/>
      <c r="C34" s="773"/>
      <c r="D34" s="305"/>
      <c r="E34" s="309"/>
      <c r="F34" s="315"/>
      <c r="G34" s="670"/>
      <c r="H34" s="305"/>
    </row>
    <row r="35" spans="1:8" x14ac:dyDescent="0.25">
      <c r="A35">
        <v>1929</v>
      </c>
      <c r="B35" s="665"/>
      <c r="C35" s="773"/>
      <c r="D35" s="305"/>
      <c r="E35" s="309"/>
      <c r="F35" s="315"/>
      <c r="G35" s="670"/>
      <c r="H35" s="305"/>
    </row>
    <row r="36" spans="1:8" x14ac:dyDescent="0.25">
      <c r="A36">
        <v>1930</v>
      </c>
      <c r="B36" s="665"/>
      <c r="C36" s="773"/>
      <c r="D36" s="305">
        <f>'Sweden sources'!F35</f>
        <v>13.742273345757656</v>
      </c>
      <c r="E36" s="309"/>
      <c r="F36" s="315"/>
      <c r="G36" s="670"/>
      <c r="H36" s="305">
        <f>'Sweden sources'!N35</f>
        <v>50.02</v>
      </c>
    </row>
    <row r="37" spans="1:8" x14ac:dyDescent="0.25">
      <c r="A37">
        <v>1931</v>
      </c>
      <c r="B37" s="665"/>
      <c r="C37" s="773"/>
      <c r="D37" s="305"/>
      <c r="E37" s="309"/>
      <c r="F37" s="315"/>
      <c r="G37" s="670"/>
      <c r="H37" s="305"/>
    </row>
    <row r="38" spans="1:8" x14ac:dyDescent="0.25">
      <c r="A38">
        <v>1932</v>
      </c>
      <c r="B38" s="665"/>
      <c r="C38" s="773"/>
      <c r="D38" s="305"/>
      <c r="E38" s="309"/>
      <c r="F38" s="315"/>
      <c r="G38" s="670"/>
      <c r="H38" s="305"/>
    </row>
    <row r="39" spans="1:8" x14ac:dyDescent="0.25">
      <c r="A39">
        <v>1933</v>
      </c>
      <c r="B39" s="665"/>
      <c r="C39" s="773"/>
      <c r="D39" s="305"/>
      <c r="E39" s="309"/>
      <c r="F39" s="315"/>
      <c r="G39" s="670"/>
      <c r="H39" s="305"/>
    </row>
    <row r="40" spans="1:8" x14ac:dyDescent="0.25">
      <c r="A40">
        <v>1934</v>
      </c>
      <c r="B40" s="665"/>
      <c r="C40" s="773"/>
      <c r="D40" s="305">
        <f>'Sweden sources'!F39</f>
        <v>11.945424530104845</v>
      </c>
      <c r="E40" s="309"/>
      <c r="F40" s="315"/>
      <c r="G40" s="670"/>
      <c r="H40" s="305"/>
    </row>
    <row r="41" spans="1:8" x14ac:dyDescent="0.25">
      <c r="A41">
        <v>1935</v>
      </c>
      <c r="B41" s="665"/>
      <c r="C41" s="773"/>
      <c r="D41" s="305">
        <f>'Sweden sources'!F40</f>
        <v>12.315534198991513</v>
      </c>
      <c r="E41" s="309"/>
      <c r="F41" s="315"/>
      <c r="G41" s="670"/>
      <c r="H41" s="305">
        <f>'Sweden sources'!N40</f>
        <v>42.77</v>
      </c>
    </row>
    <row r="42" spans="1:8" x14ac:dyDescent="0.25">
      <c r="A42">
        <v>1936</v>
      </c>
      <c r="B42" s="665"/>
      <c r="C42" s="773"/>
      <c r="D42" s="305"/>
      <c r="E42" s="309"/>
      <c r="F42" s="315"/>
      <c r="G42" s="670"/>
      <c r="H42" s="305"/>
    </row>
    <row r="43" spans="1:8" x14ac:dyDescent="0.25">
      <c r="A43">
        <v>1937</v>
      </c>
      <c r="B43" s="665"/>
      <c r="C43" s="773"/>
      <c r="D43" s="305"/>
      <c r="E43" s="309"/>
      <c r="F43" s="315"/>
      <c r="G43" s="670"/>
      <c r="H43" s="305">
        <f>'Sweden sources'!N42</f>
        <v>42.74</v>
      </c>
    </row>
    <row r="44" spans="1:8" x14ac:dyDescent="0.25">
      <c r="A44">
        <v>1938</v>
      </c>
      <c r="B44" s="665"/>
      <c r="C44" s="773"/>
      <c r="D44" s="305"/>
      <c r="E44" s="309"/>
      <c r="F44" s="315"/>
      <c r="G44" s="670"/>
      <c r="H44" s="305"/>
    </row>
    <row r="45" spans="1:8" x14ac:dyDescent="0.25">
      <c r="A45">
        <v>1939</v>
      </c>
      <c r="B45" s="665"/>
      <c r="C45" s="773"/>
      <c r="D45" s="305"/>
      <c r="E45" s="309"/>
      <c r="F45" s="315"/>
      <c r="G45" s="670"/>
      <c r="H45" s="305"/>
    </row>
    <row r="46" spans="1:8" x14ac:dyDescent="0.25">
      <c r="A46">
        <v>1940</v>
      </c>
      <c r="B46" s="665"/>
      <c r="C46" s="773"/>
      <c r="D46" s="305"/>
      <c r="E46" s="309"/>
      <c r="F46" s="315"/>
      <c r="G46" s="670"/>
      <c r="H46" s="305"/>
    </row>
    <row r="47" spans="1:8" x14ac:dyDescent="0.25">
      <c r="A47">
        <v>1941</v>
      </c>
      <c r="B47" s="665"/>
      <c r="C47" s="773"/>
      <c r="D47" s="305">
        <f>'Sweden sources'!F46</f>
        <v>10.288980033630462</v>
      </c>
      <c r="E47" s="309"/>
      <c r="F47" s="315"/>
      <c r="G47" s="670"/>
      <c r="H47" s="305"/>
    </row>
    <row r="48" spans="1:8" x14ac:dyDescent="0.25">
      <c r="A48">
        <v>1942</v>
      </c>
      <c r="B48" s="665"/>
      <c r="C48" s="773"/>
      <c r="D48" s="305"/>
      <c r="E48" s="309"/>
      <c r="F48" s="315"/>
      <c r="G48" s="670"/>
      <c r="H48" s="305"/>
    </row>
    <row r="49" spans="1:8" x14ac:dyDescent="0.25">
      <c r="A49">
        <v>1943</v>
      </c>
      <c r="B49" s="665"/>
      <c r="C49" s="773"/>
      <c r="D49" s="305">
        <f>'Sweden sources'!F48</f>
        <v>10.437908014143234</v>
      </c>
      <c r="E49" s="309"/>
      <c r="F49" s="315"/>
      <c r="G49" s="670"/>
      <c r="H49" s="305"/>
    </row>
    <row r="50" spans="1:8" x14ac:dyDescent="0.25">
      <c r="A50">
        <v>1944</v>
      </c>
      <c r="B50" s="665"/>
      <c r="C50" s="773"/>
      <c r="D50" s="305">
        <f>'Sweden sources'!F49</f>
        <v>10.037362397146303</v>
      </c>
      <c r="E50" s="309"/>
      <c r="F50" s="315"/>
      <c r="G50" s="670"/>
      <c r="H50" s="305"/>
    </row>
    <row r="51" spans="1:8" x14ac:dyDescent="0.25">
      <c r="A51">
        <v>1945</v>
      </c>
      <c r="B51" s="665"/>
      <c r="C51" s="773"/>
      <c r="D51" s="305">
        <f>'Sweden sources'!F50</f>
        <v>9.7726556380035632</v>
      </c>
      <c r="E51" s="309"/>
      <c r="F51" s="315"/>
      <c r="G51" s="670"/>
      <c r="H51" s="305">
        <f>'Sweden sources'!N50</f>
        <v>37.69</v>
      </c>
    </row>
    <row r="52" spans="1:8" x14ac:dyDescent="0.25">
      <c r="A52">
        <v>1946</v>
      </c>
      <c r="B52" s="665"/>
      <c r="C52" s="773"/>
      <c r="D52" s="305">
        <f>'Sweden sources'!F51</f>
        <v>10.07163496794551</v>
      </c>
      <c r="E52" s="309"/>
      <c r="F52" s="315"/>
      <c r="G52" s="670"/>
      <c r="H52" s="305">
        <f>'Sweden sources'!N51</f>
        <v>37.659999999999997</v>
      </c>
    </row>
    <row r="53" spans="1:8" x14ac:dyDescent="0.25">
      <c r="A53">
        <v>1947</v>
      </c>
      <c r="B53" s="665"/>
      <c r="C53" s="794"/>
      <c r="D53" s="305">
        <f>'Sweden sources'!F52</f>
        <v>8.6176432074283245</v>
      </c>
      <c r="E53" s="309"/>
      <c r="F53" s="315"/>
      <c r="G53" s="670"/>
      <c r="H53" s="305">
        <f>'Sweden sources'!N52</f>
        <v>34.71</v>
      </c>
    </row>
    <row r="54" spans="1:8" x14ac:dyDescent="0.25">
      <c r="A54">
        <v>1948</v>
      </c>
      <c r="B54" s="665"/>
      <c r="C54" s="794"/>
      <c r="D54" s="305">
        <f>'Sweden sources'!F53</f>
        <v>7.9038372991939836</v>
      </c>
      <c r="E54" s="309"/>
      <c r="F54" s="315"/>
      <c r="G54" s="670"/>
      <c r="H54" s="305">
        <f>'Sweden sources'!N53</f>
        <v>34.07</v>
      </c>
    </row>
    <row r="55" spans="1:8" x14ac:dyDescent="0.25">
      <c r="A55">
        <v>1949</v>
      </c>
      <c r="B55" s="665"/>
      <c r="C55" s="794"/>
      <c r="D55" s="305">
        <f>'Sweden sources'!F54</f>
        <v>7.6416302612790634</v>
      </c>
      <c r="E55" s="309"/>
      <c r="F55" s="315"/>
      <c r="G55" s="671"/>
      <c r="H55" s="305">
        <f>'Sweden sources'!N54</f>
        <v>33.17</v>
      </c>
    </row>
    <row r="56" spans="1:8" x14ac:dyDescent="0.25">
      <c r="A56">
        <v>1950</v>
      </c>
      <c r="B56" s="665"/>
      <c r="C56" s="794"/>
      <c r="D56" s="305">
        <f>'Sweden sources'!F55</f>
        <v>7.5857922711070476</v>
      </c>
      <c r="E56" s="309"/>
      <c r="F56" s="315"/>
      <c r="G56" s="672"/>
      <c r="H56" s="305">
        <f>'Sweden sources'!N55</f>
        <v>32.81</v>
      </c>
    </row>
    <row r="57" spans="1:8" x14ac:dyDescent="0.25">
      <c r="A57">
        <v>1951</v>
      </c>
      <c r="B57" s="665"/>
      <c r="C57" s="399">
        <f>'Sweden sources'!D56</f>
        <v>38.43</v>
      </c>
      <c r="D57" s="305">
        <f>'Sweden sources'!F56</f>
        <v>7.3290594232615467</v>
      </c>
      <c r="E57" s="309"/>
      <c r="F57" s="315"/>
      <c r="G57" s="673"/>
      <c r="H57" s="305">
        <f>'Sweden sources'!N56</f>
        <v>32.15</v>
      </c>
    </row>
    <row r="58" spans="1:8" x14ac:dyDescent="0.25">
      <c r="A58">
        <v>1952</v>
      </c>
      <c r="B58" s="665"/>
      <c r="C58" s="399"/>
      <c r="D58" s="305">
        <f>'Sweden sources'!F57</f>
        <v>6.8026244107448148</v>
      </c>
      <c r="E58" s="309"/>
      <c r="F58" s="315"/>
      <c r="G58" s="673"/>
      <c r="H58" s="305"/>
    </row>
    <row r="59" spans="1:8" x14ac:dyDescent="0.25">
      <c r="A59">
        <v>1953</v>
      </c>
      <c r="B59" s="665"/>
      <c r="C59" s="399"/>
      <c r="D59" s="305">
        <f>'Sweden sources'!F58</f>
        <v>6.9048663125462211</v>
      </c>
      <c r="E59" s="309"/>
      <c r="F59" s="315"/>
      <c r="G59" s="673"/>
      <c r="H59" s="305"/>
    </row>
    <row r="60" spans="1:8" x14ac:dyDescent="0.25">
      <c r="A60">
        <v>1954</v>
      </c>
      <c r="B60" s="665"/>
      <c r="C60" s="399"/>
      <c r="D60" s="305">
        <f>'Sweden sources'!F59</f>
        <v>6.9048435932410097</v>
      </c>
      <c r="E60" s="309"/>
      <c r="F60" s="315"/>
      <c r="G60" s="673"/>
      <c r="H60" s="305"/>
    </row>
    <row r="61" spans="1:8" x14ac:dyDescent="0.25">
      <c r="A61">
        <v>1955</v>
      </c>
      <c r="B61" s="665"/>
      <c r="C61" s="399"/>
      <c r="D61" s="305">
        <f>'Sweden sources'!F60</f>
        <v>6.7792510322866564</v>
      </c>
      <c r="E61" s="309"/>
      <c r="F61" s="315"/>
      <c r="G61" s="673"/>
      <c r="H61" s="305"/>
    </row>
    <row r="62" spans="1:8" x14ac:dyDescent="0.25">
      <c r="A62">
        <v>1956</v>
      </c>
      <c r="B62" s="665"/>
      <c r="C62" s="399">
        <f>'Sweden sources'!D61</f>
        <v>35.4</v>
      </c>
      <c r="D62" s="305">
        <f>'Sweden sources'!F61</f>
        <v>6.6474691247937194</v>
      </c>
      <c r="E62" s="309"/>
      <c r="F62" s="315"/>
      <c r="G62" s="673"/>
      <c r="H62" s="305"/>
    </row>
    <row r="63" spans="1:8" x14ac:dyDescent="0.25">
      <c r="A63">
        <v>1957</v>
      </c>
      <c r="B63" s="665"/>
      <c r="C63" s="399"/>
      <c r="D63" s="305">
        <f>'Sweden sources'!F62</f>
        <v>6.8134643132064951</v>
      </c>
      <c r="E63" s="309"/>
      <c r="F63" s="315"/>
      <c r="G63" s="673"/>
      <c r="H63" s="305"/>
    </row>
    <row r="64" spans="1:8" x14ac:dyDescent="0.25">
      <c r="A64">
        <v>1958</v>
      </c>
      <c r="B64" s="665"/>
      <c r="C64" s="399"/>
      <c r="D64" s="305">
        <f>'Sweden sources'!F63</f>
        <v>6.8135235354329131</v>
      </c>
      <c r="E64" s="309"/>
      <c r="F64" s="315"/>
      <c r="G64" s="673"/>
      <c r="H64" s="305"/>
    </row>
    <row r="65" spans="1:8" x14ac:dyDescent="0.25">
      <c r="A65">
        <v>1959</v>
      </c>
      <c r="B65" s="665"/>
      <c r="C65" s="399"/>
      <c r="D65" s="305">
        <f>'Sweden sources'!F64</f>
        <v>6.9972342238265677</v>
      </c>
      <c r="E65" s="309"/>
      <c r="F65" s="315"/>
      <c r="G65" s="673"/>
      <c r="H65" s="305"/>
    </row>
    <row r="66" spans="1:8" x14ac:dyDescent="0.25">
      <c r="A66">
        <v>1960</v>
      </c>
      <c r="B66" s="665"/>
      <c r="C66" s="399"/>
      <c r="D66" s="305">
        <f>'Sweden sources'!F65</f>
        <v>6.8322087812458792</v>
      </c>
      <c r="E66" s="309"/>
      <c r="F66" s="315"/>
      <c r="G66" s="673"/>
      <c r="H66" s="305"/>
    </row>
    <row r="67" spans="1:8" x14ac:dyDescent="0.25">
      <c r="A67">
        <v>1961</v>
      </c>
      <c r="B67" s="665"/>
      <c r="C67" s="399"/>
      <c r="D67" s="305">
        <f>'Sweden sources'!F66</f>
        <v>6.7710339860631601</v>
      </c>
      <c r="E67" s="309"/>
      <c r="F67" s="315"/>
      <c r="G67" s="673"/>
      <c r="H67" s="305"/>
    </row>
    <row r="68" spans="1:8" x14ac:dyDescent="0.25">
      <c r="A68">
        <v>1962</v>
      </c>
      <c r="B68" s="665"/>
      <c r="C68" s="399"/>
      <c r="D68" s="305">
        <f>'Sweden sources'!F67</f>
        <v>6.6469189752721096</v>
      </c>
      <c r="E68" s="309"/>
      <c r="F68" s="315"/>
      <c r="G68" s="673"/>
      <c r="H68" s="305"/>
    </row>
    <row r="69" spans="1:8" x14ac:dyDescent="0.25">
      <c r="A69">
        <v>1963</v>
      </c>
      <c r="B69" s="665"/>
      <c r="C69" s="399"/>
      <c r="D69" s="305">
        <f>'Sweden sources'!F68</f>
        <v>6.639493338485476</v>
      </c>
      <c r="E69" s="309"/>
      <c r="F69" s="315"/>
      <c r="G69" s="675"/>
      <c r="H69" s="305"/>
    </row>
    <row r="70" spans="1:8" x14ac:dyDescent="0.25">
      <c r="A70">
        <v>1964</v>
      </c>
      <c r="B70" s="665"/>
      <c r="C70" s="399"/>
      <c r="D70" s="305">
        <f>'Sweden sources'!F69</f>
        <v>6.5037991850097479</v>
      </c>
      <c r="E70" s="309"/>
      <c r="F70" s="315"/>
      <c r="G70" s="675"/>
      <c r="H70" s="305"/>
    </row>
    <row r="71" spans="1:8" ht="15.75" thickBot="1" x14ac:dyDescent="0.3">
      <c r="A71">
        <v>1965</v>
      </c>
      <c r="B71" s="665"/>
      <c r="C71" s="399"/>
      <c r="D71" s="735">
        <f>'Sweden sources'!F70</f>
        <v>6.4707239189332872</v>
      </c>
      <c r="E71" s="309"/>
      <c r="F71" s="315"/>
      <c r="G71" s="675"/>
      <c r="H71" s="305"/>
    </row>
    <row r="72" spans="1:8" ht="15.75" thickTop="1" x14ac:dyDescent="0.25">
      <c r="A72">
        <v>1966</v>
      </c>
      <c r="B72" s="665"/>
      <c r="C72" s="399"/>
      <c r="D72" s="1085">
        <f>'Sweden sources'!F71</f>
        <v>6.3478311149745155</v>
      </c>
      <c r="E72" s="233"/>
      <c r="F72" s="804"/>
      <c r="G72" s="675"/>
      <c r="H72" s="305">
        <f>'Sweden sources'!N71</f>
        <v>23.41</v>
      </c>
    </row>
    <row r="73" spans="1:8" x14ac:dyDescent="0.25">
      <c r="A73">
        <v>1967</v>
      </c>
      <c r="B73" s="665"/>
      <c r="C73" s="399">
        <f>'Sweden sources'!D72</f>
        <v>35.020000000000003</v>
      </c>
      <c r="D73" s="305">
        <f>'Sweden sources'!F72</f>
        <v>6.5467970691540733</v>
      </c>
      <c r="E73" s="233"/>
      <c r="F73" s="804"/>
      <c r="G73" s="675"/>
      <c r="H73" s="305"/>
    </row>
    <row r="74" spans="1:8" x14ac:dyDescent="0.25">
      <c r="A74">
        <v>1968</v>
      </c>
      <c r="B74" s="665"/>
      <c r="C74" s="399"/>
      <c r="D74" s="305">
        <f>'Sweden sources'!F73</f>
        <v>6.5678808512590772</v>
      </c>
      <c r="E74" s="233"/>
      <c r="F74" s="804"/>
      <c r="G74" s="675"/>
      <c r="H74" s="305"/>
    </row>
    <row r="75" spans="1:8" x14ac:dyDescent="0.25">
      <c r="A75">
        <v>1969</v>
      </c>
      <c r="B75" s="665"/>
      <c r="C75" s="399"/>
      <c r="D75" s="305">
        <f>'Sweden sources'!F74</f>
        <v>6.408960108207741</v>
      </c>
      <c r="E75" s="233"/>
      <c r="F75" s="804"/>
      <c r="G75" s="675"/>
      <c r="H75" s="305"/>
    </row>
    <row r="76" spans="1:8" ht="15.75" thickBot="1" x14ac:dyDescent="0.3">
      <c r="A76">
        <v>1970</v>
      </c>
      <c r="B76" s="665"/>
      <c r="C76" s="399"/>
      <c r="D76" s="735">
        <f>'Sweden sources'!F75</f>
        <v>6.1591082292662263</v>
      </c>
      <c r="E76" s="233"/>
      <c r="F76" s="804"/>
      <c r="G76" s="675"/>
      <c r="H76" s="305">
        <f>'Sweden sources'!N75</f>
        <v>20.059999999999999</v>
      </c>
    </row>
    <row r="77" spans="1:8" ht="15.75" thickTop="1" x14ac:dyDescent="0.25">
      <c r="A77">
        <v>1971</v>
      </c>
      <c r="B77" s="665"/>
      <c r="C77" s="399"/>
      <c r="D77" s="1085">
        <f>'Sweden sources'!F76</f>
        <v>5.804637637083327</v>
      </c>
      <c r="E77" s="372"/>
      <c r="F77" s="804"/>
      <c r="G77" s="675"/>
      <c r="H77" s="305"/>
    </row>
    <row r="78" spans="1:8" x14ac:dyDescent="0.25">
      <c r="A78">
        <v>1972</v>
      </c>
      <c r="B78" s="665"/>
      <c r="C78" s="399"/>
      <c r="D78" s="305">
        <f>'Sweden sources'!F77</f>
        <v>5.6652897668421645</v>
      </c>
      <c r="E78" s="233"/>
      <c r="F78" s="804"/>
      <c r="G78" s="675"/>
      <c r="H78" s="305"/>
    </row>
    <row r="79" spans="1:8" x14ac:dyDescent="0.25">
      <c r="A79">
        <v>1973</v>
      </c>
      <c r="B79" s="665"/>
      <c r="C79" s="399">
        <f>'Sweden sources'!D78</f>
        <v>32.35</v>
      </c>
      <c r="D79" s="305">
        <f>'Sweden sources'!F78</f>
        <v>5.5655384897244629</v>
      </c>
      <c r="E79" s="233"/>
      <c r="F79" s="804"/>
      <c r="G79" s="675"/>
      <c r="H79" s="305"/>
    </row>
    <row r="80" spans="1:8" x14ac:dyDescent="0.25">
      <c r="A80">
        <v>1974</v>
      </c>
      <c r="B80" s="665"/>
      <c r="C80" s="794"/>
      <c r="D80" s="305">
        <f>'Sweden sources'!F79</f>
        <v>5.4720684174091385</v>
      </c>
      <c r="E80" s="233"/>
      <c r="F80" s="804"/>
      <c r="G80" s="675"/>
      <c r="H80" s="305"/>
    </row>
    <row r="81" spans="1:8" x14ac:dyDescent="0.25">
      <c r="A81">
        <v>1975</v>
      </c>
      <c r="B81" s="665">
        <f>'Sweden sources'!C80*'Sweden '!B$95/'Sweden sources'!C$94</f>
        <v>23.83943661971831</v>
      </c>
      <c r="C81" s="794"/>
      <c r="D81" s="305">
        <f>'Sweden sources'!F80</f>
        <v>5.2930664695576786</v>
      </c>
      <c r="E81" s="233"/>
      <c r="F81" s="377">
        <f>'Sweden sources'!I80</f>
        <v>11.8</v>
      </c>
      <c r="G81" s="675">
        <f>'Sweden sources'!K80</f>
        <v>156.04973696795793</v>
      </c>
      <c r="H81" s="305">
        <f>'Sweden sources'!N80</f>
        <v>17</v>
      </c>
    </row>
    <row r="82" spans="1:8" x14ac:dyDescent="0.25">
      <c r="A82">
        <v>1976</v>
      </c>
      <c r="B82" s="665"/>
      <c r="C82" s="773"/>
      <c r="D82" s="305">
        <f>'Sweden sources'!F81</f>
        <v>4.9541143583611227</v>
      </c>
      <c r="E82" s="372"/>
      <c r="F82" s="377"/>
      <c r="G82" s="675"/>
      <c r="H82" s="305"/>
    </row>
    <row r="83" spans="1:8" x14ac:dyDescent="0.25">
      <c r="A83">
        <v>1977</v>
      </c>
      <c r="B83" s="665"/>
      <c r="C83" s="773"/>
      <c r="D83" s="305">
        <f>'Sweden sources'!F82</f>
        <v>4.6949433808669827</v>
      </c>
      <c r="E83" s="805"/>
      <c r="F83" s="377"/>
      <c r="G83" s="675"/>
      <c r="H83" s="305"/>
    </row>
    <row r="84" spans="1:8" x14ac:dyDescent="0.25">
      <c r="A84">
        <v>1978</v>
      </c>
      <c r="B84" s="665">
        <f>'Sweden sources'!C83*'Sweden '!B$95/'Sweden sources'!C$94</f>
        <v>22.52112676056338</v>
      </c>
      <c r="C84" s="773"/>
      <c r="D84" s="305">
        <f>'Sweden sources'!F83</f>
        <v>4.467141742705663</v>
      </c>
      <c r="E84" s="372"/>
      <c r="F84" s="377">
        <f>'Sweden sources'!I83</f>
        <v>9.1</v>
      </c>
      <c r="G84" s="675">
        <f>'Sweden sources'!K83</f>
        <v>148.52182074143596</v>
      </c>
      <c r="H84" s="305">
        <f>'Sweden sources'!N83</f>
        <v>16.600000000000001</v>
      </c>
    </row>
    <row r="85" spans="1:8" x14ac:dyDescent="0.25">
      <c r="A85">
        <v>1979</v>
      </c>
      <c r="B85" s="665"/>
      <c r="C85" s="773"/>
      <c r="D85" s="305">
        <f>'Sweden sources'!F84</f>
        <v>4.2507629601537218</v>
      </c>
      <c r="E85" s="372"/>
      <c r="F85" s="377"/>
      <c r="G85" s="675"/>
      <c r="H85" s="305"/>
    </row>
    <row r="86" spans="1:8" x14ac:dyDescent="0.25">
      <c r="A86">
        <v>1980</v>
      </c>
      <c r="B86" s="665">
        <f>'Sweden sources'!C85*'Sweden '!B$95/'Sweden sources'!C$94</f>
        <v>22.081690140845073</v>
      </c>
      <c r="C86" s="773"/>
      <c r="D86" s="305">
        <f>'Sweden sources'!F85</f>
        <v>4.0523383021433226</v>
      </c>
      <c r="E86" s="805"/>
      <c r="F86" s="377">
        <f>'Sweden sources'!I85</f>
        <v>8</v>
      </c>
      <c r="G86" s="675">
        <f>'Sweden sources'!K85</f>
        <v>152.30392156862746</v>
      </c>
      <c r="H86" s="305"/>
    </row>
    <row r="87" spans="1:8" x14ac:dyDescent="0.25">
      <c r="A87">
        <v>1981</v>
      </c>
      <c r="B87" s="665">
        <f>'Sweden sources'!C86*'Sweden '!B$95/'Sweden sources'!C$94</f>
        <v>21.861971830985915</v>
      </c>
      <c r="C87" s="773"/>
      <c r="D87" s="305">
        <f>'Sweden sources'!F86</f>
        <v>3.9683848350591342</v>
      </c>
      <c r="E87" s="372"/>
      <c r="F87" s="377">
        <f>'Sweden sources'!I86</f>
        <v>8.1999999999999993</v>
      </c>
      <c r="G87" s="675">
        <f>'Sweden sources'!K86</f>
        <v>150.73343449671219</v>
      </c>
      <c r="H87" s="305"/>
    </row>
    <row r="88" spans="1:8" x14ac:dyDescent="0.25">
      <c r="A88">
        <v>1982</v>
      </c>
      <c r="B88" s="665">
        <f>'Sweden sources'!C87*'Sweden '!B$95/'Sweden sources'!C$94</f>
        <v>22.301408450704226</v>
      </c>
      <c r="C88" s="773"/>
      <c r="D88" s="305">
        <f>'Sweden sources'!F87</f>
        <v>3.9799646152324293</v>
      </c>
      <c r="E88" s="372"/>
      <c r="F88" s="377">
        <f>'Sweden sources'!I87</f>
        <v>9.8000000000000007</v>
      </c>
      <c r="G88" s="675">
        <f>'Sweden sources'!K87</f>
        <v>148.85145482388975</v>
      </c>
      <c r="H88" s="305"/>
    </row>
    <row r="89" spans="1:8" ht="15" customHeight="1" x14ac:dyDescent="0.25">
      <c r="A89">
        <v>1983</v>
      </c>
      <c r="B89" s="665">
        <f>'Sweden sources'!C88*'Sweden '!B$95/'Sweden sources'!C$94</f>
        <v>22.081690140845073</v>
      </c>
      <c r="C89" s="773"/>
      <c r="D89" s="305">
        <f>'Sweden sources'!F88</f>
        <v>4.0830214735617343</v>
      </c>
      <c r="E89" s="372"/>
      <c r="F89" s="377">
        <f>'Sweden sources'!I88</f>
        <v>9.6</v>
      </c>
      <c r="G89" s="675">
        <f>'Sweden sources'!K88</f>
        <v>146.11848825331973</v>
      </c>
      <c r="H89" s="305">
        <f>'Sweden sources'!N88</f>
        <v>17.7</v>
      </c>
    </row>
    <row r="90" spans="1:8" x14ac:dyDescent="0.25">
      <c r="A90">
        <v>1984</v>
      </c>
      <c r="B90" s="665">
        <f>'Sweden sources'!C89*'Sweden '!B$95/'Sweden sources'!C$94</f>
        <v>23.070422535211268</v>
      </c>
      <c r="C90" s="773"/>
      <c r="D90" s="305">
        <f>'Sweden sources'!F89</f>
        <v>4.1305873994705697</v>
      </c>
      <c r="E90" s="372"/>
      <c r="F90" s="377">
        <f>'Sweden sources'!I89</f>
        <v>10.4</v>
      </c>
      <c r="G90" s="675">
        <f>'Sweden sources'!K89</f>
        <v>148.04469273743015</v>
      </c>
      <c r="H90" s="305"/>
    </row>
    <row r="91" spans="1:8" x14ac:dyDescent="0.25">
      <c r="A91">
        <v>1985</v>
      </c>
      <c r="B91" s="665">
        <f>'Sweden sources'!C90*'Sweden '!B$95/'Sweden sources'!C$94</f>
        <v>23.180281690140841</v>
      </c>
      <c r="C91" s="773"/>
      <c r="D91" s="305">
        <f>'Sweden sources'!F90</f>
        <v>4.1180805697617417</v>
      </c>
      <c r="E91" s="806"/>
      <c r="F91" s="377">
        <f>'Sweden sources'!I90</f>
        <v>8.6</v>
      </c>
      <c r="G91" s="675">
        <f>'Sweden sources'!K90</f>
        <v>154.05684754521963</v>
      </c>
      <c r="H91" s="305">
        <f>'Sweden sources'!N90</f>
        <v>16.5</v>
      </c>
    </row>
    <row r="92" spans="1:8" x14ac:dyDescent="0.25">
      <c r="A92">
        <v>1986</v>
      </c>
      <c r="B92" s="665">
        <f>'Sweden sources'!C91*'Sweden '!B$95/'Sweden sources'!C$94</f>
        <v>24.16901408450704</v>
      </c>
      <c r="C92" s="773"/>
      <c r="D92" s="305">
        <f>'Sweden sources'!F91</f>
        <v>4.1055737400529138</v>
      </c>
      <c r="E92" s="806"/>
      <c r="F92" s="377"/>
      <c r="G92" s="675">
        <f>'Sweden sources'!K91</f>
        <v>152.18687872763419</v>
      </c>
      <c r="H92" s="305"/>
    </row>
    <row r="93" spans="1:8" x14ac:dyDescent="0.25">
      <c r="A93">
        <v>1987</v>
      </c>
      <c r="B93" s="665">
        <f>'Sweden sources'!C92*'Sweden '!B$95/'Sweden sources'!C$94</f>
        <v>22.960563380281688</v>
      </c>
      <c r="C93" s="773"/>
      <c r="D93" s="305">
        <f>'Sweden sources'!F92</f>
        <v>4.2417179454860188</v>
      </c>
      <c r="E93" s="806"/>
      <c r="F93" s="804"/>
      <c r="G93" s="675">
        <f>'Sweden sources'!K92</f>
        <v>152.70531400966183</v>
      </c>
      <c r="H93" s="305"/>
    </row>
    <row r="94" spans="1:8" x14ac:dyDescent="0.25">
      <c r="A94">
        <v>1988</v>
      </c>
      <c r="B94" s="666">
        <f>'Sweden sources'!C93*'Sweden '!B$95/'Sweden sources'!C$94</f>
        <v>22.960563380281688</v>
      </c>
      <c r="C94" s="773"/>
      <c r="D94" s="305">
        <f>'Sweden sources'!F93</f>
        <v>4.3834760291602572</v>
      </c>
      <c r="E94" s="806"/>
      <c r="F94" s="804"/>
      <c r="G94" s="675">
        <f>'Sweden sources'!K93</f>
        <v>151.88501413760602</v>
      </c>
      <c r="H94" s="305">
        <f>'Sweden sources'!N93</f>
        <v>18.399999999999999</v>
      </c>
    </row>
    <row r="95" spans="1:8" x14ac:dyDescent="0.25">
      <c r="A95">
        <v>1989</v>
      </c>
      <c r="B95" s="793">
        <f>'Sweden sources'!B94*100</f>
        <v>23.4</v>
      </c>
      <c r="C95" s="773"/>
      <c r="D95" s="305">
        <f>'Sweden sources'!F94</f>
        <v>4.4756954667207989</v>
      </c>
      <c r="E95" s="372"/>
      <c r="F95" s="804"/>
      <c r="G95" s="675">
        <f>'Sweden sources'!K94</f>
        <v>152.3112128146453</v>
      </c>
      <c r="H95" s="305"/>
    </row>
    <row r="96" spans="1:8" x14ac:dyDescent="0.25">
      <c r="A96">
        <v>1990</v>
      </c>
      <c r="B96" s="665">
        <f>'Sweden sources'!B95*100</f>
        <v>23.7</v>
      </c>
      <c r="C96" s="773"/>
      <c r="D96" s="305">
        <f>'Sweden sources'!F95</f>
        <v>4.381342044091304</v>
      </c>
      <c r="E96" s="372"/>
      <c r="F96" s="804"/>
      <c r="G96" s="675">
        <f>'Sweden sources'!K95</f>
        <v>151.5756768752774</v>
      </c>
      <c r="H96" s="305">
        <f>'Sweden sources'!N95</f>
        <v>20.7</v>
      </c>
    </row>
    <row r="97" spans="1:8" x14ac:dyDescent="0.25">
      <c r="A97">
        <v>1991</v>
      </c>
      <c r="B97" s="665">
        <f>'Sweden sources'!B96*100</f>
        <v>24.9</v>
      </c>
      <c r="C97" s="773"/>
      <c r="D97" s="305">
        <f>'Sweden sources'!F96</f>
        <v>5.0953850000000003</v>
      </c>
      <c r="E97" s="372">
        <f>'Sweden sources'!H96</f>
        <v>7.3</v>
      </c>
      <c r="F97" s="804"/>
      <c r="G97" s="675">
        <f>'Sweden sources'!K96</f>
        <v>155.13413506012952</v>
      </c>
      <c r="H97" s="305"/>
    </row>
    <row r="98" spans="1:8" x14ac:dyDescent="0.25">
      <c r="A98" s="6">
        <v>1992</v>
      </c>
      <c r="B98" s="665">
        <f>'Sweden sources'!B97*100</f>
        <v>24.1</v>
      </c>
      <c r="C98" s="773"/>
      <c r="D98" s="305">
        <f>'Sweden sources'!F97</f>
        <v>5.0386499999999996</v>
      </c>
      <c r="E98" s="372"/>
      <c r="F98" s="804"/>
      <c r="G98" s="675">
        <f>'Sweden sources'!K97</f>
        <v>156.9366852886406</v>
      </c>
      <c r="H98" s="305">
        <f>'Sweden sources'!N97</f>
        <v>19.5</v>
      </c>
    </row>
    <row r="99" spans="1:8" x14ac:dyDescent="0.25">
      <c r="A99" s="6">
        <v>1993</v>
      </c>
      <c r="B99" s="665">
        <f>'Sweden sources'!B98*100</f>
        <v>24.3</v>
      </c>
      <c r="C99" s="773"/>
      <c r="D99" s="305">
        <f>'Sweden sources'!F98</f>
        <v>5.2220880000000003</v>
      </c>
      <c r="E99" s="372"/>
      <c r="F99" s="804"/>
      <c r="G99" s="675">
        <f>'Sweden sources'!K98</f>
        <v>159.13370998116761</v>
      </c>
      <c r="H99" s="305"/>
    </row>
    <row r="100" spans="1:8" x14ac:dyDescent="0.25">
      <c r="A100" s="6">
        <v>1994</v>
      </c>
      <c r="B100" s="665">
        <f>'Sweden sources'!B99*100</f>
        <v>27.1</v>
      </c>
      <c r="C100" s="773"/>
      <c r="D100" s="305">
        <f>'Sweden sources'!F99</f>
        <v>5.532063</v>
      </c>
      <c r="E100" s="372"/>
      <c r="F100" s="804"/>
      <c r="G100" s="675">
        <f>'Sweden sources'!K99</f>
        <v>160.98012020342117</v>
      </c>
      <c r="H100" s="305"/>
    </row>
    <row r="101" spans="1:8" x14ac:dyDescent="0.25">
      <c r="A101" s="6">
        <v>1995</v>
      </c>
      <c r="B101" s="665">
        <f>'Sweden sources'!B100*100</f>
        <v>24.4</v>
      </c>
      <c r="C101" s="773"/>
      <c r="D101" s="305">
        <f>'Sweden sources'!F100</f>
        <v>5.2492039999999998</v>
      </c>
      <c r="E101" s="372">
        <f>'Sweden sources'!H100</f>
        <v>7.3</v>
      </c>
      <c r="F101" s="804"/>
      <c r="G101" s="675">
        <f>'Sweden sources'!K100</f>
        <v>158.90603085553997</v>
      </c>
      <c r="H101" s="305"/>
    </row>
    <row r="102" spans="1:8" x14ac:dyDescent="0.25">
      <c r="A102" s="6">
        <v>1996</v>
      </c>
      <c r="B102" s="665">
        <f>'Sweden sources'!B101*100</f>
        <v>25.3</v>
      </c>
      <c r="C102" s="773"/>
      <c r="D102" s="305">
        <f>'Sweden sources'!F101</f>
        <v>5.5898729999999999</v>
      </c>
      <c r="E102" s="372">
        <f>'Sweden sources'!H101</f>
        <v>8.5</v>
      </c>
      <c r="F102" s="804"/>
      <c r="G102" s="675">
        <f>'Sweden sources'!K101</f>
        <v>162.33362910381544</v>
      </c>
      <c r="H102" s="305"/>
    </row>
    <row r="103" spans="1:8" x14ac:dyDescent="0.25">
      <c r="A103" s="6">
        <v>1997</v>
      </c>
      <c r="B103" s="665">
        <f>'Sweden sources'!B102*100</f>
        <v>27.699999999999996</v>
      </c>
      <c r="C103" s="773"/>
      <c r="D103" s="305">
        <f>'Sweden sources'!F102</f>
        <v>5.7236390000000004</v>
      </c>
      <c r="E103" s="372">
        <f>'Sweden sources'!H102</f>
        <v>8.5</v>
      </c>
      <c r="F103" s="804"/>
      <c r="G103" s="675">
        <f>'Sweden sources'!K102</f>
        <v>160.68044788975021</v>
      </c>
      <c r="H103" s="305">
        <f>'Sweden sources'!N102</f>
        <v>20.3</v>
      </c>
    </row>
    <row r="104" spans="1:8" x14ac:dyDescent="0.25">
      <c r="A104" s="6">
        <v>1998</v>
      </c>
      <c r="B104" s="665">
        <f>'Sweden sources'!B103*100</f>
        <v>26.3</v>
      </c>
      <c r="C104" s="773"/>
      <c r="D104" s="305">
        <f>'Sweden sources'!F103</f>
        <v>5.8681859999999997</v>
      </c>
      <c r="E104" s="372">
        <f>'Sweden sources'!H103</f>
        <v>8.3000000000000007</v>
      </c>
      <c r="F104" s="804"/>
      <c r="G104" s="675">
        <f>'Sweden sources'!K103</f>
        <v>162.96142679386148</v>
      </c>
      <c r="H104" s="305"/>
    </row>
    <row r="105" spans="1:8" ht="15.75" thickBot="1" x14ac:dyDescent="0.3">
      <c r="A105" s="6">
        <v>1999</v>
      </c>
      <c r="B105" s="665">
        <f>'Sweden sources'!B104*100</f>
        <v>28.1</v>
      </c>
      <c r="C105" s="773"/>
      <c r="D105" s="305">
        <f>'Sweden sources'!F104</f>
        <v>6.011876</v>
      </c>
      <c r="E105" s="372">
        <f>'Sweden sources'!H104</f>
        <v>8.4</v>
      </c>
      <c r="F105" s="804"/>
      <c r="G105" s="675">
        <f>'Sweden sources'!K104</f>
        <v>164.45709638064253</v>
      </c>
      <c r="H105" s="735">
        <f>'Sweden sources'!N104</f>
        <v>19.29</v>
      </c>
    </row>
    <row r="106" spans="1:8" ht="15.75" thickTop="1" x14ac:dyDescent="0.25">
      <c r="A106" s="6">
        <v>2000</v>
      </c>
      <c r="B106" s="665">
        <f>'Sweden sources'!B105*100</f>
        <v>31.3</v>
      </c>
      <c r="C106" s="773"/>
      <c r="D106" s="305">
        <f>'Sweden sources'!F105</f>
        <v>5.96509</v>
      </c>
      <c r="E106" s="372">
        <f>'Sweden sources'!H105</f>
        <v>9.3000000000000007</v>
      </c>
      <c r="F106" s="804"/>
      <c r="G106" s="675">
        <f>'Sweden sources'!K105</f>
        <v>169.22465208747514</v>
      </c>
      <c r="H106" s="1085">
        <f>'Sweden sources'!O105</f>
        <v>21.412979811429977</v>
      </c>
    </row>
    <row r="107" spans="1:8" x14ac:dyDescent="0.25">
      <c r="A107" s="6">
        <v>2001</v>
      </c>
      <c r="B107" s="665">
        <f>'Sweden sources'!B106*100</f>
        <v>28.199999999999996</v>
      </c>
      <c r="C107" s="773"/>
      <c r="D107" s="305">
        <f>'Sweden sources'!F106</f>
        <v>5.948817</v>
      </c>
      <c r="E107" s="372">
        <f>'Sweden sources'!H106</f>
        <v>9.3000000000000007</v>
      </c>
      <c r="F107" s="804"/>
      <c r="G107" s="675">
        <f>'Sweden sources'!K106</f>
        <v>166.91464369616287</v>
      </c>
      <c r="H107" s="305">
        <f>'Sweden sources'!O106</f>
        <v>20.690279453992844</v>
      </c>
    </row>
    <row r="108" spans="1:8" x14ac:dyDescent="0.25">
      <c r="A108" s="6">
        <v>2002</v>
      </c>
      <c r="B108" s="665">
        <f>'Sweden sources'!B107*100</f>
        <v>28.000000000000004</v>
      </c>
      <c r="C108" s="773"/>
      <c r="D108" s="305">
        <f>'Sweden sources'!F107</f>
        <v>5.6669489999999998</v>
      </c>
      <c r="E108" s="372">
        <f>'Sweden sources'!H107</f>
        <v>9.6999999999999993</v>
      </c>
      <c r="F108" s="804"/>
      <c r="G108" s="675">
        <f>'Sweden sources'!K107</f>
        <v>165.50402453047144</v>
      </c>
      <c r="H108" s="305">
        <f>'Sweden sources'!O107</f>
        <v>21.155236661434174</v>
      </c>
    </row>
    <row r="109" spans="1:8" x14ac:dyDescent="0.25">
      <c r="A109" s="6">
        <v>2003</v>
      </c>
      <c r="B109" s="665">
        <f>'Sweden sources'!B108*100</f>
        <v>27.6</v>
      </c>
      <c r="C109" s="773"/>
      <c r="D109" s="305">
        <f>'Sweden sources'!F108</f>
        <v>5.5183530000000003</v>
      </c>
      <c r="E109" s="372">
        <f>'Sweden sources'!H108</f>
        <v>8.9</v>
      </c>
      <c r="F109" s="804"/>
      <c r="G109" s="675">
        <f>'Sweden sources'!K108</f>
        <v>165.25911708253358</v>
      </c>
      <c r="H109" s="305">
        <f>'Sweden sources'!O108</f>
        <v>20.746957510709763</v>
      </c>
    </row>
    <row r="110" spans="1:8" x14ac:dyDescent="0.25">
      <c r="A110" s="6">
        <v>2004</v>
      </c>
      <c r="B110" s="665">
        <f>'Sweden sources'!B109*100</f>
        <v>28.1</v>
      </c>
      <c r="C110" s="773"/>
      <c r="D110" s="305">
        <f>'Sweden sources'!F109</f>
        <v>5.7155820000000004</v>
      </c>
      <c r="E110" s="372">
        <f>'Sweden sources'!H109</f>
        <v>9.3000000000000007</v>
      </c>
      <c r="F110" s="804"/>
      <c r="G110" s="675">
        <f>'Sweden sources'!K109</f>
        <v>162.76041666666666</v>
      </c>
      <c r="H110" s="305">
        <f>'Sweden sources'!O109</f>
        <v>20.790950953960419</v>
      </c>
    </row>
    <row r="111" spans="1:8" x14ac:dyDescent="0.25">
      <c r="A111" s="6">
        <v>2005</v>
      </c>
      <c r="B111" s="665">
        <f>'Sweden sources'!B110*100</f>
        <v>29.600000000000005</v>
      </c>
      <c r="C111" s="773"/>
      <c r="D111" s="305">
        <f>'Sweden sources'!F110</f>
        <v>6.2751250000000001</v>
      </c>
      <c r="E111" s="372">
        <f>'Sweden sources'!H110</f>
        <v>10.1</v>
      </c>
      <c r="F111" s="804"/>
      <c r="G111" s="675">
        <f>'Sweden sources'!L110*100</f>
        <v>164.7</v>
      </c>
      <c r="H111" s="305">
        <f>'Sweden sources'!O110</f>
        <v>21.045133471488953</v>
      </c>
    </row>
    <row r="112" spans="1:8" x14ac:dyDescent="0.25">
      <c r="A112" s="6">
        <v>2006</v>
      </c>
      <c r="B112" s="665">
        <f>'Sweden sources'!B111*100</f>
        <v>31.1</v>
      </c>
      <c r="C112" s="773"/>
      <c r="D112" s="305">
        <f>'Sweden sources'!F111</f>
        <v>6.6107079999999998</v>
      </c>
      <c r="E112" s="372">
        <f>'Sweden sources'!H111</f>
        <v>10.199999999999999</v>
      </c>
      <c r="F112" s="804"/>
      <c r="G112" s="675">
        <f>'Sweden sources'!L111*100</f>
        <v>167</v>
      </c>
      <c r="H112" s="305">
        <f>'Sweden sources'!O111</f>
        <v>21.504994481801987</v>
      </c>
    </row>
    <row r="113" spans="1:8" x14ac:dyDescent="0.25">
      <c r="A113" s="6">
        <v>2007</v>
      </c>
      <c r="B113" s="665">
        <f>'Sweden sources'!B112*100</f>
        <v>33.200000000000003</v>
      </c>
      <c r="C113" s="773"/>
      <c r="D113" s="305">
        <f>'Sweden sources'!F112</f>
        <v>6.9078530000000002</v>
      </c>
      <c r="E113" s="372">
        <f>'Sweden sources'!H112</f>
        <v>12.2</v>
      </c>
      <c r="F113" s="804"/>
      <c r="G113" s="675">
        <f>'Sweden sources'!L112*100</f>
        <v>167.4</v>
      </c>
      <c r="H113" s="305">
        <f>'Sweden sources'!O112</f>
        <v>19.157685339450836</v>
      </c>
    </row>
    <row r="114" spans="1:8" x14ac:dyDescent="0.25">
      <c r="A114" s="6">
        <v>2008</v>
      </c>
      <c r="B114" s="665">
        <f>'Sweden sources'!B113*100</f>
        <v>31.4</v>
      </c>
      <c r="C114" s="773"/>
      <c r="D114" s="305">
        <f>'Sweden sources'!F113</f>
        <v>7.0866480000000003</v>
      </c>
      <c r="E114" s="372">
        <f>'Sweden sources'!H113</f>
        <v>13.2</v>
      </c>
      <c r="F114" s="804"/>
      <c r="G114" s="675">
        <f>'Sweden sources'!L113*100</f>
        <v>165.69998999999999</v>
      </c>
      <c r="H114" s="305">
        <f>'Sweden sources'!O113</f>
        <v>17.931994795799255</v>
      </c>
    </row>
    <row r="115" spans="1:8" x14ac:dyDescent="0.25">
      <c r="A115" s="6">
        <v>2009</v>
      </c>
      <c r="B115" s="665">
        <f>'Sweden sources'!B114*100</f>
        <v>32</v>
      </c>
      <c r="C115" s="773"/>
      <c r="D115" s="305">
        <f>'Sweden sources'!F114</f>
        <v>6.7210739999999998</v>
      </c>
      <c r="E115" s="372">
        <f>'Sweden sources'!H114</f>
        <v>13.4</v>
      </c>
      <c r="F115" s="804"/>
      <c r="G115" s="675">
        <f>'Sweden sources'!L114*100</f>
        <v>167.6</v>
      </c>
      <c r="H115" s="305">
        <f>'Sweden sources'!O114</f>
        <v>21.691971272230148</v>
      </c>
    </row>
    <row r="116" spans="1:8" x14ac:dyDescent="0.25">
      <c r="A116" s="6">
        <v>2010</v>
      </c>
      <c r="B116" s="665">
        <f>'Sweden sources'!B115*100</f>
        <v>32.5</v>
      </c>
      <c r="C116" s="773"/>
      <c r="D116" s="305">
        <f>'Sweden sources'!F115</f>
        <v>6.9141260000000004</v>
      </c>
      <c r="E116" s="372">
        <f>'Sweden sources'!H115</f>
        <v>14.1</v>
      </c>
      <c r="F116" s="804"/>
      <c r="G116" s="675">
        <f>'Sweden sources'!L115*100</f>
        <v>162</v>
      </c>
      <c r="H116" s="305">
        <f>'Sweden sources'!O115</f>
        <v>20.903818309307098</v>
      </c>
    </row>
    <row r="117" spans="1:8" x14ac:dyDescent="0.25">
      <c r="A117" s="6">
        <v>2011</v>
      </c>
      <c r="B117" s="665">
        <f>'Sweden sources'!B116*100</f>
        <v>32.6</v>
      </c>
      <c r="C117" s="773"/>
      <c r="D117" s="305">
        <f>'Sweden sources'!F116</f>
        <v>7.0208849999999998</v>
      </c>
      <c r="E117" s="372">
        <f>'Sweden sources'!H116</f>
        <v>14.4</v>
      </c>
      <c r="F117" s="804"/>
      <c r="G117" s="675">
        <f>'Sweden sources'!L116*100</f>
        <v>166.3</v>
      </c>
      <c r="H117" s="305">
        <f>'Sweden sources'!O116</f>
        <v>20.787883549928665</v>
      </c>
    </row>
    <row r="118" spans="1:8" x14ac:dyDescent="0.25">
      <c r="A118" s="6">
        <v>2012</v>
      </c>
      <c r="B118" s="665">
        <f>'Sweden sources'!B117*100</f>
        <v>32</v>
      </c>
      <c r="C118" s="773"/>
      <c r="D118" s="305">
        <f>'Sweden sources'!F117</f>
        <v>7.1323350000000003</v>
      </c>
      <c r="E118" s="372">
        <f>'Sweden sources'!H117</f>
        <v>13.8</v>
      </c>
      <c r="F118" s="804"/>
      <c r="G118" s="675">
        <f>'Sweden sources'!L117*100</f>
        <v>164.6</v>
      </c>
      <c r="H118" s="305">
        <f>'Sweden sources'!O117</f>
        <v>21.48105800151825</v>
      </c>
    </row>
    <row r="119" spans="1:8" x14ac:dyDescent="0.25">
      <c r="A119" s="6">
        <v>2013</v>
      </c>
      <c r="B119" s="665">
        <f>'Sweden sources'!B118*100</f>
        <v>33</v>
      </c>
      <c r="C119" s="773"/>
      <c r="D119" s="305">
        <f>'Sweden sources'!F118</f>
        <v>7.2350649999999996</v>
      </c>
      <c r="E119" s="372">
        <f>'Sweden sources'!H118</f>
        <v>14.1</v>
      </c>
      <c r="F119" s="804"/>
      <c r="G119" s="675">
        <f>'Sweden sources'!L118*100</f>
        <v>167.5</v>
      </c>
      <c r="H119" s="305"/>
    </row>
    <row r="120" spans="1:8" x14ac:dyDescent="0.25">
      <c r="A120" s="6">
        <v>2014</v>
      </c>
      <c r="B120" s="665"/>
      <c r="C120" s="773"/>
      <c r="D120" s="305"/>
      <c r="E120" s="372">
        <f>'Sweden sources'!H119</f>
        <v>14.4</v>
      </c>
      <c r="F120" s="804"/>
      <c r="G120" s="675"/>
      <c r="H120" s="305"/>
    </row>
    <row r="121" spans="1:8" ht="15.75" thickBot="1" x14ac:dyDescent="0.3">
      <c r="A121" s="143">
        <v>2015</v>
      </c>
      <c r="B121" s="667"/>
      <c r="C121" s="781"/>
      <c r="D121" s="235"/>
      <c r="E121" s="373">
        <f>'Sweden sources'!H120</f>
        <v>14.8</v>
      </c>
      <c r="F121" s="808"/>
      <c r="G121" s="681"/>
      <c r="H121" s="306"/>
    </row>
    <row r="122" spans="1:8" ht="15.75" thickTop="1" x14ac:dyDescent="0.25">
      <c r="B122" s="119"/>
      <c r="C122" s="119"/>
      <c r="E122" s="119"/>
      <c r="F122" s="119"/>
      <c r="G122" s="120"/>
      <c r="H122" s="120"/>
    </row>
    <row r="123" spans="1:8" x14ac:dyDescent="0.25">
      <c r="A123" s="42" t="s">
        <v>70</v>
      </c>
      <c r="B123" s="1509" t="s">
        <v>71</v>
      </c>
      <c r="C123" s="1509"/>
      <c r="D123" s="1509"/>
      <c r="E123" s="1509"/>
      <c r="F123" s="43"/>
      <c r="G123" s="19"/>
      <c r="H123" s="121"/>
    </row>
    <row r="124" spans="1:8" x14ac:dyDescent="0.25">
      <c r="A124" s="42"/>
      <c r="B124" s="1110" t="s">
        <v>485</v>
      </c>
      <c r="C124" s="1110"/>
      <c r="D124" s="1110"/>
      <c r="E124" s="1110"/>
      <c r="F124" s="43"/>
      <c r="G124" s="19"/>
    </row>
    <row r="125" spans="1:8" ht="34.5" customHeight="1" x14ac:dyDescent="0.25">
      <c r="A125" s="42" t="s">
        <v>72</v>
      </c>
      <c r="B125" s="1510" t="s">
        <v>486</v>
      </c>
      <c r="C125" s="1510"/>
      <c r="D125" s="1510"/>
      <c r="E125" s="1510"/>
      <c r="F125" s="1510"/>
      <c r="G125" s="1510"/>
      <c r="H125" s="1510"/>
    </row>
    <row r="126" spans="1:8" x14ac:dyDescent="0.25">
      <c r="A126" s="46" t="s">
        <v>73</v>
      </c>
      <c r="B126" s="764"/>
      <c r="C126" s="764"/>
      <c r="D126" s="764"/>
      <c r="E126" s="764"/>
      <c r="F126" s="771"/>
      <c r="G126" s="45"/>
      <c r="H126" s="45"/>
    </row>
    <row r="127" spans="1:8" s="70" customFormat="1" ht="46.5" customHeight="1" x14ac:dyDescent="0.25">
      <c r="A127" s="980" t="s">
        <v>55</v>
      </c>
      <c r="B127" s="1553" t="s">
        <v>721</v>
      </c>
      <c r="C127" s="1553"/>
      <c r="D127" s="1508"/>
      <c r="E127" s="1508"/>
      <c r="F127" s="1508"/>
      <c r="G127" s="1508"/>
      <c r="H127" s="1508"/>
    </row>
    <row r="128" spans="1:8" s="70" customFormat="1" ht="36" customHeight="1" x14ac:dyDescent="0.25">
      <c r="A128" s="980" t="s">
        <v>56</v>
      </c>
      <c r="B128" s="1593" t="s">
        <v>722</v>
      </c>
      <c r="C128" s="1594"/>
      <c r="D128" s="1595"/>
      <c r="E128" s="1595"/>
      <c r="F128" s="1595"/>
      <c r="G128" s="1595"/>
      <c r="H128" s="1595"/>
    </row>
    <row r="129" spans="1:8" s="70" customFormat="1" ht="39.75" customHeight="1" x14ac:dyDescent="0.25">
      <c r="A129" s="980" t="s">
        <v>57</v>
      </c>
      <c r="B129" s="1553" t="s">
        <v>723</v>
      </c>
      <c r="C129" s="1553"/>
      <c r="D129" s="1553"/>
      <c r="E129" s="1553"/>
      <c r="F129" s="1553"/>
      <c r="G129" s="1553"/>
      <c r="H129" s="1553"/>
    </row>
    <row r="130" spans="1:8" ht="27.95" customHeight="1" x14ac:dyDescent="0.25">
      <c r="A130" s="980" t="s">
        <v>58</v>
      </c>
      <c r="B130" s="1508" t="s">
        <v>724</v>
      </c>
      <c r="C130" s="1508"/>
      <c r="D130" s="1508"/>
      <c r="E130" s="1508"/>
      <c r="F130" s="1508"/>
      <c r="G130" s="1508"/>
      <c r="H130" s="1508"/>
    </row>
    <row r="131" spans="1:8" ht="48" customHeight="1" x14ac:dyDescent="0.25">
      <c r="A131" s="980" t="s">
        <v>76</v>
      </c>
      <c r="B131" s="1553" t="s">
        <v>725</v>
      </c>
      <c r="C131" s="1553"/>
      <c r="D131" s="1508"/>
      <c r="E131" s="1508"/>
      <c r="F131" s="1508"/>
      <c r="G131" s="1508"/>
      <c r="H131" s="1508"/>
    </row>
    <row r="132" spans="1:8" x14ac:dyDescent="0.25">
      <c r="A132" s="19"/>
      <c r="B132" s="32"/>
      <c r="C132" s="32"/>
      <c r="D132" s="32"/>
      <c r="E132" s="32"/>
      <c r="F132" s="32"/>
      <c r="G132" s="32"/>
    </row>
    <row r="133" spans="1:8" x14ac:dyDescent="0.25">
      <c r="B133" s="1503" t="s">
        <v>78</v>
      </c>
      <c r="C133" s="1503"/>
      <c r="D133" s="1503"/>
      <c r="E133" s="32"/>
      <c r="F133" s="32"/>
      <c r="G133" s="32"/>
    </row>
  </sheetData>
  <mergeCells count="13">
    <mergeCell ref="B1:H1"/>
    <mergeCell ref="B133:D133"/>
    <mergeCell ref="B127:H127"/>
    <mergeCell ref="B128:H128"/>
    <mergeCell ref="B129:H129"/>
    <mergeCell ref="B130:H130"/>
    <mergeCell ref="B131:H131"/>
    <mergeCell ref="B2:C2"/>
    <mergeCell ref="E2:F2"/>
    <mergeCell ref="B3:C3"/>
    <mergeCell ref="E3:F3"/>
    <mergeCell ref="B123:E123"/>
    <mergeCell ref="B125:H125"/>
  </mergeCells>
  <hyperlinks>
    <hyperlink ref="B133" location="'Sweden sources'!A1" display="Explore the original series, references, and sources" xr:uid="{00000000-0004-0000-2B00-000000000000}"/>
    <hyperlink ref="D133" location="'Sweden sources'!A1" display="'Sweden sources'!A1" xr:uid="{00000000-0004-0000-2B00-000001000000}"/>
    <hyperlink ref="C133" location="'Sweden sources'!A1" display="'Sweden sources'!A1" xr:uid="{00000000-0004-0000-2B00-000002000000}"/>
  </hyperlinks>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W143"/>
  <sheetViews>
    <sheetView workbookViewId="0">
      <pane xSplit="1" ySplit="4" topLeftCell="B5" activePane="bottomRight" state="frozen"/>
      <selection pane="topRight" activeCell="B1" sqref="B1"/>
      <selection pane="bottomLeft" activeCell="A5" sqref="A5"/>
      <selection pane="bottomRight" activeCell="H13" sqref="H13"/>
    </sheetView>
  </sheetViews>
  <sheetFormatPr defaultColWidth="8.85546875" defaultRowHeight="15" x14ac:dyDescent="0.25"/>
  <cols>
    <col min="1" max="1" width="9.7109375" style="19" customWidth="1"/>
    <col min="2" max="4" width="20.42578125" style="70" customWidth="1"/>
    <col min="5" max="5" width="1.85546875" customWidth="1"/>
    <col min="6" max="6" width="18.85546875" customWidth="1"/>
    <col min="7" max="7" width="1.7109375" customWidth="1"/>
    <col min="8" max="8" width="20.28515625" customWidth="1"/>
    <col min="9" max="9" width="17.85546875" customWidth="1"/>
    <col min="10" max="10" width="1.42578125" customWidth="1"/>
    <col min="11" max="11" width="15.7109375" customWidth="1"/>
    <col min="12" max="12" width="14.42578125" customWidth="1"/>
    <col min="13" max="13" width="1.7109375" customWidth="1"/>
    <col min="14" max="15" width="19.42578125" customWidth="1"/>
    <col min="16" max="16" width="3.140625" customWidth="1"/>
    <col min="17" max="17" width="3.140625" style="70" customWidth="1"/>
  </cols>
  <sheetData>
    <row r="1" spans="1:17" ht="27" thickBot="1" x14ac:dyDescent="0.45">
      <c r="B1" s="1567" t="s">
        <v>726</v>
      </c>
      <c r="C1" s="1568"/>
      <c r="D1" s="1568"/>
      <c r="E1" s="1568"/>
      <c r="F1" s="1568"/>
      <c r="G1" s="1568"/>
      <c r="H1" s="1568"/>
      <c r="I1" s="1568"/>
      <c r="J1" s="1568"/>
      <c r="K1" s="1568"/>
      <c r="L1" s="1568"/>
      <c r="M1" s="1568"/>
      <c r="N1" s="1568"/>
      <c r="O1" s="1569"/>
      <c r="P1" s="256"/>
    </row>
    <row r="2" spans="1:17" x14ac:dyDescent="0.25">
      <c r="B2" s="1517" t="s">
        <v>175</v>
      </c>
      <c r="C2" s="1518"/>
      <c r="D2" s="1519"/>
      <c r="E2" s="58"/>
      <c r="F2" s="88" t="s">
        <v>61</v>
      </c>
      <c r="G2" s="59"/>
      <c r="H2" s="1517" t="s">
        <v>62</v>
      </c>
      <c r="I2" s="1519"/>
      <c r="J2" s="59"/>
      <c r="K2" s="1544" t="s">
        <v>280</v>
      </c>
      <c r="L2" s="1546"/>
      <c r="M2" s="758"/>
      <c r="N2" s="1544" t="s">
        <v>64</v>
      </c>
      <c r="O2" s="1546"/>
      <c r="P2" s="257"/>
    </row>
    <row r="3" spans="1:17" x14ac:dyDescent="0.25">
      <c r="A3" s="24" t="s">
        <v>65</v>
      </c>
      <c r="B3" s="60" t="s">
        <v>79</v>
      </c>
      <c r="C3" s="769" t="s">
        <v>80</v>
      </c>
      <c r="D3" s="770" t="s">
        <v>81</v>
      </c>
      <c r="E3" s="761"/>
      <c r="F3" s="84" t="s">
        <v>82</v>
      </c>
      <c r="G3" s="761"/>
      <c r="H3" s="60" t="s">
        <v>83</v>
      </c>
      <c r="I3" s="770" t="s">
        <v>84</v>
      </c>
      <c r="J3" s="761"/>
      <c r="K3" s="60" t="s">
        <v>85</v>
      </c>
      <c r="L3" s="770" t="s">
        <v>86</v>
      </c>
      <c r="M3" s="761"/>
      <c r="N3" s="60" t="s">
        <v>87</v>
      </c>
      <c r="O3" s="770" t="s">
        <v>88</v>
      </c>
      <c r="P3" s="251"/>
      <c r="Q3" s="246"/>
    </row>
    <row r="4" spans="1:17" ht="105" x14ac:dyDescent="0.25">
      <c r="A4" s="28" t="s">
        <v>4</v>
      </c>
      <c r="B4" s="543" t="s">
        <v>324</v>
      </c>
      <c r="C4" s="625" t="s">
        <v>324</v>
      </c>
      <c r="D4" s="547" t="s">
        <v>325</v>
      </c>
      <c r="E4" s="1"/>
      <c r="F4" s="907" t="s">
        <v>668</v>
      </c>
      <c r="G4" s="1"/>
      <c r="H4" s="719" t="s">
        <v>269</v>
      </c>
      <c r="I4" s="547" t="s">
        <v>694</v>
      </c>
      <c r="J4" s="67"/>
      <c r="K4" s="116" t="s">
        <v>162</v>
      </c>
      <c r="L4" s="152" t="s">
        <v>161</v>
      </c>
      <c r="M4" s="133"/>
      <c r="N4" s="775" t="s">
        <v>628</v>
      </c>
      <c r="O4" s="776" t="s">
        <v>627</v>
      </c>
      <c r="P4" s="252"/>
      <c r="Q4" s="67"/>
    </row>
    <row r="5" spans="1:17" x14ac:dyDescent="0.25">
      <c r="A5" s="19">
        <v>1900</v>
      </c>
      <c r="B5" s="97"/>
      <c r="C5" s="90"/>
      <c r="D5" s="814"/>
      <c r="E5" s="442"/>
      <c r="F5" s="443"/>
      <c r="G5" s="442"/>
      <c r="H5" s="563"/>
      <c r="I5" s="776"/>
      <c r="J5" s="445"/>
      <c r="K5" s="440"/>
      <c r="L5" s="441"/>
      <c r="M5" s="516"/>
      <c r="N5" s="3"/>
      <c r="O5" s="777"/>
      <c r="P5" s="250"/>
      <c r="Q5" s="65"/>
    </row>
    <row r="6" spans="1:17" x14ac:dyDescent="0.25">
      <c r="A6" s="19">
        <v>1901</v>
      </c>
      <c r="B6" s="97"/>
      <c r="C6" s="90"/>
      <c r="D6" s="814"/>
      <c r="E6" s="442"/>
      <c r="F6" s="443"/>
      <c r="G6" s="442"/>
      <c r="H6" s="563"/>
      <c r="I6" s="776"/>
      <c r="J6" s="445"/>
      <c r="K6" s="440"/>
      <c r="L6" s="441"/>
      <c r="M6" s="516"/>
      <c r="N6" s="478"/>
      <c r="O6" s="778"/>
      <c r="P6" s="250"/>
      <c r="Q6" s="65"/>
    </row>
    <row r="7" spans="1:17" x14ac:dyDescent="0.25">
      <c r="A7" s="19">
        <v>1902</v>
      </c>
      <c r="B7" s="97"/>
      <c r="C7" s="90"/>
      <c r="D7" s="814"/>
      <c r="E7" s="442"/>
      <c r="F7" s="443"/>
      <c r="G7" s="442"/>
      <c r="H7" s="563"/>
      <c r="I7" s="776"/>
      <c r="J7" s="445"/>
      <c r="K7" s="440"/>
      <c r="L7" s="441"/>
      <c r="M7" s="516"/>
      <c r="N7" s="478"/>
      <c r="O7" s="778"/>
      <c r="P7" s="250"/>
      <c r="Q7" s="65"/>
    </row>
    <row r="8" spans="1:17" x14ac:dyDescent="0.25">
      <c r="A8" s="19">
        <v>1903</v>
      </c>
      <c r="B8" s="97"/>
      <c r="C8" s="90"/>
      <c r="D8" s="814"/>
      <c r="E8" s="442"/>
      <c r="F8" s="443">
        <f>[4]Sweden!$B8</f>
        <v>26.993547274257292</v>
      </c>
      <c r="G8" s="442"/>
      <c r="H8" s="563"/>
      <c r="I8" s="776"/>
      <c r="J8" s="445"/>
      <c r="K8" s="440"/>
      <c r="L8" s="441"/>
      <c r="M8" s="516"/>
      <c r="N8" s="478"/>
      <c r="O8" s="778"/>
      <c r="P8" s="250"/>
      <c r="Q8" s="65"/>
    </row>
    <row r="9" spans="1:17" x14ac:dyDescent="0.25">
      <c r="A9" s="19">
        <v>1904</v>
      </c>
      <c r="B9" s="97"/>
      <c r="C9" s="90"/>
      <c r="D9" s="814"/>
      <c r="E9" s="442"/>
      <c r="F9" s="443"/>
      <c r="G9" s="442"/>
      <c r="H9" s="563"/>
      <c r="I9" s="776"/>
      <c r="J9" s="445"/>
      <c r="K9" s="440"/>
      <c r="L9" s="441"/>
      <c r="M9" s="516"/>
      <c r="N9" s="478"/>
      <c r="O9" s="778"/>
      <c r="P9" s="250"/>
      <c r="Q9" s="65"/>
    </row>
    <row r="10" spans="1:17" x14ac:dyDescent="0.25">
      <c r="A10" s="19">
        <v>1905</v>
      </c>
      <c r="B10" s="97"/>
      <c r="C10" s="90"/>
      <c r="D10" s="814"/>
      <c r="E10" s="442"/>
      <c r="F10" s="443"/>
      <c r="G10" s="442"/>
      <c r="H10" s="563"/>
      <c r="I10" s="776"/>
      <c r="J10" s="445"/>
      <c r="K10" s="440"/>
      <c r="L10" s="441"/>
      <c r="M10" s="516"/>
      <c r="N10" s="478"/>
      <c r="O10" s="778"/>
      <c r="P10" s="250"/>
      <c r="Q10" s="65"/>
    </row>
    <row r="11" spans="1:17" x14ac:dyDescent="0.25">
      <c r="A11" s="19">
        <v>1906</v>
      </c>
      <c r="B11" s="97"/>
      <c r="C11" s="90"/>
      <c r="D11" s="814"/>
      <c r="E11" s="442"/>
      <c r="F11" s="443"/>
      <c r="G11" s="442"/>
      <c r="H11" s="563"/>
      <c r="I11" s="776"/>
      <c r="J11" s="445"/>
      <c r="K11" s="440"/>
      <c r="L11" s="441"/>
      <c r="M11" s="516"/>
      <c r="N11" s="478"/>
      <c r="O11" s="778"/>
      <c r="P11" s="250"/>
      <c r="Q11" s="65"/>
    </row>
    <row r="12" spans="1:17" x14ac:dyDescent="0.25">
      <c r="A12" s="19">
        <v>1907</v>
      </c>
      <c r="B12" s="97"/>
      <c r="C12" s="90"/>
      <c r="D12" s="814"/>
      <c r="E12" s="442"/>
      <c r="F12" s="443">
        <f>[4]Sweden!$B12</f>
        <v>21.459765208378712</v>
      </c>
      <c r="G12" s="442"/>
      <c r="H12" s="563"/>
      <c r="I12" s="776"/>
      <c r="J12" s="445"/>
      <c r="K12" s="440"/>
      <c r="L12" s="441"/>
      <c r="M12" s="516"/>
      <c r="N12" s="1070" t="s">
        <v>4</v>
      </c>
      <c r="O12" s="778"/>
      <c r="P12" s="250"/>
      <c r="Q12" s="65"/>
    </row>
    <row r="13" spans="1:17" x14ac:dyDescent="0.25">
      <c r="A13" s="19">
        <v>1908</v>
      </c>
      <c r="B13" s="97"/>
      <c r="C13" s="90"/>
      <c r="D13" s="814"/>
      <c r="E13" s="442"/>
      <c r="F13" s="443"/>
      <c r="G13" s="442"/>
      <c r="H13" s="563"/>
      <c r="I13" s="776"/>
      <c r="J13" s="445"/>
      <c r="K13" s="440"/>
      <c r="L13" s="441"/>
      <c r="M13" s="516"/>
      <c r="N13" s="478">
        <f>[50]Data!$D11</f>
        <v>53.79</v>
      </c>
      <c r="O13" s="778"/>
      <c r="P13" s="250"/>
      <c r="Q13" s="65"/>
    </row>
    <row r="14" spans="1:17" x14ac:dyDescent="0.25">
      <c r="A14" s="19">
        <v>1909</v>
      </c>
      <c r="B14" s="97"/>
      <c r="C14" s="90"/>
      <c r="D14" s="814"/>
      <c r="E14" s="442"/>
      <c r="F14" s="443"/>
      <c r="G14" s="442"/>
      <c r="H14" s="563"/>
      <c r="I14" s="776"/>
      <c r="J14" s="445"/>
      <c r="K14" s="440"/>
      <c r="L14" s="441"/>
      <c r="M14" s="516"/>
      <c r="N14" s="478"/>
      <c r="O14" s="778"/>
      <c r="P14" s="250"/>
      <c r="Q14" s="65"/>
    </row>
    <row r="15" spans="1:17" x14ac:dyDescent="0.25">
      <c r="A15" s="19">
        <v>1910</v>
      </c>
      <c r="B15" s="97"/>
      <c r="C15" s="90"/>
      <c r="D15" s="814"/>
      <c r="E15" s="442"/>
      <c r="F15" s="443"/>
      <c r="G15" s="442"/>
      <c r="H15" s="563"/>
      <c r="I15" s="776"/>
      <c r="J15" s="445"/>
      <c r="K15" s="440"/>
      <c r="L15" s="441"/>
      <c r="M15" s="516"/>
      <c r="N15" s="478"/>
      <c r="O15" s="778"/>
      <c r="P15" s="250"/>
      <c r="Q15" s="65"/>
    </row>
    <row r="16" spans="1:17" x14ac:dyDescent="0.25">
      <c r="A16" s="19">
        <v>1911</v>
      </c>
      <c r="B16" s="97"/>
      <c r="C16" s="90"/>
      <c r="D16" s="773"/>
      <c r="E16" s="450"/>
      <c r="F16" s="443">
        <f>[4]Sweden!$B16</f>
        <v>19.565830757350984</v>
      </c>
      <c r="G16" s="450"/>
      <c r="H16" s="448"/>
      <c r="I16" s="816"/>
      <c r="J16" s="452"/>
      <c r="K16" s="448"/>
      <c r="L16" s="449"/>
      <c r="M16" s="517"/>
      <c r="N16" s="478"/>
      <c r="O16" s="778"/>
      <c r="P16" s="245"/>
      <c r="Q16" s="90"/>
    </row>
    <row r="17" spans="1:17" x14ac:dyDescent="0.25">
      <c r="A17" s="19">
        <v>1912</v>
      </c>
      <c r="B17" s="97"/>
      <c r="C17" s="90"/>
      <c r="D17" s="773"/>
      <c r="E17" s="450"/>
      <c r="F17" s="443">
        <f>[4]Sweden!$B17</f>
        <v>20.921724348456422</v>
      </c>
      <c r="G17" s="450"/>
      <c r="H17" s="448"/>
      <c r="I17" s="816"/>
      <c r="J17" s="452"/>
      <c r="K17" s="448"/>
      <c r="L17" s="449"/>
      <c r="M17" s="517"/>
      <c r="N17" s="478"/>
      <c r="O17" s="779"/>
      <c r="P17" s="245"/>
      <c r="Q17" s="90"/>
    </row>
    <row r="18" spans="1:17" x14ac:dyDescent="0.25">
      <c r="A18" s="19">
        <v>1913</v>
      </c>
      <c r="B18" s="97"/>
      <c r="C18" s="90"/>
      <c r="D18" s="801"/>
      <c r="E18" s="450"/>
      <c r="F18" s="443"/>
      <c r="G18" s="450"/>
      <c r="H18" s="448"/>
      <c r="I18" s="816"/>
      <c r="J18" s="452"/>
      <c r="K18" s="448"/>
      <c r="L18" s="449"/>
      <c r="M18" s="517"/>
      <c r="N18" s="478"/>
      <c r="O18" s="779"/>
      <c r="P18" s="245"/>
      <c r="Q18" s="90"/>
    </row>
    <row r="19" spans="1:17" x14ac:dyDescent="0.25">
      <c r="A19" s="19">
        <v>1914</v>
      </c>
      <c r="B19" s="97"/>
      <c r="C19" s="90"/>
      <c r="D19" s="801"/>
      <c r="E19" s="450"/>
      <c r="F19" s="443"/>
      <c r="G19" s="450"/>
      <c r="H19" s="448"/>
      <c r="I19" s="816"/>
      <c r="J19" s="452"/>
      <c r="K19" s="448"/>
      <c r="L19" s="449"/>
      <c r="M19" s="517"/>
      <c r="N19" s="478"/>
      <c r="O19" s="779"/>
      <c r="P19" s="245"/>
      <c r="Q19" s="90"/>
    </row>
    <row r="20" spans="1:17" x14ac:dyDescent="0.25">
      <c r="A20" s="19">
        <v>1915</v>
      </c>
      <c r="B20" s="97"/>
      <c r="C20" s="90"/>
      <c r="D20" s="801"/>
      <c r="E20" s="450"/>
      <c r="F20" s="443"/>
      <c r="G20" s="450"/>
      <c r="H20" s="448"/>
      <c r="I20" s="816"/>
      <c r="J20" s="452"/>
      <c r="K20" s="448"/>
      <c r="L20" s="449"/>
      <c r="M20" s="517"/>
      <c r="N20" s="478"/>
      <c r="O20" s="779"/>
      <c r="P20" s="245"/>
      <c r="Q20" s="90"/>
    </row>
    <row r="21" spans="1:17" x14ac:dyDescent="0.25">
      <c r="A21" s="19">
        <v>1916</v>
      </c>
      <c r="B21" s="97"/>
      <c r="C21" s="90"/>
      <c r="D21" s="815"/>
      <c r="E21" s="450"/>
      <c r="F21" s="443">
        <f>[4]Sweden!$B21</f>
        <v>28.037145078057446</v>
      </c>
      <c r="G21" s="450"/>
      <c r="H21" s="448"/>
      <c r="I21" s="816"/>
      <c r="J21" s="452"/>
      <c r="K21" s="448"/>
      <c r="L21" s="449"/>
      <c r="M21" s="517"/>
      <c r="N21" s="478"/>
      <c r="O21" s="779"/>
      <c r="P21" s="245"/>
      <c r="Q21" s="90"/>
    </row>
    <row r="22" spans="1:17" x14ac:dyDescent="0.25">
      <c r="A22" s="19">
        <v>1917</v>
      </c>
      <c r="B22" s="97"/>
      <c r="C22" s="90"/>
      <c r="D22" s="815"/>
      <c r="E22" s="450"/>
      <c r="F22" s="443"/>
      <c r="G22" s="450"/>
      <c r="H22" s="448"/>
      <c r="I22" s="816"/>
      <c r="J22" s="452"/>
      <c r="K22" s="448"/>
      <c r="L22" s="449"/>
      <c r="M22" s="517"/>
      <c r="N22" s="478"/>
      <c r="O22" s="779"/>
      <c r="P22" s="245"/>
      <c r="Q22" s="90"/>
    </row>
    <row r="23" spans="1:17" x14ac:dyDescent="0.25">
      <c r="A23" s="19">
        <v>1918</v>
      </c>
      <c r="B23" s="97"/>
      <c r="C23" s="90"/>
      <c r="D23" s="815"/>
      <c r="E23" s="450"/>
      <c r="F23" s="443"/>
      <c r="G23" s="450"/>
      <c r="H23" s="448"/>
      <c r="I23" s="816"/>
      <c r="J23" s="452"/>
      <c r="K23" s="448"/>
      <c r="L23" s="449"/>
      <c r="M23" s="517"/>
      <c r="N23" s="478"/>
      <c r="O23" s="779"/>
      <c r="P23" s="245"/>
      <c r="Q23" s="90"/>
    </row>
    <row r="24" spans="1:17" x14ac:dyDescent="0.25">
      <c r="A24" s="19">
        <v>1919</v>
      </c>
      <c r="B24" s="97"/>
      <c r="C24" s="90"/>
      <c r="D24" s="815"/>
      <c r="E24" s="450"/>
      <c r="F24" s="443">
        <f>[4]Sweden!$B24</f>
        <v>16.333436213782836</v>
      </c>
      <c r="G24" s="450"/>
      <c r="H24" s="448"/>
      <c r="I24" s="816"/>
      <c r="J24" s="452"/>
      <c r="K24" s="448"/>
      <c r="L24" s="449"/>
      <c r="M24" s="517"/>
      <c r="N24" s="478"/>
      <c r="O24" s="779"/>
      <c r="P24" s="245"/>
      <c r="Q24" s="90"/>
    </row>
    <row r="25" spans="1:17" x14ac:dyDescent="0.25">
      <c r="A25" s="19">
        <v>1920</v>
      </c>
      <c r="B25" s="97"/>
      <c r="C25" s="90"/>
      <c r="D25" s="815"/>
      <c r="E25" s="450"/>
      <c r="F25" s="443">
        <f>[4]Sweden!$B25</f>
        <v>13.480651065063499</v>
      </c>
      <c r="G25" s="450"/>
      <c r="H25" s="448"/>
      <c r="I25" s="816"/>
      <c r="J25" s="452"/>
      <c r="K25" s="448"/>
      <c r="L25" s="449"/>
      <c r="M25" s="517"/>
      <c r="N25" s="478">
        <f>[50]Data!$D23</f>
        <v>51.51</v>
      </c>
      <c r="O25" s="779"/>
      <c r="P25" s="245"/>
      <c r="Q25" s="90"/>
    </row>
    <row r="26" spans="1:17" x14ac:dyDescent="0.25">
      <c r="A26" s="19">
        <v>1921</v>
      </c>
      <c r="B26" s="97"/>
      <c r="C26" s="90"/>
      <c r="D26" s="815"/>
      <c r="E26" s="450"/>
      <c r="F26" s="443"/>
      <c r="G26" s="450"/>
      <c r="H26" s="448"/>
      <c r="I26" s="816"/>
      <c r="J26" s="452"/>
      <c r="K26" s="448"/>
      <c r="L26" s="449"/>
      <c r="M26" s="517"/>
      <c r="N26" s="478"/>
      <c r="O26" s="779"/>
      <c r="P26" s="245"/>
      <c r="Q26" s="90"/>
    </row>
    <row r="27" spans="1:17" x14ac:dyDescent="0.25">
      <c r="A27" s="19">
        <v>1922</v>
      </c>
      <c r="B27" s="97"/>
      <c r="C27" s="90"/>
      <c r="D27" s="815"/>
      <c r="E27" s="450"/>
      <c r="F27" s="443"/>
      <c r="G27" s="450"/>
      <c r="H27" s="448"/>
      <c r="I27" s="816"/>
      <c r="J27" s="452"/>
      <c r="K27" s="448"/>
      <c r="L27" s="449"/>
      <c r="M27" s="517"/>
      <c r="N27" s="478"/>
      <c r="O27" s="779"/>
      <c r="P27" s="245"/>
      <c r="Q27" s="90"/>
    </row>
    <row r="28" spans="1:17" x14ac:dyDescent="0.25">
      <c r="A28" s="19">
        <v>1923</v>
      </c>
      <c r="B28" s="97"/>
      <c r="C28" s="90"/>
      <c r="D28" s="815"/>
      <c r="E28" s="450"/>
      <c r="F28" s="443"/>
      <c r="G28" s="450"/>
      <c r="H28" s="448"/>
      <c r="I28" s="816"/>
      <c r="J28" s="452"/>
      <c r="K28" s="448"/>
      <c r="L28" s="449"/>
      <c r="M28" s="517"/>
      <c r="N28" s="478"/>
      <c r="O28" s="779"/>
      <c r="P28" s="245"/>
      <c r="Q28" s="90"/>
    </row>
    <row r="29" spans="1:17" x14ac:dyDescent="0.25">
      <c r="A29" s="19">
        <v>1924</v>
      </c>
      <c r="B29" s="97"/>
      <c r="C29" s="90"/>
      <c r="D29" s="815"/>
      <c r="E29" s="450"/>
      <c r="F29" s="443"/>
      <c r="G29" s="450"/>
      <c r="H29" s="448"/>
      <c r="I29" s="816"/>
      <c r="J29" s="452"/>
      <c r="K29" s="448"/>
      <c r="L29" s="449"/>
      <c r="M29" s="517"/>
      <c r="N29" s="478"/>
      <c r="O29" s="779"/>
      <c r="P29" s="245"/>
      <c r="Q29" s="90"/>
    </row>
    <row r="30" spans="1:17" x14ac:dyDescent="0.25">
      <c r="A30" s="19">
        <v>1925</v>
      </c>
      <c r="B30" s="97"/>
      <c r="C30" s="90"/>
      <c r="D30" s="815"/>
      <c r="E30" s="450"/>
      <c r="F30" s="443"/>
      <c r="G30" s="450"/>
      <c r="H30" s="448"/>
      <c r="I30" s="816"/>
      <c r="J30" s="452"/>
      <c r="K30" s="448"/>
      <c r="L30" s="449"/>
      <c r="M30" s="517"/>
      <c r="N30" s="478"/>
      <c r="O30" s="779"/>
      <c r="P30" s="245"/>
      <c r="Q30" s="90"/>
    </row>
    <row r="31" spans="1:17" x14ac:dyDescent="0.25">
      <c r="A31" s="19">
        <v>1926</v>
      </c>
      <c r="B31" s="97"/>
      <c r="C31" s="90"/>
      <c r="D31" s="815"/>
      <c r="E31" s="450"/>
      <c r="F31" s="443"/>
      <c r="G31" s="450"/>
      <c r="H31" s="448"/>
      <c r="I31" s="816"/>
      <c r="J31" s="452"/>
      <c r="K31" s="448"/>
      <c r="L31" s="449"/>
      <c r="M31" s="517"/>
      <c r="N31" s="478"/>
      <c r="O31" s="779"/>
      <c r="P31" s="245"/>
      <c r="Q31" s="90"/>
    </row>
    <row r="32" spans="1:17" x14ac:dyDescent="0.25">
      <c r="A32" s="19">
        <v>1927</v>
      </c>
      <c r="B32" s="97"/>
      <c r="C32" s="90"/>
      <c r="D32" s="815"/>
      <c r="E32" s="450"/>
      <c r="F32" s="443"/>
      <c r="G32" s="450"/>
      <c r="H32" s="448"/>
      <c r="I32" s="816"/>
      <c r="J32" s="452"/>
      <c r="K32" s="448"/>
      <c r="L32" s="449"/>
      <c r="M32" s="517"/>
      <c r="N32" s="478"/>
      <c r="O32" s="779"/>
      <c r="P32" s="245"/>
      <c r="Q32" s="90"/>
    </row>
    <row r="33" spans="1:17" x14ac:dyDescent="0.25">
      <c r="A33" s="19">
        <v>1928</v>
      </c>
      <c r="B33" s="97"/>
      <c r="C33" s="90"/>
      <c r="D33" s="815"/>
      <c r="E33" s="450"/>
      <c r="F33" s="443"/>
      <c r="G33" s="450"/>
      <c r="H33" s="448"/>
      <c r="I33" s="816"/>
      <c r="J33" s="452"/>
      <c r="K33" s="448"/>
      <c r="L33" s="449"/>
      <c r="M33" s="517"/>
      <c r="N33" s="478"/>
      <c r="O33" s="779"/>
      <c r="P33" s="245"/>
      <c r="Q33" s="90"/>
    </row>
    <row r="34" spans="1:17" x14ac:dyDescent="0.25">
      <c r="A34" s="19">
        <v>1929</v>
      </c>
      <c r="B34" s="97"/>
      <c r="C34" s="90"/>
      <c r="D34" s="815"/>
      <c r="E34" s="450"/>
      <c r="F34" s="443"/>
      <c r="G34" s="450"/>
      <c r="H34" s="448"/>
      <c r="I34" s="816"/>
      <c r="J34" s="452"/>
      <c r="K34" s="448"/>
      <c r="L34" s="449"/>
      <c r="M34" s="517"/>
      <c r="N34" s="478"/>
      <c r="O34" s="779"/>
      <c r="P34" s="245"/>
      <c r="Q34" s="90"/>
    </row>
    <row r="35" spans="1:17" x14ac:dyDescent="0.25">
      <c r="A35" s="19">
        <v>1930</v>
      </c>
      <c r="B35" s="97"/>
      <c r="C35" s="90"/>
      <c r="D35" s="815"/>
      <c r="E35" s="450"/>
      <c r="F35" s="443">
        <f>[4]Sweden!$B35</f>
        <v>13.742273345757656</v>
      </c>
      <c r="G35" s="450"/>
      <c r="H35" s="448"/>
      <c r="I35" s="816"/>
      <c r="J35" s="452"/>
      <c r="K35" s="448"/>
      <c r="L35" s="449"/>
      <c r="M35" s="517"/>
      <c r="N35" s="478">
        <f>[50]Data!$D33</f>
        <v>50.02</v>
      </c>
      <c r="O35" s="779"/>
      <c r="P35" s="245"/>
      <c r="Q35" s="90"/>
    </row>
    <row r="36" spans="1:17" x14ac:dyDescent="0.25">
      <c r="A36" s="19">
        <v>1931</v>
      </c>
      <c r="B36" s="97"/>
      <c r="C36" s="90"/>
      <c r="D36" s="815"/>
      <c r="E36" s="450"/>
      <c r="F36" s="443"/>
      <c r="G36" s="450"/>
      <c r="H36" s="448"/>
      <c r="I36" s="816"/>
      <c r="J36" s="452"/>
      <c r="K36" s="448"/>
      <c r="L36" s="449"/>
      <c r="M36" s="517"/>
      <c r="N36" s="478"/>
      <c r="O36" s="779"/>
      <c r="P36" s="245"/>
      <c r="Q36" s="90"/>
    </row>
    <row r="37" spans="1:17" x14ac:dyDescent="0.25">
      <c r="A37" s="19">
        <v>1932</v>
      </c>
      <c r="B37" s="97"/>
      <c r="C37" s="90"/>
      <c r="D37" s="815"/>
      <c r="E37" s="450"/>
      <c r="F37" s="443"/>
      <c r="G37" s="450"/>
      <c r="H37" s="448"/>
      <c r="I37" s="816"/>
      <c r="J37" s="452"/>
      <c r="K37" s="448"/>
      <c r="L37" s="449"/>
      <c r="M37" s="517"/>
      <c r="N37" s="478"/>
      <c r="O37" s="779"/>
      <c r="P37" s="245"/>
      <c r="Q37" s="90"/>
    </row>
    <row r="38" spans="1:17" x14ac:dyDescent="0.25">
      <c r="A38" s="19">
        <v>1933</v>
      </c>
      <c r="B38" s="97"/>
      <c r="C38" s="90"/>
      <c r="D38" s="815"/>
      <c r="E38" s="450"/>
      <c r="F38" s="443"/>
      <c r="G38" s="450"/>
      <c r="H38" s="448"/>
      <c r="I38" s="816"/>
      <c r="J38" s="452"/>
      <c r="K38" s="448"/>
      <c r="L38" s="449"/>
      <c r="M38" s="517"/>
      <c r="N38" s="478"/>
      <c r="O38" s="779"/>
      <c r="P38" s="245"/>
      <c r="Q38" s="90"/>
    </row>
    <row r="39" spans="1:17" x14ac:dyDescent="0.25">
      <c r="A39" s="19">
        <v>1934</v>
      </c>
      <c r="B39" s="97"/>
      <c r="C39" s="90"/>
      <c r="D39" s="815"/>
      <c r="E39" s="450"/>
      <c r="F39" s="443">
        <f>[4]Sweden!$B39</f>
        <v>11.945424530104845</v>
      </c>
      <c r="G39" s="450"/>
      <c r="H39" s="448"/>
      <c r="I39" s="816"/>
      <c r="J39" s="452"/>
      <c r="K39" s="448"/>
      <c r="L39" s="449"/>
      <c r="M39" s="517"/>
      <c r="N39" s="478"/>
      <c r="O39" s="779"/>
      <c r="P39" s="245"/>
      <c r="Q39" s="90"/>
    </row>
    <row r="40" spans="1:17" x14ac:dyDescent="0.25">
      <c r="A40" s="19">
        <v>1935</v>
      </c>
      <c r="B40" s="97"/>
      <c r="C40" s="90"/>
      <c r="D40" s="815"/>
      <c r="E40" s="450"/>
      <c r="F40" s="443">
        <f>[4]Sweden!$B40</f>
        <v>12.315534198991513</v>
      </c>
      <c r="G40" s="450"/>
      <c r="H40" s="448"/>
      <c r="I40" s="816"/>
      <c r="J40" s="452"/>
      <c r="K40" s="448"/>
      <c r="L40" s="449"/>
      <c r="M40" s="517"/>
      <c r="N40" s="478">
        <f>[50]Data!$D38</f>
        <v>42.77</v>
      </c>
      <c r="O40" s="779"/>
      <c r="P40" s="245"/>
      <c r="Q40" s="90"/>
    </row>
    <row r="41" spans="1:17" x14ac:dyDescent="0.25">
      <c r="A41" s="19">
        <v>1936</v>
      </c>
      <c r="B41" s="97"/>
      <c r="C41" s="90"/>
      <c r="D41" s="815"/>
      <c r="E41" s="450"/>
      <c r="F41" s="443"/>
      <c r="G41" s="450"/>
      <c r="H41" s="448"/>
      <c r="I41" s="816"/>
      <c r="J41" s="452"/>
      <c r="K41" s="448"/>
      <c r="L41" s="449"/>
      <c r="M41" s="517"/>
      <c r="N41" s="478"/>
      <c r="O41" s="779"/>
      <c r="P41" s="245"/>
      <c r="Q41" s="90"/>
    </row>
    <row r="42" spans="1:17" x14ac:dyDescent="0.25">
      <c r="A42" s="19">
        <v>1937</v>
      </c>
      <c r="B42" s="97"/>
      <c r="C42" s="90"/>
      <c r="D42" s="815"/>
      <c r="E42" s="450"/>
      <c r="F42" s="443"/>
      <c r="G42" s="450"/>
      <c r="H42" s="448"/>
      <c r="I42" s="816"/>
      <c r="J42" s="452"/>
      <c r="K42" s="448"/>
      <c r="L42" s="449"/>
      <c r="M42" s="517"/>
      <c r="N42" s="478">
        <f>[50]Data!$D40</f>
        <v>42.74</v>
      </c>
      <c r="O42" s="779"/>
      <c r="P42" s="245"/>
      <c r="Q42" s="90"/>
    </row>
    <row r="43" spans="1:17" x14ac:dyDescent="0.25">
      <c r="A43" s="19">
        <v>1938</v>
      </c>
      <c r="B43" s="97"/>
      <c r="C43" s="90"/>
      <c r="D43" s="815"/>
      <c r="E43" s="450"/>
      <c r="F43" s="443"/>
      <c r="G43" s="450"/>
      <c r="H43" s="448"/>
      <c r="I43" s="816"/>
      <c r="J43" s="452"/>
      <c r="K43" s="448"/>
      <c r="L43" s="449"/>
      <c r="M43" s="517"/>
      <c r="N43" s="478"/>
      <c r="O43" s="779"/>
      <c r="P43" s="245"/>
      <c r="Q43" s="90"/>
    </row>
    <row r="44" spans="1:17" x14ac:dyDescent="0.25">
      <c r="A44" s="19">
        <v>1939</v>
      </c>
      <c r="B44" s="97"/>
      <c r="C44" s="90"/>
      <c r="D44" s="815"/>
      <c r="E44" s="450"/>
      <c r="F44" s="443"/>
      <c r="G44" s="450"/>
      <c r="H44" s="448"/>
      <c r="I44" s="816"/>
      <c r="J44" s="452"/>
      <c r="K44" s="448"/>
      <c r="L44" s="449"/>
      <c r="M44" s="517"/>
      <c r="N44" s="478"/>
      <c r="O44" s="779"/>
      <c r="P44" s="245"/>
      <c r="Q44" s="90"/>
    </row>
    <row r="45" spans="1:17" x14ac:dyDescent="0.25">
      <c r="A45" s="19">
        <v>1940</v>
      </c>
      <c r="B45" s="97"/>
      <c r="C45" s="90"/>
      <c r="D45" s="815"/>
      <c r="E45" s="450"/>
      <c r="F45" s="443"/>
      <c r="G45" s="450"/>
      <c r="H45" s="448"/>
      <c r="I45" s="816"/>
      <c r="J45" s="452"/>
      <c r="K45" s="448"/>
      <c r="L45" s="449"/>
      <c r="M45" s="517"/>
      <c r="N45" s="478"/>
      <c r="O45" s="779"/>
      <c r="P45" s="245"/>
      <c r="Q45" s="90"/>
    </row>
    <row r="46" spans="1:17" x14ac:dyDescent="0.25">
      <c r="A46" s="19">
        <v>1941</v>
      </c>
      <c r="B46" s="97"/>
      <c r="C46" s="90"/>
      <c r="D46" s="815"/>
      <c r="E46" s="450"/>
      <c r="F46" s="443">
        <f>[4]Sweden!$B46</f>
        <v>10.288980033630462</v>
      </c>
      <c r="G46" s="450"/>
      <c r="H46" s="448"/>
      <c r="I46" s="816"/>
      <c r="J46" s="452"/>
      <c r="K46" s="448"/>
      <c r="L46" s="449"/>
      <c r="M46" s="517"/>
      <c r="N46" s="478"/>
      <c r="O46" s="779"/>
      <c r="P46" s="245"/>
      <c r="Q46" s="90"/>
    </row>
    <row r="47" spans="1:17" x14ac:dyDescent="0.25">
      <c r="A47" s="19">
        <v>1942</v>
      </c>
      <c r="B47" s="97"/>
      <c r="C47" s="90"/>
      <c r="D47" s="815"/>
      <c r="E47" s="450"/>
      <c r="F47" s="443"/>
      <c r="G47" s="450"/>
      <c r="H47" s="448"/>
      <c r="I47" s="816"/>
      <c r="J47" s="452"/>
      <c r="K47" s="448"/>
      <c r="L47" s="449"/>
      <c r="M47" s="517"/>
      <c r="N47" s="478"/>
      <c r="O47" s="779"/>
      <c r="P47" s="245"/>
      <c r="Q47" s="90"/>
    </row>
    <row r="48" spans="1:17" x14ac:dyDescent="0.25">
      <c r="A48" s="19">
        <v>1943</v>
      </c>
      <c r="B48" s="97"/>
      <c r="C48" s="90"/>
      <c r="D48" s="815"/>
      <c r="E48" s="450"/>
      <c r="F48" s="443">
        <f>[4]Sweden!$B48</f>
        <v>10.437908014143234</v>
      </c>
      <c r="G48" s="450"/>
      <c r="H48" s="448"/>
      <c r="I48" s="816"/>
      <c r="J48" s="452"/>
      <c r="K48" s="448"/>
      <c r="L48" s="449"/>
      <c r="M48" s="517"/>
      <c r="N48" s="478"/>
      <c r="O48" s="779"/>
      <c r="P48" s="245"/>
      <c r="Q48" s="90"/>
    </row>
    <row r="49" spans="1:17" x14ac:dyDescent="0.25">
      <c r="A49" s="19">
        <v>1944</v>
      </c>
      <c r="B49" s="97"/>
      <c r="C49" s="90"/>
      <c r="D49" s="815"/>
      <c r="E49" s="450"/>
      <c r="F49" s="443">
        <f>[4]Sweden!$B49</f>
        <v>10.037362397146303</v>
      </c>
      <c r="G49" s="450"/>
      <c r="H49" s="448"/>
      <c r="I49" s="816"/>
      <c r="J49" s="452"/>
      <c r="K49" s="448"/>
      <c r="L49" s="449"/>
      <c r="M49" s="517"/>
      <c r="N49" s="478"/>
      <c r="O49" s="779"/>
      <c r="P49" s="245"/>
      <c r="Q49" s="90"/>
    </row>
    <row r="50" spans="1:17" x14ac:dyDescent="0.25">
      <c r="A50" s="19">
        <v>1945</v>
      </c>
      <c r="B50" s="97"/>
      <c r="C50" s="90"/>
      <c r="D50" s="815"/>
      <c r="E50" s="450"/>
      <c r="F50" s="443">
        <f>[4]Sweden!$B50</f>
        <v>9.7726556380035632</v>
      </c>
      <c r="G50" s="450"/>
      <c r="H50" s="448"/>
      <c r="I50" s="816"/>
      <c r="J50" s="452"/>
      <c r="K50" s="448"/>
      <c r="L50" s="449"/>
      <c r="M50" s="517"/>
      <c r="N50" s="478">
        <f>[50]Data!$D48</f>
        <v>37.69</v>
      </c>
      <c r="O50" s="779"/>
      <c r="P50" s="245"/>
      <c r="Q50" s="90"/>
    </row>
    <row r="51" spans="1:17" x14ac:dyDescent="0.25">
      <c r="A51" s="19">
        <v>1946</v>
      </c>
      <c r="B51" s="97"/>
      <c r="C51" s="90"/>
      <c r="D51" s="815"/>
      <c r="E51" s="450"/>
      <c r="F51" s="443">
        <f>[4]Sweden!$B51</f>
        <v>10.07163496794551</v>
      </c>
      <c r="G51" s="450"/>
      <c r="H51" s="448"/>
      <c r="I51" s="816"/>
      <c r="J51" s="452"/>
      <c r="K51" s="448"/>
      <c r="L51" s="449"/>
      <c r="M51" s="517"/>
      <c r="N51" s="478">
        <f>[50]Data!$D49</f>
        <v>37.659999999999997</v>
      </c>
      <c r="O51" s="779"/>
      <c r="P51" s="245"/>
      <c r="Q51" s="90"/>
    </row>
    <row r="52" spans="1:17" x14ac:dyDescent="0.25">
      <c r="A52" s="19">
        <v>1947</v>
      </c>
      <c r="B52" s="97"/>
      <c r="C52" s="90"/>
      <c r="D52" s="815"/>
      <c r="E52" s="450"/>
      <c r="F52" s="443">
        <f>[4]Sweden!$B52</f>
        <v>8.6176432074283245</v>
      </c>
      <c r="G52" s="450"/>
      <c r="H52" s="448"/>
      <c r="I52" s="816"/>
      <c r="J52" s="452"/>
      <c r="K52" s="448"/>
      <c r="L52" s="449"/>
      <c r="M52" s="517"/>
      <c r="N52" s="478">
        <f>[50]Data!$D50</f>
        <v>34.71</v>
      </c>
      <c r="O52" s="779"/>
      <c r="P52" s="245"/>
      <c r="Q52" s="90"/>
    </row>
    <row r="53" spans="1:17" x14ac:dyDescent="0.25">
      <c r="A53" s="19">
        <v>1948</v>
      </c>
      <c r="B53" s="97"/>
      <c r="C53" s="90"/>
      <c r="D53" s="815"/>
      <c r="E53" s="450"/>
      <c r="F53" s="443">
        <f>[4]Sweden!$B53</f>
        <v>7.9038372991939836</v>
      </c>
      <c r="G53" s="450"/>
      <c r="H53" s="448"/>
      <c r="I53" s="816"/>
      <c r="J53" s="452"/>
      <c r="K53" s="448"/>
      <c r="L53" s="449"/>
      <c r="M53" s="517"/>
      <c r="N53" s="478">
        <f>[50]Data!$D51</f>
        <v>34.07</v>
      </c>
      <c r="O53" s="779"/>
      <c r="P53" s="245"/>
      <c r="Q53" s="90"/>
    </row>
    <row r="54" spans="1:17" x14ac:dyDescent="0.25">
      <c r="A54" s="19">
        <v>1949</v>
      </c>
      <c r="B54" s="97"/>
      <c r="C54" s="90"/>
      <c r="D54" s="815"/>
      <c r="E54" s="450"/>
      <c r="F54" s="443">
        <f>[4]Sweden!$B54</f>
        <v>7.6416302612790634</v>
      </c>
      <c r="G54" s="450"/>
      <c r="H54" s="448"/>
      <c r="I54" s="816"/>
      <c r="J54" s="452"/>
      <c r="K54" s="448"/>
      <c r="L54" s="449"/>
      <c r="M54" s="517"/>
      <c r="N54" s="478">
        <f>[50]Data!$D52</f>
        <v>33.17</v>
      </c>
      <c r="O54" s="779"/>
      <c r="P54" s="245"/>
      <c r="Q54" s="90"/>
    </row>
    <row r="55" spans="1:17" x14ac:dyDescent="0.25">
      <c r="A55" s="19">
        <v>1950</v>
      </c>
      <c r="B55" s="97"/>
      <c r="C55" s="90"/>
      <c r="D55" s="815"/>
      <c r="E55" s="450"/>
      <c r="F55" s="443">
        <f>[4]Sweden!$B55</f>
        <v>7.5857922711070476</v>
      </c>
      <c r="G55" s="450"/>
      <c r="H55" s="448"/>
      <c r="I55" s="816"/>
      <c r="J55" s="452"/>
      <c r="K55" s="448"/>
      <c r="L55" s="449"/>
      <c r="M55" s="517"/>
      <c r="N55" s="478">
        <f>[50]Data!$D53</f>
        <v>32.81</v>
      </c>
      <c r="O55" s="779"/>
      <c r="P55" s="245"/>
      <c r="Q55" s="90"/>
    </row>
    <row r="56" spans="1:17" x14ac:dyDescent="0.25">
      <c r="A56" s="19">
        <v>1951</v>
      </c>
      <c r="B56" s="97"/>
      <c r="C56" s="90"/>
      <c r="D56" s="559">
        <v>38.43</v>
      </c>
      <c r="E56" s="450"/>
      <c r="F56" s="443">
        <f>[4]Sweden!$B56</f>
        <v>7.3290594232615467</v>
      </c>
      <c r="G56" s="450"/>
      <c r="H56" s="448"/>
      <c r="I56" s="816"/>
      <c r="J56" s="452"/>
      <c r="K56" s="448"/>
      <c r="L56" s="449"/>
      <c r="M56" s="517"/>
      <c r="N56" s="478">
        <f>[50]Data!$D54</f>
        <v>32.15</v>
      </c>
      <c r="O56" s="779"/>
      <c r="P56" s="245"/>
      <c r="Q56" s="90"/>
    </row>
    <row r="57" spans="1:17" x14ac:dyDescent="0.25">
      <c r="A57" s="19">
        <v>1952</v>
      </c>
      <c r="B57" s="97"/>
      <c r="C57" s="90"/>
      <c r="D57" s="559"/>
      <c r="E57" s="450"/>
      <c r="F57" s="443">
        <f>[4]Sweden!$B57</f>
        <v>6.8026244107448148</v>
      </c>
      <c r="G57" s="450"/>
      <c r="H57" s="448"/>
      <c r="I57" s="816"/>
      <c r="J57" s="452"/>
      <c r="K57" s="448"/>
      <c r="L57" s="449"/>
      <c r="M57" s="517"/>
      <c r="N57" s="478"/>
      <c r="O57" s="779"/>
      <c r="P57" s="245"/>
      <c r="Q57" s="90"/>
    </row>
    <row r="58" spans="1:17" x14ac:dyDescent="0.25">
      <c r="A58" s="19">
        <v>1953</v>
      </c>
      <c r="B58" s="97"/>
      <c r="C58" s="90"/>
      <c r="D58" s="559"/>
      <c r="E58" s="450"/>
      <c r="F58" s="443">
        <f>[4]Sweden!$B58</f>
        <v>6.9048663125462211</v>
      </c>
      <c r="G58" s="450"/>
      <c r="H58" s="448"/>
      <c r="I58" s="816"/>
      <c r="J58" s="452"/>
      <c r="K58" s="448"/>
      <c r="L58" s="449"/>
      <c r="M58" s="517"/>
      <c r="N58" s="478"/>
      <c r="O58" s="779"/>
      <c r="P58" s="245"/>
      <c r="Q58" s="90"/>
    </row>
    <row r="59" spans="1:17" x14ac:dyDescent="0.25">
      <c r="A59" s="19">
        <v>1954</v>
      </c>
      <c r="B59" s="97"/>
      <c r="C59" s="90"/>
      <c r="D59" s="559"/>
      <c r="E59" s="450"/>
      <c r="F59" s="443">
        <f>[4]Sweden!$B59</f>
        <v>6.9048435932410097</v>
      </c>
      <c r="G59" s="450"/>
      <c r="H59" s="448"/>
      <c r="I59" s="816"/>
      <c r="J59" s="452"/>
      <c r="K59" s="448"/>
      <c r="L59" s="449"/>
      <c r="M59" s="517"/>
      <c r="N59" s="478"/>
      <c r="O59" s="779"/>
      <c r="P59" s="245"/>
      <c r="Q59" s="90"/>
    </row>
    <row r="60" spans="1:17" x14ac:dyDescent="0.25">
      <c r="A60" s="19">
        <v>1955</v>
      </c>
      <c r="B60" s="97"/>
      <c r="C60" s="90"/>
      <c r="D60" s="559"/>
      <c r="E60" s="450"/>
      <c r="F60" s="443">
        <f>[4]Sweden!$B60</f>
        <v>6.7792510322866564</v>
      </c>
      <c r="G60" s="450"/>
      <c r="H60" s="448"/>
      <c r="I60" s="816"/>
      <c r="J60" s="452"/>
      <c r="K60" s="448"/>
      <c r="L60" s="449"/>
      <c r="M60" s="517"/>
      <c r="N60" s="478"/>
      <c r="O60" s="779"/>
      <c r="P60" s="245"/>
      <c r="Q60" s="90"/>
    </row>
    <row r="61" spans="1:17" x14ac:dyDescent="0.25">
      <c r="A61" s="19">
        <v>1956</v>
      </c>
      <c r="B61" s="97"/>
      <c r="C61" s="90"/>
      <c r="D61" s="559">
        <v>35.4</v>
      </c>
      <c r="E61" s="450"/>
      <c r="F61" s="443">
        <f>[4]Sweden!$B61</f>
        <v>6.6474691247937194</v>
      </c>
      <c r="G61" s="450"/>
      <c r="H61" s="448"/>
      <c r="I61" s="816"/>
      <c r="J61" s="452"/>
      <c r="K61" s="448"/>
      <c r="L61" s="449"/>
      <c r="M61" s="517"/>
      <c r="N61" s="478"/>
      <c r="O61" s="779"/>
      <c r="P61" s="245"/>
      <c r="Q61" s="90"/>
    </row>
    <row r="62" spans="1:17" x14ac:dyDescent="0.25">
      <c r="A62" s="19">
        <v>1957</v>
      </c>
      <c r="B62" s="97"/>
      <c r="C62" s="90"/>
      <c r="D62" s="559"/>
      <c r="E62" s="450"/>
      <c r="F62" s="443">
        <f>[4]Sweden!$B62</f>
        <v>6.8134643132064951</v>
      </c>
      <c r="G62" s="450"/>
      <c r="H62" s="448"/>
      <c r="I62" s="816"/>
      <c r="J62" s="452"/>
      <c r="K62" s="448"/>
      <c r="L62" s="449"/>
      <c r="M62" s="517"/>
      <c r="N62" s="478"/>
      <c r="O62" s="779"/>
      <c r="P62" s="245"/>
      <c r="Q62" s="90"/>
    </row>
    <row r="63" spans="1:17" x14ac:dyDescent="0.25">
      <c r="A63" s="19">
        <v>1958</v>
      </c>
      <c r="B63" s="97"/>
      <c r="C63" s="90"/>
      <c r="D63" s="559"/>
      <c r="E63" s="450"/>
      <c r="F63" s="443">
        <f>[4]Sweden!$B63</f>
        <v>6.8135235354329131</v>
      </c>
      <c r="G63" s="450"/>
      <c r="H63" s="448"/>
      <c r="I63" s="816"/>
      <c r="J63" s="452"/>
      <c r="K63" s="448"/>
      <c r="L63" s="449"/>
      <c r="M63" s="517"/>
      <c r="N63" s="478"/>
      <c r="O63" s="779"/>
      <c r="P63" s="245"/>
      <c r="Q63" s="90"/>
    </row>
    <row r="64" spans="1:17" x14ac:dyDescent="0.25">
      <c r="A64" s="19">
        <v>1959</v>
      </c>
      <c r="B64" s="97"/>
      <c r="C64" s="90"/>
      <c r="D64" s="559"/>
      <c r="E64" s="450"/>
      <c r="F64" s="443">
        <f>[4]Sweden!$B64</f>
        <v>6.9972342238265677</v>
      </c>
      <c r="G64" s="450"/>
      <c r="H64" s="448"/>
      <c r="I64" s="816"/>
      <c r="J64" s="452"/>
      <c r="K64" s="448"/>
      <c r="L64" s="449"/>
      <c r="M64" s="517"/>
      <c r="N64" s="478"/>
      <c r="O64" s="377"/>
      <c r="P64" s="245"/>
      <c r="Q64" s="90"/>
    </row>
    <row r="65" spans="1:17" x14ac:dyDescent="0.25">
      <c r="A65" s="19">
        <v>1960</v>
      </c>
      <c r="B65" s="97"/>
      <c r="C65" s="90"/>
      <c r="D65" s="559"/>
      <c r="E65" s="450"/>
      <c r="F65" s="443">
        <f>[4]Sweden!$B65</f>
        <v>6.8322087812458792</v>
      </c>
      <c r="G65" s="450"/>
      <c r="H65" s="448"/>
      <c r="I65" s="816"/>
      <c r="J65" s="452"/>
      <c r="K65" s="448"/>
      <c r="L65" s="449"/>
      <c r="M65" s="517"/>
      <c r="N65" s="478"/>
      <c r="O65" s="377"/>
      <c r="P65" s="245"/>
      <c r="Q65" s="90"/>
    </row>
    <row r="66" spans="1:17" x14ac:dyDescent="0.25">
      <c r="A66" s="19">
        <v>1961</v>
      </c>
      <c r="B66" s="97"/>
      <c r="C66" s="90"/>
      <c r="D66" s="559"/>
      <c r="E66" s="450"/>
      <c r="F66" s="443">
        <f>[4]Sweden!$B66</f>
        <v>6.7710339860631601</v>
      </c>
      <c r="G66" s="450"/>
      <c r="H66" s="448"/>
      <c r="I66" s="816"/>
      <c r="J66" s="452"/>
      <c r="K66" s="448"/>
      <c r="L66" s="449"/>
      <c r="M66" s="517"/>
      <c r="N66" s="478"/>
      <c r="O66" s="377"/>
      <c r="P66" s="245"/>
      <c r="Q66" s="90"/>
    </row>
    <row r="67" spans="1:17" x14ac:dyDescent="0.25">
      <c r="A67" s="19">
        <v>1962</v>
      </c>
      <c r="B67" s="97"/>
      <c r="C67" s="90"/>
      <c r="D67" s="559"/>
      <c r="E67" s="450"/>
      <c r="F67" s="443">
        <f>[4]Sweden!$B67</f>
        <v>6.6469189752721096</v>
      </c>
      <c r="G67" s="450"/>
      <c r="H67" s="448"/>
      <c r="I67" s="816"/>
      <c r="J67" s="452"/>
      <c r="K67" s="448"/>
      <c r="L67" s="449"/>
      <c r="M67" s="517"/>
      <c r="N67" s="478"/>
      <c r="O67" s="377"/>
      <c r="P67" s="245"/>
      <c r="Q67" s="90"/>
    </row>
    <row r="68" spans="1:17" x14ac:dyDescent="0.25">
      <c r="A68" s="19">
        <v>1963</v>
      </c>
      <c r="B68" s="97"/>
      <c r="C68" s="90"/>
      <c r="D68" s="559"/>
      <c r="E68" s="450"/>
      <c r="F68" s="443">
        <f>[4]Sweden!$B68</f>
        <v>6.639493338485476</v>
      </c>
      <c r="G68" s="450"/>
      <c r="H68" s="448"/>
      <c r="I68" s="816"/>
      <c r="J68" s="452"/>
      <c r="K68" s="448"/>
      <c r="L68" s="449"/>
      <c r="M68" s="517"/>
      <c r="N68" s="478"/>
      <c r="O68" s="377"/>
      <c r="P68" s="245"/>
      <c r="Q68" s="90"/>
    </row>
    <row r="69" spans="1:17" x14ac:dyDescent="0.25">
      <c r="A69" s="19">
        <v>1964</v>
      </c>
      <c r="B69" s="97"/>
      <c r="C69" s="90"/>
      <c r="D69" s="559"/>
      <c r="E69" s="450"/>
      <c r="F69" s="443">
        <f>[4]Sweden!$B69</f>
        <v>6.5037991850097479</v>
      </c>
      <c r="G69" s="450"/>
      <c r="H69" s="448"/>
      <c r="I69" s="816"/>
      <c r="J69" s="452"/>
      <c r="K69" s="448"/>
      <c r="L69" s="449"/>
      <c r="M69" s="517"/>
      <c r="N69" s="478"/>
      <c r="O69" s="377"/>
      <c r="P69" s="245"/>
      <c r="Q69" s="90"/>
    </row>
    <row r="70" spans="1:17" ht="15.75" thickBot="1" x14ac:dyDescent="0.3">
      <c r="A70" s="19">
        <v>1965</v>
      </c>
      <c r="B70" s="97"/>
      <c r="C70" s="90"/>
      <c r="D70" s="559"/>
      <c r="E70" s="450"/>
      <c r="F70" s="1105">
        <f>[4]Sweden!$B70</f>
        <v>6.4707239189332872</v>
      </c>
      <c r="G70" s="450"/>
      <c r="H70" s="448"/>
      <c r="I70" s="816"/>
      <c r="J70" s="452"/>
      <c r="K70" s="448"/>
      <c r="L70" s="449"/>
      <c r="M70" s="517"/>
      <c r="N70" s="478"/>
      <c r="O70" s="377"/>
      <c r="P70" s="245"/>
      <c r="Q70" s="90"/>
    </row>
    <row r="71" spans="1:17" ht="15.75" thickTop="1" x14ac:dyDescent="0.25">
      <c r="A71" s="19">
        <v>1966</v>
      </c>
      <c r="B71" s="97"/>
      <c r="C71" s="90"/>
      <c r="D71" s="559"/>
      <c r="E71" s="450"/>
      <c r="F71" s="443">
        <f>[4]Sweden!$B71</f>
        <v>6.3478311149745155</v>
      </c>
      <c r="G71" s="450"/>
      <c r="H71" s="448"/>
      <c r="I71" s="816"/>
      <c r="J71" s="452"/>
      <c r="K71" s="448"/>
      <c r="L71" s="449"/>
      <c r="M71" s="517"/>
      <c r="N71" s="478">
        <f>[50]Data!$D69</f>
        <v>23.41</v>
      </c>
      <c r="O71" s="377"/>
      <c r="P71" s="245"/>
      <c r="Q71" s="90"/>
    </row>
    <row r="72" spans="1:17" x14ac:dyDescent="0.25">
      <c r="A72" s="19">
        <v>1967</v>
      </c>
      <c r="B72" s="97"/>
      <c r="C72" s="90"/>
      <c r="D72" s="559">
        <v>35.020000000000003</v>
      </c>
      <c r="E72" s="450"/>
      <c r="F72" s="443">
        <f>[4]Sweden!$B72</f>
        <v>6.5467970691540733</v>
      </c>
      <c r="G72" s="450"/>
      <c r="H72" s="448"/>
      <c r="I72" s="816"/>
      <c r="J72" s="452"/>
      <c r="K72" s="448"/>
      <c r="L72" s="449"/>
      <c r="M72" s="517"/>
      <c r="N72" s="478"/>
      <c r="O72" s="377"/>
      <c r="P72" s="245"/>
      <c r="Q72" s="90"/>
    </row>
    <row r="73" spans="1:17" x14ac:dyDescent="0.25">
      <c r="A73" s="19">
        <v>1968</v>
      </c>
      <c r="B73" s="97"/>
      <c r="C73" s="90"/>
      <c r="D73" s="559"/>
      <c r="E73" s="450"/>
      <c r="F73" s="443">
        <f>[4]Sweden!$B73</f>
        <v>6.5678808512590772</v>
      </c>
      <c r="G73" s="450"/>
      <c r="H73" s="448"/>
      <c r="I73" s="816"/>
      <c r="J73" s="452"/>
      <c r="K73" s="448"/>
      <c r="L73" s="449"/>
      <c r="M73" s="517"/>
      <c r="N73" s="478"/>
      <c r="O73" s="377"/>
      <c r="P73" s="245"/>
      <c r="Q73" s="90"/>
    </row>
    <row r="74" spans="1:17" x14ac:dyDescent="0.25">
      <c r="A74" s="19">
        <v>1969</v>
      </c>
      <c r="B74" s="97"/>
      <c r="C74" s="90"/>
      <c r="D74" s="559"/>
      <c r="E74" s="450"/>
      <c r="F74" s="443">
        <f>[4]Sweden!$B74</f>
        <v>6.408960108207741</v>
      </c>
      <c r="G74" s="450"/>
      <c r="H74" s="448"/>
      <c r="I74" s="816"/>
      <c r="J74" s="452"/>
      <c r="K74" s="448"/>
      <c r="L74" s="449"/>
      <c r="M74" s="517"/>
      <c r="N74" s="478"/>
      <c r="O74" s="377"/>
      <c r="P74" s="245"/>
      <c r="Q74" s="90"/>
    </row>
    <row r="75" spans="1:17" ht="15.75" thickBot="1" x14ac:dyDescent="0.3">
      <c r="A75" s="19">
        <v>1970</v>
      </c>
      <c r="B75" s="97"/>
      <c r="C75" s="90"/>
      <c r="D75" s="559"/>
      <c r="E75" s="450"/>
      <c r="F75" s="1105">
        <f>[4]Sweden!$B75</f>
        <v>6.1591082292662263</v>
      </c>
      <c r="G75" s="450"/>
      <c r="H75" s="448"/>
      <c r="I75" s="816"/>
      <c r="J75" s="452"/>
      <c r="K75" s="448"/>
      <c r="L75" s="449"/>
      <c r="M75" s="517"/>
      <c r="N75" s="478">
        <f>[50]Data!$D73</f>
        <v>20.059999999999999</v>
      </c>
      <c r="O75" s="377"/>
      <c r="P75" s="245"/>
      <c r="Q75" s="90"/>
    </row>
    <row r="76" spans="1:17" ht="15.75" thickTop="1" x14ac:dyDescent="0.25">
      <c r="A76" s="19">
        <v>1971</v>
      </c>
      <c r="B76" s="97"/>
      <c r="C76" s="90"/>
      <c r="D76" s="559"/>
      <c r="E76" s="450"/>
      <c r="F76" s="443">
        <f>[4]Sweden!$B76</f>
        <v>5.804637637083327</v>
      </c>
      <c r="G76" s="450"/>
      <c r="H76" s="448"/>
      <c r="I76" s="816"/>
      <c r="J76" s="455"/>
      <c r="K76" s="448"/>
      <c r="L76" s="449"/>
      <c r="M76" s="518"/>
      <c r="N76" s="478"/>
      <c r="O76" s="377"/>
      <c r="P76" s="258"/>
      <c r="Q76" s="90"/>
    </row>
    <row r="77" spans="1:17" x14ac:dyDescent="0.25">
      <c r="A77" s="19">
        <v>1972</v>
      </c>
      <c r="B77" s="97"/>
      <c r="C77" s="90"/>
      <c r="D77" s="559"/>
      <c r="E77" s="450"/>
      <c r="F77" s="443">
        <f>[4]Sweden!$B77</f>
        <v>5.6652897668421645</v>
      </c>
      <c r="G77" s="450"/>
      <c r="H77" s="448"/>
      <c r="I77" s="816"/>
      <c r="J77" s="455"/>
      <c r="K77" s="448"/>
      <c r="L77" s="449"/>
      <c r="M77" s="518"/>
      <c r="N77" s="478"/>
      <c r="O77" s="377"/>
      <c r="P77" s="258"/>
      <c r="Q77" s="90"/>
    </row>
    <row r="78" spans="1:17" x14ac:dyDescent="0.25">
      <c r="A78" s="19">
        <v>1973</v>
      </c>
      <c r="B78" s="97"/>
      <c r="C78" s="90"/>
      <c r="D78" s="559">
        <v>32.35</v>
      </c>
      <c r="E78" s="450"/>
      <c r="F78" s="443">
        <f>[4]Sweden!$B78</f>
        <v>5.5655384897244629</v>
      </c>
      <c r="G78" s="450"/>
      <c r="H78" s="448"/>
      <c r="I78" s="816"/>
      <c r="J78" s="455"/>
      <c r="K78" s="663"/>
      <c r="L78" s="659"/>
      <c r="M78" s="518"/>
      <c r="N78" s="478"/>
      <c r="O78" s="377"/>
      <c r="P78" s="258"/>
      <c r="Q78" s="90"/>
    </row>
    <row r="79" spans="1:17" x14ac:dyDescent="0.25">
      <c r="A79" s="19">
        <v>1974</v>
      </c>
      <c r="B79" s="97"/>
      <c r="C79" s="90"/>
      <c r="D79" s="559"/>
      <c r="E79" s="450"/>
      <c r="F79" s="443">
        <f>[4]Sweden!$B79</f>
        <v>5.4720684174091385</v>
      </c>
      <c r="G79" s="450"/>
      <c r="H79" s="448"/>
      <c r="I79" s="816"/>
      <c r="J79" s="455"/>
      <c r="K79" s="703"/>
      <c r="L79" s="659"/>
      <c r="M79" s="518"/>
      <c r="N79" s="478"/>
      <c r="O79" s="377"/>
      <c r="P79" s="258"/>
      <c r="Q79" s="90"/>
    </row>
    <row r="80" spans="1:17" x14ac:dyDescent="0.25">
      <c r="A80" s="19">
        <v>1975</v>
      </c>
      <c r="B80" s="97"/>
      <c r="C80" s="754">
        <v>0.217</v>
      </c>
      <c r="D80" s="559"/>
      <c r="E80" s="450"/>
      <c r="F80" s="443">
        <f>[4]Sweden!$B80</f>
        <v>5.2930664695576786</v>
      </c>
      <c r="G80" s="450"/>
      <c r="H80" s="448"/>
      <c r="I80" s="430">
        <v>11.8</v>
      </c>
      <c r="J80" s="455"/>
      <c r="K80" s="703">
        <f>'[51]Data for Fig SWE1'!$I67</f>
        <v>156.04973696795793</v>
      </c>
      <c r="L80" s="660">
        <f>[17]Sheet1!$CR10</f>
        <v>1.5599999</v>
      </c>
      <c r="M80" s="518"/>
      <c r="N80" s="478">
        <f>[50]Data!$D78</f>
        <v>17</v>
      </c>
      <c r="O80" s="377"/>
      <c r="P80" s="258"/>
      <c r="Q80" s="90"/>
    </row>
    <row r="81" spans="1:17" x14ac:dyDescent="0.25">
      <c r="A81" s="19">
        <v>1976</v>
      </c>
      <c r="B81" s="97"/>
      <c r="C81" s="182"/>
      <c r="D81" s="559"/>
      <c r="E81" s="450"/>
      <c r="F81" s="443">
        <f>[4]Sweden!$B81</f>
        <v>4.9541143583611227</v>
      </c>
      <c r="G81" s="450"/>
      <c r="H81" s="448"/>
      <c r="I81" s="430"/>
      <c r="J81" s="455"/>
      <c r="K81" s="703"/>
      <c r="L81" s="660" t="str">
        <f>[17]Sheet1!$CR11</f>
        <v>..</v>
      </c>
      <c r="M81" s="518"/>
      <c r="N81" s="478"/>
      <c r="O81" s="377"/>
      <c r="P81" s="258"/>
      <c r="Q81" s="90"/>
    </row>
    <row r="82" spans="1:17" x14ac:dyDescent="0.25">
      <c r="A82" s="19">
        <v>1977</v>
      </c>
      <c r="B82" s="97"/>
      <c r="C82" s="182"/>
      <c r="D82" s="677"/>
      <c r="E82" s="450"/>
      <c r="F82" s="443">
        <f>[4]Sweden!$B82</f>
        <v>4.6949433808669827</v>
      </c>
      <c r="G82" s="450"/>
      <c r="H82" s="703"/>
      <c r="I82" s="430"/>
      <c r="J82" s="455"/>
      <c r="K82" s="703"/>
      <c r="L82" s="660" t="str">
        <f>[17]Sheet1!$CR12</f>
        <v>..</v>
      </c>
      <c r="M82" s="518"/>
      <c r="N82" s="478"/>
      <c r="O82" s="377"/>
      <c r="P82" s="258"/>
      <c r="Q82" s="90"/>
    </row>
    <row r="83" spans="1:17" x14ac:dyDescent="0.25">
      <c r="A83" s="19">
        <v>1978</v>
      </c>
      <c r="B83" s="4"/>
      <c r="C83" s="754">
        <v>0.20499999999999999</v>
      </c>
      <c r="D83" s="773"/>
      <c r="E83" s="450"/>
      <c r="F83" s="443">
        <f>[4]Sweden!$B83</f>
        <v>4.467141742705663</v>
      </c>
      <c r="G83" s="450"/>
      <c r="H83" s="703"/>
      <c r="I83" s="430">
        <v>9.1</v>
      </c>
      <c r="J83" s="455"/>
      <c r="K83" s="703">
        <f>'[51]Data for Fig SWE1'!$I70</f>
        <v>148.52182074143596</v>
      </c>
      <c r="L83" s="660">
        <f>[17]Sheet1!$CR13</f>
        <v>1.4859998999999999</v>
      </c>
      <c r="M83" s="518"/>
      <c r="N83" s="478">
        <f>[50]Data!$D81</f>
        <v>16.600000000000001</v>
      </c>
      <c r="O83" s="377"/>
      <c r="P83" s="258"/>
      <c r="Q83" s="90"/>
    </row>
    <row r="84" spans="1:17" x14ac:dyDescent="0.25">
      <c r="A84" s="19">
        <v>1979</v>
      </c>
      <c r="B84" s="4"/>
      <c r="D84" s="773"/>
      <c r="E84" s="450"/>
      <c r="F84" s="443">
        <f>[4]Sweden!$B84</f>
        <v>4.2507629601537218</v>
      </c>
      <c r="G84" s="450"/>
      <c r="H84" s="428"/>
      <c r="I84" s="430"/>
      <c r="J84" s="455"/>
      <c r="K84" s="703"/>
      <c r="L84" s="660" t="str">
        <f>[17]Sheet1!$CR14</f>
        <v>..</v>
      </c>
      <c r="M84" s="518"/>
      <c r="N84" s="478"/>
      <c r="O84" s="377"/>
      <c r="P84" s="258"/>
      <c r="Q84" s="90"/>
    </row>
    <row r="85" spans="1:17" x14ac:dyDescent="0.25">
      <c r="A85" s="19">
        <v>1980</v>
      </c>
      <c r="B85" s="4"/>
      <c r="C85" s="754">
        <v>0.20100000000000001</v>
      </c>
      <c r="D85" s="774"/>
      <c r="E85" s="450"/>
      <c r="F85" s="443">
        <f>[4]Sweden!$B85</f>
        <v>4.0523383021433226</v>
      </c>
      <c r="G85" s="450"/>
      <c r="H85" s="428"/>
      <c r="I85" s="430">
        <v>8</v>
      </c>
      <c r="J85" s="455"/>
      <c r="K85" s="703">
        <f>'[51]Data for Fig SWE1'!$I72</f>
        <v>152.30392156862746</v>
      </c>
      <c r="L85" s="660">
        <f>[17]Sheet1!$CR15</f>
        <v>1.5229999999999999</v>
      </c>
      <c r="M85" s="518"/>
      <c r="N85" s="478"/>
      <c r="O85" s="377"/>
      <c r="P85" s="258"/>
      <c r="Q85" s="90"/>
    </row>
    <row r="86" spans="1:17" x14ac:dyDescent="0.25">
      <c r="A86" s="19">
        <v>1981</v>
      </c>
      <c r="B86" s="4"/>
      <c r="C86" s="754">
        <v>0.19900000000000001</v>
      </c>
      <c r="D86" s="774"/>
      <c r="E86" s="450"/>
      <c r="F86" s="443">
        <f>[4]Sweden!$B86</f>
        <v>3.9683848350591342</v>
      </c>
      <c r="G86" s="450"/>
      <c r="H86" s="428"/>
      <c r="I86" s="430">
        <v>8.1999999999999993</v>
      </c>
      <c r="J86" s="455"/>
      <c r="K86" s="703">
        <f>'[51]Data for Fig SWE1'!$I73</f>
        <v>150.73343449671219</v>
      </c>
      <c r="L86" s="660">
        <f>[17]Sheet1!$CR16</f>
        <v>1.5069999999999999</v>
      </c>
      <c r="M86" s="518"/>
      <c r="N86" s="478"/>
      <c r="O86" s="377"/>
      <c r="P86" s="258"/>
      <c r="Q86" s="90"/>
    </row>
    <row r="87" spans="1:17" x14ac:dyDescent="0.25">
      <c r="A87" s="19">
        <v>1982</v>
      </c>
      <c r="B87" s="4"/>
      <c r="C87" s="754">
        <v>0.20300000000000001</v>
      </c>
      <c r="D87" s="774"/>
      <c r="E87" s="450"/>
      <c r="F87" s="443">
        <f>[4]Sweden!$B87</f>
        <v>3.9799646152324293</v>
      </c>
      <c r="G87" s="450"/>
      <c r="H87" s="428"/>
      <c r="I87" s="430">
        <v>9.8000000000000007</v>
      </c>
      <c r="J87" s="455"/>
      <c r="K87" s="703">
        <f>'[51]Data for Fig SWE1'!$I74</f>
        <v>148.85145482388975</v>
      </c>
      <c r="L87" s="660">
        <f>[17]Sheet1!$CR17</f>
        <v>1.4890000000000001</v>
      </c>
      <c r="M87" s="518"/>
      <c r="N87" s="478"/>
      <c r="O87" s="377"/>
      <c r="P87" s="258"/>
      <c r="Q87" s="90"/>
    </row>
    <row r="88" spans="1:17" x14ac:dyDescent="0.25">
      <c r="A88" s="19">
        <v>1983</v>
      </c>
      <c r="B88" s="4"/>
      <c r="C88" s="754">
        <v>0.20100000000000001</v>
      </c>
      <c r="D88" s="774"/>
      <c r="E88" s="450"/>
      <c r="F88" s="443">
        <f>[4]Sweden!$B88</f>
        <v>4.0830214735617343</v>
      </c>
      <c r="G88" s="450"/>
      <c r="H88" s="428"/>
      <c r="I88" s="430">
        <v>9.6</v>
      </c>
      <c r="J88" s="455"/>
      <c r="K88" s="703">
        <f>'[51]Data for Fig SWE1'!$I75</f>
        <v>146.11848825331973</v>
      </c>
      <c r="L88" s="660">
        <f>[17]Sheet1!$CR18</f>
        <v>1.4610000000000001</v>
      </c>
      <c r="M88" s="518"/>
      <c r="N88" s="478">
        <f>[50]Data!$D86</f>
        <v>17.7</v>
      </c>
      <c r="O88" s="377"/>
      <c r="P88" s="258"/>
      <c r="Q88" s="90"/>
    </row>
    <row r="89" spans="1:17" x14ac:dyDescent="0.25">
      <c r="A89" s="19">
        <v>1984</v>
      </c>
      <c r="B89" s="4"/>
      <c r="C89" s="754">
        <v>0.21</v>
      </c>
      <c r="D89" s="774"/>
      <c r="E89" s="450"/>
      <c r="F89" s="443">
        <f>[4]Sweden!$B89</f>
        <v>4.1305873994705697</v>
      </c>
      <c r="G89" s="450"/>
      <c r="H89" s="428"/>
      <c r="I89" s="430">
        <v>10.4</v>
      </c>
      <c r="J89" s="455"/>
      <c r="K89" s="703">
        <f>'[51]Data for Fig SWE1'!$I76</f>
        <v>148.04469273743015</v>
      </c>
      <c r="L89" s="660">
        <f>[17]Sheet1!$CR19</f>
        <v>1.48</v>
      </c>
      <c r="M89" s="518"/>
      <c r="N89" s="478"/>
      <c r="O89" s="377"/>
      <c r="P89" s="258"/>
      <c r="Q89" s="90"/>
    </row>
    <row r="90" spans="1:17" x14ac:dyDescent="0.25">
      <c r="A90" s="19">
        <v>1985</v>
      </c>
      <c r="B90" s="4"/>
      <c r="C90" s="754">
        <v>0.21099999999999999</v>
      </c>
      <c r="D90" s="774"/>
      <c r="E90" s="450"/>
      <c r="F90" s="443">
        <f>[4]Sweden!$B90</f>
        <v>4.1180805697617417</v>
      </c>
      <c r="G90" s="450"/>
      <c r="H90" s="428"/>
      <c r="I90" s="430">
        <v>8.6</v>
      </c>
      <c r="J90" s="455"/>
      <c r="K90" s="703">
        <f>'[51]Data for Fig SWE1'!$I77</f>
        <v>154.05684754521963</v>
      </c>
      <c r="L90" s="660">
        <f>[17]Sheet1!$CR20</f>
        <v>1.54</v>
      </c>
      <c r="M90" s="518"/>
      <c r="N90" s="478">
        <f>[50]Data!$D88</f>
        <v>16.5</v>
      </c>
      <c r="O90" s="377"/>
      <c r="P90" s="258"/>
      <c r="Q90" s="90"/>
    </row>
    <row r="91" spans="1:17" x14ac:dyDescent="0.25">
      <c r="A91" s="19">
        <v>1986</v>
      </c>
      <c r="B91" s="4"/>
      <c r="C91" s="754">
        <v>0.22</v>
      </c>
      <c r="D91" s="774"/>
      <c r="E91" s="450"/>
      <c r="F91" s="443">
        <f>[4]Sweden!$B91</f>
        <v>4.1055737400529138</v>
      </c>
      <c r="G91" s="450"/>
      <c r="H91" s="428"/>
      <c r="I91" s="430"/>
      <c r="J91" s="455"/>
      <c r="K91" s="703">
        <f>'[51]Data for Fig SWE1'!$I78</f>
        <v>152.18687872763419</v>
      </c>
      <c r="L91" s="660">
        <f>[17]Sheet1!$CR21</f>
        <v>1.522</v>
      </c>
      <c r="M91" s="518"/>
      <c r="N91" s="478"/>
      <c r="O91" s="377"/>
      <c r="P91" s="258"/>
      <c r="Q91" s="90"/>
    </row>
    <row r="92" spans="1:17" x14ac:dyDescent="0.25">
      <c r="A92" s="19">
        <v>1987</v>
      </c>
      <c r="B92" s="4"/>
      <c r="C92" s="754">
        <v>0.20899999999999999</v>
      </c>
      <c r="D92" s="774"/>
      <c r="E92" s="450"/>
      <c r="F92" s="443">
        <f>[4]Sweden!$B92</f>
        <v>4.2417179454860188</v>
      </c>
      <c r="G92" s="450"/>
      <c r="H92" s="428"/>
      <c r="I92" s="430"/>
      <c r="J92" s="455"/>
      <c r="K92" s="703">
        <f>'[51]Data for Fig SWE1'!$I79</f>
        <v>152.70531400966183</v>
      </c>
      <c r="L92" s="660">
        <f>[17]Sheet1!$CR22</f>
        <v>1.528</v>
      </c>
      <c r="M92" s="518"/>
      <c r="N92" s="478"/>
      <c r="O92" s="377"/>
      <c r="P92" s="258"/>
      <c r="Q92" s="90"/>
    </row>
    <row r="93" spans="1:17" x14ac:dyDescent="0.25">
      <c r="A93" s="19">
        <v>1988</v>
      </c>
      <c r="B93" s="4"/>
      <c r="C93" s="754">
        <v>0.20899999999999999</v>
      </c>
      <c r="D93" s="774"/>
      <c r="E93" s="450"/>
      <c r="F93" s="443">
        <f>[4]Sweden!$B93</f>
        <v>4.3834760291602572</v>
      </c>
      <c r="G93" s="450"/>
      <c r="H93" s="463"/>
      <c r="I93" s="430"/>
      <c r="J93" s="455"/>
      <c r="K93" s="703">
        <f>'[51]Data for Fig SWE1'!$I80</f>
        <v>151.88501413760602</v>
      </c>
      <c r="L93" s="660">
        <f>[17]Sheet1!$CR23</f>
        <v>1.518</v>
      </c>
      <c r="M93" s="518"/>
      <c r="N93" s="478">
        <f>[50]Data!$D91</f>
        <v>18.399999999999999</v>
      </c>
      <c r="O93" s="377"/>
      <c r="P93" s="258"/>
      <c r="Q93" s="90"/>
    </row>
    <row r="94" spans="1:17" x14ac:dyDescent="0.25">
      <c r="A94" s="19">
        <v>1989</v>
      </c>
      <c r="B94" s="791">
        <v>0.23399999999999999</v>
      </c>
      <c r="C94" s="792">
        <v>0.21299999999999999</v>
      </c>
      <c r="D94" s="774"/>
      <c r="E94" s="450"/>
      <c r="F94" s="443">
        <f>[4]Sweden!$B94</f>
        <v>4.4756954667207989</v>
      </c>
      <c r="G94" s="450"/>
      <c r="H94" s="463"/>
      <c r="I94" s="430"/>
      <c r="J94" s="455"/>
      <c r="K94" s="703">
        <f>'[51]Data for Fig SWE1'!$I81</f>
        <v>152.3112128146453</v>
      </c>
      <c r="L94" s="660">
        <f>[17]Sheet1!$CR24</f>
        <v>1.5249999999999999</v>
      </c>
      <c r="M94" s="518"/>
      <c r="N94" s="478"/>
      <c r="O94" s="377"/>
      <c r="P94" s="258"/>
      <c r="Q94" s="90"/>
    </row>
    <row r="95" spans="1:17" x14ac:dyDescent="0.25">
      <c r="A95" s="19">
        <v>1990</v>
      </c>
      <c r="B95" s="790">
        <v>0.23699999999999999</v>
      </c>
      <c r="C95" s="754">
        <v>0.22</v>
      </c>
      <c r="D95" s="774"/>
      <c r="E95" s="450"/>
      <c r="F95" s="443">
        <f>[4]Sweden!$B95</f>
        <v>4.381342044091304</v>
      </c>
      <c r="G95" s="450"/>
      <c r="H95" s="463"/>
      <c r="I95" s="464"/>
      <c r="J95" s="455"/>
      <c r="K95" s="703">
        <f>'[51]Data for Fig SWE1'!$I82</f>
        <v>151.5756768752774</v>
      </c>
      <c r="L95" s="660">
        <f>[17]Sheet1!$CR25</f>
        <v>1.516</v>
      </c>
      <c r="M95" s="518"/>
      <c r="N95" s="478">
        <f>[50]Data!$D93</f>
        <v>20.7</v>
      </c>
      <c r="O95" s="377"/>
      <c r="P95" s="258"/>
      <c r="Q95" s="90"/>
    </row>
    <row r="96" spans="1:17" x14ac:dyDescent="0.25">
      <c r="A96" s="19">
        <v>1991</v>
      </c>
      <c r="B96" s="790">
        <v>0.249</v>
      </c>
      <c r="C96" s="2"/>
      <c r="D96" s="774"/>
      <c r="E96" s="450"/>
      <c r="F96" s="443">
        <f>[4]Sweden!$B96</f>
        <v>5.0953850000000003</v>
      </c>
      <c r="G96" s="450"/>
      <c r="H96" s="463">
        <f>[52]Tabell!$E6</f>
        <v>7.3</v>
      </c>
      <c r="I96" s="464"/>
      <c r="J96" s="455"/>
      <c r="K96" s="703">
        <f>'[51]Data for Fig SWE1'!$I83</f>
        <v>155.13413506012952</v>
      </c>
      <c r="L96" s="660">
        <f>[17]Sheet1!$CR26</f>
        <v>1.554</v>
      </c>
      <c r="M96" s="518"/>
      <c r="N96" s="478"/>
      <c r="O96" s="377"/>
      <c r="P96" s="258"/>
      <c r="Q96" s="90"/>
    </row>
    <row r="97" spans="1:17" x14ac:dyDescent="0.25">
      <c r="A97" s="19">
        <v>1992</v>
      </c>
      <c r="B97" s="790">
        <v>0.24100000000000002</v>
      </c>
      <c r="C97" s="2"/>
      <c r="D97" s="774"/>
      <c r="E97" s="450"/>
      <c r="F97" s="443">
        <f>[4]Sweden!$B97</f>
        <v>5.0386499999999996</v>
      </c>
      <c r="G97" s="450"/>
      <c r="H97" s="463"/>
      <c r="I97" s="464"/>
      <c r="J97" s="455"/>
      <c r="K97" s="703">
        <f>'[51]Data for Fig SWE1'!$I84</f>
        <v>156.9366852886406</v>
      </c>
      <c r="L97" s="660">
        <f>[17]Sheet1!$CR27</f>
        <v>1.571</v>
      </c>
      <c r="M97" s="518"/>
      <c r="N97" s="478">
        <f>[50]Data!$D95</f>
        <v>19.5</v>
      </c>
      <c r="O97" s="377"/>
      <c r="P97" s="258"/>
      <c r="Q97" s="90"/>
    </row>
    <row r="98" spans="1:17" x14ac:dyDescent="0.25">
      <c r="A98" s="19">
        <v>1993</v>
      </c>
      <c r="B98" s="790">
        <v>0.24299999999999999</v>
      </c>
      <c r="C98" s="2"/>
      <c r="D98" s="774"/>
      <c r="E98" s="450"/>
      <c r="F98" s="443">
        <f>[4]Sweden!$B98</f>
        <v>5.2220880000000003</v>
      </c>
      <c r="G98" s="450"/>
      <c r="H98" s="463"/>
      <c r="I98" s="464"/>
      <c r="J98" s="455"/>
      <c r="K98" s="703">
        <f>'[51]Data for Fig SWE1'!$I85</f>
        <v>159.13370998116761</v>
      </c>
      <c r="L98" s="660">
        <f>[17]Sheet1!$CR28</f>
        <v>1.591</v>
      </c>
      <c r="M98" s="518"/>
      <c r="N98" s="478"/>
      <c r="O98" s="377"/>
      <c r="P98" s="258"/>
      <c r="Q98" s="90"/>
    </row>
    <row r="99" spans="1:17" x14ac:dyDescent="0.25">
      <c r="A99" s="19">
        <v>1994</v>
      </c>
      <c r="B99" s="790">
        <v>0.27100000000000002</v>
      </c>
      <c r="C99" s="2"/>
      <c r="D99" s="774"/>
      <c r="E99" s="450"/>
      <c r="F99" s="443">
        <f>[4]Sweden!$B99</f>
        <v>5.532063</v>
      </c>
      <c r="G99" s="450"/>
      <c r="H99" s="463"/>
      <c r="I99" s="464"/>
      <c r="J99" s="455"/>
      <c r="K99" s="703">
        <f>'[51]Data for Fig SWE1'!$I86</f>
        <v>160.98012020342117</v>
      </c>
      <c r="L99" s="660">
        <f>[17]Sheet1!$CR29</f>
        <v>1.609</v>
      </c>
      <c r="M99" s="518"/>
      <c r="N99" s="478"/>
      <c r="O99" s="377"/>
      <c r="P99" s="258"/>
      <c r="Q99" s="90"/>
    </row>
    <row r="100" spans="1:17" x14ac:dyDescent="0.25">
      <c r="A100" s="19">
        <v>1995</v>
      </c>
      <c r="B100" s="790">
        <v>0.24399999999999999</v>
      </c>
      <c r="C100" s="2"/>
      <c r="D100" s="774"/>
      <c r="E100" s="450"/>
      <c r="F100" s="443">
        <f>[4]Sweden!$B100</f>
        <v>5.2492039999999998</v>
      </c>
      <c r="G100" s="450"/>
      <c r="H100" s="463">
        <f>[52]Tabell!$E7</f>
        <v>7.3</v>
      </c>
      <c r="I100" s="464"/>
      <c r="J100" s="455"/>
      <c r="K100" s="703">
        <f>'[51]Data for Fig SWE1'!$I87</f>
        <v>158.90603085553997</v>
      </c>
      <c r="L100" s="660">
        <f>[17]Sheet1!$CR30</f>
        <v>1.5920000000000001</v>
      </c>
      <c r="M100" s="518"/>
      <c r="N100" s="478"/>
      <c r="O100" s="377"/>
      <c r="P100" s="258"/>
      <c r="Q100" s="90"/>
    </row>
    <row r="101" spans="1:17" x14ac:dyDescent="0.25">
      <c r="A101" s="19">
        <v>1996</v>
      </c>
      <c r="B101" s="790">
        <v>0.253</v>
      </c>
      <c r="C101" s="2"/>
      <c r="D101" s="774"/>
      <c r="E101" s="450"/>
      <c r="F101" s="443">
        <f>[4]Sweden!$B101</f>
        <v>5.5898729999999999</v>
      </c>
      <c r="G101" s="450"/>
      <c r="H101" s="463">
        <f>[52]Tabell!$E8</f>
        <v>8.5</v>
      </c>
      <c r="I101" s="464"/>
      <c r="J101" s="455"/>
      <c r="K101" s="703">
        <f>'[51]Data for Fig SWE1'!$I88</f>
        <v>162.33362910381544</v>
      </c>
      <c r="L101" s="660">
        <f>[17]Sheet1!$CR31</f>
        <v>1.6240000000000001</v>
      </c>
      <c r="M101" s="518"/>
      <c r="N101" s="478"/>
      <c r="O101" s="377"/>
      <c r="P101" s="245"/>
      <c r="Q101" s="90"/>
    </row>
    <row r="102" spans="1:17" x14ac:dyDescent="0.25">
      <c r="A102" s="19">
        <v>1997</v>
      </c>
      <c r="B102" s="790">
        <v>0.27699999999999997</v>
      </c>
      <c r="C102" s="2"/>
      <c r="D102" s="774"/>
      <c r="E102" s="450"/>
      <c r="F102" s="443">
        <f>[4]Sweden!$B102</f>
        <v>5.7236390000000004</v>
      </c>
      <c r="G102" s="450"/>
      <c r="H102" s="463">
        <f>[52]Tabell!$E9</f>
        <v>8.5</v>
      </c>
      <c r="I102" s="464"/>
      <c r="J102" s="455"/>
      <c r="K102" s="703">
        <f>'[51]Data for Fig SWE1'!$I89</f>
        <v>160.68044788975021</v>
      </c>
      <c r="L102" s="660">
        <f>[17]Sheet1!$CR32</f>
        <v>1.607</v>
      </c>
      <c r="M102" s="518"/>
      <c r="N102" s="478">
        <f>[50]Data!$D100</f>
        <v>20.3</v>
      </c>
      <c r="O102" s="377"/>
      <c r="P102" s="245"/>
      <c r="Q102" s="90"/>
    </row>
    <row r="103" spans="1:17" x14ac:dyDescent="0.25">
      <c r="A103" s="19">
        <v>1998</v>
      </c>
      <c r="B103" s="790">
        <v>0.26300000000000001</v>
      </c>
      <c r="C103" s="2"/>
      <c r="D103" s="774"/>
      <c r="E103" s="450"/>
      <c r="F103" s="443">
        <f>[4]Sweden!$B103</f>
        <v>5.8681859999999997</v>
      </c>
      <c r="G103" s="450"/>
      <c r="H103" s="463">
        <f>[52]Tabell!$E10</f>
        <v>8.3000000000000007</v>
      </c>
      <c r="I103" s="464"/>
      <c r="J103" s="455"/>
      <c r="K103" s="703">
        <f>'[51]Data for Fig SWE1'!$I90</f>
        <v>162.96142679386148</v>
      </c>
      <c r="L103" s="660">
        <f>[17]Sheet1!$CR33</f>
        <v>1.6289998999999999</v>
      </c>
      <c r="M103" s="518"/>
      <c r="N103" s="478"/>
      <c r="O103" s="377"/>
      <c r="P103" s="245"/>
      <c r="Q103" s="90"/>
    </row>
    <row r="104" spans="1:17" x14ac:dyDescent="0.25">
      <c r="A104" s="19">
        <v>1999</v>
      </c>
      <c r="B104" s="790">
        <v>0.28100000000000003</v>
      </c>
      <c r="C104" s="2"/>
      <c r="D104" s="774"/>
      <c r="E104" s="450"/>
      <c r="F104" s="443">
        <f>[4]Sweden!$B104</f>
        <v>6.011876</v>
      </c>
      <c r="G104" s="450"/>
      <c r="H104" s="463">
        <f>[52]Tabell!$E11</f>
        <v>8.4</v>
      </c>
      <c r="I104" s="464"/>
      <c r="J104" s="455"/>
      <c r="K104" s="703">
        <f>'[51]Data for Fig SWE1'!$I91</f>
        <v>164.45709638064253</v>
      </c>
      <c r="L104" s="660">
        <f>[17]Sheet1!$CR34</f>
        <v>1.6440001</v>
      </c>
      <c r="M104" s="518"/>
      <c r="N104" s="478">
        <f>[50]Data!$D102</f>
        <v>19.29</v>
      </c>
      <c r="O104" s="377"/>
      <c r="P104" s="245"/>
      <c r="Q104" s="90"/>
    </row>
    <row r="105" spans="1:17" x14ac:dyDescent="0.25">
      <c r="A105" s="19">
        <v>2000</v>
      </c>
      <c r="B105" s="790">
        <v>0.313</v>
      </c>
      <c r="C105" s="2"/>
      <c r="D105" s="774"/>
      <c r="E105" s="450"/>
      <c r="F105" s="443">
        <f>[4]Sweden!$B105</f>
        <v>5.96509</v>
      </c>
      <c r="G105" s="450"/>
      <c r="H105" s="463">
        <f>[52]Tabell!$E12</f>
        <v>9.3000000000000007</v>
      </c>
      <c r="I105" s="464"/>
      <c r="J105" s="455"/>
      <c r="K105" s="703">
        <f>'[51]Data for Fig SWE1'!$I92</f>
        <v>169.22465208747514</v>
      </c>
      <c r="L105" s="660">
        <f>[17]Sheet1!$CR35</f>
        <v>1.6919999999999999</v>
      </c>
      <c r="M105" s="518"/>
      <c r="N105" s="478">
        <f>[50]Data!$D103</f>
        <v>21.89</v>
      </c>
      <c r="O105" s="1071">
        <f>'[53]Sweden top shares'!$C3</f>
        <v>21.412979811429977</v>
      </c>
      <c r="P105" s="245"/>
      <c r="Q105" s="90"/>
    </row>
    <row r="106" spans="1:17" x14ac:dyDescent="0.25">
      <c r="A106" s="19">
        <v>2001</v>
      </c>
      <c r="B106" s="790">
        <v>0.28199999999999997</v>
      </c>
      <c r="C106" s="2"/>
      <c r="D106" s="774"/>
      <c r="E106" s="450"/>
      <c r="F106" s="443">
        <f>[4]Sweden!$B106</f>
        <v>5.948817</v>
      </c>
      <c r="G106" s="450"/>
      <c r="H106" s="463">
        <f>[52]Tabell!$E13</f>
        <v>9.3000000000000007</v>
      </c>
      <c r="I106" s="464"/>
      <c r="J106" s="455"/>
      <c r="K106" s="703">
        <f>'[51]Data for Fig SWE1'!$I93</f>
        <v>166.91464369616287</v>
      </c>
      <c r="L106" s="660">
        <f>[17]Sheet1!$CR36</f>
        <v>1.67</v>
      </c>
      <c r="M106" s="518"/>
      <c r="N106" s="478">
        <f>[50]Data!$D104</f>
        <v>19.739999999999998</v>
      </c>
      <c r="O106" s="1071">
        <f>'[53]Sweden top shares'!$C4</f>
        <v>20.690279453992844</v>
      </c>
      <c r="P106" s="245"/>
      <c r="Q106" s="90"/>
    </row>
    <row r="107" spans="1:17" x14ac:dyDescent="0.25">
      <c r="A107" s="19">
        <v>2002</v>
      </c>
      <c r="B107" s="790">
        <v>0.28000000000000003</v>
      </c>
      <c r="C107" s="2"/>
      <c r="D107" s="429"/>
      <c r="E107" s="450"/>
      <c r="F107" s="443">
        <f>[4]Sweden!$B107</f>
        <v>5.6669489999999998</v>
      </c>
      <c r="G107" s="450"/>
      <c r="H107" s="463">
        <f>[52]Tabell!$E14</f>
        <v>9.6999999999999993</v>
      </c>
      <c r="I107" s="464"/>
      <c r="J107" s="455"/>
      <c r="K107" s="703">
        <f>'[51]Data for Fig SWE1'!$I94</f>
        <v>165.50402453047144</v>
      </c>
      <c r="L107" s="660">
        <f>[17]Sheet1!$CR37</f>
        <v>1.655</v>
      </c>
      <c r="M107" s="518"/>
      <c r="N107" s="478">
        <f>[50]Data!$D105</f>
        <v>17.97</v>
      </c>
      <c r="O107" s="1071">
        <f>'[53]Sweden top shares'!$C5</f>
        <v>21.155236661434174</v>
      </c>
      <c r="P107" s="245"/>
      <c r="Q107" s="90"/>
    </row>
    <row r="108" spans="1:17" x14ac:dyDescent="0.25">
      <c r="A108" s="19">
        <v>2003</v>
      </c>
      <c r="B108" s="790">
        <v>0.27600000000000002</v>
      </c>
      <c r="C108" s="2"/>
      <c r="D108" s="429"/>
      <c r="E108" s="450"/>
      <c r="F108" s="443">
        <f>[4]Sweden!$B108</f>
        <v>5.5183530000000003</v>
      </c>
      <c r="G108" s="450"/>
      <c r="H108" s="463">
        <f>[52]Tabell!$E15</f>
        <v>8.9</v>
      </c>
      <c r="I108" s="464"/>
      <c r="J108" s="455"/>
      <c r="K108" s="703">
        <f>'[51]Data for Fig SWE1'!$I95</f>
        <v>165.25911708253358</v>
      </c>
      <c r="L108" s="660">
        <f>[17]Sheet1!$CR38</f>
        <v>1.653</v>
      </c>
      <c r="M108" s="518"/>
      <c r="N108" s="478">
        <f>[50]Data!$D106</f>
        <v>17.93</v>
      </c>
      <c r="O108" s="1071">
        <f>'[53]Sweden top shares'!$C6</f>
        <v>20.746957510709763</v>
      </c>
      <c r="P108" s="245"/>
      <c r="Q108" s="90"/>
    </row>
    <row r="109" spans="1:17" x14ac:dyDescent="0.25">
      <c r="A109" s="19">
        <v>2004</v>
      </c>
      <c r="B109" s="790">
        <v>0.28100000000000003</v>
      </c>
      <c r="C109" s="2"/>
      <c r="D109" s="774"/>
      <c r="E109" s="450"/>
      <c r="F109" s="443">
        <f>[4]Sweden!$B109</f>
        <v>5.7155820000000004</v>
      </c>
      <c r="G109" s="450"/>
      <c r="H109" s="463">
        <f>[52]Tabell!$E16</f>
        <v>9.3000000000000007</v>
      </c>
      <c r="I109" s="464"/>
      <c r="J109" s="455"/>
      <c r="K109" s="703">
        <f>'[51]Data for Fig SWE1'!$I96</f>
        <v>162.76041666666666</v>
      </c>
      <c r="L109" s="660">
        <f>[17]Sheet1!$CR39</f>
        <v>1.627</v>
      </c>
      <c r="M109" s="518"/>
      <c r="N109" s="478">
        <f>[50]Data!$D107</f>
        <v>20.48</v>
      </c>
      <c r="O109" s="1071">
        <f>'[53]Sweden top shares'!$C7</f>
        <v>20.790950953960419</v>
      </c>
      <c r="P109" s="245"/>
      <c r="Q109" s="90"/>
    </row>
    <row r="110" spans="1:17" x14ac:dyDescent="0.25">
      <c r="A110" s="19">
        <v>2005</v>
      </c>
      <c r="B110" s="790">
        <v>0.29600000000000004</v>
      </c>
      <c r="C110" s="2"/>
      <c r="D110" s="774"/>
      <c r="E110" s="450"/>
      <c r="F110" s="443">
        <f>[4]Sweden!$B110</f>
        <v>6.2751250000000001</v>
      </c>
      <c r="G110" s="450"/>
      <c r="H110" s="463">
        <f>[52]Tabell!$E17</f>
        <v>10.1</v>
      </c>
      <c r="I110" s="464"/>
      <c r="J110" s="455"/>
      <c r="K110" s="703"/>
      <c r="L110" s="660">
        <f>[17]Sheet1!$CR40</f>
        <v>1.647</v>
      </c>
      <c r="M110" s="518"/>
      <c r="N110" s="478">
        <f>[50]Data!$D108</f>
        <v>19.71</v>
      </c>
      <c r="O110" s="1071">
        <f>'[53]Sweden top shares'!$C8</f>
        <v>21.045133471488953</v>
      </c>
      <c r="P110" s="258"/>
      <c r="Q110" s="90"/>
    </row>
    <row r="111" spans="1:17" x14ac:dyDescent="0.25">
      <c r="A111" s="19">
        <v>2006</v>
      </c>
      <c r="B111" s="790">
        <v>0.311</v>
      </c>
      <c r="C111" s="2"/>
      <c r="D111" s="774"/>
      <c r="E111" s="450"/>
      <c r="F111" s="443">
        <f>[4]Sweden!$B111</f>
        <v>6.6107079999999998</v>
      </c>
      <c r="G111" s="450"/>
      <c r="H111" s="463">
        <f>[52]Tabell!$E18</f>
        <v>10.199999999999999</v>
      </c>
      <c r="I111" s="464"/>
      <c r="J111" s="455"/>
      <c r="K111" s="703"/>
      <c r="L111" s="660">
        <f>[17]Sheet1!$CR41</f>
        <v>1.67</v>
      </c>
      <c r="M111" s="518"/>
      <c r="N111" s="478">
        <f>[50]Data!$D109</f>
        <v>18.53</v>
      </c>
      <c r="O111" s="1071">
        <f>'[53]Sweden top shares'!$C9</f>
        <v>21.504994481801987</v>
      </c>
      <c r="P111" s="258"/>
      <c r="Q111" s="90"/>
    </row>
    <row r="112" spans="1:17" x14ac:dyDescent="0.25">
      <c r="A112" s="19">
        <v>2007</v>
      </c>
      <c r="B112" s="790">
        <v>0.33200000000000002</v>
      </c>
      <c r="C112" s="2"/>
      <c r="D112" s="774"/>
      <c r="E112" s="450"/>
      <c r="F112" s="443">
        <f>[4]Sweden!$B112</f>
        <v>6.9078530000000002</v>
      </c>
      <c r="G112" s="450"/>
      <c r="H112" s="463">
        <f>[52]Tabell!$E19</f>
        <v>12.2</v>
      </c>
      <c r="I112" s="464"/>
      <c r="J112" s="455"/>
      <c r="K112" s="703"/>
      <c r="L112" s="660">
        <f>[17]Sheet1!$CR42</f>
        <v>1.6739999999999999</v>
      </c>
      <c r="M112" s="518"/>
      <c r="N112" s="478">
        <f>[50]Data!$D110</f>
        <v>18.807949999999998</v>
      </c>
      <c r="O112" s="1071">
        <f>'[53]Sweden top shares'!$C10</f>
        <v>19.157685339450836</v>
      </c>
      <c r="P112" s="258"/>
      <c r="Q112" s="90"/>
    </row>
    <row r="113" spans="1:23" x14ac:dyDescent="0.25">
      <c r="A113" s="19">
        <v>2008</v>
      </c>
      <c r="B113" s="790">
        <v>0.314</v>
      </c>
      <c r="C113" s="2"/>
      <c r="D113" s="774"/>
      <c r="E113" s="450"/>
      <c r="F113" s="443">
        <f>[4]Sweden!$B113</f>
        <v>7.0866480000000003</v>
      </c>
      <c r="G113" s="450"/>
      <c r="H113" s="463">
        <f>[52]Tabell!$E20</f>
        <v>13.2</v>
      </c>
      <c r="I113" s="464"/>
      <c r="J113" s="455"/>
      <c r="K113" s="703"/>
      <c r="L113" s="660">
        <f>[17]Sheet1!$CR43</f>
        <v>1.6569999</v>
      </c>
      <c r="M113" s="518"/>
      <c r="N113" s="478"/>
      <c r="O113" s="1071">
        <f>'[53]Sweden top shares'!$C11</f>
        <v>17.931994795799255</v>
      </c>
      <c r="P113" s="258"/>
      <c r="Q113" s="90"/>
    </row>
    <row r="114" spans="1:23" x14ac:dyDescent="0.25">
      <c r="A114" s="19">
        <v>2009</v>
      </c>
      <c r="B114" s="790">
        <v>0.32</v>
      </c>
      <c r="C114" s="2"/>
      <c r="D114" s="774"/>
      <c r="E114" s="450"/>
      <c r="F114" s="443">
        <f>[4]Sweden!$B114</f>
        <v>6.7210739999999998</v>
      </c>
      <c r="G114" s="450"/>
      <c r="H114" s="463">
        <f>[52]Tabell!$E21</f>
        <v>13.4</v>
      </c>
      <c r="I114" s="464"/>
      <c r="J114" s="455"/>
      <c r="K114" s="703"/>
      <c r="L114" s="660">
        <f>[17]Sheet1!$CR44</f>
        <v>1.6759999999999999</v>
      </c>
      <c r="M114" s="518"/>
      <c r="N114" s="69"/>
      <c r="O114" s="1071">
        <f>'[53]Sweden top shares'!$C12</f>
        <v>21.691971272230148</v>
      </c>
      <c r="P114" s="258"/>
      <c r="Q114" s="90"/>
    </row>
    <row r="115" spans="1:23" x14ac:dyDescent="0.25">
      <c r="A115" s="19">
        <v>2010</v>
      </c>
      <c r="B115" s="790">
        <v>0.32500000000000001</v>
      </c>
      <c r="C115" s="2"/>
      <c r="D115" s="774"/>
      <c r="E115" s="450"/>
      <c r="F115" s="443">
        <f>[4]Sweden!$B115</f>
        <v>6.9141260000000004</v>
      </c>
      <c r="G115" s="450"/>
      <c r="H115" s="463">
        <f>[52]Tabell!$E22</f>
        <v>14.1</v>
      </c>
      <c r="I115" s="464"/>
      <c r="J115" s="455"/>
      <c r="K115" s="703"/>
      <c r="L115" s="660">
        <f>[17]Sheet1!$CR45</f>
        <v>1.62</v>
      </c>
      <c r="M115" s="518"/>
      <c r="N115" s="69"/>
      <c r="O115" s="1071">
        <f>'[53]Sweden top shares'!$C13</f>
        <v>20.903818309307098</v>
      </c>
      <c r="P115" s="258"/>
      <c r="Q115" s="90"/>
    </row>
    <row r="116" spans="1:23" x14ac:dyDescent="0.25">
      <c r="A116" s="19">
        <v>2011</v>
      </c>
      <c r="B116" s="790">
        <v>0.32600000000000001</v>
      </c>
      <c r="C116" s="2"/>
      <c r="D116" s="774"/>
      <c r="E116" s="450"/>
      <c r="F116" s="443">
        <f>[4]Sweden!$B116</f>
        <v>7.0208849999999998</v>
      </c>
      <c r="G116" s="450"/>
      <c r="H116" s="463">
        <f>[52]Tabell!$E23</f>
        <v>14.4</v>
      </c>
      <c r="I116" s="464"/>
      <c r="J116" s="455"/>
      <c r="K116" s="703"/>
      <c r="L116" s="660">
        <f>[17]Sheet1!$CR46</f>
        <v>1.663</v>
      </c>
      <c r="M116" s="518"/>
      <c r="N116" s="69"/>
      <c r="O116" s="1071">
        <f>'[53]Sweden top shares'!$C14</f>
        <v>20.787883549928665</v>
      </c>
      <c r="P116" s="258"/>
      <c r="Q116" s="90"/>
    </row>
    <row r="117" spans="1:23" x14ac:dyDescent="0.25">
      <c r="A117" s="19">
        <v>2012</v>
      </c>
      <c r="B117" s="790">
        <v>0.32</v>
      </c>
      <c r="C117" s="2"/>
      <c r="D117" s="774"/>
      <c r="E117" s="450"/>
      <c r="F117" s="443">
        <f>[4]Sweden!$B117</f>
        <v>7.1323350000000003</v>
      </c>
      <c r="G117" s="450"/>
      <c r="H117" s="463">
        <f>[52]Tabell!$E24</f>
        <v>13.8</v>
      </c>
      <c r="I117" s="464"/>
      <c r="J117" s="455"/>
      <c r="K117" s="703"/>
      <c r="L117" s="660">
        <f>[17]Sheet1!$CR47</f>
        <v>1.6459999999999999</v>
      </c>
      <c r="M117" s="518"/>
      <c r="N117" s="69"/>
      <c r="O117" s="1071">
        <f>'[53]Sweden top shares'!$C15</f>
        <v>21.48105800151825</v>
      </c>
      <c r="P117" s="258"/>
      <c r="Q117" s="90"/>
    </row>
    <row r="118" spans="1:23" x14ac:dyDescent="0.25">
      <c r="A118" s="19">
        <v>2013</v>
      </c>
      <c r="B118" s="790">
        <v>0.33</v>
      </c>
      <c r="C118" s="2"/>
      <c r="D118" s="774"/>
      <c r="E118" s="450"/>
      <c r="F118" s="443">
        <f>[4]Sweden!$B118</f>
        <v>7.2350649999999996</v>
      </c>
      <c r="G118" s="450"/>
      <c r="H118" s="463">
        <f>[52]Tabell!$E25</f>
        <v>14.1</v>
      </c>
      <c r="I118" s="464"/>
      <c r="J118" s="455"/>
      <c r="K118" s="817"/>
      <c r="L118" s="660">
        <f>[17]Sheet1!$CR48</f>
        <v>1.675</v>
      </c>
      <c r="M118" s="518"/>
      <c r="N118" s="4"/>
      <c r="O118" s="773"/>
      <c r="P118" s="258"/>
      <c r="Q118" s="90"/>
    </row>
    <row r="119" spans="1:23" x14ac:dyDescent="0.25">
      <c r="A119" s="19">
        <v>2014</v>
      </c>
      <c r="B119" s="387"/>
      <c r="C119" s="5"/>
      <c r="D119" s="571"/>
      <c r="E119" s="450"/>
      <c r="F119" s="443"/>
      <c r="G119" s="450"/>
      <c r="H119" s="463">
        <f>[52]Tabell!$E29</f>
        <v>14.4</v>
      </c>
      <c r="I119" s="464"/>
      <c r="J119" s="455"/>
      <c r="K119" s="817"/>
      <c r="L119" s="660"/>
      <c r="M119" s="518"/>
      <c r="N119" s="4"/>
      <c r="O119" s="773"/>
      <c r="P119" s="258"/>
      <c r="Q119" s="90"/>
    </row>
    <row r="120" spans="1:23" ht="15.75" thickBot="1" x14ac:dyDescent="0.3">
      <c r="A120" s="37">
        <v>2015</v>
      </c>
      <c r="B120" s="658"/>
      <c r="C120" s="706"/>
      <c r="D120" s="678"/>
      <c r="E120" s="519"/>
      <c r="F120" s="520"/>
      <c r="G120" s="519"/>
      <c r="H120" s="658">
        <f>[52]Tabell!$E30</f>
        <v>14.8</v>
      </c>
      <c r="I120" s="705"/>
      <c r="J120" s="521"/>
      <c r="K120" s="818"/>
      <c r="L120" s="699"/>
      <c r="M120" s="553"/>
      <c r="N120" s="780"/>
      <c r="O120" s="781"/>
      <c r="P120" s="245"/>
      <c r="Q120" s="90"/>
    </row>
    <row r="121" spans="1:23" ht="15.75" thickTop="1" x14ac:dyDescent="0.25"/>
    <row r="122" spans="1:23" s="45" customFormat="1" x14ac:dyDescent="0.25">
      <c r="A122" s="42" t="s">
        <v>505</v>
      </c>
      <c r="B122" s="75"/>
      <c r="C122" s="75"/>
      <c r="D122" s="75"/>
      <c r="E122" s="75"/>
      <c r="G122" s="75"/>
      <c r="H122" s="75"/>
      <c r="I122" s="75"/>
      <c r="J122" s="43"/>
      <c r="Q122" s="43"/>
    </row>
    <row r="123" spans="1:23" s="45" customFormat="1" x14ac:dyDescent="0.2">
      <c r="A123" s="99" t="s">
        <v>284</v>
      </c>
      <c r="B123" s="1543" t="s">
        <v>326</v>
      </c>
      <c r="C123" s="1543"/>
      <c r="D123" s="1543"/>
      <c r="E123" s="1543"/>
      <c r="F123" s="1543"/>
      <c r="G123" s="1543"/>
      <c r="H123" s="1543"/>
      <c r="I123" s="504"/>
      <c r="J123" s="504"/>
      <c r="K123" s="504"/>
      <c r="L123" s="504"/>
      <c r="Q123" s="43"/>
    </row>
    <row r="124" spans="1:23" s="45" customFormat="1" x14ac:dyDescent="0.2">
      <c r="A124" s="99" t="s">
        <v>81</v>
      </c>
      <c r="B124" s="1554" t="s">
        <v>327</v>
      </c>
      <c r="C124" s="1554"/>
      <c r="D124" s="1554"/>
      <c r="E124" s="1554"/>
      <c r="F124" s="1554"/>
      <c r="G124" s="1554"/>
      <c r="H124" s="1554"/>
      <c r="I124" s="1554"/>
      <c r="J124" s="533"/>
      <c r="K124" s="533"/>
      <c r="L124" s="533"/>
      <c r="Q124" s="43"/>
    </row>
    <row r="125" spans="1:23" s="45" customFormat="1" ht="27.95" customHeight="1" x14ac:dyDescent="0.25">
      <c r="A125" s="99" t="s">
        <v>82</v>
      </c>
      <c r="B125" s="1598" t="s">
        <v>709</v>
      </c>
      <c r="C125" s="1598"/>
      <c r="D125" s="1598"/>
      <c r="E125" s="1598"/>
      <c r="F125" s="1598"/>
      <c r="G125" s="1598"/>
      <c r="H125" s="1598"/>
      <c r="I125" s="783"/>
      <c r="J125" s="783"/>
      <c r="L125" s="783"/>
      <c r="M125" s="783"/>
      <c r="N125" s="783"/>
      <c r="O125" s="783"/>
      <c r="P125" s="783"/>
      <c r="Q125" s="783"/>
      <c r="R125" s="783"/>
      <c r="S125" s="783"/>
      <c r="T125" s="783"/>
      <c r="U125" s="783"/>
      <c r="V125" s="783"/>
      <c r="W125" s="783"/>
    </row>
    <row r="126" spans="1:23" s="45" customFormat="1" ht="32.1" customHeight="1" x14ac:dyDescent="0.2">
      <c r="A126" s="99" t="s">
        <v>207</v>
      </c>
      <c r="B126" s="1538" t="s">
        <v>710</v>
      </c>
      <c r="C126" s="1538"/>
      <c r="D126" s="1538"/>
      <c r="E126" s="1538"/>
      <c r="F126" s="1538"/>
      <c r="G126" s="1538"/>
      <c r="H126" s="1538"/>
      <c r="I126" s="1538"/>
      <c r="J126" s="760"/>
      <c r="K126" s="129"/>
      <c r="L126" s="771"/>
    </row>
    <row r="127" spans="1:23" s="45" customFormat="1" x14ac:dyDescent="0.2">
      <c r="A127" s="99" t="s">
        <v>85</v>
      </c>
      <c r="B127" s="1554" t="s">
        <v>347</v>
      </c>
      <c r="C127" s="1554"/>
      <c r="D127" s="1554"/>
      <c r="E127" s="1554"/>
      <c r="F127" s="1554"/>
      <c r="G127" s="1554"/>
      <c r="H127" s="1554"/>
      <c r="I127" s="1554"/>
      <c r="J127" s="504"/>
      <c r="K127" s="795"/>
      <c r="L127" s="504"/>
      <c r="M127" s="366"/>
      <c r="P127" s="366"/>
      <c r="Q127" s="366"/>
      <c r="R127" s="366"/>
      <c r="S127" s="366"/>
      <c r="T127" s="366"/>
      <c r="U127" s="366"/>
    </row>
    <row r="128" spans="1:23" x14ac:dyDescent="0.25">
      <c r="A128" s="99" t="s">
        <v>86</v>
      </c>
      <c r="B128" s="1543" t="s">
        <v>222</v>
      </c>
      <c r="C128" s="1543"/>
      <c r="D128" s="1543"/>
      <c r="E128" s="1543"/>
      <c r="F128" s="1543"/>
      <c r="G128" s="1543"/>
      <c r="H128" s="1543"/>
      <c r="I128" s="131"/>
      <c r="J128" s="131"/>
      <c r="K128" s="129"/>
      <c r="L128" s="129"/>
      <c r="M128" s="131"/>
      <c r="N128" s="131"/>
      <c r="O128" s="131"/>
      <c r="P128" s="759"/>
    </row>
    <row r="129" spans="1:18" x14ac:dyDescent="0.25">
      <c r="A129" s="99" t="s">
        <v>87</v>
      </c>
      <c r="B129" s="1543" t="s">
        <v>728</v>
      </c>
      <c r="C129" s="1543"/>
      <c r="D129" s="1543"/>
      <c r="E129" s="1543"/>
      <c r="F129" s="1543"/>
      <c r="G129" s="1543"/>
      <c r="H129" s="1543"/>
      <c r="I129" s="1543"/>
      <c r="J129" s="504"/>
      <c r="K129" s="129"/>
      <c r="L129" s="129"/>
      <c r="M129" s="131"/>
      <c r="N129" s="131"/>
      <c r="O129" s="131"/>
      <c r="P129" s="759"/>
    </row>
    <row r="130" spans="1:18" x14ac:dyDescent="0.25">
      <c r="A130" s="99" t="s">
        <v>88</v>
      </c>
      <c r="B130" s="1554" t="s">
        <v>727</v>
      </c>
      <c r="C130" s="1554"/>
      <c r="D130" s="1554"/>
      <c r="E130" s="1554"/>
      <c r="F130" s="1554"/>
      <c r="G130" s="1554"/>
      <c r="H130" s="1554"/>
      <c r="I130" s="1554"/>
      <c r="J130" s="504"/>
      <c r="K130" s="129"/>
      <c r="L130" s="129"/>
      <c r="M130" s="131"/>
      <c r="N130" s="131"/>
      <c r="O130" s="131"/>
      <c r="P130" s="759"/>
    </row>
    <row r="131" spans="1:18" x14ac:dyDescent="0.25">
      <c r="A131" s="99"/>
      <c r="B131" s="129"/>
      <c r="C131" s="129"/>
      <c r="D131" s="763"/>
      <c r="E131" s="763"/>
      <c r="F131" s="763"/>
      <c r="G131" s="763"/>
      <c r="H131" s="763"/>
      <c r="I131" s="763"/>
      <c r="J131" s="131"/>
      <c r="L131" s="131"/>
      <c r="M131" s="131"/>
      <c r="N131" s="131"/>
      <c r="O131" s="131"/>
      <c r="P131" s="759"/>
    </row>
    <row r="132" spans="1:18" x14ac:dyDescent="0.25">
      <c r="A132" s="42" t="s">
        <v>504</v>
      </c>
      <c r="B132" s="129"/>
      <c r="C132" s="129"/>
      <c r="D132" s="129"/>
      <c r="K132" s="129"/>
      <c r="N132" s="131"/>
      <c r="O132" s="131"/>
    </row>
    <row r="133" spans="1:18" x14ac:dyDescent="0.25">
      <c r="A133"/>
      <c r="B133" s="1520" t="s">
        <v>113</v>
      </c>
      <c r="C133" s="1520"/>
      <c r="D133" s="1520"/>
      <c r="E133" s="1520"/>
      <c r="F133" s="1520"/>
      <c r="G133" s="1520"/>
      <c r="H133" s="1520"/>
      <c r="I133" s="1520"/>
      <c r="J133" s="1520"/>
      <c r="K133" s="1520"/>
      <c r="L133" s="1520"/>
      <c r="M133" s="324"/>
      <c r="N133" s="324"/>
      <c r="O133" s="324"/>
      <c r="P133" s="324"/>
      <c r="Q133" s="324"/>
      <c r="R133" s="324"/>
    </row>
    <row r="134" spans="1:18" x14ac:dyDescent="0.25">
      <c r="A134"/>
      <c r="B134" s="1514" t="s">
        <v>348</v>
      </c>
      <c r="C134" s="1514"/>
      <c r="D134" s="1514"/>
      <c r="E134" s="1514"/>
      <c r="F134" s="1514"/>
      <c r="G134" s="1514"/>
      <c r="H134" s="1514"/>
      <c r="I134" s="1514"/>
      <c r="J134" s="1514"/>
      <c r="K134" s="1514"/>
      <c r="L134" s="1514"/>
      <c r="M134" s="438"/>
      <c r="P134" s="438"/>
      <c r="Q134" s="438"/>
      <c r="R134" s="438"/>
    </row>
    <row r="135" spans="1:18" x14ac:dyDescent="0.25">
      <c r="A135"/>
      <c r="B135" s="1514" t="s">
        <v>349</v>
      </c>
      <c r="C135" s="1514"/>
      <c r="D135" s="1514"/>
      <c r="E135" s="1514"/>
      <c r="F135" s="1514"/>
      <c r="G135" s="1514"/>
      <c r="H135" s="1514"/>
      <c r="I135" s="1514"/>
      <c r="J135" s="1514"/>
      <c r="K135" s="1514"/>
      <c r="L135" s="1514"/>
      <c r="M135" s="438"/>
      <c r="N135" s="129"/>
      <c r="O135" s="129"/>
      <c r="P135" s="757"/>
      <c r="Q135"/>
    </row>
    <row r="136" spans="1:18" x14ac:dyDescent="0.25">
      <c r="B136" s="1514" t="s">
        <v>350</v>
      </c>
      <c r="C136" s="1514"/>
      <c r="D136" s="1514"/>
      <c r="E136" s="1514"/>
      <c r="F136" s="1514"/>
      <c r="G136" s="1514"/>
      <c r="H136" s="1514"/>
      <c r="I136" s="1514"/>
      <c r="J136" s="1514"/>
      <c r="K136" s="1514"/>
      <c r="L136" s="1514"/>
      <c r="M136" s="505"/>
      <c r="N136" s="755"/>
      <c r="O136" s="755"/>
    </row>
    <row r="137" spans="1:18" x14ac:dyDescent="0.25">
      <c r="B137" s="1520" t="s">
        <v>351</v>
      </c>
      <c r="C137" s="1520"/>
      <c r="D137" s="1520"/>
      <c r="E137" s="1520"/>
      <c r="F137" s="1520"/>
      <c r="G137" s="1520"/>
      <c r="H137" s="1520"/>
      <c r="I137" s="1520"/>
      <c r="J137" s="1520"/>
      <c r="K137" s="1520"/>
      <c r="L137" s="1520"/>
      <c r="M137" s="324"/>
      <c r="N137" s="755"/>
      <c r="O137" s="755"/>
    </row>
    <row r="138" spans="1:18" x14ac:dyDescent="0.25">
      <c r="B138" s="1597" t="s">
        <v>257</v>
      </c>
      <c r="C138" s="1597"/>
      <c r="D138" s="1597"/>
      <c r="E138" s="1597"/>
      <c r="F138" s="1597"/>
      <c r="G138" s="1597"/>
      <c r="H138" s="1597"/>
      <c r="I138" s="1597"/>
      <c r="J138" s="1597"/>
      <c r="K138" s="1597"/>
      <c r="L138" s="1597"/>
      <c r="M138" s="756"/>
      <c r="N138" s="755"/>
      <c r="O138" s="755"/>
    </row>
    <row r="139" spans="1:18" x14ac:dyDescent="0.25">
      <c r="B139" s="439"/>
      <c r="C139" s="439"/>
      <c r="D139" s="439"/>
      <c r="E139" s="439"/>
      <c r="F139" s="439"/>
      <c r="G139" s="439"/>
      <c r="H139" s="439"/>
      <c r="I139" s="439"/>
      <c r="J139" s="439"/>
      <c r="K139" s="439"/>
      <c r="L139" s="439"/>
      <c r="M139" s="756"/>
      <c r="N139" s="755"/>
      <c r="O139" s="755"/>
    </row>
    <row r="140" spans="1:18" x14ac:dyDescent="0.25">
      <c r="B140" s="439"/>
      <c r="C140" s="439"/>
      <c r="D140" s="439"/>
      <c r="E140" s="439"/>
      <c r="F140" s="439"/>
      <c r="G140" s="439"/>
      <c r="H140" s="439"/>
      <c r="I140" s="439"/>
      <c r="J140" s="439"/>
      <c r="K140" s="439"/>
      <c r="L140" s="439"/>
      <c r="M140" s="756"/>
      <c r="N140" s="757"/>
      <c r="O140" s="757"/>
    </row>
    <row r="141" spans="1:18" x14ac:dyDescent="0.25">
      <c r="N141" s="756"/>
      <c r="O141" s="756"/>
    </row>
    <row r="142" spans="1:18" x14ac:dyDescent="0.25">
      <c r="D142" s="366"/>
      <c r="E142" s="366"/>
      <c r="F142" s="366"/>
      <c r="G142" s="366"/>
      <c r="H142" s="366"/>
      <c r="I142" s="366"/>
      <c r="J142" s="366"/>
      <c r="N142" s="756"/>
      <c r="O142" s="756"/>
    </row>
    <row r="143" spans="1:18" x14ac:dyDescent="0.25">
      <c r="B143" s="1543"/>
      <c r="C143" s="1543"/>
      <c r="D143" s="1543"/>
      <c r="E143" s="1543"/>
      <c r="F143" s="1543"/>
      <c r="G143" s="1543"/>
      <c r="H143" s="1543"/>
      <c r="I143" s="1543"/>
      <c r="J143" s="1543"/>
      <c r="N143" s="756"/>
      <c r="O143" s="756"/>
    </row>
  </sheetData>
  <mergeCells count="20">
    <mergeCell ref="B2:D2"/>
    <mergeCell ref="H2:I2"/>
    <mergeCell ref="B123:H123"/>
    <mergeCell ref="B125:H125"/>
    <mergeCell ref="B143:J143"/>
    <mergeCell ref="B124:I124"/>
    <mergeCell ref="B128:H128"/>
    <mergeCell ref="B1:O1"/>
    <mergeCell ref="B138:L138"/>
    <mergeCell ref="B137:L137"/>
    <mergeCell ref="B136:L136"/>
    <mergeCell ref="B135:L135"/>
    <mergeCell ref="B134:L134"/>
    <mergeCell ref="B133:L133"/>
    <mergeCell ref="N2:O2"/>
    <mergeCell ref="B126:I126"/>
    <mergeCell ref="B127:I127"/>
    <mergeCell ref="B129:I129"/>
    <mergeCell ref="B130:I130"/>
    <mergeCell ref="K2:L2"/>
  </mergeCells>
  <hyperlinks>
    <hyperlink ref="B125" r:id="rId1" display="WID.world (accessed 21 February 2017)" xr:uid="{00000000-0004-0000-2C00-000000000000}"/>
    <hyperlink ref="J125" r:id="rId2" display="http://wid.world/" xr:uid="{00000000-0004-0000-2C00-000001000000}"/>
    <hyperlink ref="M125" r:id="rId3" display="http://wid.world/" xr:uid="{00000000-0004-0000-2C00-000002000000}"/>
    <hyperlink ref="P125" r:id="rId4" display="http://wid.world/" xr:uid="{00000000-0004-0000-2C00-000003000000}"/>
    <hyperlink ref="Q125" r:id="rId5" display="http://wid.world/" xr:uid="{00000000-0004-0000-2C00-000004000000}"/>
    <hyperlink ref="R125" r:id="rId6" display="http://wid.world/" xr:uid="{00000000-0004-0000-2C00-000005000000}"/>
    <hyperlink ref="S125" r:id="rId7" display="http://wid.world/" xr:uid="{00000000-0004-0000-2C00-000006000000}"/>
    <hyperlink ref="T125" r:id="rId8" display="http://wid.world/" xr:uid="{00000000-0004-0000-2C00-000007000000}"/>
    <hyperlink ref="U125" r:id="rId9" display="http://wid.world/" xr:uid="{00000000-0004-0000-2C00-000008000000}"/>
    <hyperlink ref="V125" r:id="rId10" display="http://wid.world/" xr:uid="{00000000-0004-0000-2C00-000009000000}"/>
    <hyperlink ref="W125" r:id="rId11" display="http://wid.world/" xr:uid="{00000000-0004-0000-2C00-00000A000000}"/>
    <hyperlink ref="N126" r:id="rId12" display="http://wid.world/" xr:uid="{00000000-0004-0000-2C00-00000B000000}"/>
    <hyperlink ref="B128" r:id="rId13" xr:uid="{00000000-0004-0000-2C00-00000C000000}"/>
    <hyperlink ref="B123" r:id="rId14" xr:uid="{00000000-0004-0000-2C00-00000D000000}"/>
    <hyperlink ref="B134" r:id="rId15" xr:uid="{00000000-0004-0000-2C00-00000E000000}"/>
    <hyperlink ref="B135" r:id="rId16" xr:uid="{00000000-0004-0000-2C00-00000F000000}"/>
    <hyperlink ref="B136" r:id="rId17" xr:uid="{00000000-0004-0000-2C00-000010000000}"/>
    <hyperlink ref="B126" r:id="rId18" xr:uid="{00000000-0004-0000-2C00-000011000000}"/>
    <hyperlink ref="B129:I129" r:id="rId19" display="Roine and Waldenström (2015) : households unit." xr:uid="{00000000-0004-0000-2C00-000012000000}"/>
    <hyperlink ref="B138:I138" r:id="rId20" display="Roine, J and and Waldenström, D, 2015, “Long run trends in the distribution of income and wealth” in A B Atkinson and F Bourguignon, editors, Handbook of Income Distribution, volume 2, Elsevier, Amsterdam." xr:uid="{00000000-0004-0000-2C00-000013000000}"/>
  </hyperlinks>
  <pageMargins left="0.7" right="0.7" top="0.75" bottom="0.75" header="0.3" footer="0.3"/>
  <legacyDrawing r:id="rId2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H137"/>
  <sheetViews>
    <sheetView workbookViewId="0">
      <pane xSplit="1" ySplit="5" topLeftCell="B6" activePane="bottomRight" state="frozen"/>
      <selection pane="topRight" activeCell="B1" sqref="B1"/>
      <selection pane="bottomLeft" activeCell="A6" sqref="A6"/>
      <selection pane="bottomRight" activeCell="H5" sqref="H5"/>
    </sheetView>
  </sheetViews>
  <sheetFormatPr defaultColWidth="8.85546875" defaultRowHeight="15" x14ac:dyDescent="0.25"/>
  <cols>
    <col min="2" max="2" width="18.140625" style="70" customWidth="1"/>
    <col min="3" max="3" width="18.42578125" style="70" customWidth="1"/>
    <col min="4" max="4" width="16.85546875" style="70" customWidth="1"/>
    <col min="5" max="5" width="19.140625" style="70" customWidth="1"/>
    <col min="6" max="6" width="21.7109375" style="70" customWidth="1"/>
    <col min="7" max="7" width="21.28515625" style="70" customWidth="1"/>
    <col min="8" max="8" width="17" style="70" customWidth="1"/>
  </cols>
  <sheetData>
    <row r="1" spans="1:8" ht="27" thickBot="1" x14ac:dyDescent="0.45">
      <c r="A1" s="6"/>
      <c r="B1" s="1521" t="s">
        <v>41</v>
      </c>
      <c r="C1" s="1522"/>
      <c r="D1" s="1522"/>
      <c r="E1" s="1522"/>
      <c r="F1" s="1522"/>
      <c r="G1" s="1522"/>
      <c r="H1" s="1523"/>
    </row>
    <row r="2" spans="1:8" ht="15.95" customHeight="1" thickBot="1" x14ac:dyDescent="0.3">
      <c r="A2" s="6"/>
      <c r="B2" s="1540" t="s">
        <v>55</v>
      </c>
      <c r="C2" s="1541"/>
      <c r="D2" s="1542"/>
      <c r="E2" s="142" t="s">
        <v>56</v>
      </c>
      <c r="F2" s="142" t="s">
        <v>57</v>
      </c>
      <c r="G2" s="142" t="s">
        <v>58</v>
      </c>
      <c r="H2" s="142" t="s">
        <v>59</v>
      </c>
    </row>
    <row r="3" spans="1:8" ht="15" customHeight="1" x14ac:dyDescent="0.25">
      <c r="A3" s="6"/>
      <c r="B3" s="1548" t="s">
        <v>60</v>
      </c>
      <c r="C3" s="1572"/>
      <c r="D3" s="1549"/>
      <c r="E3" s="140" t="s">
        <v>61</v>
      </c>
      <c r="F3" s="727" t="s">
        <v>62</v>
      </c>
      <c r="G3" s="668" t="s">
        <v>63</v>
      </c>
      <c r="H3" s="727" t="s">
        <v>64</v>
      </c>
    </row>
    <row r="4" spans="1:8" ht="32.25" customHeight="1" x14ac:dyDescent="0.25">
      <c r="A4" s="6"/>
      <c r="B4" s="308" t="s">
        <v>216</v>
      </c>
      <c r="C4" s="269" t="s">
        <v>217</v>
      </c>
      <c r="D4" s="421" t="s">
        <v>273</v>
      </c>
      <c r="E4" s="137" t="s">
        <v>67</v>
      </c>
      <c r="F4" s="511" t="s">
        <v>68</v>
      </c>
      <c r="G4" s="511" t="s">
        <v>254</v>
      </c>
      <c r="H4" s="137" t="s">
        <v>67</v>
      </c>
    </row>
    <row r="5" spans="1:8" s="1" customFormat="1" ht="90" x14ac:dyDescent="0.25">
      <c r="A5" s="16"/>
      <c r="B5" s="1131" t="s">
        <v>103</v>
      </c>
      <c r="C5" s="1130" t="s">
        <v>103</v>
      </c>
      <c r="D5" s="722" t="s">
        <v>376</v>
      </c>
      <c r="E5" s="905" t="s">
        <v>737</v>
      </c>
      <c r="F5" s="624" t="s">
        <v>6</v>
      </c>
      <c r="G5" s="513" t="s">
        <v>483</v>
      </c>
      <c r="H5" s="514" t="s">
        <v>623</v>
      </c>
    </row>
    <row r="6" spans="1:8" s="1" customFormat="1" x14ac:dyDescent="0.25">
      <c r="A6">
        <v>1900</v>
      </c>
      <c r="B6" s="666"/>
      <c r="C6" s="708"/>
      <c r="D6" s="784"/>
      <c r="E6" s="881"/>
      <c r="F6" s="883"/>
      <c r="G6" s="879"/>
      <c r="H6" s="882"/>
    </row>
    <row r="7" spans="1:8" s="1" customFormat="1" x14ac:dyDescent="0.25">
      <c r="A7">
        <v>1901</v>
      </c>
      <c r="B7" s="666"/>
      <c r="C7" s="708"/>
      <c r="D7" s="784"/>
      <c r="E7" s="882"/>
      <c r="F7" s="884"/>
      <c r="G7" s="880"/>
      <c r="H7" s="882"/>
    </row>
    <row r="8" spans="1:8" s="1" customFormat="1" x14ac:dyDescent="0.25">
      <c r="A8">
        <v>1902</v>
      </c>
      <c r="B8" s="666"/>
      <c r="C8" s="708"/>
      <c r="D8" s="784"/>
      <c r="E8" s="882"/>
      <c r="F8" s="884"/>
      <c r="G8" s="880"/>
      <c r="H8" s="882"/>
    </row>
    <row r="9" spans="1:8" s="1" customFormat="1" x14ac:dyDescent="0.25">
      <c r="A9">
        <v>1903</v>
      </c>
      <c r="B9" s="666"/>
      <c r="C9" s="708"/>
      <c r="D9" s="784"/>
      <c r="E9" s="882"/>
      <c r="F9" s="884"/>
      <c r="G9" s="880"/>
      <c r="H9" s="882"/>
    </row>
    <row r="10" spans="1:8" s="1" customFormat="1" x14ac:dyDescent="0.25">
      <c r="A10">
        <v>1904</v>
      </c>
      <c r="B10" s="666"/>
      <c r="C10" s="708"/>
      <c r="D10" s="784"/>
      <c r="E10" s="882"/>
      <c r="F10" s="884"/>
      <c r="G10" s="880"/>
      <c r="H10" s="882"/>
    </row>
    <row r="11" spans="1:8" s="1" customFormat="1" x14ac:dyDescent="0.25">
      <c r="A11">
        <v>1905</v>
      </c>
      <c r="B11" s="666"/>
      <c r="C11" s="708"/>
      <c r="D11" s="784"/>
      <c r="E11" s="882"/>
      <c r="F11" s="884"/>
      <c r="G11" s="880"/>
      <c r="H11" s="882"/>
    </row>
    <row r="12" spans="1:8" s="1" customFormat="1" x14ac:dyDescent="0.25">
      <c r="A12">
        <v>1906</v>
      </c>
      <c r="B12" s="666"/>
      <c r="C12" s="708"/>
      <c r="D12" s="784"/>
      <c r="E12" s="882"/>
      <c r="F12" s="884"/>
      <c r="G12" s="880"/>
      <c r="H12" s="882"/>
    </row>
    <row r="13" spans="1:8" s="1" customFormat="1" x14ac:dyDescent="0.25">
      <c r="A13">
        <v>1907</v>
      </c>
      <c r="B13" s="666"/>
      <c r="C13" s="708"/>
      <c r="D13" s="784"/>
      <c r="E13" s="882"/>
      <c r="F13" s="884"/>
      <c r="G13" s="880"/>
      <c r="H13" s="882"/>
    </row>
    <row r="14" spans="1:8" s="1" customFormat="1" x14ac:dyDescent="0.25">
      <c r="A14">
        <v>1908</v>
      </c>
      <c r="B14" s="666"/>
      <c r="C14" s="708"/>
      <c r="D14" s="784"/>
      <c r="E14" s="882"/>
      <c r="F14" s="884"/>
      <c r="G14" s="880"/>
      <c r="H14" s="882"/>
    </row>
    <row r="15" spans="1:8" s="1" customFormat="1" x14ac:dyDescent="0.25">
      <c r="A15">
        <v>1909</v>
      </c>
      <c r="B15" s="666"/>
      <c r="C15" s="708"/>
      <c r="D15" s="784"/>
      <c r="E15" s="882"/>
      <c r="F15" s="884"/>
      <c r="G15" s="880"/>
      <c r="H15" s="882"/>
    </row>
    <row r="16" spans="1:8" s="1" customFormat="1" x14ac:dyDescent="0.25">
      <c r="A16">
        <v>1910</v>
      </c>
      <c r="B16" s="666"/>
      <c r="C16" s="708"/>
      <c r="D16" s="784"/>
      <c r="E16" s="882"/>
      <c r="F16" s="884"/>
      <c r="G16" s="880"/>
      <c r="H16" s="882"/>
    </row>
    <row r="17" spans="1:8" x14ac:dyDescent="0.25">
      <c r="A17">
        <v>1911</v>
      </c>
      <c r="B17" s="666"/>
      <c r="C17" s="708"/>
      <c r="D17" s="773"/>
      <c r="E17" s="882"/>
      <c r="F17" s="221"/>
      <c r="G17" s="890"/>
      <c r="H17" s="882"/>
    </row>
    <row r="18" spans="1:8" x14ac:dyDescent="0.25">
      <c r="A18">
        <v>1912</v>
      </c>
      <c r="B18" s="666"/>
      <c r="C18" s="708"/>
      <c r="D18" s="773"/>
      <c r="E18" s="882"/>
      <c r="F18" s="221"/>
      <c r="G18" s="890"/>
      <c r="H18" s="882"/>
    </row>
    <row r="19" spans="1:8" x14ac:dyDescent="0.25">
      <c r="A19">
        <v>1913</v>
      </c>
      <c r="B19" s="666"/>
      <c r="C19" s="708"/>
      <c r="D19" s="773"/>
      <c r="E19" s="882"/>
      <c r="F19" s="221"/>
      <c r="G19" s="890"/>
      <c r="H19" s="882"/>
    </row>
    <row r="20" spans="1:8" x14ac:dyDescent="0.25">
      <c r="A20">
        <v>1914</v>
      </c>
      <c r="B20" s="666"/>
      <c r="C20" s="708"/>
      <c r="D20" s="773"/>
      <c r="E20" s="882"/>
      <c r="F20" s="221"/>
      <c r="G20" s="890"/>
      <c r="H20" s="882"/>
    </row>
    <row r="21" spans="1:8" x14ac:dyDescent="0.25">
      <c r="A21">
        <v>1915</v>
      </c>
      <c r="B21" s="666"/>
      <c r="C21" s="708"/>
      <c r="D21" s="773"/>
      <c r="E21" s="882"/>
      <c r="F21" s="221"/>
      <c r="G21" s="890"/>
      <c r="H21" s="882">
        <f>'Switzerland sources'!N20</f>
        <v>42.25</v>
      </c>
    </row>
    <row r="22" spans="1:8" x14ac:dyDescent="0.25">
      <c r="A22">
        <v>1916</v>
      </c>
      <c r="B22" s="666"/>
      <c r="C22" s="708"/>
      <c r="D22" s="773"/>
      <c r="E22" s="882"/>
      <c r="F22" s="221"/>
      <c r="G22" s="890"/>
      <c r="H22" s="882"/>
    </row>
    <row r="23" spans="1:8" x14ac:dyDescent="0.25">
      <c r="A23">
        <v>1917</v>
      </c>
      <c r="B23" s="666"/>
      <c r="C23" s="708"/>
      <c r="D23" s="773"/>
      <c r="E23" s="882"/>
      <c r="F23" s="221"/>
      <c r="G23" s="890"/>
      <c r="H23" s="882"/>
    </row>
    <row r="24" spans="1:8" x14ac:dyDescent="0.25">
      <c r="A24">
        <v>1918</v>
      </c>
      <c r="B24" s="666"/>
      <c r="C24" s="708"/>
      <c r="D24" s="773"/>
      <c r="E24" s="882"/>
      <c r="F24" s="221"/>
      <c r="G24" s="890"/>
      <c r="H24" s="882"/>
    </row>
    <row r="25" spans="1:8" x14ac:dyDescent="0.25">
      <c r="A25">
        <v>1919</v>
      </c>
      <c r="B25" s="666"/>
      <c r="C25" s="708"/>
      <c r="D25" s="773"/>
      <c r="E25" s="882"/>
      <c r="F25" s="221"/>
      <c r="G25" s="890"/>
      <c r="H25" s="882">
        <f>'Switzerland sources'!N24</f>
        <v>36.42</v>
      </c>
    </row>
    <row r="26" spans="1:8" x14ac:dyDescent="0.25">
      <c r="A26">
        <v>1920</v>
      </c>
      <c r="B26" s="666"/>
      <c r="C26" s="708"/>
      <c r="D26" s="773"/>
      <c r="E26" s="882"/>
      <c r="F26" s="221"/>
      <c r="G26" s="890"/>
      <c r="H26" s="882"/>
    </row>
    <row r="27" spans="1:8" x14ac:dyDescent="0.25">
      <c r="A27">
        <v>1921</v>
      </c>
      <c r="B27" s="666"/>
      <c r="C27" s="708"/>
      <c r="D27" s="773"/>
      <c r="E27" s="882"/>
      <c r="F27" s="221"/>
      <c r="G27" s="890"/>
      <c r="H27" s="882">
        <f>'Switzerland sources'!N26</f>
        <v>38.049999999999997</v>
      </c>
    </row>
    <row r="28" spans="1:8" x14ac:dyDescent="0.25">
      <c r="A28">
        <v>1922</v>
      </c>
      <c r="B28" s="666"/>
      <c r="C28" s="708"/>
      <c r="D28" s="773"/>
      <c r="E28" s="882"/>
      <c r="F28" s="221"/>
      <c r="G28" s="890"/>
      <c r="H28" s="882"/>
    </row>
    <row r="29" spans="1:8" x14ac:dyDescent="0.25">
      <c r="A29">
        <v>1923</v>
      </c>
      <c r="B29" s="666"/>
      <c r="C29" s="708"/>
      <c r="D29" s="773"/>
      <c r="E29" s="882"/>
      <c r="F29" s="221"/>
      <c r="G29" s="890"/>
      <c r="H29" s="882"/>
    </row>
    <row r="30" spans="1:8" x14ac:dyDescent="0.25">
      <c r="A30">
        <v>1924</v>
      </c>
      <c r="B30" s="666"/>
      <c r="C30" s="708"/>
      <c r="D30" s="773"/>
      <c r="E30" s="882"/>
      <c r="F30" s="221"/>
      <c r="G30" s="890"/>
      <c r="H30" s="882"/>
    </row>
    <row r="31" spans="1:8" x14ac:dyDescent="0.25">
      <c r="A31">
        <v>1925</v>
      </c>
      <c r="B31" s="666"/>
      <c r="C31" s="708"/>
      <c r="D31" s="773"/>
      <c r="E31" s="882"/>
      <c r="F31" s="221"/>
      <c r="G31" s="890"/>
      <c r="H31" s="882">
        <f>'Switzerland sources'!N30</f>
        <v>40.68</v>
      </c>
    </row>
    <row r="32" spans="1:8" x14ac:dyDescent="0.25">
      <c r="A32">
        <v>1926</v>
      </c>
      <c r="B32" s="666"/>
      <c r="C32" s="708"/>
      <c r="D32" s="773"/>
      <c r="E32" s="882"/>
      <c r="F32" s="221"/>
      <c r="G32" s="890"/>
      <c r="H32" s="882"/>
    </row>
    <row r="33" spans="1:8" x14ac:dyDescent="0.25">
      <c r="A33">
        <v>1927</v>
      </c>
      <c r="B33" s="666"/>
      <c r="C33" s="708"/>
      <c r="D33" s="773"/>
      <c r="E33" s="882"/>
      <c r="F33" s="221"/>
      <c r="G33" s="890"/>
      <c r="H33" s="882"/>
    </row>
    <row r="34" spans="1:8" x14ac:dyDescent="0.25">
      <c r="A34">
        <v>1928</v>
      </c>
      <c r="B34" s="666"/>
      <c r="C34" s="708"/>
      <c r="D34" s="773"/>
      <c r="E34" s="882"/>
      <c r="F34" s="221"/>
      <c r="G34" s="890"/>
      <c r="H34" s="882"/>
    </row>
    <row r="35" spans="1:8" x14ac:dyDescent="0.25">
      <c r="A35">
        <v>1929</v>
      </c>
      <c r="B35" s="666"/>
      <c r="C35" s="708"/>
      <c r="D35" s="773"/>
      <c r="E35" s="882"/>
      <c r="F35" s="221"/>
      <c r="G35" s="890"/>
      <c r="H35" s="882">
        <f>'Switzerland sources'!N34</f>
        <v>41.95</v>
      </c>
    </row>
    <row r="36" spans="1:8" x14ac:dyDescent="0.25">
      <c r="A36">
        <v>1930</v>
      </c>
      <c r="B36" s="666"/>
      <c r="C36" s="708"/>
      <c r="D36" s="773"/>
      <c r="E36" s="882"/>
      <c r="F36" s="221"/>
      <c r="G36" s="890"/>
      <c r="H36" s="882"/>
    </row>
    <row r="37" spans="1:8" x14ac:dyDescent="0.25">
      <c r="A37">
        <v>1931</v>
      </c>
      <c r="B37" s="666"/>
      <c r="C37" s="708"/>
      <c r="D37" s="773"/>
      <c r="E37" s="882"/>
      <c r="F37" s="221"/>
      <c r="G37" s="890"/>
      <c r="H37" s="882"/>
    </row>
    <row r="38" spans="1:8" x14ac:dyDescent="0.25">
      <c r="A38">
        <v>1932</v>
      </c>
      <c r="B38" s="666"/>
      <c r="C38" s="708"/>
      <c r="D38" s="773"/>
      <c r="E38" s="882"/>
      <c r="F38" s="221"/>
      <c r="G38" s="890"/>
      <c r="H38" s="882"/>
    </row>
    <row r="39" spans="1:8" x14ac:dyDescent="0.25">
      <c r="A39">
        <v>1933</v>
      </c>
      <c r="B39" s="666"/>
      <c r="C39" s="708"/>
      <c r="D39" s="773"/>
      <c r="E39" s="882">
        <f>'Switzerland sources'!G38</f>
        <v>9.979000000000001</v>
      </c>
      <c r="F39" s="221"/>
      <c r="G39" s="890"/>
      <c r="H39" s="882"/>
    </row>
    <row r="40" spans="1:8" x14ac:dyDescent="0.25">
      <c r="A40">
        <v>1934</v>
      </c>
      <c r="B40" s="666"/>
      <c r="C40" s="708"/>
      <c r="D40" s="773"/>
      <c r="E40" s="882">
        <f>'Switzerland sources'!G39</f>
        <v>9.6890000000000001</v>
      </c>
      <c r="F40" s="221"/>
      <c r="G40" s="890"/>
      <c r="H40" s="882">
        <f>'Switzerland sources'!N39</f>
        <v>40.43</v>
      </c>
    </row>
    <row r="41" spans="1:8" x14ac:dyDescent="0.25">
      <c r="A41">
        <v>1935</v>
      </c>
      <c r="B41" s="666"/>
      <c r="C41" s="708"/>
      <c r="D41" s="773"/>
      <c r="E41" s="882"/>
      <c r="F41" s="221"/>
      <c r="G41" s="890"/>
      <c r="H41" s="882"/>
    </row>
    <row r="42" spans="1:8" x14ac:dyDescent="0.25">
      <c r="A42">
        <v>1936</v>
      </c>
      <c r="B42" s="666"/>
      <c r="C42" s="708"/>
      <c r="D42" s="773"/>
      <c r="E42" s="882">
        <f>'Switzerland sources'!G41</f>
        <v>9.9359999999999999</v>
      </c>
      <c r="F42" s="221"/>
      <c r="G42" s="890"/>
      <c r="H42" s="882">
        <f>'Switzerland sources'!N41</f>
        <v>40.1</v>
      </c>
    </row>
    <row r="43" spans="1:8" x14ac:dyDescent="0.25">
      <c r="A43">
        <v>1937</v>
      </c>
      <c r="B43" s="666"/>
      <c r="C43" s="708"/>
      <c r="D43" s="773"/>
      <c r="E43" s="882"/>
      <c r="F43" s="221"/>
      <c r="G43" s="890"/>
      <c r="H43" s="882"/>
    </row>
    <row r="44" spans="1:8" x14ac:dyDescent="0.25">
      <c r="A44">
        <v>1938</v>
      </c>
      <c r="B44" s="666"/>
      <c r="C44" s="708"/>
      <c r="D44" s="773"/>
      <c r="E44" s="882"/>
      <c r="F44" s="221"/>
      <c r="G44" s="890"/>
      <c r="H44" s="882">
        <f>'Switzerland sources'!N43</f>
        <v>44.43</v>
      </c>
    </row>
    <row r="45" spans="1:8" x14ac:dyDescent="0.25">
      <c r="A45">
        <v>1939</v>
      </c>
      <c r="B45" s="666"/>
      <c r="C45" s="708"/>
      <c r="D45" s="773"/>
      <c r="E45" s="882">
        <f>'Switzerland sources'!G44</f>
        <v>11.784000000000001</v>
      </c>
      <c r="F45" s="221"/>
      <c r="G45" s="890"/>
      <c r="H45" s="882"/>
    </row>
    <row r="46" spans="1:8" x14ac:dyDescent="0.25">
      <c r="A46">
        <v>1940</v>
      </c>
      <c r="B46" s="666"/>
      <c r="C46" s="708"/>
      <c r="D46" s="773"/>
      <c r="E46" s="882"/>
      <c r="F46" s="221"/>
      <c r="G46" s="890"/>
      <c r="H46" s="882">
        <f>'Switzerland sources'!N45</f>
        <v>40.39</v>
      </c>
    </row>
    <row r="47" spans="1:8" x14ac:dyDescent="0.25">
      <c r="A47">
        <v>1941</v>
      </c>
      <c r="B47" s="666"/>
      <c r="C47" s="708"/>
      <c r="D47" s="399"/>
      <c r="E47" s="882"/>
      <c r="F47" s="221"/>
      <c r="G47" s="890"/>
      <c r="H47" s="882">
        <f>'Switzerland sources'!N46</f>
        <v>41.45</v>
      </c>
    </row>
    <row r="48" spans="1:8" x14ac:dyDescent="0.25">
      <c r="A48">
        <v>1942</v>
      </c>
      <c r="B48" s="666"/>
      <c r="C48" s="708"/>
      <c r="D48" s="399"/>
      <c r="E48" s="882"/>
      <c r="F48" s="221"/>
      <c r="G48" s="890"/>
      <c r="H48" s="882"/>
    </row>
    <row r="49" spans="1:8" x14ac:dyDescent="0.25">
      <c r="A49">
        <v>1943</v>
      </c>
      <c r="B49" s="666"/>
      <c r="C49" s="708"/>
      <c r="D49" s="399"/>
      <c r="E49" s="882">
        <f>'Switzerland sources'!G48</f>
        <v>10.535</v>
      </c>
      <c r="F49" s="221"/>
      <c r="G49" s="890"/>
      <c r="H49" s="882"/>
    </row>
    <row r="50" spans="1:8" x14ac:dyDescent="0.25">
      <c r="A50">
        <v>1944</v>
      </c>
      <c r="B50" s="666"/>
      <c r="C50" s="708"/>
      <c r="D50" s="399"/>
      <c r="E50" s="882"/>
      <c r="F50" s="221"/>
      <c r="G50" s="890"/>
      <c r="H50" s="882"/>
    </row>
    <row r="51" spans="1:8" x14ac:dyDescent="0.25">
      <c r="A51">
        <v>1945</v>
      </c>
      <c r="B51" s="666"/>
      <c r="C51" s="708"/>
      <c r="D51" s="399"/>
      <c r="E51" s="882">
        <f>'Switzerland sources'!G50</f>
        <v>10.485999999999999</v>
      </c>
      <c r="F51" s="221"/>
      <c r="G51" s="890"/>
      <c r="H51" s="882">
        <f>'Switzerland sources'!N50</f>
        <v>37.14</v>
      </c>
    </row>
    <row r="52" spans="1:8" x14ac:dyDescent="0.25">
      <c r="A52">
        <v>1946</v>
      </c>
      <c r="B52" s="666"/>
      <c r="C52" s="708"/>
      <c r="D52" s="399"/>
      <c r="E52" s="882"/>
      <c r="F52" s="221"/>
      <c r="G52" s="890"/>
      <c r="H52" s="882"/>
    </row>
    <row r="53" spans="1:8" x14ac:dyDescent="0.25">
      <c r="A53">
        <v>1947</v>
      </c>
      <c r="B53" s="666"/>
      <c r="C53" s="708"/>
      <c r="D53" s="399"/>
      <c r="E53" s="882">
        <f>'Switzerland sources'!G52</f>
        <v>10.011000000000001</v>
      </c>
      <c r="F53" s="221"/>
      <c r="G53" s="890"/>
      <c r="H53" s="882">
        <f>'Switzerland sources'!N52</f>
        <v>38.299999999999997</v>
      </c>
    </row>
    <row r="54" spans="1:8" x14ac:dyDescent="0.25">
      <c r="A54">
        <v>1948</v>
      </c>
      <c r="B54" s="666"/>
      <c r="C54" s="708"/>
      <c r="D54" s="399"/>
      <c r="E54" s="882"/>
      <c r="F54" s="221"/>
      <c r="G54" s="890"/>
      <c r="H54" s="882"/>
    </row>
    <row r="55" spans="1:8" x14ac:dyDescent="0.25">
      <c r="A55">
        <v>1949</v>
      </c>
      <c r="B55" s="666"/>
      <c r="C55" s="708"/>
      <c r="D55" s="399"/>
      <c r="E55" s="882">
        <f>'Switzerland sources'!G54</f>
        <v>9.875</v>
      </c>
      <c r="F55" s="221"/>
      <c r="G55" s="891"/>
      <c r="H55" s="882">
        <f>'Switzerland sources'!N54</f>
        <v>37.82</v>
      </c>
    </row>
    <row r="56" spans="1:8" x14ac:dyDescent="0.25">
      <c r="A56">
        <v>1950</v>
      </c>
      <c r="B56" s="666"/>
      <c r="C56" s="708"/>
      <c r="D56" s="399">
        <f>'Switzerland sources'!E55</f>
        <v>35.1</v>
      </c>
      <c r="E56" s="882"/>
      <c r="F56" s="221"/>
      <c r="G56" s="891"/>
      <c r="H56" s="882"/>
    </row>
    <row r="57" spans="1:8" x14ac:dyDescent="0.25">
      <c r="A57">
        <v>1951</v>
      </c>
      <c r="B57" s="666"/>
      <c r="C57" s="708"/>
      <c r="D57" s="399"/>
      <c r="E57" s="882">
        <f>'Switzerland sources'!G56</f>
        <v>9.9097500000000007</v>
      </c>
      <c r="F57" s="221"/>
      <c r="G57" s="892"/>
      <c r="H57" s="882">
        <f>'Switzerland sources'!N56</f>
        <v>38.97</v>
      </c>
    </row>
    <row r="58" spans="1:8" x14ac:dyDescent="0.25">
      <c r="A58">
        <v>1952</v>
      </c>
      <c r="B58" s="666"/>
      <c r="C58" s="708"/>
      <c r="D58" s="399">
        <f>'Switzerland sources'!E57</f>
        <v>35.4</v>
      </c>
      <c r="E58" s="882"/>
      <c r="F58" s="221"/>
      <c r="G58" s="892"/>
      <c r="H58" s="882"/>
    </row>
    <row r="59" spans="1:8" x14ac:dyDescent="0.25">
      <c r="A59">
        <v>1953</v>
      </c>
      <c r="B59" s="666"/>
      <c r="C59" s="708"/>
      <c r="D59" s="399"/>
      <c r="E59" s="882">
        <f>'Switzerland sources'!G58</f>
        <v>9.7800499999999992</v>
      </c>
      <c r="F59" s="221"/>
      <c r="G59" s="892"/>
      <c r="H59" s="882">
        <f>'Switzerland sources'!N58</f>
        <v>39.99</v>
      </c>
    </row>
    <row r="60" spans="1:8" x14ac:dyDescent="0.25">
      <c r="A60">
        <v>1954</v>
      </c>
      <c r="B60" s="666"/>
      <c r="C60" s="708"/>
      <c r="D60" s="399">
        <f>'Switzerland sources'!E59</f>
        <v>35.700000000000003</v>
      </c>
      <c r="E60" s="882"/>
      <c r="F60" s="221"/>
      <c r="G60" s="892"/>
      <c r="H60" s="882"/>
    </row>
    <row r="61" spans="1:8" x14ac:dyDescent="0.25">
      <c r="A61">
        <v>1955</v>
      </c>
      <c r="B61" s="666"/>
      <c r="C61" s="708"/>
      <c r="D61" s="399"/>
      <c r="E61" s="882">
        <f>'Switzerland sources'!G60</f>
        <v>9.7815499999999993</v>
      </c>
      <c r="F61" s="221"/>
      <c r="G61" s="892"/>
      <c r="H61" s="882">
        <f>'Switzerland sources'!N60</f>
        <v>41.5</v>
      </c>
    </row>
    <row r="62" spans="1:8" x14ac:dyDescent="0.25">
      <c r="A62">
        <v>1956</v>
      </c>
      <c r="B62" s="666"/>
      <c r="C62" s="708"/>
      <c r="D62" s="399">
        <f>'Switzerland sources'!E61</f>
        <v>35.4</v>
      </c>
      <c r="E62" s="882"/>
      <c r="F62" s="221"/>
      <c r="G62" s="892"/>
      <c r="H62" s="882"/>
    </row>
    <row r="63" spans="1:8" x14ac:dyDescent="0.25">
      <c r="A63">
        <v>1957</v>
      </c>
      <c r="B63" s="666"/>
      <c r="C63" s="708"/>
      <c r="D63" s="399"/>
      <c r="E63" s="882">
        <f>'Switzerland sources'!G62</f>
        <v>10.106</v>
      </c>
      <c r="F63" s="221"/>
      <c r="G63" s="892"/>
      <c r="H63" s="882">
        <f>'Switzerland sources'!N62</f>
        <v>41.85</v>
      </c>
    </row>
    <row r="64" spans="1:8" x14ac:dyDescent="0.25">
      <c r="A64">
        <v>1958</v>
      </c>
      <c r="B64" s="666"/>
      <c r="C64" s="708"/>
      <c r="D64" s="399">
        <f>'Switzerland sources'!E63</f>
        <v>37.200000000000003</v>
      </c>
      <c r="E64" s="882"/>
      <c r="F64" s="221"/>
      <c r="G64" s="892"/>
      <c r="H64" s="882"/>
    </row>
    <row r="65" spans="1:8" x14ac:dyDescent="0.25">
      <c r="A65">
        <v>1959</v>
      </c>
      <c r="B65" s="666"/>
      <c r="C65" s="708"/>
      <c r="D65" s="399"/>
      <c r="E65" s="882">
        <f>'Switzerland sources'!G64</f>
        <v>10.535</v>
      </c>
      <c r="F65" s="221"/>
      <c r="G65" s="892"/>
      <c r="H65" s="882"/>
    </row>
    <row r="66" spans="1:8" x14ac:dyDescent="0.25">
      <c r="A66">
        <v>1960</v>
      </c>
      <c r="B66" s="666"/>
      <c r="C66" s="708"/>
      <c r="D66" s="399">
        <f>'Switzerland sources'!E65</f>
        <v>38.700000000000003</v>
      </c>
      <c r="E66" s="882"/>
      <c r="F66" s="221"/>
      <c r="G66" s="892"/>
      <c r="H66" s="882"/>
    </row>
    <row r="67" spans="1:8" x14ac:dyDescent="0.25">
      <c r="A67">
        <v>1961</v>
      </c>
      <c r="B67" s="666"/>
      <c r="C67" s="708"/>
      <c r="D67" s="399"/>
      <c r="E67" s="882">
        <f>'Switzerland sources'!G66</f>
        <v>10.866000000000001</v>
      </c>
      <c r="F67" s="221"/>
      <c r="G67" s="892"/>
      <c r="H67" s="882"/>
    </row>
    <row r="68" spans="1:8" x14ac:dyDescent="0.25">
      <c r="A68">
        <v>1962</v>
      </c>
      <c r="B68" s="666"/>
      <c r="C68" s="708"/>
      <c r="D68" s="399">
        <f>'Switzerland sources'!E67</f>
        <v>40.200000000000003</v>
      </c>
      <c r="E68" s="882"/>
      <c r="F68" s="221"/>
      <c r="G68" s="892"/>
      <c r="H68" s="882"/>
    </row>
    <row r="69" spans="1:8" x14ac:dyDescent="0.25">
      <c r="A69">
        <v>1963</v>
      </c>
      <c r="B69" s="666"/>
      <c r="C69" s="708"/>
      <c r="D69" s="399"/>
      <c r="E69" s="882">
        <f>'Switzerland sources'!G68</f>
        <v>10.91</v>
      </c>
      <c r="F69" s="221"/>
      <c r="G69" s="892"/>
      <c r="H69" s="882"/>
    </row>
    <row r="70" spans="1:8" x14ac:dyDescent="0.25">
      <c r="A70">
        <v>1964</v>
      </c>
      <c r="B70" s="666"/>
      <c r="C70" s="708"/>
      <c r="D70" s="399">
        <f>'Switzerland sources'!E69</f>
        <v>39.6</v>
      </c>
      <c r="E70" s="882"/>
      <c r="F70" s="221"/>
      <c r="G70" s="892"/>
      <c r="H70" s="882"/>
    </row>
    <row r="71" spans="1:8" x14ac:dyDescent="0.25">
      <c r="A71">
        <v>1965</v>
      </c>
      <c r="B71" s="666"/>
      <c r="C71" s="708"/>
      <c r="D71" s="399"/>
      <c r="E71" s="882">
        <f>'Switzerland sources'!G70</f>
        <v>10.671999999999999</v>
      </c>
      <c r="F71" s="221"/>
      <c r="G71" s="892"/>
      <c r="H71" s="882"/>
    </row>
    <row r="72" spans="1:8" x14ac:dyDescent="0.25">
      <c r="A72">
        <v>1966</v>
      </c>
      <c r="B72" s="666"/>
      <c r="C72" s="708"/>
      <c r="D72" s="399">
        <f>'Switzerland sources'!E71</f>
        <v>39.799999999999997</v>
      </c>
      <c r="E72" s="882"/>
      <c r="F72" s="221"/>
      <c r="G72" s="892"/>
      <c r="H72" s="882"/>
    </row>
    <row r="73" spans="1:8" x14ac:dyDescent="0.25">
      <c r="A73">
        <v>1967</v>
      </c>
      <c r="B73" s="666"/>
      <c r="C73" s="708"/>
      <c r="D73" s="399"/>
      <c r="E73" s="882">
        <f>'Switzerland sources'!G72</f>
        <v>10.859</v>
      </c>
      <c r="F73" s="221"/>
      <c r="G73" s="892"/>
      <c r="H73" s="882"/>
    </row>
    <row r="74" spans="1:8" x14ac:dyDescent="0.25">
      <c r="A74">
        <v>1968</v>
      </c>
      <c r="B74" s="666"/>
      <c r="C74" s="708"/>
      <c r="D74" s="399">
        <f>'Switzerland sources'!E73</f>
        <v>39.200000000000003</v>
      </c>
      <c r="E74" s="882"/>
      <c r="F74" s="221"/>
      <c r="G74" s="892"/>
      <c r="H74" s="882"/>
    </row>
    <row r="75" spans="1:8" x14ac:dyDescent="0.25">
      <c r="A75">
        <v>1969</v>
      </c>
      <c r="B75" s="666"/>
      <c r="C75" s="708"/>
      <c r="D75" s="399"/>
      <c r="E75" s="882">
        <f>'Switzerland sources'!G74</f>
        <v>11.000999999999999</v>
      </c>
      <c r="F75" s="221"/>
      <c r="G75" s="892"/>
      <c r="H75" s="882">
        <f>'Switzerland sources'!N74</f>
        <v>41.56</v>
      </c>
    </row>
    <row r="76" spans="1:8" x14ac:dyDescent="0.25">
      <c r="A76">
        <v>1970</v>
      </c>
      <c r="B76" s="666"/>
      <c r="C76" s="708"/>
      <c r="D76" s="399"/>
      <c r="E76" s="882"/>
      <c r="F76" s="221"/>
      <c r="G76" s="892"/>
      <c r="H76" s="882"/>
    </row>
    <row r="77" spans="1:8" x14ac:dyDescent="0.25">
      <c r="A77">
        <v>1971</v>
      </c>
      <c r="B77" s="666"/>
      <c r="C77" s="708"/>
      <c r="D77" s="399"/>
      <c r="E77" s="882">
        <f>'Switzerland sources'!G76</f>
        <v>10.809000000000001</v>
      </c>
      <c r="F77" s="321"/>
      <c r="G77" s="892"/>
      <c r="H77" s="882"/>
    </row>
    <row r="78" spans="1:8" x14ac:dyDescent="0.25">
      <c r="A78">
        <v>1972</v>
      </c>
      <c r="B78" s="666"/>
      <c r="C78" s="708"/>
      <c r="D78" s="399"/>
      <c r="E78" s="882"/>
      <c r="F78" s="221"/>
      <c r="G78" s="892"/>
      <c r="H78" s="882"/>
    </row>
    <row r="79" spans="1:8" x14ac:dyDescent="0.25">
      <c r="A79">
        <v>1973</v>
      </c>
      <c r="B79" s="666"/>
      <c r="C79" s="708"/>
      <c r="D79" s="399"/>
      <c r="E79" s="882">
        <f>'Switzerland sources'!G78</f>
        <v>9.7670000000000012</v>
      </c>
      <c r="F79" s="221"/>
      <c r="G79" s="892"/>
      <c r="H79" s="882"/>
    </row>
    <row r="80" spans="1:8" x14ac:dyDescent="0.25">
      <c r="A80">
        <v>1974</v>
      </c>
      <c r="B80" s="666"/>
      <c r="C80" s="708"/>
      <c r="D80" s="794"/>
      <c r="E80" s="882"/>
      <c r="F80" s="221"/>
      <c r="G80" s="892"/>
      <c r="H80" s="882"/>
    </row>
    <row r="81" spans="1:8" x14ac:dyDescent="0.25">
      <c r="A81">
        <v>1975</v>
      </c>
      <c r="B81" s="666"/>
      <c r="C81" s="708"/>
      <c r="D81" s="794"/>
      <c r="E81" s="882">
        <f>'Switzerland sources'!G80</f>
        <v>8.7870000000000008</v>
      </c>
      <c r="F81" s="221"/>
      <c r="G81" s="892"/>
      <c r="H81" s="882"/>
    </row>
    <row r="82" spans="1:8" x14ac:dyDescent="0.25">
      <c r="A82">
        <v>1976</v>
      </c>
      <c r="B82" s="666"/>
      <c r="C82" s="708"/>
      <c r="D82" s="773"/>
      <c r="E82" s="882"/>
      <c r="F82" s="321"/>
      <c r="G82" s="892"/>
      <c r="H82" s="882"/>
    </row>
    <row r="83" spans="1:8" x14ac:dyDescent="0.25">
      <c r="A83">
        <v>1977</v>
      </c>
      <c r="B83" s="666"/>
      <c r="C83" s="708"/>
      <c r="D83" s="773"/>
      <c r="E83" s="882">
        <f>'Switzerland sources'!G82</f>
        <v>8.4939999999999998</v>
      </c>
      <c r="F83" s="222"/>
      <c r="G83" s="892"/>
      <c r="H83" s="882"/>
    </row>
    <row r="84" spans="1:8" x14ac:dyDescent="0.25">
      <c r="A84">
        <v>1978</v>
      </c>
      <c r="B84" s="666"/>
      <c r="C84" s="708"/>
      <c r="D84" s="773"/>
      <c r="E84" s="882"/>
      <c r="F84" s="321"/>
      <c r="G84" s="892"/>
      <c r="H84" s="882"/>
    </row>
    <row r="85" spans="1:8" x14ac:dyDescent="0.25">
      <c r="A85">
        <v>1979</v>
      </c>
      <c r="B85" s="666"/>
      <c r="C85" s="708"/>
      <c r="D85" s="773"/>
      <c r="E85" s="882">
        <f>'Switzerland sources'!G84</f>
        <v>8.3960000000000008</v>
      </c>
      <c r="F85" s="321"/>
      <c r="G85" s="892"/>
      <c r="H85" s="882"/>
    </row>
    <row r="86" spans="1:8" x14ac:dyDescent="0.25">
      <c r="A86">
        <v>1980</v>
      </c>
      <c r="B86" s="666"/>
      <c r="C86" s="708"/>
      <c r="D86" s="773"/>
      <c r="E86" s="882"/>
      <c r="F86" s="222"/>
      <c r="G86" s="892"/>
      <c r="H86" s="882"/>
    </row>
    <row r="87" spans="1:8" x14ac:dyDescent="0.25">
      <c r="A87">
        <v>1981</v>
      </c>
      <c r="B87" s="666"/>
      <c r="C87" s="708"/>
      <c r="D87" s="773"/>
      <c r="E87" s="882">
        <f>'Switzerland sources'!G86</f>
        <v>8.3970000000000002</v>
      </c>
      <c r="F87" s="321"/>
      <c r="G87" s="892"/>
      <c r="H87" s="882">
        <f>'Switzerland sources'!N86</f>
        <v>33.04</v>
      </c>
    </row>
    <row r="88" spans="1:8" x14ac:dyDescent="0.25">
      <c r="A88">
        <v>1982</v>
      </c>
      <c r="B88" s="666"/>
      <c r="C88" s="708">
        <f>'Switzerland sources'!D87*100</f>
        <v>30.9</v>
      </c>
      <c r="D88" s="773"/>
      <c r="E88" s="882"/>
      <c r="F88" s="321"/>
      <c r="G88" s="892"/>
      <c r="H88" s="882"/>
    </row>
    <row r="89" spans="1:8" ht="15" customHeight="1" x14ac:dyDescent="0.25">
      <c r="A89">
        <v>1983</v>
      </c>
      <c r="B89" s="666"/>
      <c r="C89" s="708"/>
      <c r="D89" s="773"/>
      <c r="E89" s="882">
        <f>'Switzerland sources'!G88</f>
        <v>8.386000000000001</v>
      </c>
      <c r="F89" s="321"/>
      <c r="G89" s="892"/>
      <c r="H89" s="882"/>
    </row>
    <row r="90" spans="1:8" x14ac:dyDescent="0.25">
      <c r="A90">
        <v>1984</v>
      </c>
      <c r="B90" s="666"/>
      <c r="C90" s="708"/>
      <c r="D90" s="773"/>
      <c r="E90" s="882"/>
      <c r="F90" s="321"/>
      <c r="G90" s="892"/>
      <c r="H90" s="882"/>
    </row>
    <row r="91" spans="1:8" x14ac:dyDescent="0.25">
      <c r="A91">
        <v>1985</v>
      </c>
      <c r="B91" s="666"/>
      <c r="C91" s="708"/>
      <c r="D91" s="773"/>
      <c r="E91" s="882">
        <f>'Switzerland sources'!G90</f>
        <v>9.0510000000000002</v>
      </c>
      <c r="F91" s="908"/>
      <c r="G91" s="892"/>
      <c r="H91" s="882"/>
    </row>
    <row r="92" spans="1:8" x14ac:dyDescent="0.25">
      <c r="A92">
        <v>1986</v>
      </c>
      <c r="B92" s="666"/>
      <c r="C92" s="708"/>
      <c r="D92" s="773"/>
      <c r="E92" s="882"/>
      <c r="F92" s="908"/>
      <c r="G92" s="892"/>
      <c r="H92" s="882"/>
    </row>
    <row r="93" spans="1:8" x14ac:dyDescent="0.25">
      <c r="A93">
        <v>1987</v>
      </c>
      <c r="B93" s="666"/>
      <c r="C93" s="708"/>
      <c r="D93" s="773"/>
      <c r="E93" s="882">
        <f>'Switzerland sources'!G92</f>
        <v>9.07</v>
      </c>
      <c r="F93" s="908"/>
      <c r="G93" s="892"/>
      <c r="H93" s="882"/>
    </row>
    <row r="94" spans="1:8" x14ac:dyDescent="0.25">
      <c r="A94">
        <v>1988</v>
      </c>
      <c r="B94" s="666"/>
      <c r="C94" s="708"/>
      <c r="D94" s="773"/>
      <c r="E94" s="882"/>
      <c r="F94" s="908"/>
      <c r="G94" s="892"/>
      <c r="H94" s="882"/>
    </row>
    <row r="95" spans="1:8" x14ac:dyDescent="0.25">
      <c r="A95">
        <v>1989</v>
      </c>
      <c r="B95" s="666"/>
      <c r="C95" s="708"/>
      <c r="D95" s="773"/>
      <c r="E95" s="882">
        <f>'Switzerland sources'!G94</f>
        <v>9.218</v>
      </c>
      <c r="F95" s="321"/>
      <c r="G95" s="892"/>
      <c r="H95" s="882"/>
    </row>
    <row r="96" spans="1:8" x14ac:dyDescent="0.25">
      <c r="A96">
        <v>1990</v>
      </c>
      <c r="B96" s="666"/>
      <c r="C96" s="708"/>
      <c r="D96" s="773"/>
      <c r="E96" s="882"/>
      <c r="F96" s="321"/>
      <c r="G96" s="892"/>
      <c r="H96" s="882"/>
    </row>
    <row r="97" spans="1:8" x14ac:dyDescent="0.25">
      <c r="A97">
        <v>1991</v>
      </c>
      <c r="B97" s="666"/>
      <c r="C97" s="708"/>
      <c r="D97" s="773"/>
      <c r="E97" s="882">
        <f>'Switzerland sources'!G96</f>
        <v>8.6010000000000009</v>
      </c>
      <c r="F97" s="321"/>
      <c r="G97" s="892">
        <f>'Switzerland sources'!K96*Switzerland!G$102/'Switzerland sources'!K$101</f>
        <v>160.90092679960298</v>
      </c>
      <c r="H97" s="882">
        <f>'Switzerland sources'!N96</f>
        <v>33.57</v>
      </c>
    </row>
    <row r="98" spans="1:8" x14ac:dyDescent="0.25">
      <c r="A98" s="6">
        <v>1992</v>
      </c>
      <c r="B98" s="666"/>
      <c r="C98" s="708">
        <f>'Switzerland sources'!D97*100</f>
        <v>30.7</v>
      </c>
      <c r="D98" s="773"/>
      <c r="E98" s="882"/>
      <c r="F98" s="321"/>
      <c r="G98" s="892">
        <f>'Switzerland sources'!K97*Switzerland!G$102/'Switzerland sources'!K$101</f>
        <v>158.85314693300305</v>
      </c>
      <c r="H98" s="882"/>
    </row>
    <row r="99" spans="1:8" x14ac:dyDescent="0.25">
      <c r="A99" s="6">
        <v>1993</v>
      </c>
      <c r="B99" s="666"/>
      <c r="C99" s="708"/>
      <c r="D99" s="773"/>
      <c r="E99" s="882">
        <f>'Switzerland sources'!G98</f>
        <v>8.4190000000000005</v>
      </c>
      <c r="F99" s="321"/>
      <c r="G99" s="892">
        <f>'Switzerland sources'!K98*Switzerland!G$102/'Switzerland sources'!K$101</f>
        <v>158.93653863141051</v>
      </c>
      <c r="H99" s="882"/>
    </row>
    <row r="100" spans="1:8" x14ac:dyDescent="0.25">
      <c r="A100" s="6">
        <v>1994</v>
      </c>
      <c r="B100" s="666"/>
      <c r="C100" s="708"/>
      <c r="D100" s="773"/>
      <c r="E100" s="882"/>
      <c r="F100" s="321"/>
      <c r="G100" s="892">
        <f>'Switzerland sources'!K99*Switzerland!G$102/'Switzerland sources'!K$101</f>
        <v>159.48234543492555</v>
      </c>
      <c r="H100" s="882"/>
    </row>
    <row r="101" spans="1:8" ht="15.75" thickBot="1" x14ac:dyDescent="0.3">
      <c r="A101" s="6">
        <v>1995</v>
      </c>
      <c r="B101" s="666"/>
      <c r="C101" s="708"/>
      <c r="D101" s="773"/>
      <c r="E101" s="925">
        <f>'Switzerland sources'!G100</f>
        <v>8.4819899999999997</v>
      </c>
      <c r="F101" s="321"/>
      <c r="G101" s="892">
        <f>'Switzerland sources'!K100*Switzerland!G$102/'Switzerland sources'!K$101</f>
        <v>164.86896991049892</v>
      </c>
      <c r="H101" s="882"/>
    </row>
    <row r="102" spans="1:8" ht="15.75" thickTop="1" x14ac:dyDescent="0.25">
      <c r="A102" s="6">
        <v>1996</v>
      </c>
      <c r="B102" s="666"/>
      <c r="C102" s="708"/>
      <c r="D102" s="773"/>
      <c r="E102" s="882">
        <f>'Switzerland sources'!G101</f>
        <v>8.8495599999999985</v>
      </c>
      <c r="F102" s="908"/>
      <c r="G102" s="1109">
        <f>'Switzerland sources'!L101*100</f>
        <v>164.40001000000001</v>
      </c>
      <c r="H102" s="882"/>
    </row>
    <row r="103" spans="1:8" x14ac:dyDescent="0.25">
      <c r="A103" s="6">
        <v>1997</v>
      </c>
      <c r="B103" s="666"/>
      <c r="C103" s="708"/>
      <c r="D103" s="773"/>
      <c r="E103" s="882">
        <f>'Switzerland sources'!G102</f>
        <v>8.8641000000000005</v>
      </c>
      <c r="F103" s="908"/>
      <c r="G103" s="892"/>
      <c r="H103" s="882">
        <f>'Switzerland sources'!N102</f>
        <v>34.799999999999997</v>
      </c>
    </row>
    <row r="104" spans="1:8" x14ac:dyDescent="0.25">
      <c r="A104" s="6">
        <v>1998</v>
      </c>
      <c r="B104" s="666"/>
      <c r="C104" s="708"/>
      <c r="D104" s="773"/>
      <c r="E104" s="882">
        <f>'Switzerland sources'!G103</f>
        <v>9.0998800000000006</v>
      </c>
      <c r="F104" s="908"/>
      <c r="G104" s="892">
        <f>'Switzerland sources'!L103*100</f>
        <v>169.6</v>
      </c>
      <c r="H104" s="882"/>
    </row>
    <row r="105" spans="1:8" x14ac:dyDescent="0.25">
      <c r="A105" s="6">
        <v>1999</v>
      </c>
      <c r="B105" s="666"/>
      <c r="C105" s="708"/>
      <c r="D105" s="773"/>
      <c r="E105" s="882">
        <f>'Switzerland sources'!G104</f>
        <v>10.246499999999999</v>
      </c>
      <c r="F105" s="908"/>
      <c r="G105" s="892"/>
      <c r="H105" s="882"/>
    </row>
    <row r="106" spans="1:8" x14ac:dyDescent="0.25">
      <c r="A106" s="6">
        <v>2000</v>
      </c>
      <c r="B106" s="666"/>
      <c r="C106" s="708">
        <f>'Switzerland sources'!D105*100</f>
        <v>28.000000000000004</v>
      </c>
      <c r="D106" s="773"/>
      <c r="E106" s="882">
        <f>'Switzerland sources'!G105</f>
        <v>10.42305</v>
      </c>
      <c r="F106" s="908"/>
      <c r="G106" s="892">
        <f>'Switzerland sources'!L105*100</f>
        <v>172.5</v>
      </c>
      <c r="H106" s="882"/>
    </row>
    <row r="107" spans="1:8" x14ac:dyDescent="0.25">
      <c r="A107" s="6">
        <v>2001</v>
      </c>
      <c r="B107" s="666"/>
      <c r="C107" s="708"/>
      <c r="D107" s="773"/>
      <c r="E107" s="882">
        <f>'Switzerland sources'!G106</f>
        <v>10.060189999999999</v>
      </c>
      <c r="F107" s="908"/>
      <c r="G107" s="892"/>
      <c r="H107" s="882"/>
    </row>
    <row r="108" spans="1:8" x14ac:dyDescent="0.25">
      <c r="A108" s="6">
        <v>2002</v>
      </c>
      <c r="B108" s="666"/>
      <c r="C108" s="708">
        <f>'Switzerland sources'!D107*100</f>
        <v>27.3</v>
      </c>
      <c r="D108" s="773"/>
      <c r="E108" s="882">
        <f>'Switzerland sources'!G107</f>
        <v>9.3280100000000008</v>
      </c>
      <c r="F108" s="908"/>
      <c r="G108" s="892">
        <f>'Switzerland sources'!L107*100</f>
        <v>173.3</v>
      </c>
      <c r="H108" s="882"/>
    </row>
    <row r="109" spans="1:8" x14ac:dyDescent="0.25">
      <c r="A109" s="6">
        <v>2003</v>
      </c>
      <c r="B109" s="666"/>
      <c r="C109" s="708"/>
      <c r="D109" s="773"/>
      <c r="E109" s="882">
        <f>'Switzerland sources'!G108</f>
        <v>9.3772000000000002</v>
      </c>
      <c r="F109" s="908"/>
      <c r="G109" s="892"/>
      <c r="H109" s="882"/>
    </row>
    <row r="110" spans="1:8" x14ac:dyDescent="0.25">
      <c r="A110" s="6">
        <v>2004</v>
      </c>
      <c r="B110" s="666"/>
      <c r="C110" s="708">
        <f>'Switzerland sources'!D109*100</f>
        <v>26.8</v>
      </c>
      <c r="D110" s="773"/>
      <c r="E110" s="882">
        <f>'Switzerland sources'!G109</f>
        <v>9.6427300000000002</v>
      </c>
      <c r="F110" s="908"/>
      <c r="G110" s="892">
        <f>'Switzerland sources'!L109*100</f>
        <v>176.29999999999998</v>
      </c>
      <c r="H110" s="882"/>
    </row>
    <row r="111" spans="1:8" x14ac:dyDescent="0.25">
      <c r="A111" s="6">
        <v>2005</v>
      </c>
      <c r="B111" s="666"/>
      <c r="C111" s="708"/>
      <c r="D111" s="773"/>
      <c r="E111" s="882">
        <f>'Switzerland sources'!G110</f>
        <v>9.8373799999999996</v>
      </c>
      <c r="F111" s="908"/>
      <c r="G111" s="892"/>
      <c r="H111" s="882"/>
    </row>
    <row r="112" spans="1:8" x14ac:dyDescent="0.25">
      <c r="A112" s="6">
        <v>2006</v>
      </c>
      <c r="B112" s="666">
        <f>'Switzerland sources'!B111</f>
        <v>30.4</v>
      </c>
      <c r="C112" s="708"/>
      <c r="D112" s="773"/>
      <c r="E112" s="882">
        <f>'Switzerland sources'!G111</f>
        <v>10.30184</v>
      </c>
      <c r="F112" s="321">
        <f>'Switzerland sources'!I111</f>
        <v>15</v>
      </c>
      <c r="G112" s="892">
        <f>'Switzerland sources'!L111*100</f>
        <v>179.5</v>
      </c>
      <c r="H112" s="882">
        <f>'Switzerland sources'!N111</f>
        <v>37.868299999999998</v>
      </c>
    </row>
    <row r="113" spans="1:8" x14ac:dyDescent="0.25">
      <c r="A113" s="6">
        <v>2007</v>
      </c>
      <c r="B113" s="666">
        <f>'Switzerland sources'!B112</f>
        <v>31.1</v>
      </c>
      <c r="C113" s="708"/>
      <c r="D113" s="773"/>
      <c r="E113" s="882">
        <f>'Switzerland sources'!G112</f>
        <v>10.91033</v>
      </c>
      <c r="F113" s="321">
        <f>'Switzerland sources'!I112</f>
        <v>15.7</v>
      </c>
      <c r="G113" s="892"/>
      <c r="H113" s="882">
        <f>'Switzerland sources'!N112</f>
        <v>40.18394</v>
      </c>
    </row>
    <row r="114" spans="1:8" x14ac:dyDescent="0.25">
      <c r="A114" s="6">
        <v>2008</v>
      </c>
      <c r="B114" s="666">
        <f>'Switzerland sources'!B113</f>
        <v>30.7</v>
      </c>
      <c r="C114" s="708"/>
      <c r="D114" s="773"/>
      <c r="E114" s="882">
        <f>'Switzerland sources'!G113</f>
        <v>10.960880000000001</v>
      </c>
      <c r="F114" s="321">
        <f>'Switzerland sources'!I113</f>
        <v>15.6</v>
      </c>
      <c r="G114" s="892">
        <f>'Switzerland sources'!L113*100</f>
        <v>182.29999999999998</v>
      </c>
      <c r="H114" s="882">
        <f>'Switzerland sources'!N113</f>
        <v>38.402059999999999</v>
      </c>
    </row>
    <row r="115" spans="1:8" x14ac:dyDescent="0.25">
      <c r="A115" s="6">
        <v>2009</v>
      </c>
      <c r="B115" s="666">
        <f>'Switzerland sources'!B114</f>
        <v>29.6</v>
      </c>
      <c r="C115" s="708"/>
      <c r="D115" s="773"/>
      <c r="E115" s="882">
        <f>'Switzerland sources'!G114</f>
        <v>10.539850000000001</v>
      </c>
      <c r="F115" s="321">
        <f>'Switzerland sources'!I114</f>
        <v>15</v>
      </c>
      <c r="G115" s="892"/>
      <c r="H115" s="882"/>
    </row>
    <row r="116" spans="1:8" x14ac:dyDescent="0.25">
      <c r="A116" s="6">
        <v>2010</v>
      </c>
      <c r="B116" s="666">
        <f>'Switzerland sources'!B115</f>
        <v>29.7</v>
      </c>
      <c r="C116" s="708"/>
      <c r="D116" s="773"/>
      <c r="E116" s="882">
        <f>'Switzerland sources'!G115</f>
        <v>10.627889999999999</v>
      </c>
      <c r="F116" s="321">
        <f>'Switzerland sources'!I115</f>
        <v>15</v>
      </c>
      <c r="G116" s="892">
        <f>'Switzerland sources'!L115*100</f>
        <v>183.5</v>
      </c>
      <c r="H116" s="882"/>
    </row>
    <row r="117" spans="1:8" x14ac:dyDescent="0.25">
      <c r="A117" s="6">
        <v>2011</v>
      </c>
      <c r="B117" s="666">
        <f>'Switzerland sources'!B116</f>
        <v>28.8</v>
      </c>
      <c r="C117" s="708"/>
      <c r="D117" s="773"/>
      <c r="E117" s="882"/>
      <c r="F117" s="321">
        <f>'Switzerland sources'!I116</f>
        <v>15.9</v>
      </c>
      <c r="G117" s="892"/>
      <c r="H117" s="882"/>
    </row>
    <row r="118" spans="1:8" ht="15.75" thickBot="1" x14ac:dyDescent="0.3">
      <c r="A118" s="6">
        <v>2012</v>
      </c>
      <c r="B118" s="667">
        <f>'Switzerland sources'!B117</f>
        <v>28.5</v>
      </c>
      <c r="C118" s="708"/>
      <c r="D118" s="773"/>
      <c r="E118" s="882"/>
      <c r="F118" s="321">
        <f>'Switzerland sources'!I117</f>
        <v>14.5</v>
      </c>
      <c r="G118" s="892">
        <f>'Switzerland sources'!L117*100</f>
        <v>184.5</v>
      </c>
      <c r="H118" s="882"/>
    </row>
    <row r="119" spans="1:8" ht="15.75" thickTop="1" x14ac:dyDescent="0.25">
      <c r="A119" s="6">
        <v>2013</v>
      </c>
      <c r="B119" s="666">
        <f>'Switzerland sources'!C118</f>
        <v>29.5</v>
      </c>
      <c r="C119" s="708"/>
      <c r="D119" s="773"/>
      <c r="E119" s="882"/>
      <c r="F119" s="321">
        <f>'Switzerland sources'!I118</f>
        <v>13.8</v>
      </c>
      <c r="G119" s="892"/>
      <c r="H119" s="882"/>
    </row>
    <row r="120" spans="1:8" x14ac:dyDescent="0.25">
      <c r="A120" s="6">
        <v>2014</v>
      </c>
      <c r="B120" s="666"/>
      <c r="C120" s="708"/>
      <c r="D120" s="773"/>
      <c r="E120" s="882"/>
      <c r="F120" s="908"/>
      <c r="G120" s="892">
        <f>'Switzerland sources'!L119*100</f>
        <v>178.19998999999999</v>
      </c>
      <c r="H120" s="882"/>
    </row>
    <row r="121" spans="1:8" ht="15.75" thickBot="1" x14ac:dyDescent="0.3">
      <c r="A121" s="143">
        <v>2015</v>
      </c>
      <c r="B121" s="667"/>
      <c r="C121" s="709"/>
      <c r="D121" s="781"/>
      <c r="E121" s="235"/>
      <c r="F121" s="656"/>
      <c r="G121" s="894"/>
      <c r="H121" s="895"/>
    </row>
    <row r="122" spans="1:8" ht="15.75" thickTop="1" x14ac:dyDescent="0.25">
      <c r="B122" s="119"/>
      <c r="C122" s="119"/>
      <c r="D122" s="119"/>
      <c r="F122" s="119"/>
      <c r="G122" s="120"/>
      <c r="H122" s="120"/>
    </row>
    <row r="123" spans="1:8" x14ac:dyDescent="0.25">
      <c r="A123" s="42" t="s">
        <v>70</v>
      </c>
      <c r="B123" s="1509" t="s">
        <v>71</v>
      </c>
      <c r="C123" s="1509"/>
      <c r="D123" s="1509"/>
      <c r="E123" s="43"/>
      <c r="F123" s="121"/>
      <c r="G123" s="43"/>
      <c r="H123" s="19"/>
    </row>
    <row r="124" spans="1:8" x14ac:dyDescent="0.25">
      <c r="A124" s="42"/>
      <c r="B124" s="1110" t="s">
        <v>485</v>
      </c>
      <c r="C124" s="1110"/>
      <c r="D124" s="1110"/>
      <c r="E124" s="43"/>
      <c r="G124" s="43"/>
      <c r="H124" s="19"/>
    </row>
    <row r="125" spans="1:8" ht="30.75" customHeight="1" x14ac:dyDescent="0.25">
      <c r="A125" s="42" t="s">
        <v>72</v>
      </c>
      <c r="B125" s="1510" t="s">
        <v>486</v>
      </c>
      <c r="C125" s="1510"/>
      <c r="D125" s="1510"/>
      <c r="E125" s="1510"/>
      <c r="F125" s="1510"/>
      <c r="G125" s="1510"/>
      <c r="H125" s="1510"/>
    </row>
    <row r="126" spans="1:8" x14ac:dyDescent="0.25">
      <c r="A126" s="46" t="s">
        <v>73</v>
      </c>
      <c r="B126" s="878"/>
      <c r="C126" s="878"/>
      <c r="D126" s="878"/>
      <c r="E126" s="878"/>
      <c r="F126" s="878"/>
      <c r="G126" s="45"/>
      <c r="H126" s="45"/>
    </row>
    <row r="127" spans="1:8" s="70" customFormat="1" ht="63" customHeight="1" x14ac:dyDescent="0.25">
      <c r="A127" s="980" t="s">
        <v>55</v>
      </c>
      <c r="B127" s="1593" t="s">
        <v>729</v>
      </c>
      <c r="C127" s="1594"/>
      <c r="D127" s="1594"/>
      <c r="E127" s="1595"/>
      <c r="F127" s="1595"/>
      <c r="G127" s="1595"/>
      <c r="H127" s="1595"/>
    </row>
    <row r="128" spans="1:8" s="70" customFormat="1" ht="40.5" customHeight="1" x14ac:dyDescent="0.25">
      <c r="A128" s="980" t="s">
        <v>56</v>
      </c>
      <c r="B128" s="1508" t="s">
        <v>736</v>
      </c>
      <c r="C128" s="1508"/>
      <c r="D128" s="1508"/>
      <c r="E128" s="1508"/>
      <c r="F128" s="1508"/>
      <c r="G128" s="1508"/>
      <c r="H128" s="1508"/>
    </row>
    <row r="129" spans="1:8" s="70" customFormat="1" ht="28.5" customHeight="1" x14ac:dyDescent="0.25">
      <c r="A129" s="980" t="s">
        <v>57</v>
      </c>
      <c r="B129" s="1593" t="s">
        <v>730</v>
      </c>
      <c r="C129" s="1594"/>
      <c r="D129" s="1594"/>
      <c r="E129" s="1594"/>
      <c r="F129" s="1594"/>
      <c r="G129" s="1594"/>
      <c r="H129" s="1594"/>
    </row>
    <row r="130" spans="1:8" ht="27.95" customHeight="1" x14ac:dyDescent="0.25">
      <c r="A130" s="980" t="s">
        <v>58</v>
      </c>
      <c r="B130" s="1599" t="s">
        <v>731</v>
      </c>
      <c r="C130" s="1599"/>
      <c r="D130" s="1599"/>
      <c r="E130" s="1599"/>
      <c r="F130" s="1599"/>
      <c r="G130" s="1599"/>
      <c r="H130" s="1599"/>
    </row>
    <row r="131" spans="1:8" ht="23.25" customHeight="1" x14ac:dyDescent="0.25">
      <c r="A131" s="980" t="s">
        <v>76</v>
      </c>
      <c r="B131" s="1553" t="s">
        <v>732</v>
      </c>
      <c r="C131" s="1553"/>
      <c r="D131" s="1553"/>
      <c r="E131" s="1508"/>
      <c r="F131" s="1508"/>
      <c r="G131" s="1508"/>
      <c r="H131" s="1508"/>
    </row>
    <row r="132" spans="1:8" x14ac:dyDescent="0.25">
      <c r="A132" s="19"/>
      <c r="B132" s="32"/>
      <c r="C132" s="32"/>
      <c r="D132" s="32"/>
      <c r="E132" s="32"/>
      <c r="F132" s="32"/>
      <c r="G132" s="32"/>
    </row>
    <row r="133" spans="1:8" x14ac:dyDescent="0.25">
      <c r="B133" s="1503" t="s">
        <v>78</v>
      </c>
      <c r="C133" s="1503"/>
      <c r="D133" s="1503"/>
      <c r="E133" s="1503"/>
      <c r="F133" s="32"/>
      <c r="G133" s="32"/>
    </row>
    <row r="135" spans="1:8" x14ac:dyDescent="0.25">
      <c r="F135" s="897"/>
    </row>
    <row r="136" spans="1:8" x14ac:dyDescent="0.25">
      <c r="F136" s="129"/>
    </row>
    <row r="137" spans="1:8" x14ac:dyDescent="0.25">
      <c r="F137" s="129"/>
    </row>
  </sheetData>
  <mergeCells count="11">
    <mergeCell ref="B133:E133"/>
    <mergeCell ref="B2:D2"/>
    <mergeCell ref="B3:D3"/>
    <mergeCell ref="B127:H127"/>
    <mergeCell ref="B1:H1"/>
    <mergeCell ref="B128:H128"/>
    <mergeCell ref="B129:H129"/>
    <mergeCell ref="B130:H130"/>
    <mergeCell ref="B131:H131"/>
    <mergeCell ref="B123:D123"/>
    <mergeCell ref="B125:H125"/>
  </mergeCells>
  <hyperlinks>
    <hyperlink ref="B133" location="'Switzerland sources'!A1" display="Explore the original series, references, and sources" xr:uid="{00000000-0004-0000-2D00-000000000000}"/>
    <hyperlink ref="E133" location="'Switzerland sources'!A1" display="'Switzerland sources'!A1" xr:uid="{00000000-0004-0000-2D00-000001000000}"/>
    <hyperlink ref="D133" location="'Switzerland sources'!A1" display="'Switzerland sources'!A1" xr:uid="{00000000-0004-0000-2D00-000002000000}"/>
    <hyperlink ref="C133" location="'Switzerland sources'!A1" display="'Switzerland sources'!A1" xr:uid="{00000000-0004-0000-2D00-000003000000}"/>
  </hyperlink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V144"/>
  <sheetViews>
    <sheetView workbookViewId="0">
      <pane xSplit="1" ySplit="4" topLeftCell="B5" activePane="bottomRight" state="frozen"/>
      <selection pane="topRight" activeCell="B1" sqref="B1"/>
      <selection pane="bottomLeft" activeCell="A5" sqref="A5"/>
      <selection pane="bottomRight" activeCell="B131" sqref="B131"/>
    </sheetView>
  </sheetViews>
  <sheetFormatPr defaultColWidth="8.85546875" defaultRowHeight="15" x14ac:dyDescent="0.25"/>
  <cols>
    <col min="1" max="1" width="9.7109375" style="19" customWidth="1"/>
    <col min="2" max="5" width="20.42578125" style="70" customWidth="1"/>
    <col min="6" max="6" width="4.140625" customWidth="1"/>
    <col min="7" max="7" width="16.140625" customWidth="1"/>
    <col min="8" max="8" width="4.140625" customWidth="1"/>
    <col min="9" max="9" width="20.28515625" customWidth="1"/>
    <col min="10" max="10" width="4.28515625" customWidth="1"/>
    <col min="11" max="12" width="18.28515625" customWidth="1"/>
    <col min="13" max="13" width="4.140625" customWidth="1"/>
    <col min="14" max="14" width="16.7109375" customWidth="1"/>
    <col min="15" max="15" width="3.140625" customWidth="1"/>
    <col min="16" max="16" width="3.140625" style="70" customWidth="1"/>
  </cols>
  <sheetData>
    <row r="1" spans="1:16" ht="27" thickBot="1" x14ac:dyDescent="0.45">
      <c r="B1" s="1567" t="s">
        <v>733</v>
      </c>
      <c r="C1" s="1568"/>
      <c r="D1" s="1568"/>
      <c r="E1" s="1568"/>
      <c r="F1" s="1568"/>
      <c r="G1" s="1568"/>
      <c r="H1" s="1568"/>
      <c r="I1" s="1568"/>
      <c r="J1" s="1568"/>
      <c r="K1" s="1568"/>
      <c r="L1" s="1568"/>
      <c r="M1" s="1568"/>
      <c r="N1" s="1569"/>
      <c r="O1" s="256"/>
    </row>
    <row r="2" spans="1:16" x14ac:dyDescent="0.25">
      <c r="B2" s="1517" t="s">
        <v>175</v>
      </c>
      <c r="C2" s="1518"/>
      <c r="D2" s="1518"/>
      <c r="E2" s="1519"/>
      <c r="F2" s="58"/>
      <c r="G2" s="88" t="s">
        <v>61</v>
      </c>
      <c r="H2" s="59"/>
      <c r="I2" s="88" t="s">
        <v>62</v>
      </c>
      <c r="J2" s="59"/>
      <c r="K2" s="1544" t="s">
        <v>280</v>
      </c>
      <c r="L2" s="1546"/>
      <c r="M2" s="871"/>
      <c r="N2" s="335" t="s">
        <v>64</v>
      </c>
      <c r="O2" s="257"/>
    </row>
    <row r="3" spans="1:16" x14ac:dyDescent="0.25">
      <c r="A3" s="24" t="s">
        <v>65</v>
      </c>
      <c r="B3" s="60" t="s">
        <v>79</v>
      </c>
      <c r="C3" s="834" t="s">
        <v>80</v>
      </c>
      <c r="D3" s="834" t="s">
        <v>81</v>
      </c>
      <c r="E3" s="834" t="s">
        <v>82</v>
      </c>
      <c r="F3" s="834"/>
      <c r="G3" s="84" t="s">
        <v>83</v>
      </c>
      <c r="H3" s="834"/>
      <c r="I3" s="84" t="s">
        <v>84</v>
      </c>
      <c r="J3" s="834"/>
      <c r="K3" s="60" t="s">
        <v>85</v>
      </c>
      <c r="L3" s="770" t="s">
        <v>86</v>
      </c>
      <c r="M3" s="834"/>
      <c r="N3" s="84" t="s">
        <v>87</v>
      </c>
      <c r="O3" s="251"/>
      <c r="P3" s="246"/>
    </row>
    <row r="4" spans="1:16" ht="90" x14ac:dyDescent="0.25">
      <c r="A4" s="28" t="s">
        <v>4</v>
      </c>
      <c r="B4" s="543" t="s">
        <v>372</v>
      </c>
      <c r="C4" s="625" t="s">
        <v>734</v>
      </c>
      <c r="D4" s="625" t="s">
        <v>373</v>
      </c>
      <c r="E4" s="547" t="s">
        <v>374</v>
      </c>
      <c r="F4" s="1"/>
      <c r="G4" s="907" t="s">
        <v>738</v>
      </c>
      <c r="H4" s="1"/>
      <c r="I4" s="118" t="s">
        <v>214</v>
      </c>
      <c r="J4" s="67"/>
      <c r="K4" s="116" t="s">
        <v>388</v>
      </c>
      <c r="L4" s="152" t="s">
        <v>161</v>
      </c>
      <c r="M4" s="133"/>
      <c r="N4" s="700" t="s">
        <v>741</v>
      </c>
      <c r="O4" s="252"/>
      <c r="P4" s="67"/>
    </row>
    <row r="5" spans="1:16" x14ac:dyDescent="0.25">
      <c r="A5" s="19">
        <v>1900</v>
      </c>
      <c r="B5" s="97"/>
      <c r="C5" s="90"/>
      <c r="D5" s="796"/>
      <c r="E5" s="814"/>
      <c r="F5" s="442"/>
      <c r="G5" s="443"/>
      <c r="H5" s="442"/>
      <c r="I5" s="508"/>
      <c r="J5" s="445"/>
      <c r="K5" s="440"/>
      <c r="L5" s="441"/>
      <c r="M5" s="516"/>
      <c r="N5" s="701"/>
      <c r="O5" s="250"/>
      <c r="P5" s="65"/>
    </row>
    <row r="6" spans="1:16" x14ac:dyDescent="0.25">
      <c r="A6" s="19">
        <v>1901</v>
      </c>
      <c r="B6" s="97"/>
      <c r="C6" s="90"/>
      <c r="D6" s="90"/>
      <c r="E6" s="814"/>
      <c r="F6" s="442"/>
      <c r="G6" s="443"/>
      <c r="H6" s="442"/>
      <c r="I6" s="508"/>
      <c r="J6" s="445"/>
      <c r="K6" s="440"/>
      <c r="L6" s="441"/>
      <c r="M6" s="516"/>
      <c r="N6" s="573"/>
      <c r="O6" s="250"/>
      <c r="P6" s="65"/>
    </row>
    <row r="7" spans="1:16" x14ac:dyDescent="0.25">
      <c r="A7" s="19">
        <v>1902</v>
      </c>
      <c r="B7" s="97"/>
      <c r="C7" s="90"/>
      <c r="D7" s="90"/>
      <c r="E7" s="814"/>
      <c r="F7" s="442"/>
      <c r="G7" s="443"/>
      <c r="H7" s="442"/>
      <c r="I7" s="508"/>
      <c r="J7" s="445"/>
      <c r="K7" s="440"/>
      <c r="L7" s="441"/>
      <c r="M7" s="516"/>
      <c r="N7" s="902"/>
      <c r="O7" s="250"/>
      <c r="P7" s="65"/>
    </row>
    <row r="8" spans="1:16" x14ac:dyDescent="0.25">
      <c r="A8" s="19">
        <v>1903</v>
      </c>
      <c r="B8" s="97"/>
      <c r="C8" s="90"/>
      <c r="D8" s="90"/>
      <c r="E8" s="814"/>
      <c r="F8" s="442"/>
      <c r="G8" s="443"/>
      <c r="H8" s="442"/>
      <c r="I8" s="508"/>
      <c r="J8" s="445"/>
      <c r="K8" s="440"/>
      <c r="L8" s="441"/>
      <c r="M8" s="516"/>
      <c r="N8" s="902"/>
      <c r="O8" s="250"/>
      <c r="P8" s="65"/>
    </row>
    <row r="9" spans="1:16" x14ac:dyDescent="0.25">
      <c r="A9" s="19">
        <v>1904</v>
      </c>
      <c r="B9" s="97"/>
      <c r="C9" s="90"/>
      <c r="D9" s="90"/>
      <c r="E9" s="814"/>
      <c r="F9" s="442"/>
      <c r="G9" s="443"/>
      <c r="H9" s="442"/>
      <c r="I9" s="508"/>
      <c r="J9" s="445"/>
      <c r="K9" s="440"/>
      <c r="L9" s="441"/>
      <c r="M9" s="516"/>
      <c r="N9" s="902"/>
      <c r="O9" s="250"/>
      <c r="P9" s="65"/>
    </row>
    <row r="10" spans="1:16" x14ac:dyDescent="0.25">
      <c r="A10" s="19">
        <v>1905</v>
      </c>
      <c r="B10" s="97"/>
      <c r="C10" s="90"/>
      <c r="D10" s="90"/>
      <c r="E10" s="814"/>
      <c r="F10" s="442"/>
      <c r="G10" s="443"/>
      <c r="H10" s="442"/>
      <c r="I10" s="508"/>
      <c r="J10" s="445"/>
      <c r="K10" s="440"/>
      <c r="L10" s="441"/>
      <c r="M10" s="516"/>
      <c r="N10" s="902"/>
      <c r="O10" s="250"/>
      <c r="P10" s="65"/>
    </row>
    <row r="11" spans="1:16" x14ac:dyDescent="0.25">
      <c r="A11" s="19">
        <v>1906</v>
      </c>
      <c r="B11" s="97"/>
      <c r="C11" s="90"/>
      <c r="D11" s="90"/>
      <c r="E11" s="814"/>
      <c r="F11" s="442"/>
      <c r="G11" s="443"/>
      <c r="H11" s="442"/>
      <c r="I11" s="508"/>
      <c r="J11" s="445"/>
      <c r="K11" s="440"/>
      <c r="L11" s="441"/>
      <c r="M11" s="516"/>
      <c r="N11" s="902"/>
      <c r="O11" s="250"/>
      <c r="P11" s="65"/>
    </row>
    <row r="12" spans="1:16" x14ac:dyDescent="0.25">
      <c r="A12" s="19">
        <v>1907</v>
      </c>
      <c r="B12" s="97"/>
      <c r="C12" s="90"/>
      <c r="D12" s="90"/>
      <c r="E12" s="814"/>
      <c r="F12" s="442"/>
      <c r="G12" s="443"/>
      <c r="H12" s="442"/>
      <c r="I12" s="508"/>
      <c r="J12" s="445"/>
      <c r="K12" s="440"/>
      <c r="L12" s="441"/>
      <c r="M12" s="516"/>
      <c r="N12" s="902"/>
      <c r="O12" s="250"/>
      <c r="P12" s="65"/>
    </row>
    <row r="13" spans="1:16" x14ac:dyDescent="0.25">
      <c r="A13" s="19">
        <v>1908</v>
      </c>
      <c r="B13" s="97"/>
      <c r="C13" s="90"/>
      <c r="D13" s="90"/>
      <c r="E13" s="814"/>
      <c r="F13" s="442"/>
      <c r="G13" s="443"/>
      <c r="H13" s="442"/>
      <c r="I13" s="508"/>
      <c r="J13" s="445"/>
      <c r="K13" s="440"/>
      <c r="L13" s="441"/>
      <c r="M13" s="516"/>
      <c r="N13" s="902"/>
      <c r="O13" s="250"/>
      <c r="P13" s="65"/>
    </row>
    <row r="14" spans="1:16" x14ac:dyDescent="0.25">
      <c r="A14" s="19">
        <v>1909</v>
      </c>
      <c r="B14" s="97"/>
      <c r="C14" s="90"/>
      <c r="D14" s="90"/>
      <c r="E14" s="814"/>
      <c r="F14" s="442"/>
      <c r="G14" s="443"/>
      <c r="H14" s="442"/>
      <c r="I14" s="508"/>
      <c r="J14" s="445"/>
      <c r="K14" s="440"/>
      <c r="L14" s="441"/>
      <c r="M14" s="516"/>
      <c r="N14" s="902"/>
      <c r="O14" s="250"/>
      <c r="P14" s="65"/>
    </row>
    <row r="15" spans="1:16" x14ac:dyDescent="0.25">
      <c r="A15" s="19">
        <v>1910</v>
      </c>
      <c r="B15" s="97"/>
      <c r="C15" s="90"/>
      <c r="D15" s="90"/>
      <c r="E15" s="814"/>
      <c r="F15" s="442"/>
      <c r="G15" s="443"/>
      <c r="H15" s="442"/>
      <c r="I15" s="508"/>
      <c r="J15" s="445"/>
      <c r="K15" s="440"/>
      <c r="L15" s="441"/>
      <c r="M15" s="516"/>
      <c r="N15" s="902"/>
      <c r="O15" s="250"/>
      <c r="P15" s="65"/>
    </row>
    <row r="16" spans="1:16" x14ac:dyDescent="0.25">
      <c r="A16" s="19">
        <v>1911</v>
      </c>
      <c r="B16" s="97"/>
      <c r="C16" s="90"/>
      <c r="D16" s="90"/>
      <c r="E16" s="773"/>
      <c r="F16" s="450"/>
      <c r="G16" s="443"/>
      <c r="H16" s="450"/>
      <c r="I16" s="509"/>
      <c r="J16" s="452"/>
      <c r="K16" s="448"/>
      <c r="L16" s="449"/>
      <c r="M16" s="517"/>
      <c r="N16" s="902"/>
      <c r="O16" s="245"/>
      <c r="P16" s="90"/>
    </row>
    <row r="17" spans="1:16" x14ac:dyDescent="0.25">
      <c r="A17" s="19">
        <v>1912</v>
      </c>
      <c r="B17" s="97"/>
      <c r="C17" s="90"/>
      <c r="D17" s="90"/>
      <c r="E17" s="773"/>
      <c r="F17" s="450"/>
      <c r="G17" s="443"/>
      <c r="H17" s="450"/>
      <c r="I17" s="509"/>
      <c r="J17" s="452"/>
      <c r="K17" s="448"/>
      <c r="L17" s="449"/>
      <c r="M17" s="517"/>
      <c r="N17" s="903"/>
      <c r="O17" s="245"/>
      <c r="P17" s="90"/>
    </row>
    <row r="18" spans="1:16" x14ac:dyDescent="0.25">
      <c r="A18" s="19">
        <v>1913</v>
      </c>
      <c r="B18" s="97"/>
      <c r="C18" s="90"/>
      <c r="D18" s="90"/>
      <c r="E18" s="801"/>
      <c r="F18" s="450"/>
      <c r="G18" s="443"/>
      <c r="H18" s="450"/>
      <c r="I18" s="509"/>
      <c r="J18" s="452"/>
      <c r="K18" s="448"/>
      <c r="L18" s="449"/>
      <c r="M18" s="517"/>
      <c r="N18" s="903">
        <f>[54]Data!$D6</f>
        <v>46.65</v>
      </c>
      <c r="O18" s="245"/>
      <c r="P18" s="90"/>
    </row>
    <row r="19" spans="1:16" x14ac:dyDescent="0.25">
      <c r="A19" s="19">
        <v>1914</v>
      </c>
      <c r="B19" s="97"/>
      <c r="C19" s="90"/>
      <c r="D19" s="90"/>
      <c r="E19" s="801"/>
      <c r="F19" s="450"/>
      <c r="G19" s="443"/>
      <c r="H19" s="450"/>
      <c r="I19" s="509"/>
      <c r="J19" s="452"/>
      <c r="K19" s="448"/>
      <c r="L19" s="449"/>
      <c r="M19" s="517"/>
      <c r="N19" s="903"/>
      <c r="O19" s="245"/>
      <c r="P19" s="90"/>
    </row>
    <row r="20" spans="1:16" x14ac:dyDescent="0.25">
      <c r="A20" s="19">
        <v>1915</v>
      </c>
      <c r="B20" s="97"/>
      <c r="C20" s="90"/>
      <c r="D20" s="90"/>
      <c r="E20" s="801"/>
      <c r="F20" s="450"/>
      <c r="G20" s="443"/>
      <c r="H20" s="450"/>
      <c r="I20" s="509"/>
      <c r="J20" s="452"/>
      <c r="K20" s="448"/>
      <c r="L20" s="449"/>
      <c r="M20" s="517"/>
      <c r="N20" s="903">
        <f>[54]Data!$D8</f>
        <v>42.25</v>
      </c>
      <c r="O20" s="245"/>
      <c r="P20" s="90"/>
    </row>
    <row r="21" spans="1:16" x14ac:dyDescent="0.25">
      <c r="A21" s="19">
        <v>1916</v>
      </c>
      <c r="B21" s="97"/>
      <c r="C21" s="90"/>
      <c r="D21" s="90"/>
      <c r="E21" s="815"/>
      <c r="F21" s="450"/>
      <c r="G21" s="443"/>
      <c r="H21" s="450"/>
      <c r="I21" s="509"/>
      <c r="J21" s="452"/>
      <c r="K21" s="448"/>
      <c r="L21" s="449"/>
      <c r="M21" s="517"/>
      <c r="N21" s="903"/>
      <c r="O21" s="245"/>
      <c r="P21" s="90"/>
    </row>
    <row r="22" spans="1:16" x14ac:dyDescent="0.25">
      <c r="A22" s="19">
        <v>1917</v>
      </c>
      <c r="B22" s="97"/>
      <c r="C22" s="90"/>
      <c r="D22" s="90"/>
      <c r="E22" s="815"/>
      <c r="F22" s="450"/>
      <c r="G22" s="443"/>
      <c r="H22" s="450"/>
      <c r="I22" s="509"/>
      <c r="J22" s="452"/>
      <c r="K22" s="448"/>
      <c r="L22" s="449"/>
      <c r="M22" s="517"/>
      <c r="N22" s="903"/>
      <c r="O22" s="245"/>
      <c r="P22" s="90"/>
    </row>
    <row r="23" spans="1:16" x14ac:dyDescent="0.25">
      <c r="A23" s="19">
        <v>1918</v>
      </c>
      <c r="B23" s="97"/>
      <c r="C23" s="90"/>
      <c r="D23" s="90"/>
      <c r="E23" s="815"/>
      <c r="F23" s="450"/>
      <c r="G23" s="443"/>
      <c r="H23" s="450"/>
      <c r="I23" s="509"/>
      <c r="J23" s="452"/>
      <c r="K23" s="448"/>
      <c r="L23" s="449"/>
      <c r="M23" s="517"/>
      <c r="N23" s="903"/>
      <c r="O23" s="245"/>
      <c r="P23" s="90"/>
    </row>
    <row r="24" spans="1:16" x14ac:dyDescent="0.25">
      <c r="A24" s="19">
        <v>1919</v>
      </c>
      <c r="B24" s="97"/>
      <c r="C24" s="90"/>
      <c r="D24" s="90"/>
      <c r="E24" s="815"/>
      <c r="F24" s="450"/>
      <c r="G24" s="443"/>
      <c r="H24" s="450"/>
      <c r="I24" s="509"/>
      <c r="J24" s="452"/>
      <c r="K24" s="448"/>
      <c r="L24" s="449"/>
      <c r="M24" s="517"/>
      <c r="N24" s="903">
        <f>[54]Data!$D12</f>
        <v>36.42</v>
      </c>
      <c r="O24" s="245"/>
      <c r="P24" s="90"/>
    </row>
    <row r="25" spans="1:16" x14ac:dyDescent="0.25">
      <c r="A25" s="19">
        <v>1920</v>
      </c>
      <c r="B25" s="97"/>
      <c r="C25" s="90"/>
      <c r="D25" s="90"/>
      <c r="E25" s="815"/>
      <c r="F25" s="450"/>
      <c r="G25" s="443"/>
      <c r="H25" s="450"/>
      <c r="I25" s="509"/>
      <c r="J25" s="452"/>
      <c r="K25" s="448"/>
      <c r="L25" s="449"/>
      <c r="M25" s="517"/>
      <c r="N25" s="903"/>
      <c r="O25" s="245"/>
      <c r="P25" s="90"/>
    </row>
    <row r="26" spans="1:16" x14ac:dyDescent="0.25">
      <c r="A26" s="19">
        <v>1921</v>
      </c>
      <c r="B26" s="97"/>
      <c r="C26" s="90"/>
      <c r="D26" s="90"/>
      <c r="E26" s="815"/>
      <c r="F26" s="450"/>
      <c r="G26" s="443"/>
      <c r="H26" s="450"/>
      <c r="I26" s="509"/>
      <c r="J26" s="452"/>
      <c r="K26" s="448"/>
      <c r="L26" s="449"/>
      <c r="M26" s="517"/>
      <c r="N26" s="903">
        <f>[54]Data!$D14</f>
        <v>38.049999999999997</v>
      </c>
      <c r="O26" s="245"/>
      <c r="P26" s="90"/>
    </row>
    <row r="27" spans="1:16" x14ac:dyDescent="0.25">
      <c r="A27" s="19">
        <v>1922</v>
      </c>
      <c r="B27" s="97"/>
      <c r="C27" s="90"/>
      <c r="D27" s="90"/>
      <c r="E27" s="815"/>
      <c r="F27" s="450"/>
      <c r="G27" s="443"/>
      <c r="H27" s="450"/>
      <c r="I27" s="509"/>
      <c r="J27" s="452"/>
      <c r="K27" s="448"/>
      <c r="L27" s="449"/>
      <c r="M27" s="517"/>
      <c r="N27" s="903"/>
      <c r="O27" s="245"/>
      <c r="P27" s="90"/>
    </row>
    <row r="28" spans="1:16" x14ac:dyDescent="0.25">
      <c r="A28" s="19">
        <v>1923</v>
      </c>
      <c r="B28" s="97"/>
      <c r="C28" s="90"/>
      <c r="D28" s="90"/>
      <c r="E28" s="815"/>
      <c r="F28" s="450"/>
      <c r="G28" s="443"/>
      <c r="H28" s="450"/>
      <c r="I28" s="509"/>
      <c r="J28" s="452"/>
      <c r="K28" s="448"/>
      <c r="L28" s="449"/>
      <c r="M28" s="517"/>
      <c r="N28" s="903"/>
      <c r="O28" s="245"/>
      <c r="P28" s="90"/>
    </row>
    <row r="29" spans="1:16" x14ac:dyDescent="0.25">
      <c r="A29" s="19">
        <v>1924</v>
      </c>
      <c r="B29" s="97"/>
      <c r="C29" s="90"/>
      <c r="D29" s="90"/>
      <c r="E29" s="815"/>
      <c r="F29" s="450"/>
      <c r="G29" s="443"/>
      <c r="H29" s="450"/>
      <c r="I29" s="509"/>
      <c r="J29" s="452"/>
      <c r="K29" s="448"/>
      <c r="L29" s="449"/>
      <c r="M29" s="517"/>
      <c r="N29" s="903"/>
      <c r="O29" s="245"/>
      <c r="P29" s="90"/>
    </row>
    <row r="30" spans="1:16" x14ac:dyDescent="0.25">
      <c r="A30" s="19">
        <v>1925</v>
      </c>
      <c r="B30" s="97"/>
      <c r="C30" s="90"/>
      <c r="D30" s="90"/>
      <c r="E30" s="815"/>
      <c r="F30" s="450"/>
      <c r="G30" s="443"/>
      <c r="H30" s="450"/>
      <c r="I30" s="509"/>
      <c r="J30" s="452"/>
      <c r="K30" s="448"/>
      <c r="L30" s="449"/>
      <c r="M30" s="517"/>
      <c r="N30" s="903">
        <f>[54]Data!$D18</f>
        <v>40.68</v>
      </c>
      <c r="O30" s="245"/>
      <c r="P30" s="90"/>
    </row>
    <row r="31" spans="1:16" x14ac:dyDescent="0.25">
      <c r="A31" s="19">
        <v>1926</v>
      </c>
      <c r="B31" s="97"/>
      <c r="C31" s="90"/>
      <c r="D31" s="90"/>
      <c r="E31" s="815"/>
      <c r="F31" s="450"/>
      <c r="G31" s="443"/>
      <c r="H31" s="450"/>
      <c r="I31" s="509"/>
      <c r="J31" s="452"/>
      <c r="K31" s="448"/>
      <c r="L31" s="449"/>
      <c r="M31" s="517"/>
      <c r="N31" s="903"/>
      <c r="O31" s="245"/>
      <c r="P31" s="90"/>
    </row>
    <row r="32" spans="1:16" x14ac:dyDescent="0.25">
      <c r="A32" s="19">
        <v>1927</v>
      </c>
      <c r="B32" s="97"/>
      <c r="C32" s="90"/>
      <c r="D32" s="90"/>
      <c r="E32" s="815"/>
      <c r="F32" s="450"/>
      <c r="G32" s="443"/>
      <c r="H32" s="450"/>
      <c r="I32" s="509"/>
      <c r="J32" s="452"/>
      <c r="K32" s="448"/>
      <c r="L32" s="449"/>
      <c r="M32" s="517"/>
      <c r="N32" s="903"/>
      <c r="O32" s="245"/>
      <c r="P32" s="90"/>
    </row>
    <row r="33" spans="1:16" x14ac:dyDescent="0.25">
      <c r="A33" s="19">
        <v>1928</v>
      </c>
      <c r="B33" s="97"/>
      <c r="C33" s="90"/>
      <c r="D33" s="90"/>
      <c r="E33" s="815"/>
      <c r="F33" s="450"/>
      <c r="G33" s="443"/>
      <c r="H33" s="450"/>
      <c r="I33" s="509"/>
      <c r="J33" s="452"/>
      <c r="K33" s="448"/>
      <c r="L33" s="449"/>
      <c r="M33" s="517"/>
      <c r="N33" s="903"/>
      <c r="O33" s="245"/>
      <c r="P33" s="90"/>
    </row>
    <row r="34" spans="1:16" x14ac:dyDescent="0.25">
      <c r="A34" s="19">
        <v>1929</v>
      </c>
      <c r="B34" s="97"/>
      <c r="C34" s="90"/>
      <c r="D34" s="90"/>
      <c r="E34" s="815"/>
      <c r="F34" s="450"/>
      <c r="G34" s="443"/>
      <c r="H34" s="450"/>
      <c r="I34" s="509"/>
      <c r="J34" s="452"/>
      <c r="K34" s="448"/>
      <c r="L34" s="449"/>
      <c r="M34" s="517"/>
      <c r="N34" s="903">
        <f>[54]Data!$D22</f>
        <v>41.95</v>
      </c>
      <c r="O34" s="245"/>
      <c r="P34" s="90"/>
    </row>
    <row r="35" spans="1:16" x14ac:dyDescent="0.25">
      <c r="A35" s="19">
        <v>1930</v>
      </c>
      <c r="B35" s="97"/>
      <c r="C35" s="90"/>
      <c r="D35" s="90"/>
      <c r="E35" s="815"/>
      <c r="F35" s="450"/>
      <c r="G35" s="443"/>
      <c r="H35" s="450"/>
      <c r="I35" s="509"/>
      <c r="J35" s="452"/>
      <c r="K35" s="448"/>
      <c r="L35" s="449"/>
      <c r="M35" s="517"/>
      <c r="N35" s="903"/>
      <c r="O35" s="245"/>
      <c r="P35" s="90"/>
    </row>
    <row r="36" spans="1:16" x14ac:dyDescent="0.25">
      <c r="A36" s="19">
        <v>1931</v>
      </c>
      <c r="B36" s="97"/>
      <c r="C36" s="90"/>
      <c r="D36" s="90"/>
      <c r="E36" s="815"/>
      <c r="F36" s="450"/>
      <c r="G36" s="443"/>
      <c r="H36" s="450"/>
      <c r="I36" s="509"/>
      <c r="J36" s="452"/>
      <c r="K36" s="448"/>
      <c r="L36" s="449"/>
      <c r="M36" s="517"/>
      <c r="N36" s="903"/>
      <c r="O36" s="245"/>
      <c r="P36" s="90"/>
    </row>
    <row r="37" spans="1:16" x14ac:dyDescent="0.25">
      <c r="A37" s="19">
        <v>1932</v>
      </c>
      <c r="B37" s="97"/>
      <c r="C37" s="90"/>
      <c r="D37" s="90"/>
      <c r="E37" s="815"/>
      <c r="F37" s="450"/>
      <c r="G37" s="443"/>
      <c r="H37" s="450"/>
      <c r="I37" s="509"/>
      <c r="J37" s="452"/>
      <c r="K37" s="448"/>
      <c r="L37" s="449"/>
      <c r="M37" s="517"/>
      <c r="N37" s="903"/>
      <c r="O37" s="245"/>
      <c r="P37" s="90"/>
    </row>
    <row r="38" spans="1:16" x14ac:dyDescent="0.25">
      <c r="A38" s="19">
        <v>1933</v>
      </c>
      <c r="B38" s="97"/>
      <c r="C38" s="90"/>
      <c r="D38" s="90"/>
      <c r="E38" s="815"/>
      <c r="F38" s="450"/>
      <c r="G38" s="900">
        <f>[4]Switzerland!$C38</f>
        <v>9.979000000000001</v>
      </c>
      <c r="H38" s="450"/>
      <c r="I38" s="509"/>
      <c r="J38" s="452"/>
      <c r="K38" s="448"/>
      <c r="L38" s="449"/>
      <c r="M38" s="517"/>
      <c r="N38" s="903"/>
      <c r="O38" s="245"/>
      <c r="P38" s="90"/>
    </row>
    <row r="39" spans="1:16" x14ac:dyDescent="0.25">
      <c r="A39" s="19">
        <v>1934</v>
      </c>
      <c r="B39" s="97"/>
      <c r="C39" s="90"/>
      <c r="D39" s="90"/>
      <c r="E39" s="815"/>
      <c r="F39" s="450"/>
      <c r="G39" s="900">
        <f>[4]Switzerland!$C39</f>
        <v>9.6890000000000001</v>
      </c>
      <c r="H39" s="450"/>
      <c r="I39" s="509"/>
      <c r="J39" s="452"/>
      <c r="K39" s="448"/>
      <c r="L39" s="449"/>
      <c r="M39" s="517"/>
      <c r="N39" s="903">
        <f>[54]Data!$D27</f>
        <v>40.43</v>
      </c>
      <c r="O39" s="245"/>
      <c r="P39" s="90"/>
    </row>
    <row r="40" spans="1:16" x14ac:dyDescent="0.25">
      <c r="A40" s="19">
        <v>1935</v>
      </c>
      <c r="B40" s="97"/>
      <c r="C40" s="90"/>
      <c r="D40" s="90"/>
      <c r="E40" s="815"/>
      <c r="F40" s="450"/>
      <c r="G40" s="900"/>
      <c r="H40" s="450"/>
      <c r="I40" s="509"/>
      <c r="J40" s="452"/>
      <c r="K40" s="448"/>
      <c r="L40" s="449"/>
      <c r="M40" s="517"/>
      <c r="N40" s="903"/>
      <c r="O40" s="245"/>
      <c r="P40" s="90"/>
    </row>
    <row r="41" spans="1:16" x14ac:dyDescent="0.25">
      <c r="A41" s="19">
        <v>1936</v>
      </c>
      <c r="B41" s="97"/>
      <c r="C41" s="90"/>
      <c r="D41" s="90"/>
      <c r="E41" s="815"/>
      <c r="F41" s="450"/>
      <c r="G41" s="900">
        <f>[4]Switzerland!$C41</f>
        <v>9.9359999999999999</v>
      </c>
      <c r="H41" s="450"/>
      <c r="I41" s="509"/>
      <c r="J41" s="452"/>
      <c r="K41" s="448"/>
      <c r="L41" s="449"/>
      <c r="M41" s="517"/>
      <c r="N41" s="903">
        <f>[54]Data!$D29</f>
        <v>40.1</v>
      </c>
      <c r="O41" s="245"/>
      <c r="P41" s="90"/>
    </row>
    <row r="42" spans="1:16" x14ac:dyDescent="0.25">
      <c r="A42" s="19">
        <v>1937</v>
      </c>
      <c r="B42" s="97"/>
      <c r="C42" s="90"/>
      <c r="D42" s="90"/>
      <c r="E42" s="815"/>
      <c r="F42" s="450"/>
      <c r="G42" s="900"/>
      <c r="H42" s="450"/>
      <c r="I42" s="509"/>
      <c r="J42" s="452"/>
      <c r="K42" s="448"/>
      <c r="L42" s="449"/>
      <c r="M42" s="517"/>
      <c r="N42" s="903"/>
      <c r="O42" s="245"/>
      <c r="P42" s="90"/>
    </row>
    <row r="43" spans="1:16" x14ac:dyDescent="0.25">
      <c r="A43" s="19">
        <v>1938</v>
      </c>
      <c r="B43" s="97"/>
      <c r="C43" s="90"/>
      <c r="D43" s="90"/>
      <c r="E43" s="815"/>
      <c r="F43" s="450"/>
      <c r="G43" s="900"/>
      <c r="H43" s="450"/>
      <c r="I43" s="509"/>
      <c r="J43" s="452"/>
      <c r="K43" s="448"/>
      <c r="L43" s="449"/>
      <c r="M43" s="517"/>
      <c r="N43" s="903">
        <f>[54]Data!$D31</f>
        <v>44.43</v>
      </c>
      <c r="O43" s="245"/>
      <c r="P43" s="90"/>
    </row>
    <row r="44" spans="1:16" x14ac:dyDescent="0.25">
      <c r="A44" s="19">
        <v>1939</v>
      </c>
      <c r="B44" s="97"/>
      <c r="C44" s="90"/>
      <c r="D44" s="90"/>
      <c r="E44" s="815"/>
      <c r="F44" s="450"/>
      <c r="G44" s="900">
        <f>[4]Switzerland!$C44</f>
        <v>11.784000000000001</v>
      </c>
      <c r="H44" s="450"/>
      <c r="I44" s="509"/>
      <c r="J44" s="452"/>
      <c r="K44" s="448"/>
      <c r="L44" s="449"/>
      <c r="M44" s="517"/>
      <c r="N44" s="903"/>
      <c r="O44" s="245"/>
      <c r="P44" s="90"/>
    </row>
    <row r="45" spans="1:16" x14ac:dyDescent="0.25">
      <c r="A45" s="19">
        <v>1940</v>
      </c>
      <c r="B45" s="97"/>
      <c r="C45" s="90"/>
      <c r="D45" s="90"/>
      <c r="E45" s="815"/>
      <c r="F45" s="450"/>
      <c r="G45" s="900"/>
      <c r="H45" s="450"/>
      <c r="I45" s="509"/>
      <c r="J45" s="452"/>
      <c r="K45" s="448"/>
      <c r="L45" s="449"/>
      <c r="M45" s="517"/>
      <c r="N45" s="903">
        <f>[54]Data!$D33</f>
        <v>40.39</v>
      </c>
      <c r="O45" s="245"/>
      <c r="P45" s="90"/>
    </row>
    <row r="46" spans="1:16" x14ac:dyDescent="0.25">
      <c r="A46" s="19">
        <v>1941</v>
      </c>
      <c r="B46" s="97"/>
      <c r="C46" s="90"/>
      <c r="D46" s="90"/>
      <c r="E46" s="815"/>
      <c r="F46" s="450"/>
      <c r="G46" s="900"/>
      <c r="H46" s="450"/>
      <c r="I46" s="509"/>
      <c r="J46" s="452"/>
      <c r="K46" s="448"/>
      <c r="L46" s="449"/>
      <c r="M46" s="517"/>
      <c r="N46" s="903">
        <f>[54]Data!$D34</f>
        <v>41.45</v>
      </c>
      <c r="O46" s="245"/>
      <c r="P46" s="90"/>
    </row>
    <row r="47" spans="1:16" x14ac:dyDescent="0.25">
      <c r="A47" s="19">
        <v>1942</v>
      </c>
      <c r="B47" s="97"/>
      <c r="C47" s="90"/>
      <c r="D47" s="90"/>
      <c r="E47" s="815"/>
      <c r="F47" s="450"/>
      <c r="G47" s="900"/>
      <c r="H47" s="450"/>
      <c r="I47" s="509"/>
      <c r="J47" s="452"/>
      <c r="K47" s="448"/>
      <c r="L47" s="449"/>
      <c r="M47" s="517"/>
      <c r="N47" s="903"/>
      <c r="O47" s="245"/>
      <c r="P47" s="90"/>
    </row>
    <row r="48" spans="1:16" x14ac:dyDescent="0.25">
      <c r="A48" s="19">
        <v>1943</v>
      </c>
      <c r="B48" s="97"/>
      <c r="C48" s="90"/>
      <c r="D48" s="90"/>
      <c r="E48" s="815"/>
      <c r="F48" s="450"/>
      <c r="G48" s="900">
        <f>[4]Switzerland!$C48</f>
        <v>10.535</v>
      </c>
      <c r="H48" s="450"/>
      <c r="I48" s="509"/>
      <c r="J48" s="452"/>
      <c r="K48" s="448"/>
      <c r="L48" s="449"/>
      <c r="M48" s="517"/>
      <c r="N48" s="903"/>
      <c r="O48" s="245"/>
      <c r="P48" s="90"/>
    </row>
    <row r="49" spans="1:16" x14ac:dyDescent="0.25">
      <c r="A49" s="19">
        <v>1944</v>
      </c>
      <c r="B49" s="97"/>
      <c r="C49" s="90"/>
      <c r="D49" s="90"/>
      <c r="E49" s="815"/>
      <c r="F49" s="450"/>
      <c r="G49" s="900"/>
      <c r="H49" s="450"/>
      <c r="I49" s="509"/>
      <c r="J49" s="452"/>
      <c r="K49" s="448"/>
      <c r="L49" s="449"/>
      <c r="M49" s="517"/>
      <c r="N49" s="903"/>
      <c r="O49" s="245"/>
      <c r="P49" s="90"/>
    </row>
    <row r="50" spans="1:16" x14ac:dyDescent="0.25">
      <c r="A50" s="19">
        <v>1945</v>
      </c>
      <c r="B50" s="97"/>
      <c r="C50" s="90"/>
      <c r="D50" s="90"/>
      <c r="E50" s="815"/>
      <c r="F50" s="450"/>
      <c r="G50" s="900">
        <f>[4]Switzerland!$C50</f>
        <v>10.485999999999999</v>
      </c>
      <c r="H50" s="450"/>
      <c r="I50" s="509"/>
      <c r="J50" s="452"/>
      <c r="K50" s="448"/>
      <c r="L50" s="449"/>
      <c r="M50" s="517"/>
      <c r="N50" s="903">
        <f>[54]Data!$D38</f>
        <v>37.14</v>
      </c>
      <c r="O50" s="245"/>
      <c r="P50" s="90"/>
    </row>
    <row r="51" spans="1:16" x14ac:dyDescent="0.25">
      <c r="A51" s="19">
        <v>1946</v>
      </c>
      <c r="B51" s="97"/>
      <c r="C51" s="90"/>
      <c r="D51" s="90"/>
      <c r="E51" s="815"/>
      <c r="F51" s="450"/>
      <c r="G51" s="900"/>
      <c r="H51" s="450"/>
      <c r="I51" s="509"/>
      <c r="J51" s="452"/>
      <c r="K51" s="448"/>
      <c r="L51" s="449"/>
      <c r="M51" s="517"/>
      <c r="N51" s="903"/>
      <c r="O51" s="245"/>
      <c r="P51" s="90"/>
    </row>
    <row r="52" spans="1:16" x14ac:dyDescent="0.25">
      <c r="A52" s="19">
        <v>1947</v>
      </c>
      <c r="B52" s="97"/>
      <c r="C52" s="90"/>
      <c r="D52" s="90"/>
      <c r="E52" s="815"/>
      <c r="F52" s="450"/>
      <c r="G52" s="900">
        <f>[4]Switzerland!$C52</f>
        <v>10.011000000000001</v>
      </c>
      <c r="H52" s="450"/>
      <c r="I52" s="509"/>
      <c r="J52" s="452"/>
      <c r="K52" s="448"/>
      <c r="L52" s="449"/>
      <c r="M52" s="517"/>
      <c r="N52" s="903">
        <f>[54]Data!$D40</f>
        <v>38.299999999999997</v>
      </c>
      <c r="O52" s="245"/>
      <c r="P52" s="90"/>
    </row>
    <row r="53" spans="1:16" x14ac:dyDescent="0.25">
      <c r="A53" s="19">
        <v>1948</v>
      </c>
      <c r="B53" s="97"/>
      <c r="C53" s="90"/>
      <c r="D53" s="90"/>
      <c r="E53" s="899"/>
      <c r="F53" s="450"/>
      <c r="G53" s="900"/>
      <c r="H53" s="450"/>
      <c r="I53" s="509"/>
      <c r="J53" s="452"/>
      <c r="K53" s="448"/>
      <c r="L53" s="449"/>
      <c r="M53" s="517"/>
      <c r="N53" s="903"/>
      <c r="O53" s="245"/>
      <c r="P53" s="90"/>
    </row>
    <row r="54" spans="1:16" x14ac:dyDescent="0.25">
      <c r="A54" s="19">
        <v>1949</v>
      </c>
      <c r="B54" s="97"/>
      <c r="C54" s="90"/>
      <c r="D54" s="90"/>
      <c r="E54" s="899"/>
      <c r="F54" s="450"/>
      <c r="G54" s="900">
        <f>[4]Switzerland!$C54</f>
        <v>9.875</v>
      </c>
      <c r="H54" s="450"/>
      <c r="I54" s="509"/>
      <c r="J54" s="452"/>
      <c r="K54" s="448"/>
      <c r="L54" s="449"/>
      <c r="M54" s="517"/>
      <c r="N54" s="903">
        <f>[54]Data!$D42</f>
        <v>37.82</v>
      </c>
      <c r="O54" s="245"/>
      <c r="P54" s="90"/>
    </row>
    <row r="55" spans="1:16" x14ac:dyDescent="0.25">
      <c r="A55" s="19">
        <v>1950</v>
      </c>
      <c r="B55" s="97"/>
      <c r="C55" s="90"/>
      <c r="D55" s="90"/>
      <c r="E55" s="899">
        <v>35.1</v>
      </c>
      <c r="F55" s="450"/>
      <c r="G55" s="900"/>
      <c r="H55" s="450"/>
      <c r="I55" s="509"/>
      <c r="J55" s="452"/>
      <c r="K55" s="448"/>
      <c r="L55" s="449"/>
      <c r="M55" s="517"/>
      <c r="N55" s="903"/>
      <c r="O55" s="245"/>
      <c r="P55" s="90"/>
    </row>
    <row r="56" spans="1:16" x14ac:dyDescent="0.25">
      <c r="A56" s="19">
        <v>1951</v>
      </c>
      <c r="B56" s="97"/>
      <c r="C56" s="90"/>
      <c r="D56" s="90"/>
      <c r="E56" s="899"/>
      <c r="F56" s="450"/>
      <c r="G56" s="900">
        <f>[4]Switzerland!$C56</f>
        <v>9.9097500000000007</v>
      </c>
      <c r="H56" s="450"/>
      <c r="I56" s="509"/>
      <c r="J56" s="452"/>
      <c r="K56" s="448"/>
      <c r="L56" s="449"/>
      <c r="M56" s="517"/>
      <c r="N56" s="903">
        <f>[54]Data!$D44</f>
        <v>38.97</v>
      </c>
      <c r="O56" s="245"/>
      <c r="P56" s="90"/>
    </row>
    <row r="57" spans="1:16" x14ac:dyDescent="0.25">
      <c r="A57" s="19">
        <v>1952</v>
      </c>
      <c r="B57" s="97"/>
      <c r="C57" s="90"/>
      <c r="D57" s="90"/>
      <c r="E57" s="899">
        <v>35.4</v>
      </c>
      <c r="F57" s="450"/>
      <c r="G57" s="900"/>
      <c r="H57" s="450"/>
      <c r="I57" s="509"/>
      <c r="J57" s="452"/>
      <c r="K57" s="448"/>
      <c r="L57" s="449"/>
      <c r="M57" s="517"/>
      <c r="N57" s="903"/>
      <c r="O57" s="245"/>
      <c r="P57" s="90"/>
    </row>
    <row r="58" spans="1:16" x14ac:dyDescent="0.25">
      <c r="A58" s="19">
        <v>1953</v>
      </c>
      <c r="B58" s="97"/>
      <c r="C58" s="90"/>
      <c r="D58" s="90"/>
      <c r="E58" s="899"/>
      <c r="F58" s="450"/>
      <c r="G58" s="900">
        <f>[4]Switzerland!$C58</f>
        <v>9.7800499999999992</v>
      </c>
      <c r="H58" s="450"/>
      <c r="I58" s="509"/>
      <c r="J58" s="452"/>
      <c r="K58" s="448"/>
      <c r="L58" s="449"/>
      <c r="M58" s="517"/>
      <c r="N58" s="903">
        <f>[54]Data!$D46</f>
        <v>39.99</v>
      </c>
      <c r="O58" s="245"/>
      <c r="P58" s="90"/>
    </row>
    <row r="59" spans="1:16" x14ac:dyDescent="0.25">
      <c r="A59" s="19">
        <v>1954</v>
      </c>
      <c r="B59" s="97"/>
      <c r="C59" s="90"/>
      <c r="D59" s="90"/>
      <c r="E59" s="899">
        <v>35.700000000000003</v>
      </c>
      <c r="F59" s="450"/>
      <c r="G59" s="900"/>
      <c r="H59" s="450"/>
      <c r="I59" s="509"/>
      <c r="J59" s="452"/>
      <c r="K59" s="448"/>
      <c r="L59" s="449"/>
      <c r="M59" s="517"/>
      <c r="N59" s="903"/>
      <c r="O59" s="245"/>
      <c r="P59" s="90"/>
    </row>
    <row r="60" spans="1:16" x14ac:dyDescent="0.25">
      <c r="A60" s="19">
        <v>1955</v>
      </c>
      <c r="B60" s="97"/>
      <c r="C60" s="90"/>
      <c r="D60" s="90"/>
      <c r="E60" s="899"/>
      <c r="F60" s="450"/>
      <c r="G60" s="900">
        <f>[4]Switzerland!$C60</f>
        <v>9.7815499999999993</v>
      </c>
      <c r="H60" s="450"/>
      <c r="I60" s="509"/>
      <c r="J60" s="452"/>
      <c r="K60" s="448"/>
      <c r="L60" s="449"/>
      <c r="M60" s="517"/>
      <c r="N60" s="903">
        <f>[54]Data!$D48</f>
        <v>41.5</v>
      </c>
      <c r="O60" s="245"/>
      <c r="P60" s="90"/>
    </row>
    <row r="61" spans="1:16" x14ac:dyDescent="0.25">
      <c r="A61" s="19">
        <v>1956</v>
      </c>
      <c r="B61" s="97"/>
      <c r="C61" s="90"/>
      <c r="D61" s="90"/>
      <c r="E61" s="899">
        <v>35.4</v>
      </c>
      <c r="F61" s="450"/>
      <c r="G61" s="900"/>
      <c r="H61" s="450"/>
      <c r="I61" s="509"/>
      <c r="J61" s="452"/>
      <c r="K61" s="448"/>
      <c r="L61" s="449"/>
      <c r="M61" s="517"/>
      <c r="N61" s="903"/>
      <c r="O61" s="245"/>
      <c r="P61" s="90"/>
    </row>
    <row r="62" spans="1:16" x14ac:dyDescent="0.25">
      <c r="A62" s="19">
        <v>1957</v>
      </c>
      <c r="B62" s="97"/>
      <c r="C62" s="90"/>
      <c r="D62" s="90"/>
      <c r="E62" s="899"/>
      <c r="F62" s="450"/>
      <c r="G62" s="900">
        <f>[4]Switzerland!$C62</f>
        <v>10.106</v>
      </c>
      <c r="H62" s="450"/>
      <c r="I62" s="509"/>
      <c r="J62" s="452"/>
      <c r="K62" s="448"/>
      <c r="L62" s="449"/>
      <c r="M62" s="517"/>
      <c r="N62" s="903">
        <f>[54]Data!$D50</f>
        <v>41.85</v>
      </c>
      <c r="O62" s="245"/>
      <c r="P62" s="90"/>
    </row>
    <row r="63" spans="1:16" x14ac:dyDescent="0.25">
      <c r="A63" s="19">
        <v>1958</v>
      </c>
      <c r="B63" s="97"/>
      <c r="C63" s="90"/>
      <c r="D63" s="90"/>
      <c r="E63" s="899">
        <v>37.200000000000003</v>
      </c>
      <c r="F63" s="450"/>
      <c r="G63" s="900"/>
      <c r="H63" s="450"/>
      <c r="I63" s="509"/>
      <c r="J63" s="452"/>
      <c r="K63" s="448"/>
      <c r="L63" s="449"/>
      <c r="M63" s="517"/>
      <c r="N63" s="903"/>
      <c r="O63" s="245"/>
      <c r="P63" s="90"/>
    </row>
    <row r="64" spans="1:16" x14ac:dyDescent="0.25">
      <c r="A64" s="19">
        <v>1959</v>
      </c>
      <c r="B64" s="97"/>
      <c r="C64" s="90"/>
      <c r="D64" s="90"/>
      <c r="E64" s="899"/>
      <c r="F64" s="450"/>
      <c r="G64" s="900">
        <f>[4]Switzerland!$C64</f>
        <v>10.535</v>
      </c>
      <c r="H64" s="450"/>
      <c r="I64" s="509"/>
      <c r="J64" s="452"/>
      <c r="K64" s="448"/>
      <c r="L64" s="449"/>
      <c r="M64" s="517"/>
      <c r="N64" s="903"/>
      <c r="O64" s="245"/>
      <c r="P64" s="90"/>
    </row>
    <row r="65" spans="1:16" x14ac:dyDescent="0.25">
      <c r="A65" s="19">
        <v>1960</v>
      </c>
      <c r="B65" s="97"/>
      <c r="C65" s="90"/>
      <c r="D65" s="90"/>
      <c r="E65" s="899">
        <v>38.700000000000003</v>
      </c>
      <c r="F65" s="450"/>
      <c r="G65" s="900"/>
      <c r="H65" s="450"/>
      <c r="I65" s="509"/>
      <c r="J65" s="452"/>
      <c r="K65" s="448"/>
      <c r="L65" s="449"/>
      <c r="M65" s="517"/>
      <c r="N65" s="903"/>
      <c r="O65" s="245"/>
      <c r="P65" s="90"/>
    </row>
    <row r="66" spans="1:16" x14ac:dyDescent="0.25">
      <c r="A66" s="19">
        <v>1961</v>
      </c>
      <c r="B66" s="97"/>
      <c r="C66" s="90"/>
      <c r="D66" s="90"/>
      <c r="E66" s="899"/>
      <c r="F66" s="450"/>
      <c r="G66" s="900">
        <f>[4]Switzerland!$C66</f>
        <v>10.866000000000001</v>
      </c>
      <c r="H66" s="450"/>
      <c r="I66" s="509"/>
      <c r="J66" s="452"/>
      <c r="K66" s="448"/>
      <c r="L66" s="449"/>
      <c r="M66" s="517"/>
      <c r="N66" s="903"/>
      <c r="O66" s="245"/>
      <c r="P66" s="90"/>
    </row>
    <row r="67" spans="1:16" x14ac:dyDescent="0.25">
      <c r="A67" s="19">
        <v>1962</v>
      </c>
      <c r="B67" s="97"/>
      <c r="C67" s="90"/>
      <c r="D67" s="90"/>
      <c r="E67" s="899">
        <v>40.200000000000003</v>
      </c>
      <c r="F67" s="450"/>
      <c r="G67" s="900"/>
      <c r="H67" s="450"/>
      <c r="I67" s="509"/>
      <c r="J67" s="452"/>
      <c r="K67" s="448"/>
      <c r="L67" s="449"/>
      <c r="M67" s="517"/>
      <c r="N67" s="903"/>
      <c r="O67" s="245"/>
      <c r="P67" s="90"/>
    </row>
    <row r="68" spans="1:16" x14ac:dyDescent="0.25">
      <c r="A68" s="19">
        <v>1963</v>
      </c>
      <c r="B68" s="97"/>
      <c r="C68" s="90"/>
      <c r="D68" s="90"/>
      <c r="E68" s="899"/>
      <c r="F68" s="450"/>
      <c r="G68" s="900">
        <f>[4]Switzerland!$C68</f>
        <v>10.91</v>
      </c>
      <c r="H68" s="450"/>
      <c r="I68" s="509"/>
      <c r="J68" s="452"/>
      <c r="K68" s="448"/>
      <c r="L68" s="449"/>
      <c r="M68" s="517"/>
      <c r="N68" s="903"/>
      <c r="O68" s="245"/>
      <c r="P68" s="90"/>
    </row>
    <row r="69" spans="1:16" x14ac:dyDescent="0.25">
      <c r="A69" s="19">
        <v>1964</v>
      </c>
      <c r="B69" s="97"/>
      <c r="C69" s="90"/>
      <c r="D69" s="90"/>
      <c r="E69" s="899">
        <v>39.6</v>
      </c>
      <c r="F69" s="450"/>
      <c r="G69" s="900"/>
      <c r="H69" s="450"/>
      <c r="I69" s="509"/>
      <c r="J69" s="452"/>
      <c r="K69" s="448"/>
      <c r="L69" s="449"/>
      <c r="M69" s="517"/>
      <c r="N69" s="903"/>
      <c r="O69" s="245"/>
      <c r="P69" s="90"/>
    </row>
    <row r="70" spans="1:16" x14ac:dyDescent="0.25">
      <c r="A70" s="19">
        <v>1965</v>
      </c>
      <c r="B70" s="97"/>
      <c r="C70" s="90"/>
      <c r="D70" s="90"/>
      <c r="E70" s="899"/>
      <c r="F70" s="450"/>
      <c r="G70" s="900">
        <f>[4]Switzerland!$C70</f>
        <v>10.671999999999999</v>
      </c>
      <c r="H70" s="450"/>
      <c r="I70" s="509"/>
      <c r="J70" s="452"/>
      <c r="K70" s="448"/>
      <c r="L70" s="449"/>
      <c r="M70" s="517"/>
      <c r="N70" s="903"/>
      <c r="O70" s="245"/>
      <c r="P70" s="90"/>
    </row>
    <row r="71" spans="1:16" x14ac:dyDescent="0.25">
      <c r="A71" s="19">
        <v>1966</v>
      </c>
      <c r="B71" s="97"/>
      <c r="C71" s="90"/>
      <c r="D71" s="90"/>
      <c r="E71" s="899">
        <v>39.799999999999997</v>
      </c>
      <c r="F71" s="450"/>
      <c r="G71" s="900"/>
      <c r="H71" s="450"/>
      <c r="I71" s="509"/>
      <c r="J71" s="452"/>
      <c r="K71" s="448"/>
      <c r="L71" s="449"/>
      <c r="M71" s="517"/>
      <c r="N71" s="903"/>
      <c r="O71" s="245"/>
      <c r="P71" s="90"/>
    </row>
    <row r="72" spans="1:16" x14ac:dyDescent="0.25">
      <c r="A72" s="19">
        <v>1967</v>
      </c>
      <c r="B72" s="97"/>
      <c r="C72" s="90"/>
      <c r="D72" s="90"/>
      <c r="E72" s="899"/>
      <c r="F72" s="450"/>
      <c r="G72" s="900">
        <f>[4]Switzerland!$C72</f>
        <v>10.859</v>
      </c>
      <c r="H72" s="450"/>
      <c r="I72" s="509"/>
      <c r="J72" s="452"/>
      <c r="K72" s="448"/>
      <c r="L72" s="449"/>
      <c r="M72" s="517"/>
      <c r="N72" s="903"/>
      <c r="O72" s="245"/>
      <c r="P72" s="90"/>
    </row>
    <row r="73" spans="1:16" x14ac:dyDescent="0.25">
      <c r="A73" s="19">
        <v>1968</v>
      </c>
      <c r="B73" s="97"/>
      <c r="C73" s="90"/>
      <c r="D73" s="90"/>
      <c r="E73" s="899">
        <v>39.200000000000003</v>
      </c>
      <c r="F73" s="450"/>
      <c r="G73" s="900"/>
      <c r="H73" s="450"/>
      <c r="I73" s="509"/>
      <c r="J73" s="452"/>
      <c r="K73" s="448"/>
      <c r="L73" s="449"/>
      <c r="M73" s="517"/>
      <c r="N73" s="903"/>
      <c r="O73" s="245"/>
      <c r="P73" s="90"/>
    </row>
    <row r="74" spans="1:16" x14ac:dyDescent="0.25">
      <c r="A74" s="19">
        <v>1969</v>
      </c>
      <c r="B74" s="97"/>
      <c r="C74" s="90"/>
      <c r="D74" s="90"/>
      <c r="E74" s="899"/>
      <c r="F74" s="450"/>
      <c r="G74" s="900">
        <f>[4]Switzerland!$C74</f>
        <v>11.000999999999999</v>
      </c>
      <c r="H74" s="450"/>
      <c r="I74" s="509"/>
      <c r="J74" s="452"/>
      <c r="K74" s="448"/>
      <c r="L74" s="449"/>
      <c r="M74" s="517"/>
      <c r="N74" s="903">
        <f>[54]Data!$D62</f>
        <v>41.56</v>
      </c>
      <c r="O74" s="245"/>
      <c r="P74" s="90"/>
    </row>
    <row r="75" spans="1:16" x14ac:dyDescent="0.25">
      <c r="A75" s="19">
        <v>1970</v>
      </c>
      <c r="B75" s="97"/>
      <c r="C75" s="90"/>
      <c r="D75" s="90"/>
      <c r="E75" s="899"/>
      <c r="F75" s="450"/>
      <c r="G75" s="900"/>
      <c r="H75" s="450"/>
      <c r="I75" s="509"/>
      <c r="J75" s="452"/>
      <c r="K75" s="448"/>
      <c r="L75" s="449"/>
      <c r="M75" s="517"/>
      <c r="N75" s="903"/>
      <c r="O75" s="245"/>
      <c r="P75" s="90"/>
    </row>
    <row r="76" spans="1:16" x14ac:dyDescent="0.25">
      <c r="A76" s="19">
        <v>1971</v>
      </c>
      <c r="B76" s="97"/>
      <c r="C76" s="90"/>
      <c r="D76" s="90"/>
      <c r="E76" s="899"/>
      <c r="F76" s="450"/>
      <c r="G76" s="900">
        <f>[4]Switzerland!$C76</f>
        <v>10.809000000000001</v>
      </c>
      <c r="H76" s="450"/>
      <c r="I76" s="509"/>
      <c r="J76" s="455"/>
      <c r="K76" s="448"/>
      <c r="L76" s="449"/>
      <c r="M76" s="518"/>
      <c r="N76" s="903"/>
      <c r="O76" s="258"/>
      <c r="P76" s="90"/>
    </row>
    <row r="77" spans="1:16" x14ac:dyDescent="0.25">
      <c r="A77" s="19">
        <v>1972</v>
      </c>
      <c r="B77" s="97"/>
      <c r="C77" s="90"/>
      <c r="D77" s="90"/>
      <c r="E77" s="899"/>
      <c r="F77" s="450"/>
      <c r="G77" s="900"/>
      <c r="H77" s="450"/>
      <c r="I77" s="509"/>
      <c r="J77" s="455"/>
      <c r="K77" s="448"/>
      <c r="L77" s="449"/>
      <c r="M77" s="518"/>
      <c r="N77" s="903"/>
      <c r="O77" s="258"/>
      <c r="P77" s="90"/>
    </row>
    <row r="78" spans="1:16" x14ac:dyDescent="0.25">
      <c r="A78" s="19">
        <v>1973</v>
      </c>
      <c r="B78" s="97"/>
      <c r="C78" s="90"/>
      <c r="D78" s="90"/>
      <c r="E78" s="899"/>
      <c r="F78" s="450"/>
      <c r="G78" s="900">
        <f>[4]Switzerland!$C78</f>
        <v>9.7670000000000012</v>
      </c>
      <c r="H78" s="450"/>
      <c r="I78" s="509"/>
      <c r="J78" s="455"/>
      <c r="K78" s="663"/>
      <c r="L78" s="659"/>
      <c r="M78" s="518"/>
      <c r="N78" s="903"/>
      <c r="O78" s="258"/>
      <c r="P78" s="90"/>
    </row>
    <row r="79" spans="1:16" x14ac:dyDescent="0.25">
      <c r="A79" s="19">
        <v>1974</v>
      </c>
      <c r="B79" s="97"/>
      <c r="C79" s="90"/>
      <c r="D79" s="90"/>
      <c r="E79" s="899"/>
      <c r="F79" s="450"/>
      <c r="G79" s="900"/>
      <c r="H79" s="450"/>
      <c r="I79" s="509"/>
      <c r="J79" s="455"/>
      <c r="K79" s="703"/>
      <c r="L79" s="659"/>
      <c r="M79" s="518"/>
      <c r="N79" s="903"/>
      <c r="O79" s="258"/>
      <c r="P79" s="90"/>
    </row>
    <row r="80" spans="1:16" x14ac:dyDescent="0.25">
      <c r="A80" s="19">
        <v>1975</v>
      </c>
      <c r="B80" s="97"/>
      <c r="C80" s="754"/>
      <c r="D80" s="90"/>
      <c r="E80" s="559"/>
      <c r="F80" s="450"/>
      <c r="G80" s="900">
        <f>[4]Switzerland!$C80</f>
        <v>8.7870000000000008</v>
      </c>
      <c r="H80" s="450"/>
      <c r="I80" s="509"/>
      <c r="J80" s="455"/>
      <c r="K80" s="703"/>
      <c r="L80" s="660"/>
      <c r="M80" s="518"/>
      <c r="N80" s="903"/>
      <c r="O80" s="258"/>
      <c r="P80" s="90"/>
    </row>
    <row r="81" spans="1:16" x14ac:dyDescent="0.25">
      <c r="A81" s="19">
        <v>1976</v>
      </c>
      <c r="B81" s="97"/>
      <c r="C81" s="182"/>
      <c r="D81" s="90"/>
      <c r="E81" s="559"/>
      <c r="F81" s="450"/>
      <c r="G81" s="900"/>
      <c r="H81" s="450"/>
      <c r="I81" s="509"/>
      <c r="J81" s="455"/>
      <c r="K81" s="703"/>
      <c r="L81" s="660"/>
      <c r="M81" s="518"/>
      <c r="N81" s="903"/>
      <c r="O81" s="258"/>
      <c r="P81" s="90"/>
    </row>
    <row r="82" spans="1:16" x14ac:dyDescent="0.25">
      <c r="A82" s="19">
        <v>1977</v>
      </c>
      <c r="B82" s="97"/>
      <c r="C82" s="182"/>
      <c r="D82" s="90"/>
      <c r="E82" s="677"/>
      <c r="F82" s="450"/>
      <c r="G82" s="900">
        <f>[4]Switzerland!$C82</f>
        <v>8.4939999999999998</v>
      </c>
      <c r="H82" s="450"/>
      <c r="I82" s="661"/>
      <c r="J82" s="455"/>
      <c r="K82" s="703"/>
      <c r="L82" s="660"/>
      <c r="M82" s="518"/>
      <c r="N82" s="903"/>
      <c r="O82" s="258"/>
      <c r="P82" s="90"/>
    </row>
    <row r="83" spans="1:16" x14ac:dyDescent="0.25">
      <c r="A83" s="19">
        <v>1978</v>
      </c>
      <c r="B83" s="4"/>
      <c r="C83" s="754"/>
      <c r="D83" s="2"/>
      <c r="E83" s="773"/>
      <c r="F83" s="450"/>
      <c r="G83" s="900"/>
      <c r="H83" s="450"/>
      <c r="I83" s="661"/>
      <c r="J83" s="455"/>
      <c r="K83" s="703"/>
      <c r="L83" s="660"/>
      <c r="M83" s="518"/>
      <c r="N83" s="903"/>
      <c r="O83" s="258"/>
      <c r="P83" s="90"/>
    </row>
    <row r="84" spans="1:16" x14ac:dyDescent="0.25">
      <c r="A84" s="19">
        <v>1979</v>
      </c>
      <c r="B84" s="4"/>
      <c r="C84" s="90"/>
      <c r="D84" s="2"/>
      <c r="E84" s="773"/>
      <c r="F84" s="450"/>
      <c r="G84" s="900">
        <f>[4]Switzerland!$C84</f>
        <v>8.3960000000000008</v>
      </c>
      <c r="H84" s="450"/>
      <c r="I84" s="383"/>
      <c r="J84" s="455"/>
      <c r="K84" s="703"/>
      <c r="L84" s="660"/>
      <c r="M84" s="518"/>
      <c r="N84" s="903"/>
      <c r="O84" s="258"/>
      <c r="P84" s="90"/>
    </row>
    <row r="85" spans="1:16" x14ac:dyDescent="0.25">
      <c r="A85" s="19">
        <v>1980</v>
      </c>
      <c r="B85" s="4"/>
      <c r="C85" s="754"/>
      <c r="D85" s="2"/>
      <c r="E85" s="774"/>
      <c r="F85" s="450"/>
      <c r="G85" s="900"/>
      <c r="H85" s="450"/>
      <c r="I85" s="383"/>
      <c r="J85" s="455"/>
      <c r="K85" s="703"/>
      <c r="L85" s="660"/>
      <c r="M85" s="518"/>
      <c r="N85" s="903"/>
      <c r="O85" s="258"/>
      <c r="P85" s="90"/>
    </row>
    <row r="86" spans="1:16" x14ac:dyDescent="0.25">
      <c r="A86" s="19">
        <v>1981</v>
      </c>
      <c r="B86" s="4"/>
      <c r="C86" s="754"/>
      <c r="D86" s="2"/>
      <c r="E86" s="774"/>
      <c r="F86" s="450"/>
      <c r="G86" s="900">
        <f>[4]Switzerland!$C86</f>
        <v>8.3970000000000002</v>
      </c>
      <c r="H86" s="450"/>
      <c r="I86" s="383"/>
      <c r="J86" s="455"/>
      <c r="K86" s="703"/>
      <c r="L86" s="660"/>
      <c r="M86" s="518"/>
      <c r="N86" s="903">
        <f>[54]Data!$D74</f>
        <v>33.04</v>
      </c>
      <c r="O86" s="258"/>
      <c r="P86" s="90"/>
    </row>
    <row r="87" spans="1:16" x14ac:dyDescent="0.25">
      <c r="A87" s="19">
        <v>1982</v>
      </c>
      <c r="B87" s="4"/>
      <c r="C87" s="754"/>
      <c r="D87" s="2">
        <f>'[10]Key Figures as of 27-Dec-2016'!$C$248</f>
        <v>0.309</v>
      </c>
      <c r="E87" s="774"/>
      <c r="F87" s="450"/>
      <c r="G87" s="900"/>
      <c r="H87" s="450"/>
      <c r="I87" s="383"/>
      <c r="J87" s="455"/>
      <c r="K87" s="703"/>
      <c r="L87" s="660"/>
      <c r="M87" s="518"/>
      <c r="N87" s="903"/>
      <c r="O87" s="258"/>
      <c r="P87" s="90"/>
    </row>
    <row r="88" spans="1:16" x14ac:dyDescent="0.25">
      <c r="A88" s="19">
        <v>1983</v>
      </c>
      <c r="B88" s="4"/>
      <c r="C88" s="754"/>
      <c r="D88" s="2"/>
      <c r="E88" s="774"/>
      <c r="F88" s="450"/>
      <c r="G88" s="900">
        <f>[4]Switzerland!$C88</f>
        <v>8.386000000000001</v>
      </c>
      <c r="H88" s="450"/>
      <c r="I88" s="383"/>
      <c r="J88" s="455"/>
      <c r="K88" s="703"/>
      <c r="L88" s="660"/>
      <c r="M88" s="518"/>
      <c r="N88" s="903"/>
      <c r="O88" s="258"/>
      <c r="P88" s="90"/>
    </row>
    <row r="89" spans="1:16" x14ac:dyDescent="0.25">
      <c r="A89" s="19">
        <v>1984</v>
      </c>
      <c r="B89" s="4"/>
      <c r="C89" s="754"/>
      <c r="D89" s="2"/>
      <c r="E89" s="774"/>
      <c r="F89" s="450"/>
      <c r="G89" s="900"/>
      <c r="H89" s="450"/>
      <c r="I89" s="383"/>
      <c r="J89" s="455"/>
      <c r="K89" s="703"/>
      <c r="L89" s="660"/>
      <c r="M89" s="518"/>
      <c r="N89" s="903"/>
      <c r="O89" s="258"/>
      <c r="P89" s="90"/>
    </row>
    <row r="90" spans="1:16" x14ac:dyDescent="0.25">
      <c r="A90" s="19">
        <v>1985</v>
      </c>
      <c r="B90" s="4"/>
      <c r="C90" s="754"/>
      <c r="D90" s="2"/>
      <c r="E90" s="774"/>
      <c r="F90" s="450"/>
      <c r="G90" s="900">
        <f>[4]Switzerland!$C90</f>
        <v>9.0510000000000002</v>
      </c>
      <c r="H90" s="450"/>
      <c r="I90" s="383"/>
      <c r="J90" s="455"/>
      <c r="K90" s="703"/>
      <c r="L90" s="660"/>
      <c r="M90" s="518"/>
      <c r="N90" s="903"/>
      <c r="O90" s="258"/>
      <c r="P90" s="90"/>
    </row>
    <row r="91" spans="1:16" x14ac:dyDescent="0.25">
      <c r="A91" s="19">
        <v>1986</v>
      </c>
      <c r="B91" s="4"/>
      <c r="C91" s="754"/>
      <c r="D91" s="2"/>
      <c r="E91" s="774"/>
      <c r="F91" s="450"/>
      <c r="G91" s="900"/>
      <c r="H91" s="450"/>
      <c r="I91" s="383"/>
      <c r="J91" s="455"/>
      <c r="K91" s="703"/>
      <c r="L91" s="660"/>
      <c r="M91" s="518"/>
      <c r="N91" s="903"/>
      <c r="O91" s="258"/>
      <c r="P91" s="90"/>
    </row>
    <row r="92" spans="1:16" x14ac:dyDescent="0.25">
      <c r="A92" s="19">
        <v>1987</v>
      </c>
      <c r="B92" s="4"/>
      <c r="C92" s="754"/>
      <c r="D92" s="2"/>
      <c r="E92" s="774"/>
      <c r="F92" s="450"/>
      <c r="G92" s="900">
        <f>[4]Switzerland!$C92</f>
        <v>9.07</v>
      </c>
      <c r="H92" s="450"/>
      <c r="I92" s="383"/>
      <c r="J92" s="455"/>
      <c r="K92" s="703"/>
      <c r="L92" s="660"/>
      <c r="M92" s="518"/>
      <c r="N92" s="903"/>
      <c r="O92" s="258"/>
      <c r="P92" s="90"/>
    </row>
    <row r="93" spans="1:16" x14ac:dyDescent="0.25">
      <c r="A93" s="19">
        <v>1988</v>
      </c>
      <c r="B93" s="4"/>
      <c r="C93" s="754"/>
      <c r="D93" s="2"/>
      <c r="E93" s="774"/>
      <c r="F93" s="450"/>
      <c r="G93" s="900"/>
      <c r="H93" s="450"/>
      <c r="I93" s="383"/>
      <c r="J93" s="455"/>
      <c r="K93" s="703"/>
      <c r="L93" s="660"/>
      <c r="M93" s="518"/>
      <c r="N93" s="903"/>
      <c r="O93" s="258"/>
      <c r="P93" s="90"/>
    </row>
    <row r="94" spans="1:16" x14ac:dyDescent="0.25">
      <c r="A94" s="19">
        <v>1989</v>
      </c>
      <c r="B94" s="790"/>
      <c r="C94" s="754"/>
      <c r="D94" s="2"/>
      <c r="E94" s="774"/>
      <c r="F94" s="450"/>
      <c r="G94" s="900">
        <f>[4]Switzerland!$C94</f>
        <v>9.218</v>
      </c>
      <c r="H94" s="450"/>
      <c r="I94" s="383"/>
      <c r="J94" s="455"/>
      <c r="K94" s="703"/>
      <c r="L94" s="660"/>
      <c r="M94" s="518"/>
      <c r="N94" s="903"/>
      <c r="O94" s="258"/>
      <c r="P94" s="90"/>
    </row>
    <row r="95" spans="1:16" x14ac:dyDescent="0.25">
      <c r="A95" s="19">
        <v>1990</v>
      </c>
      <c r="B95" s="790"/>
      <c r="C95" s="754"/>
      <c r="D95" s="2"/>
      <c r="E95" s="774"/>
      <c r="F95" s="450"/>
      <c r="G95" s="900"/>
      <c r="H95" s="450"/>
      <c r="I95" s="383"/>
      <c r="J95" s="455"/>
      <c r="K95" s="703"/>
      <c r="L95" s="660"/>
      <c r="M95" s="518"/>
      <c r="N95" s="903"/>
      <c r="O95" s="258"/>
      <c r="P95" s="90"/>
    </row>
    <row r="96" spans="1:16" x14ac:dyDescent="0.25">
      <c r="A96" s="19">
        <v>1991</v>
      </c>
      <c r="B96" s="790"/>
      <c r="C96" s="2"/>
      <c r="D96" s="2"/>
      <c r="E96" s="774"/>
      <c r="F96" s="450"/>
      <c r="G96" s="900">
        <f>[4]Switzerland!$C96</f>
        <v>8.6010000000000009</v>
      </c>
      <c r="H96" s="450"/>
      <c r="I96" s="383"/>
      <c r="J96" s="455"/>
      <c r="K96" s="703">
        <f>'[55]Table R.2 (OECD LMS)'!$G4</f>
        <v>169.16217013376823</v>
      </c>
      <c r="L96" s="660"/>
      <c r="M96" s="518"/>
      <c r="N96" s="903">
        <f>[54]Data!$D84</f>
        <v>33.57</v>
      </c>
      <c r="O96" s="258"/>
      <c r="P96" s="90"/>
    </row>
    <row r="97" spans="1:16" x14ac:dyDescent="0.25">
      <c r="A97" s="19">
        <v>1992</v>
      </c>
      <c r="B97" s="790"/>
      <c r="C97" s="2"/>
      <c r="D97" s="2">
        <f>'[10]Key Figures as of 27-Dec-2016'!$C$247</f>
        <v>0.307</v>
      </c>
      <c r="E97" s="774"/>
      <c r="F97" s="450"/>
      <c r="G97" s="900"/>
      <c r="H97" s="450"/>
      <c r="I97" s="383"/>
      <c r="J97" s="455"/>
      <c r="K97" s="703">
        <f>'[55]Table R.2 (OECD LMS)'!$G5</f>
        <v>167.0092497430627</v>
      </c>
      <c r="L97" s="660"/>
      <c r="M97" s="518"/>
      <c r="N97" s="903"/>
      <c r="O97" s="258"/>
      <c r="P97" s="90"/>
    </row>
    <row r="98" spans="1:16" x14ac:dyDescent="0.25">
      <c r="A98" s="19">
        <v>1993</v>
      </c>
      <c r="B98" s="790"/>
      <c r="C98" s="2"/>
      <c r="D98" s="2"/>
      <c r="E98" s="774"/>
      <c r="F98" s="450"/>
      <c r="G98" s="900">
        <f>[4]Switzerland!$C98</f>
        <v>8.4190000000000005</v>
      </c>
      <c r="H98" s="450"/>
      <c r="I98" s="383"/>
      <c r="J98" s="455"/>
      <c r="K98" s="703">
        <f>'[55]Table R.2 (OECD LMS)'!$G6</f>
        <v>167.09692307692308</v>
      </c>
      <c r="L98" s="660"/>
      <c r="M98" s="518"/>
      <c r="N98" s="903"/>
      <c r="O98" s="258"/>
      <c r="P98" s="90"/>
    </row>
    <row r="99" spans="1:16" x14ac:dyDescent="0.25">
      <c r="A99" s="19">
        <v>1994</v>
      </c>
      <c r="B99" s="790"/>
      <c r="C99" s="2"/>
      <c r="D99" s="2"/>
      <c r="E99" s="774"/>
      <c r="F99" s="450"/>
      <c r="G99" s="900"/>
      <c r="H99" s="450"/>
      <c r="I99" s="662"/>
      <c r="J99" s="455"/>
      <c r="K99" s="703">
        <f>'[55]Table R.2 (OECD LMS)'!$G7</f>
        <v>167.67075360228338</v>
      </c>
      <c r="L99" s="660"/>
      <c r="M99" s="518"/>
      <c r="N99" s="903"/>
      <c r="O99" s="258"/>
      <c r="P99" s="90"/>
    </row>
    <row r="100" spans="1:16" x14ac:dyDescent="0.25">
      <c r="A100" s="19">
        <v>1995</v>
      </c>
      <c r="B100" s="790"/>
      <c r="C100" s="2"/>
      <c r="D100" s="2"/>
      <c r="E100" s="774"/>
      <c r="F100" s="450"/>
      <c r="G100" s="900">
        <f>[4]Switzerland!$C100</f>
        <v>8.4819899999999997</v>
      </c>
      <c r="H100" s="450"/>
      <c r="I100" s="506"/>
      <c r="J100" s="455"/>
      <c r="K100" s="703">
        <f>'[55]Table R.2 (OECD LMS)'!$G8</f>
        <v>173.33394712209792</v>
      </c>
      <c r="L100" s="660"/>
      <c r="M100" s="518"/>
      <c r="N100" s="903"/>
      <c r="O100" s="258"/>
      <c r="P100" s="90"/>
    </row>
    <row r="101" spans="1:16" x14ac:dyDescent="0.25">
      <c r="A101" s="19">
        <v>1996</v>
      </c>
      <c r="B101" s="790"/>
      <c r="C101" s="2"/>
      <c r="D101" s="2"/>
      <c r="E101" s="774"/>
      <c r="F101" s="450"/>
      <c r="G101" s="900">
        <f>[4]Switzerland!$C101</f>
        <v>8.8495599999999985</v>
      </c>
      <c r="H101" s="450"/>
      <c r="I101" s="906"/>
      <c r="J101" s="455"/>
      <c r="K101" s="1108">
        <f>'[55]Table R.2 (OECD LMS)'!$G9</f>
        <v>172.84090909090909</v>
      </c>
      <c r="L101" s="1107">
        <f>[17]Sheet1!$CU31</f>
        <v>1.6440001</v>
      </c>
      <c r="M101" s="518"/>
      <c r="N101" s="903"/>
      <c r="O101" s="245"/>
      <c r="P101" s="90"/>
    </row>
    <row r="102" spans="1:16" x14ac:dyDescent="0.25">
      <c r="A102" s="19">
        <v>1997</v>
      </c>
      <c r="B102" s="790"/>
      <c r="C102" s="2"/>
      <c r="D102" s="2"/>
      <c r="E102" s="774"/>
      <c r="F102" s="450"/>
      <c r="G102" s="900">
        <f>[4]Switzerland!$C102</f>
        <v>8.8641000000000005</v>
      </c>
      <c r="H102" s="450"/>
      <c r="I102" s="906"/>
      <c r="J102" s="455"/>
      <c r="K102" s="703">
        <f>'[55]Table R.2 (OECD LMS)'!$G10</f>
        <v>168.63923468449133</v>
      </c>
      <c r="L102" s="901"/>
      <c r="M102" s="518"/>
      <c r="N102" s="903">
        <f>[54]Data!$D90</f>
        <v>34.799999999999997</v>
      </c>
      <c r="O102" s="245"/>
      <c r="P102" s="90"/>
    </row>
    <row r="103" spans="1:16" x14ac:dyDescent="0.25">
      <c r="A103" s="19">
        <v>1998</v>
      </c>
      <c r="B103" s="790"/>
      <c r="C103" s="2"/>
      <c r="D103" s="2"/>
      <c r="E103" s="774"/>
      <c r="F103" s="450"/>
      <c r="G103" s="900">
        <f>[4]Switzerland!$C103</f>
        <v>9.0998800000000006</v>
      </c>
      <c r="H103" s="450"/>
      <c r="I103" s="906"/>
      <c r="J103" s="455"/>
      <c r="K103" s="703">
        <f>'[55]Table R.2 (OECD LMS)'!$G11</f>
        <v>166.66666666666666</v>
      </c>
      <c r="L103" s="901">
        <f>[17]Sheet1!$CU33</f>
        <v>1.696</v>
      </c>
      <c r="M103" s="518"/>
      <c r="N103" s="903"/>
      <c r="O103" s="245"/>
      <c r="P103" s="90"/>
    </row>
    <row r="104" spans="1:16" x14ac:dyDescent="0.25">
      <c r="A104" s="19">
        <v>1999</v>
      </c>
      <c r="B104" s="790"/>
      <c r="C104" s="2"/>
      <c r="D104" s="2"/>
      <c r="E104" s="774"/>
      <c r="F104" s="450"/>
      <c r="G104" s="900">
        <f>[4]Switzerland!$C104</f>
        <v>10.246499999999999</v>
      </c>
      <c r="H104" s="450"/>
      <c r="I104" s="506"/>
      <c r="J104" s="455"/>
      <c r="K104" s="703"/>
      <c r="L104" s="901"/>
      <c r="M104" s="518"/>
      <c r="N104" s="903"/>
      <c r="O104" s="245"/>
      <c r="P104" s="90"/>
    </row>
    <row r="105" spans="1:16" x14ac:dyDescent="0.25">
      <c r="A105" s="19">
        <v>2000</v>
      </c>
      <c r="B105" s="790"/>
      <c r="C105" s="2"/>
      <c r="D105" s="2">
        <f>'[10]Key Figures as of 27-Dec-2016'!$C$246</f>
        <v>0.28000000000000003</v>
      </c>
      <c r="E105" s="774"/>
      <c r="F105" s="450"/>
      <c r="G105" s="900">
        <f>[4]Switzerland!$C105</f>
        <v>10.42305</v>
      </c>
      <c r="H105" s="450"/>
      <c r="I105" s="506"/>
      <c r="J105" s="455"/>
      <c r="K105" s="703"/>
      <c r="L105" s="901">
        <f>[17]Sheet1!$CU35</f>
        <v>1.7250000000000001</v>
      </c>
      <c r="M105" s="518"/>
      <c r="N105" s="903"/>
      <c r="O105" s="245"/>
      <c r="P105" s="90"/>
    </row>
    <row r="106" spans="1:16" x14ac:dyDescent="0.25">
      <c r="A106" s="19">
        <v>2001</v>
      </c>
      <c r="B106" s="790"/>
      <c r="C106" s="2"/>
      <c r="D106" s="2"/>
      <c r="E106" s="774"/>
      <c r="F106" s="450"/>
      <c r="G106" s="900">
        <f>[4]Switzerland!$C106</f>
        <v>10.060189999999999</v>
      </c>
      <c r="H106" s="450"/>
      <c r="I106" s="506"/>
      <c r="J106" s="455"/>
      <c r="K106" s="703"/>
      <c r="L106" s="901"/>
      <c r="M106" s="518"/>
      <c r="N106" s="903"/>
      <c r="O106" s="245"/>
      <c r="P106" s="90"/>
    </row>
    <row r="107" spans="1:16" x14ac:dyDescent="0.25">
      <c r="A107" s="19">
        <v>2002</v>
      </c>
      <c r="B107" s="790"/>
      <c r="C107" s="2"/>
      <c r="D107" s="2">
        <f>'[10]Key Figures as of 27-Dec-2016'!$C$245</f>
        <v>0.27300000000000002</v>
      </c>
      <c r="E107" s="429"/>
      <c r="F107" s="450"/>
      <c r="G107" s="900">
        <f>[4]Switzerland!$C107</f>
        <v>9.3280100000000008</v>
      </c>
      <c r="H107" s="450"/>
      <c r="I107" s="506"/>
      <c r="J107" s="455"/>
      <c r="K107" s="703"/>
      <c r="L107" s="901">
        <f>[17]Sheet1!$CU37</f>
        <v>1.7330000000000001</v>
      </c>
      <c r="M107" s="518"/>
      <c r="N107" s="903"/>
      <c r="O107" s="245"/>
      <c r="P107" s="90"/>
    </row>
    <row r="108" spans="1:16" x14ac:dyDescent="0.25">
      <c r="A108" s="19">
        <v>2003</v>
      </c>
      <c r="B108" s="790"/>
      <c r="C108" s="2"/>
      <c r="D108" s="2"/>
      <c r="E108" s="429"/>
      <c r="F108" s="450"/>
      <c r="G108" s="900">
        <f>[4]Switzerland!$C108</f>
        <v>9.3772000000000002</v>
      </c>
      <c r="H108" s="450"/>
      <c r="I108" s="506"/>
      <c r="J108" s="455"/>
      <c r="K108" s="703"/>
      <c r="L108" s="901"/>
      <c r="M108" s="518"/>
      <c r="N108" s="903"/>
      <c r="O108" s="245"/>
      <c r="P108" s="90"/>
    </row>
    <row r="109" spans="1:16" x14ac:dyDescent="0.25">
      <c r="A109" s="19">
        <v>2004</v>
      </c>
      <c r="B109" s="790"/>
      <c r="C109" s="2"/>
      <c r="D109" s="2">
        <f>'[10]Key Figures as of 27-Dec-2016'!$C$244</f>
        <v>0.26800000000000002</v>
      </c>
      <c r="E109" s="774"/>
      <c r="F109" s="450"/>
      <c r="G109" s="900">
        <f>[4]Switzerland!$C109</f>
        <v>9.6427300000000002</v>
      </c>
      <c r="H109" s="450"/>
      <c r="I109" s="506"/>
      <c r="J109" s="455"/>
      <c r="K109" s="703"/>
      <c r="L109" s="901">
        <f>[17]Sheet1!$CU39</f>
        <v>1.7629999999999999</v>
      </c>
      <c r="M109" s="518"/>
      <c r="N109" s="903"/>
      <c r="O109" s="245"/>
      <c r="P109" s="90"/>
    </row>
    <row r="110" spans="1:16" x14ac:dyDescent="0.25">
      <c r="A110" s="19">
        <v>2005</v>
      </c>
      <c r="B110" s="387"/>
      <c r="C110" s="2"/>
      <c r="D110" s="2"/>
      <c r="E110" s="774"/>
      <c r="F110" s="450"/>
      <c r="G110" s="900">
        <f>[4]Switzerland!$C110</f>
        <v>9.8373799999999996</v>
      </c>
      <c r="H110" s="450"/>
      <c r="I110" s="506"/>
      <c r="J110" s="455"/>
      <c r="K110" s="703"/>
      <c r="L110" s="901"/>
      <c r="M110" s="518"/>
      <c r="N110" s="903"/>
      <c r="O110" s="258"/>
      <c r="P110" s="90"/>
    </row>
    <row r="111" spans="1:16" x14ac:dyDescent="0.25">
      <c r="A111" s="19">
        <v>2006</v>
      </c>
      <c r="B111" s="387">
        <f>[28]Data!$AO22</f>
        <v>30.4</v>
      </c>
      <c r="C111" s="2"/>
      <c r="D111" s="2"/>
      <c r="E111" s="774"/>
      <c r="F111" s="450"/>
      <c r="G111" s="900">
        <f>[4]Switzerland!$C111</f>
        <v>10.30184</v>
      </c>
      <c r="H111" s="450"/>
      <c r="I111" s="506">
        <f>[29]Data!$AO25</f>
        <v>15</v>
      </c>
      <c r="J111" s="455"/>
      <c r="K111" s="703"/>
      <c r="L111" s="901">
        <f>[17]Sheet1!$CU41</f>
        <v>1.7949999999999999</v>
      </c>
      <c r="M111" s="518"/>
      <c r="N111" s="903">
        <v>37.868299999999998</v>
      </c>
      <c r="O111" s="258"/>
      <c r="P111" s="90"/>
    </row>
    <row r="112" spans="1:16" x14ac:dyDescent="0.25">
      <c r="A112" s="19">
        <v>2007</v>
      </c>
      <c r="B112" s="387">
        <f>[28]Data!$AO23</f>
        <v>31.1</v>
      </c>
      <c r="C112" s="2"/>
      <c r="D112" s="2"/>
      <c r="E112" s="774"/>
      <c r="F112" s="450"/>
      <c r="G112" s="900">
        <f>[4]Switzerland!$C112</f>
        <v>10.91033</v>
      </c>
      <c r="H112" s="450"/>
      <c r="I112" s="506">
        <f>[29]Data!$AO26</f>
        <v>15.7</v>
      </c>
      <c r="J112" s="455"/>
      <c r="K112" s="703"/>
      <c r="L112" s="901"/>
      <c r="M112" s="518"/>
      <c r="N112" s="903">
        <v>40.18394</v>
      </c>
      <c r="O112" s="258"/>
      <c r="P112" s="90"/>
    </row>
    <row r="113" spans="1:22" x14ac:dyDescent="0.25">
      <c r="A113" s="19">
        <v>2008</v>
      </c>
      <c r="B113" s="387">
        <f>[28]Data!$AO24</f>
        <v>30.7</v>
      </c>
      <c r="C113" s="2"/>
      <c r="D113" s="2"/>
      <c r="E113" s="774"/>
      <c r="F113" s="450"/>
      <c r="G113" s="900">
        <f>[4]Switzerland!$C113</f>
        <v>10.960880000000001</v>
      </c>
      <c r="H113" s="450"/>
      <c r="I113" s="506">
        <f>[29]Data!$AO27</f>
        <v>15.6</v>
      </c>
      <c r="J113" s="455"/>
      <c r="K113" s="703"/>
      <c r="L113" s="901">
        <f>[17]Sheet1!$CU43</f>
        <v>1.823</v>
      </c>
      <c r="M113" s="518"/>
      <c r="N113" s="903">
        <v>38.402059999999999</v>
      </c>
      <c r="O113" s="258"/>
      <c r="P113" s="90"/>
    </row>
    <row r="114" spans="1:22" x14ac:dyDescent="0.25">
      <c r="A114" s="19">
        <v>2009</v>
      </c>
      <c r="B114" s="387">
        <f>[28]Data!$AO25</f>
        <v>29.6</v>
      </c>
      <c r="C114" s="2"/>
      <c r="D114" s="2"/>
      <c r="E114" s="774"/>
      <c r="F114" s="450"/>
      <c r="G114" s="900">
        <f>[4]Switzerland!$C114</f>
        <v>10.539850000000001</v>
      </c>
      <c r="H114" s="450"/>
      <c r="I114" s="506">
        <f>[29]Data!$AO28</f>
        <v>15</v>
      </c>
      <c r="J114" s="455"/>
      <c r="K114" s="703"/>
      <c r="L114" s="901"/>
      <c r="M114" s="518"/>
      <c r="N114" s="903"/>
      <c r="O114" s="258"/>
      <c r="P114" s="90"/>
    </row>
    <row r="115" spans="1:22" x14ac:dyDescent="0.25">
      <c r="A115" s="19">
        <v>2010</v>
      </c>
      <c r="B115" s="387">
        <f>[28]Data!$AO26</f>
        <v>29.7</v>
      </c>
      <c r="C115" s="2"/>
      <c r="D115" s="2"/>
      <c r="E115" s="774"/>
      <c r="F115" s="450"/>
      <c r="G115" s="900">
        <f>[4]Switzerland!$C115</f>
        <v>10.627889999999999</v>
      </c>
      <c r="H115" s="450"/>
      <c r="I115" s="506">
        <f>[29]Data!$AO29</f>
        <v>15</v>
      </c>
      <c r="J115" s="455"/>
      <c r="K115" s="703"/>
      <c r="L115" s="901">
        <f>[17]Sheet1!$CU45</f>
        <v>1.835</v>
      </c>
      <c r="M115" s="518"/>
      <c r="N115" s="96"/>
      <c r="O115" s="258"/>
      <c r="P115" s="90"/>
    </row>
    <row r="116" spans="1:22" x14ac:dyDescent="0.25">
      <c r="A116" s="19">
        <v>2011</v>
      </c>
      <c r="B116" s="387">
        <f>[28]Data!$AO27</f>
        <v>28.8</v>
      </c>
      <c r="C116" s="2"/>
      <c r="D116" s="2"/>
      <c r="E116" s="774"/>
      <c r="F116" s="450"/>
      <c r="G116" s="443"/>
      <c r="H116" s="450"/>
      <c r="I116" s="506">
        <f>[29]Data!$AO30</f>
        <v>15.9</v>
      </c>
      <c r="J116" s="455"/>
      <c r="K116" s="703"/>
      <c r="L116" s="901"/>
      <c r="M116" s="518"/>
      <c r="N116" s="96"/>
      <c r="O116" s="258"/>
      <c r="P116" s="90"/>
    </row>
    <row r="117" spans="1:22" x14ac:dyDescent="0.25">
      <c r="A117" s="19">
        <v>2012</v>
      </c>
      <c r="B117" s="387">
        <f>[28]Data!$AO28</f>
        <v>28.5</v>
      </c>
      <c r="C117" s="2"/>
      <c r="D117" s="2"/>
      <c r="E117" s="774"/>
      <c r="F117" s="450"/>
      <c r="G117" s="443"/>
      <c r="H117" s="450"/>
      <c r="I117" s="506">
        <f>[29]Data!$AO31</f>
        <v>14.5</v>
      </c>
      <c r="J117" s="455"/>
      <c r="K117" s="703"/>
      <c r="L117" s="901">
        <f>[17]Sheet1!$CU47</f>
        <v>1.845</v>
      </c>
      <c r="M117" s="518"/>
      <c r="N117" s="96"/>
      <c r="O117" s="258"/>
      <c r="P117" s="90"/>
    </row>
    <row r="118" spans="1:22" x14ac:dyDescent="0.25">
      <c r="A118" s="19">
        <v>2013</v>
      </c>
      <c r="B118" s="387"/>
      <c r="C118" s="2">
        <f>[28]Data!$AO$29</f>
        <v>29.5</v>
      </c>
      <c r="D118" s="2"/>
      <c r="E118" s="774"/>
      <c r="F118" s="450"/>
      <c r="G118" s="443"/>
      <c r="H118" s="450"/>
      <c r="I118" s="506">
        <f>[29]Data!$AO32</f>
        <v>13.8</v>
      </c>
      <c r="J118" s="455"/>
      <c r="K118" s="817"/>
      <c r="L118" s="901"/>
      <c r="M118" s="518"/>
      <c r="N118" s="574"/>
      <c r="O118" s="258"/>
      <c r="P118" s="90"/>
    </row>
    <row r="119" spans="1:22" x14ac:dyDescent="0.25">
      <c r="A119" s="19">
        <v>2014</v>
      </c>
      <c r="B119" s="790"/>
      <c r="C119" s="5"/>
      <c r="D119" s="5"/>
      <c r="E119" s="571"/>
      <c r="F119" s="450"/>
      <c r="G119" s="443"/>
      <c r="H119" s="450"/>
      <c r="I119" s="506">
        <v>15.6</v>
      </c>
      <c r="J119" s="455"/>
      <c r="K119" s="817"/>
      <c r="L119" s="901">
        <f>[17]Sheet1!$CU49</f>
        <v>1.7819999</v>
      </c>
      <c r="M119" s="518"/>
      <c r="N119" s="574"/>
      <c r="O119" s="258"/>
      <c r="P119" s="90"/>
    </row>
    <row r="120" spans="1:22" ht="15.75" thickBot="1" x14ac:dyDescent="0.3">
      <c r="A120" s="37">
        <v>2015</v>
      </c>
      <c r="B120" s="658"/>
      <c r="C120" s="706"/>
      <c r="D120" s="706"/>
      <c r="E120" s="678"/>
      <c r="F120" s="519"/>
      <c r="G120" s="520"/>
      <c r="H120" s="519"/>
      <c r="I120" s="664"/>
      <c r="J120" s="521"/>
      <c r="K120" s="818"/>
      <c r="L120" s="699"/>
      <c r="M120" s="553"/>
      <c r="N120" s="702"/>
      <c r="O120" s="245"/>
      <c r="P120" s="90"/>
    </row>
    <row r="121" spans="1:22" ht="15.75" thickTop="1" x14ac:dyDescent="0.25"/>
    <row r="122" spans="1:22" s="45" customFormat="1" x14ac:dyDescent="0.25">
      <c r="A122" s="42" t="s">
        <v>505</v>
      </c>
      <c r="B122" s="75"/>
      <c r="C122" s="75"/>
      <c r="D122" s="75"/>
      <c r="E122" s="75"/>
      <c r="F122" s="75"/>
      <c r="H122" s="75"/>
      <c r="I122" s="75"/>
      <c r="J122" s="43"/>
      <c r="P122" s="43"/>
    </row>
    <row r="123" spans="1:22" s="45" customFormat="1" x14ac:dyDescent="0.2">
      <c r="A123" s="896" t="s">
        <v>284</v>
      </c>
      <c r="B123" s="1543" t="s">
        <v>306</v>
      </c>
      <c r="C123" s="1543"/>
      <c r="D123" s="1543"/>
      <c r="E123" s="1543"/>
      <c r="F123" s="1543"/>
      <c r="G123" s="1543"/>
      <c r="H123" s="1543"/>
      <c r="I123" s="1543"/>
      <c r="J123" s="504"/>
      <c r="K123" s="504"/>
      <c r="L123" s="504"/>
      <c r="P123" s="43"/>
    </row>
    <row r="124" spans="1:22" s="45" customFormat="1" x14ac:dyDescent="0.2">
      <c r="A124" s="99" t="s">
        <v>81</v>
      </c>
      <c r="B124" s="1543" t="s">
        <v>105</v>
      </c>
      <c r="C124" s="1543"/>
      <c r="D124" s="1543"/>
      <c r="E124" s="1543"/>
      <c r="F124" s="1543"/>
      <c r="G124" s="1543"/>
      <c r="H124" s="1543"/>
      <c r="I124" s="1543"/>
      <c r="J124" s="1543"/>
      <c r="K124" s="1543"/>
      <c r="L124" s="1543"/>
      <c r="P124" s="43"/>
    </row>
    <row r="125" spans="1:22" s="45" customFormat="1" x14ac:dyDescent="0.2">
      <c r="A125" s="99" t="s">
        <v>82</v>
      </c>
      <c r="B125" s="1554" t="s">
        <v>375</v>
      </c>
      <c r="C125" s="1554"/>
      <c r="D125" s="1554"/>
      <c r="E125" s="1554"/>
      <c r="F125" s="1554"/>
      <c r="G125" s="1554"/>
      <c r="H125" s="1554"/>
      <c r="I125" s="1554"/>
      <c r="J125" s="533"/>
      <c r="L125" s="533"/>
      <c r="P125" s="43"/>
    </row>
    <row r="126" spans="1:22" s="45" customFormat="1" ht="15" customHeight="1" x14ac:dyDescent="0.25">
      <c r="A126" s="99" t="s">
        <v>83</v>
      </c>
      <c r="B126" s="1601" t="s">
        <v>739</v>
      </c>
      <c r="C126" s="1601"/>
      <c r="D126" s="1601"/>
      <c r="E126" s="1601"/>
      <c r="F126" s="1601"/>
      <c r="G126" s="1601"/>
      <c r="H126" s="1601"/>
      <c r="I126" s="1601"/>
      <c r="J126" s="783"/>
      <c r="K126" s="129"/>
      <c r="L126" s="783"/>
      <c r="M126" s="783"/>
      <c r="N126" s="783"/>
      <c r="O126" s="783"/>
      <c r="P126" s="783"/>
      <c r="Q126" s="783"/>
      <c r="R126" s="783"/>
      <c r="S126" s="783"/>
      <c r="T126" s="783"/>
      <c r="U126" s="783"/>
      <c r="V126" s="783"/>
    </row>
    <row r="127" spans="1:22" s="45" customFormat="1" x14ac:dyDescent="0.2">
      <c r="A127" s="99" t="s">
        <v>84</v>
      </c>
      <c r="B127" s="1543" t="s">
        <v>696</v>
      </c>
      <c r="C127" s="1543"/>
      <c r="D127" s="1543"/>
      <c r="E127" s="1543"/>
      <c r="F127" s="1543"/>
      <c r="G127" s="1543"/>
      <c r="H127" s="1543"/>
      <c r="I127" s="1543"/>
      <c r="J127" s="875"/>
      <c r="K127" s="129"/>
      <c r="L127" s="878"/>
    </row>
    <row r="128" spans="1:22" s="45" customFormat="1" x14ac:dyDescent="0.2">
      <c r="A128" s="99" t="s">
        <v>85</v>
      </c>
      <c r="B128" s="1554" t="s">
        <v>735</v>
      </c>
      <c r="C128" s="1554"/>
      <c r="D128" s="1554"/>
      <c r="E128" s="1554"/>
      <c r="F128" s="1554"/>
      <c r="G128" s="1554"/>
      <c r="H128" s="1554"/>
      <c r="I128" s="1554"/>
      <c r="J128" s="504"/>
      <c r="K128" s="795"/>
      <c r="L128" s="504"/>
      <c r="M128" s="366"/>
      <c r="O128" s="366"/>
      <c r="P128" s="366"/>
      <c r="Q128" s="366"/>
      <c r="R128" s="366"/>
      <c r="S128" s="366"/>
      <c r="T128" s="366"/>
    </row>
    <row r="129" spans="1:17" x14ac:dyDescent="0.25">
      <c r="A129" s="99" t="s">
        <v>86</v>
      </c>
      <c r="B129" s="1543" t="s">
        <v>222</v>
      </c>
      <c r="C129" s="1543"/>
      <c r="D129" s="1543"/>
      <c r="E129" s="1543"/>
      <c r="F129" s="1543"/>
      <c r="G129" s="1543"/>
      <c r="H129" s="1543"/>
      <c r="I129" s="1543"/>
      <c r="J129" s="131"/>
      <c r="K129" s="129"/>
      <c r="L129" s="129"/>
      <c r="M129" s="131"/>
      <c r="N129" s="131"/>
      <c r="O129" s="872"/>
    </row>
    <row r="130" spans="1:17" x14ac:dyDescent="0.25">
      <c r="A130" s="99" t="s">
        <v>87</v>
      </c>
      <c r="B130" s="1543" t="s">
        <v>271</v>
      </c>
      <c r="C130" s="1543"/>
      <c r="D130" s="1543"/>
      <c r="E130" s="1543"/>
      <c r="F130" s="1543"/>
      <c r="G130" s="1543"/>
      <c r="H130" s="1543"/>
      <c r="I130" s="1543"/>
      <c r="J130" s="504"/>
      <c r="K130" s="129"/>
      <c r="L130" s="129"/>
      <c r="M130" s="131"/>
      <c r="N130" s="131"/>
      <c r="O130" s="872"/>
    </row>
    <row r="131" spans="1:17" x14ac:dyDescent="0.25">
      <c r="A131" s="99"/>
      <c r="B131" s="129"/>
      <c r="C131" s="129"/>
      <c r="D131" s="129"/>
      <c r="E131" s="876"/>
      <c r="F131" s="876"/>
      <c r="G131" s="876"/>
      <c r="H131" s="876"/>
      <c r="I131" s="876"/>
      <c r="J131" s="131"/>
      <c r="L131" s="131"/>
      <c r="M131" s="131"/>
      <c r="N131" s="131"/>
      <c r="O131" s="872"/>
    </row>
    <row r="132" spans="1:17" x14ac:dyDescent="0.25">
      <c r="A132" s="42" t="s">
        <v>504</v>
      </c>
      <c r="B132" s="129"/>
      <c r="C132" s="129"/>
      <c r="D132" s="129"/>
      <c r="E132" s="129"/>
      <c r="K132" s="129"/>
      <c r="N132" s="131"/>
    </row>
    <row r="133" spans="1:17" ht="29.1" customHeight="1" x14ac:dyDescent="0.25">
      <c r="A133"/>
      <c r="B133" s="1600" t="s">
        <v>377</v>
      </c>
      <c r="C133" s="1600"/>
      <c r="D133" s="1600"/>
      <c r="E133" s="1600"/>
      <c r="F133" s="1600"/>
      <c r="G133" s="1600"/>
      <c r="H133" s="1600"/>
      <c r="I133" s="1600"/>
      <c r="J133" s="868"/>
      <c r="K133" s="868"/>
      <c r="L133" s="868"/>
      <c r="M133" s="324"/>
      <c r="N133" s="324"/>
      <c r="O133" s="324"/>
      <c r="P133" s="324"/>
      <c r="Q133" s="324"/>
    </row>
    <row r="134" spans="1:17" x14ac:dyDescent="0.25">
      <c r="A134"/>
      <c r="B134" s="1552" t="s">
        <v>113</v>
      </c>
      <c r="C134" s="1552"/>
      <c r="D134" s="1552"/>
      <c r="E134" s="1552"/>
      <c r="F134" s="1552"/>
      <c r="G134" s="1552"/>
      <c r="H134" s="1552"/>
      <c r="I134" s="1552"/>
      <c r="J134" s="869"/>
      <c r="K134" s="869"/>
      <c r="L134" s="869"/>
      <c r="M134" s="438"/>
      <c r="O134" s="438"/>
      <c r="P134" s="438"/>
      <c r="Q134" s="438"/>
    </row>
    <row r="135" spans="1:17" x14ac:dyDescent="0.25">
      <c r="A135"/>
      <c r="B135" s="1600" t="s">
        <v>378</v>
      </c>
      <c r="C135" s="1600"/>
      <c r="D135" s="1600"/>
      <c r="E135" s="1600"/>
      <c r="F135" s="1600"/>
      <c r="G135" s="1600"/>
      <c r="H135" s="1600"/>
      <c r="I135" s="1600"/>
      <c r="J135" s="868"/>
      <c r="K135" s="868"/>
      <c r="L135" s="868"/>
      <c r="M135" s="438"/>
      <c r="N135" s="129"/>
      <c r="O135" s="870"/>
      <c r="P135"/>
    </row>
    <row r="136" spans="1:17" x14ac:dyDescent="0.25">
      <c r="B136" s="1552" t="s">
        <v>379</v>
      </c>
      <c r="C136" s="1552"/>
      <c r="D136" s="1552"/>
      <c r="E136" s="1552"/>
      <c r="F136" s="1552"/>
      <c r="G136" s="1552"/>
      <c r="H136" s="1552"/>
      <c r="I136" s="1552"/>
      <c r="J136" s="885"/>
      <c r="K136" s="885"/>
      <c r="L136" s="885"/>
      <c r="M136" s="505"/>
      <c r="N136" s="868"/>
    </row>
    <row r="137" spans="1:17" x14ac:dyDescent="0.25">
      <c r="B137" s="1115" t="s">
        <v>740</v>
      </c>
      <c r="C137" s="1115"/>
      <c r="D137" s="1115"/>
      <c r="E137" s="1115"/>
      <c r="F137" s="1115"/>
      <c r="G137" s="1115"/>
      <c r="H137" s="1115"/>
      <c r="I137" s="1115"/>
      <c r="J137" s="885"/>
      <c r="K137" s="885"/>
      <c r="L137" s="885"/>
      <c r="M137" s="505"/>
      <c r="N137" s="1111"/>
    </row>
    <row r="138" spans="1:17" x14ac:dyDescent="0.25">
      <c r="B138" s="1552" t="s">
        <v>380</v>
      </c>
      <c r="C138" s="1552"/>
      <c r="D138" s="1552"/>
      <c r="E138" s="1552"/>
      <c r="F138" s="1552"/>
      <c r="G138" s="1552"/>
      <c r="H138" s="1552"/>
      <c r="I138" s="1552"/>
      <c r="J138" s="870"/>
      <c r="K138" s="870"/>
      <c r="L138" s="870"/>
      <c r="M138" s="324"/>
      <c r="N138" s="868"/>
    </row>
    <row r="139" spans="1:17" x14ac:dyDescent="0.25">
      <c r="B139" s="1552" t="s">
        <v>381</v>
      </c>
      <c r="C139" s="1552"/>
      <c r="D139" s="1552"/>
      <c r="E139" s="1552"/>
      <c r="F139" s="1552"/>
      <c r="G139" s="1552"/>
      <c r="H139" s="1552"/>
      <c r="I139" s="1552"/>
      <c r="J139" s="505"/>
      <c r="K139" s="505"/>
      <c r="L139" s="505"/>
      <c r="M139" s="869"/>
      <c r="N139" s="868"/>
    </row>
    <row r="140" spans="1:17" ht="27.95" customHeight="1" x14ac:dyDescent="0.25">
      <c r="B140" s="1600" t="s">
        <v>382</v>
      </c>
      <c r="C140" s="1600"/>
      <c r="D140" s="1600"/>
      <c r="E140" s="1600"/>
      <c r="F140" s="1600"/>
      <c r="G140" s="1600"/>
      <c r="H140" s="1600"/>
      <c r="I140" s="1600"/>
      <c r="J140" s="439"/>
      <c r="K140" s="439"/>
      <c r="L140" s="439"/>
      <c r="M140" s="869"/>
      <c r="N140" s="868"/>
    </row>
    <row r="141" spans="1:17" ht="30.95" customHeight="1" x14ac:dyDescent="0.25">
      <c r="B141" s="1600" t="s">
        <v>383</v>
      </c>
      <c r="C141" s="1600"/>
      <c r="D141" s="1600"/>
      <c r="E141" s="1600"/>
      <c r="F141" s="1600"/>
      <c r="G141" s="1600"/>
      <c r="H141" s="1600"/>
      <c r="I141" s="1600"/>
      <c r="J141" s="439"/>
      <c r="K141" s="439"/>
      <c r="L141" s="439"/>
      <c r="M141" s="869"/>
      <c r="N141" s="870"/>
    </row>
    <row r="142" spans="1:17" x14ac:dyDescent="0.25">
      <c r="N142" s="869"/>
    </row>
    <row r="143" spans="1:17" x14ac:dyDescent="0.25">
      <c r="E143" s="366"/>
      <c r="F143" s="366"/>
      <c r="G143" s="366"/>
      <c r="H143" s="366"/>
      <c r="I143" s="366"/>
      <c r="J143" s="366"/>
      <c r="N143" s="869"/>
    </row>
    <row r="144" spans="1:17" x14ac:dyDescent="0.25">
      <c r="B144" s="1543"/>
      <c r="C144" s="1543"/>
      <c r="D144" s="1543"/>
      <c r="E144" s="1543"/>
      <c r="F144" s="1543"/>
      <c r="G144" s="1543"/>
      <c r="H144" s="1543"/>
      <c r="I144" s="1543"/>
      <c r="J144" s="1543"/>
      <c r="N144" s="869"/>
    </row>
  </sheetData>
  <mergeCells count="20">
    <mergeCell ref="B2:E2"/>
    <mergeCell ref="K2:L2"/>
    <mergeCell ref="B1:N1"/>
    <mergeCell ref="B124:L124"/>
    <mergeCell ref="B139:I139"/>
    <mergeCell ref="B144:J144"/>
    <mergeCell ref="B123:I123"/>
    <mergeCell ref="B125:I125"/>
    <mergeCell ref="B141:I141"/>
    <mergeCell ref="B140:I140"/>
    <mergeCell ref="B133:I133"/>
    <mergeCell ref="B134:I134"/>
    <mergeCell ref="B135:I135"/>
    <mergeCell ref="B136:I136"/>
    <mergeCell ref="B138:I138"/>
    <mergeCell ref="B126:I126"/>
    <mergeCell ref="B127:I127"/>
    <mergeCell ref="B128:I128"/>
    <mergeCell ref="B129:I129"/>
    <mergeCell ref="B130:I130"/>
  </mergeCells>
  <hyperlinks>
    <hyperlink ref="B126" r:id="rId1" display="WID.world (accessed 21 February 2017)" xr:uid="{00000000-0004-0000-2E00-000000000000}"/>
    <hyperlink ref="J126" r:id="rId2" display="http://wid.world/" xr:uid="{00000000-0004-0000-2E00-000001000000}"/>
    <hyperlink ref="M126" r:id="rId3" display="http://wid.world/" xr:uid="{00000000-0004-0000-2E00-000002000000}"/>
    <hyperlink ref="O126" r:id="rId4" display="http://wid.world/" xr:uid="{00000000-0004-0000-2E00-000003000000}"/>
    <hyperlink ref="P126" r:id="rId5" display="http://wid.world/" xr:uid="{00000000-0004-0000-2E00-000004000000}"/>
    <hyperlink ref="Q126" r:id="rId6" display="http://wid.world/" xr:uid="{00000000-0004-0000-2E00-000005000000}"/>
    <hyperlink ref="R126" r:id="rId7" display="http://wid.world/" xr:uid="{00000000-0004-0000-2E00-000006000000}"/>
    <hyperlink ref="S126" r:id="rId8" display="http://wid.world/" xr:uid="{00000000-0004-0000-2E00-000007000000}"/>
    <hyperlink ref="T126" r:id="rId9" display="http://wid.world/" xr:uid="{00000000-0004-0000-2E00-000008000000}"/>
    <hyperlink ref="U126" r:id="rId10" display="http://wid.world/" xr:uid="{00000000-0004-0000-2E00-000009000000}"/>
    <hyperlink ref="V126" r:id="rId11" display="http://wid.world/" xr:uid="{00000000-0004-0000-2E00-00000A000000}"/>
    <hyperlink ref="N127" r:id="rId12" display="http://wid.world/" xr:uid="{00000000-0004-0000-2E00-00000B000000}"/>
    <hyperlink ref="B129" r:id="rId13" xr:uid="{00000000-0004-0000-2E00-00000C000000}"/>
    <hyperlink ref="B123" r:id="rId14" display="EU-SILC (ilc_di12) (accessed 27 Feb 2017)" xr:uid="{00000000-0004-0000-2E00-00000D000000}"/>
    <hyperlink ref="B127" r:id="rId15" display="EU-SILC, &quot;People at risk of poverty after social transfers&quot; table, Eurostat website (accessed 27 Feb 2017)" xr:uid="{00000000-0004-0000-2E00-00000E000000}"/>
    <hyperlink ref="B130:I130" r:id="rId16" display="Roine and Waldenström (2015)  " xr:uid="{00000000-0004-0000-2E00-00000F000000}"/>
    <hyperlink ref="B124" r:id="rId17" xr:uid="{00000000-0004-0000-2E00-00001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R137"/>
  <sheetViews>
    <sheetView workbookViewId="0">
      <pane xSplit="1" ySplit="5" topLeftCell="B6" activePane="bottomRight" state="frozen"/>
      <selection pane="topRight" activeCell="B1" sqref="B1"/>
      <selection pane="bottomLeft" activeCell="A6" sqref="A6"/>
      <selection pane="bottomRight" activeCell="H5" sqref="H5"/>
    </sheetView>
  </sheetViews>
  <sheetFormatPr defaultColWidth="8.85546875" defaultRowHeight="15" x14ac:dyDescent="0.25"/>
  <cols>
    <col min="1" max="1" width="8.85546875" style="6"/>
    <col min="2" max="2" width="18.140625" style="90" customWidth="1"/>
    <col min="3" max="3" width="18.7109375" style="90" customWidth="1"/>
    <col min="4" max="4" width="21" style="90" customWidth="1"/>
    <col min="5" max="5" width="21.85546875" style="90" customWidth="1"/>
    <col min="6" max="6" width="22.140625" style="90" customWidth="1"/>
    <col min="7" max="7" width="18.85546875" style="90" bestFit="1" customWidth="1"/>
    <col min="8" max="8" width="19.85546875" style="92" customWidth="1"/>
    <col min="9" max="10" width="2" style="90" customWidth="1"/>
    <col min="11" max="16384" width="8.85546875" style="6"/>
  </cols>
  <sheetData>
    <row r="1" spans="1:10" ht="27" thickBot="1" x14ac:dyDescent="0.45">
      <c r="B1" s="1521" t="s">
        <v>594</v>
      </c>
      <c r="C1" s="1522"/>
      <c r="D1" s="1522"/>
      <c r="E1" s="1522"/>
      <c r="F1" s="1522"/>
      <c r="G1" s="1522"/>
      <c r="H1" s="1602"/>
      <c r="I1" s="871"/>
      <c r="J1" s="809"/>
    </row>
    <row r="2" spans="1:10" ht="15.75" thickBot="1" x14ac:dyDescent="0.3">
      <c r="B2" s="1540" t="s">
        <v>55</v>
      </c>
      <c r="C2" s="1541"/>
      <c r="D2" s="1603" t="s">
        <v>56</v>
      </c>
      <c r="E2" s="1604"/>
      <c r="F2" s="1043" t="s">
        <v>57</v>
      </c>
      <c r="G2" s="932" t="s">
        <v>58</v>
      </c>
      <c r="H2" s="142" t="s">
        <v>59</v>
      </c>
      <c r="I2" s="871"/>
      <c r="J2" s="809"/>
    </row>
    <row r="3" spans="1:10" x14ac:dyDescent="0.25">
      <c r="B3" s="1548" t="s">
        <v>60</v>
      </c>
      <c r="C3" s="1549"/>
      <c r="D3" s="1548" t="s">
        <v>61</v>
      </c>
      <c r="E3" s="1549"/>
      <c r="F3" s="727" t="s">
        <v>62</v>
      </c>
      <c r="G3" s="668" t="s">
        <v>63</v>
      </c>
      <c r="H3" s="1047" t="s">
        <v>64</v>
      </c>
      <c r="I3" s="106"/>
      <c r="J3" s="810"/>
    </row>
    <row r="4" spans="1:10" ht="32.25" customHeight="1" x14ac:dyDescent="0.25">
      <c r="B4" s="921" t="s">
        <v>217</v>
      </c>
      <c r="C4" s="269" t="s">
        <v>216</v>
      </c>
      <c r="D4" s="1051" t="s">
        <v>67</v>
      </c>
      <c r="E4" s="1051" t="s">
        <v>407</v>
      </c>
      <c r="F4" s="1052" t="s">
        <v>68</v>
      </c>
      <c r="G4" s="1052" t="s">
        <v>254</v>
      </c>
      <c r="H4" s="1051" t="s">
        <v>67</v>
      </c>
      <c r="I4" s="106"/>
      <c r="J4" s="810"/>
    </row>
    <row r="5" spans="1:10" s="16" customFormat="1" ht="82.5" customHeight="1" x14ac:dyDescent="0.25">
      <c r="B5" s="922" t="s">
        <v>387</v>
      </c>
      <c r="C5" s="923" t="s">
        <v>103</v>
      </c>
      <c r="D5" s="905" t="s">
        <v>839</v>
      </c>
      <c r="E5" s="905" t="s">
        <v>841</v>
      </c>
      <c r="F5" s="624" t="s">
        <v>6</v>
      </c>
      <c r="G5" s="513" t="s">
        <v>54</v>
      </c>
      <c r="H5" s="1049" t="s">
        <v>589</v>
      </c>
      <c r="I5" s="113"/>
      <c r="J5" s="811"/>
    </row>
    <row r="6" spans="1:10" s="16" customFormat="1" x14ac:dyDescent="0.25">
      <c r="A6" s="6">
        <v>1900</v>
      </c>
      <c r="B6" s="909"/>
      <c r="C6" s="924"/>
      <c r="D6" s="882"/>
      <c r="E6" s="1050"/>
      <c r="F6" s="883"/>
      <c r="G6" s="879"/>
      <c r="H6" s="1045">
        <f>'UK sources'!Q5*100</f>
        <v>70.651901245117202</v>
      </c>
      <c r="I6" s="910"/>
      <c r="J6" s="911"/>
    </row>
    <row r="7" spans="1:10" s="16" customFormat="1" x14ac:dyDescent="0.25">
      <c r="A7" s="6">
        <v>1901</v>
      </c>
      <c r="B7" s="909"/>
      <c r="C7" s="924"/>
      <c r="D7" s="882"/>
      <c r="E7" s="1050"/>
      <c r="F7" s="884"/>
      <c r="G7" s="880"/>
      <c r="H7" s="1045">
        <f>'UK sources'!Q6*100</f>
        <v>73.771629333496108</v>
      </c>
      <c r="I7" s="910"/>
      <c r="J7" s="911"/>
    </row>
    <row r="8" spans="1:10" s="16" customFormat="1" x14ac:dyDescent="0.25">
      <c r="A8" s="6">
        <v>1902</v>
      </c>
      <c r="B8" s="909"/>
      <c r="C8" s="924"/>
      <c r="D8" s="882"/>
      <c r="E8" s="1050"/>
      <c r="F8" s="884"/>
      <c r="G8" s="880"/>
      <c r="H8" s="1045">
        <f>'UK sources'!Q7*100</f>
        <v>70.651901245117202</v>
      </c>
      <c r="I8" s="910"/>
      <c r="J8" s="911"/>
    </row>
    <row r="9" spans="1:10" s="16" customFormat="1" x14ac:dyDescent="0.25">
      <c r="A9" s="6">
        <v>1903</v>
      </c>
      <c r="B9" s="909"/>
      <c r="C9" s="924"/>
      <c r="D9" s="882"/>
      <c r="E9" s="1050"/>
      <c r="F9" s="884"/>
      <c r="G9" s="880"/>
      <c r="H9" s="1045">
        <f>'UK sources'!Q8*100</f>
        <v>70.339920043945298</v>
      </c>
      <c r="I9" s="910"/>
      <c r="J9" s="911"/>
    </row>
    <row r="10" spans="1:10" s="16" customFormat="1" x14ac:dyDescent="0.25">
      <c r="A10" s="6">
        <v>1904</v>
      </c>
      <c r="B10" s="909"/>
      <c r="C10" s="924"/>
      <c r="D10" s="882"/>
      <c r="E10" s="1050"/>
      <c r="F10" s="884"/>
      <c r="G10" s="880"/>
      <c r="H10" s="1045">
        <f>'UK sources'!Q9*100</f>
        <v>70.007827758789105</v>
      </c>
      <c r="I10" s="910"/>
      <c r="J10" s="911"/>
    </row>
    <row r="11" spans="1:10" s="16" customFormat="1" x14ac:dyDescent="0.25">
      <c r="A11" s="6">
        <v>1905</v>
      </c>
      <c r="B11" s="909"/>
      <c r="C11" s="924"/>
      <c r="D11" s="882"/>
      <c r="E11" s="1050"/>
      <c r="F11" s="884"/>
      <c r="G11" s="880"/>
      <c r="H11" s="1045">
        <f>'UK sources'!Q10*100</f>
        <v>71.346282958984403</v>
      </c>
      <c r="I11" s="910"/>
      <c r="J11" s="911"/>
    </row>
    <row r="12" spans="1:10" s="16" customFormat="1" x14ac:dyDescent="0.25">
      <c r="A12" s="6">
        <v>1906</v>
      </c>
      <c r="B12" s="909"/>
      <c r="C12" s="924"/>
      <c r="D12" s="882"/>
      <c r="E12" s="1050"/>
      <c r="F12" s="884"/>
      <c r="G12" s="880"/>
      <c r="H12" s="1045">
        <f>'UK sources'!Q11*100</f>
        <v>72.091003417968707</v>
      </c>
      <c r="I12" s="910"/>
      <c r="J12" s="911"/>
    </row>
    <row r="13" spans="1:10" s="16" customFormat="1" x14ac:dyDescent="0.25">
      <c r="A13" s="6">
        <v>1907</v>
      </c>
      <c r="B13" s="909"/>
      <c r="C13" s="924"/>
      <c r="D13" s="882"/>
      <c r="E13" s="1050"/>
      <c r="F13" s="884"/>
      <c r="G13" s="880"/>
      <c r="H13" s="1045">
        <f>'UK sources'!Q12*100</f>
        <v>69.9373779296875</v>
      </c>
      <c r="I13" s="910"/>
      <c r="J13" s="911"/>
    </row>
    <row r="14" spans="1:10" s="16" customFormat="1" x14ac:dyDescent="0.25">
      <c r="A14" s="6">
        <v>1908</v>
      </c>
      <c r="B14" s="909"/>
      <c r="C14" s="924"/>
      <c r="D14" s="882"/>
      <c r="E14" s="1045">
        <f>'UK sources'!F13</f>
        <v>8.2200000000000006</v>
      </c>
      <c r="F14" s="884"/>
      <c r="G14" s="880"/>
      <c r="H14" s="1045">
        <f>'UK sources'!Q13*100</f>
        <v>68.649223327636705</v>
      </c>
      <c r="I14" s="910"/>
      <c r="J14" s="911"/>
    </row>
    <row r="15" spans="1:10" s="16" customFormat="1" x14ac:dyDescent="0.25">
      <c r="A15" s="6">
        <v>1909</v>
      </c>
      <c r="B15" s="909"/>
      <c r="C15" s="924"/>
      <c r="D15" s="882"/>
      <c r="E15" s="1045">
        <f>'UK sources'!F14</f>
        <v>8.31</v>
      </c>
      <c r="F15" s="884"/>
      <c r="G15" s="880"/>
      <c r="H15" s="1045">
        <f>'UK sources'!Q14*100</f>
        <v>70.249351501464801</v>
      </c>
      <c r="I15" s="910"/>
      <c r="J15" s="911"/>
    </row>
    <row r="16" spans="1:10" s="16" customFormat="1" x14ac:dyDescent="0.25">
      <c r="A16" s="6">
        <v>1910</v>
      </c>
      <c r="B16" s="909"/>
      <c r="C16" s="924"/>
      <c r="D16" s="882"/>
      <c r="E16" s="1045">
        <f>'UK sources'!F15</f>
        <v>8.3699999999999992</v>
      </c>
      <c r="F16" s="884"/>
      <c r="G16" s="880"/>
      <c r="H16" s="1045">
        <f>'UK sources'!Q15*100</f>
        <v>68.830368041992202</v>
      </c>
      <c r="I16" s="910"/>
      <c r="J16" s="911"/>
    </row>
    <row r="17" spans="1:10" x14ac:dyDescent="0.25">
      <c r="A17" s="6">
        <v>1911</v>
      </c>
      <c r="B17" s="909"/>
      <c r="C17" s="924"/>
      <c r="D17" s="882"/>
      <c r="E17" s="1045">
        <f>'UK sources'!F16</f>
        <v>8.3800000000000008</v>
      </c>
      <c r="F17" s="221"/>
      <c r="G17" s="890"/>
      <c r="H17" s="1045">
        <f>'UK sources'!Q16*100</f>
        <v>67.652023315429702</v>
      </c>
      <c r="I17" s="223"/>
      <c r="J17" s="812"/>
    </row>
    <row r="18" spans="1:10" x14ac:dyDescent="0.25">
      <c r="A18" s="6">
        <v>1912</v>
      </c>
      <c r="B18" s="909"/>
      <c r="C18" s="924"/>
      <c r="D18" s="882"/>
      <c r="E18" s="1045">
        <f>'UK sources'!F17</f>
        <v>8.3800000000000008</v>
      </c>
      <c r="F18" s="221"/>
      <c r="G18" s="890"/>
      <c r="H18" s="1045">
        <f>'UK sources'!Q17*100</f>
        <v>68.779045104980497</v>
      </c>
      <c r="I18" s="223"/>
      <c r="J18" s="812"/>
    </row>
    <row r="19" spans="1:10" x14ac:dyDescent="0.25">
      <c r="A19" s="6">
        <v>1913</v>
      </c>
      <c r="B19" s="909"/>
      <c r="C19" s="924"/>
      <c r="D19" s="882"/>
      <c r="E19" s="1045">
        <f>'UK sources'!F18</f>
        <v>8.5299999999999994</v>
      </c>
      <c r="F19" s="221"/>
      <c r="G19" s="890"/>
      <c r="H19" s="1045">
        <f>'UK sources'!Q18*100</f>
        <v>66.584556579589801</v>
      </c>
      <c r="I19" s="223"/>
      <c r="J19" s="812"/>
    </row>
    <row r="20" spans="1:10" x14ac:dyDescent="0.25">
      <c r="A20" s="6">
        <v>1914</v>
      </c>
      <c r="B20" s="909"/>
      <c r="C20" s="924"/>
      <c r="D20" s="882"/>
      <c r="E20" s="1045">
        <f>'UK sources'!F19</f>
        <v>8.11</v>
      </c>
      <c r="F20" s="221"/>
      <c r="G20" s="890"/>
      <c r="H20" s="1045">
        <f>'UK sources'!Q19*100</f>
        <v>67.214042663574205</v>
      </c>
      <c r="I20" s="223"/>
      <c r="J20" s="812"/>
    </row>
    <row r="21" spans="1:10" x14ac:dyDescent="0.25">
      <c r="A21" s="6">
        <v>1915</v>
      </c>
      <c r="B21" s="909"/>
      <c r="C21" s="924"/>
      <c r="D21" s="882"/>
      <c r="E21" s="1045">
        <f>'UK sources'!F20</f>
        <v>8.17</v>
      </c>
      <c r="F21" s="221"/>
      <c r="G21" s="890"/>
      <c r="H21" s="1045"/>
      <c r="I21" s="223"/>
      <c r="J21" s="812"/>
    </row>
    <row r="22" spans="1:10" x14ac:dyDescent="0.25">
      <c r="A22" s="6">
        <v>1916</v>
      </c>
      <c r="B22" s="909"/>
      <c r="C22" s="924"/>
      <c r="D22" s="882"/>
      <c r="E22" s="1045">
        <f>'UK sources'!F21</f>
        <v>7.97</v>
      </c>
      <c r="F22" s="221"/>
      <c r="G22" s="890"/>
      <c r="H22" s="1045"/>
      <c r="I22" s="223"/>
      <c r="J22" s="812"/>
    </row>
    <row r="23" spans="1:10" x14ac:dyDescent="0.25">
      <c r="A23" s="6">
        <v>1917</v>
      </c>
      <c r="B23" s="909"/>
      <c r="C23" s="924"/>
      <c r="D23" s="882"/>
      <c r="E23" s="1045">
        <f>'UK sources'!F22</f>
        <v>7.06</v>
      </c>
      <c r="F23" s="221"/>
      <c r="G23" s="890"/>
      <c r="H23" s="1045"/>
      <c r="I23" s="223"/>
      <c r="J23" s="812"/>
    </row>
    <row r="24" spans="1:10" x14ac:dyDescent="0.25">
      <c r="A24" s="6">
        <v>1918</v>
      </c>
      <c r="B24" s="909"/>
      <c r="C24" s="924"/>
      <c r="D24" s="882">
        <f>'UK sources'!E23</f>
        <v>19.239999999999998</v>
      </c>
      <c r="E24" s="1045">
        <f>'UK sources'!F23</f>
        <v>6.58</v>
      </c>
      <c r="F24" s="221"/>
      <c r="G24" s="890"/>
      <c r="H24" s="1045"/>
      <c r="I24" s="223"/>
      <c r="J24" s="812"/>
    </row>
    <row r="25" spans="1:10" x14ac:dyDescent="0.25">
      <c r="A25" s="6">
        <v>1919</v>
      </c>
      <c r="B25" s="909"/>
      <c r="C25" s="924"/>
      <c r="D25" s="882">
        <f>'UK sources'!E24</f>
        <v>19.59</v>
      </c>
      <c r="E25" s="1045">
        <f>'UK sources'!F24</f>
        <v>6.79</v>
      </c>
      <c r="F25" s="221"/>
      <c r="G25" s="890"/>
      <c r="H25" s="1045">
        <f>'UK sources'!Q24*100</f>
        <v>62.550647735595696</v>
      </c>
      <c r="I25" s="223"/>
      <c r="J25" s="812"/>
    </row>
    <row r="26" spans="1:10" x14ac:dyDescent="0.25">
      <c r="A26" s="6">
        <v>1920</v>
      </c>
      <c r="B26" s="909"/>
      <c r="C26" s="924"/>
      <c r="D26" s="882"/>
      <c r="E26" s="1045">
        <f>'UK sources'!F25</f>
        <v>6.06</v>
      </c>
      <c r="F26" s="221"/>
      <c r="G26" s="890"/>
      <c r="H26" s="1045">
        <f>'UK sources'!Q25*100</f>
        <v>57.314971923828097</v>
      </c>
      <c r="I26" s="223"/>
      <c r="J26" s="812"/>
    </row>
    <row r="27" spans="1:10" x14ac:dyDescent="0.25">
      <c r="A27" s="6">
        <v>1921</v>
      </c>
      <c r="B27" s="909"/>
      <c r="C27" s="924"/>
      <c r="D27" s="882"/>
      <c r="E27" s="1045">
        <f>'UK sources'!F26</f>
        <v>6.04</v>
      </c>
      <c r="F27" s="221"/>
      <c r="G27" s="890"/>
      <c r="H27" s="1045">
        <f>'UK sources'!Q26*100</f>
        <v>60.537918090820298</v>
      </c>
      <c r="I27" s="223"/>
      <c r="J27" s="812"/>
    </row>
    <row r="28" spans="1:10" x14ac:dyDescent="0.25">
      <c r="A28" s="6">
        <v>1922</v>
      </c>
      <c r="B28" s="909"/>
      <c r="C28" s="924"/>
      <c r="D28" s="882"/>
      <c r="E28" s="1045">
        <f>'UK sources'!F27</f>
        <v>6.78</v>
      </c>
      <c r="F28" s="221"/>
      <c r="G28" s="890"/>
      <c r="H28" s="1045">
        <f>'UK sources'!Q27*100</f>
        <v>61.7354927062988</v>
      </c>
      <c r="I28" s="223"/>
      <c r="J28" s="812"/>
    </row>
    <row r="29" spans="1:10" x14ac:dyDescent="0.25">
      <c r="A29" s="6">
        <v>1923</v>
      </c>
      <c r="B29" s="909"/>
      <c r="C29" s="924"/>
      <c r="D29" s="882"/>
      <c r="E29" s="1045">
        <f>'UK sources'!F28</f>
        <v>6.95</v>
      </c>
      <c r="F29" s="221"/>
      <c r="G29" s="890"/>
      <c r="H29" s="1045">
        <f>'UK sources'!Q28*100</f>
        <v>60.244586944580107</v>
      </c>
      <c r="I29" s="223"/>
      <c r="J29" s="812"/>
    </row>
    <row r="30" spans="1:10" x14ac:dyDescent="0.25">
      <c r="A30" s="6">
        <v>1924</v>
      </c>
      <c r="B30" s="909"/>
      <c r="C30" s="924"/>
      <c r="D30" s="882"/>
      <c r="E30" s="1045">
        <f>'UK sources'!F29</f>
        <v>6.74</v>
      </c>
      <c r="F30" s="221"/>
      <c r="G30" s="890"/>
      <c r="H30" s="1045">
        <f>'UK sources'!Q29*100</f>
        <v>59.464096069335902</v>
      </c>
      <c r="I30" s="223"/>
      <c r="J30" s="812"/>
    </row>
    <row r="31" spans="1:10" x14ac:dyDescent="0.25">
      <c r="A31" s="6">
        <v>1925</v>
      </c>
      <c r="B31" s="909"/>
      <c r="C31" s="924"/>
      <c r="D31" s="882"/>
      <c r="E31" s="1045">
        <f>'UK sources'!F30</f>
        <v>6.53</v>
      </c>
      <c r="F31" s="221"/>
      <c r="G31" s="890"/>
      <c r="H31" s="1045">
        <f>'UK sources'!Q30*100</f>
        <v>60.270042419433601</v>
      </c>
      <c r="I31" s="223"/>
      <c r="J31" s="812"/>
    </row>
    <row r="32" spans="1:10" x14ac:dyDescent="0.25">
      <c r="A32" s="6">
        <v>1926</v>
      </c>
      <c r="B32" s="909"/>
      <c r="C32" s="924"/>
      <c r="D32" s="882"/>
      <c r="E32" s="1045">
        <f>'UK sources'!F31</f>
        <v>6.42</v>
      </c>
      <c r="F32" s="221"/>
      <c r="G32" s="890"/>
      <c r="H32" s="1045">
        <f>'UK sources'!Q31*100</f>
        <v>56.887580871582003</v>
      </c>
      <c r="I32" s="223"/>
      <c r="J32" s="812"/>
    </row>
    <row r="33" spans="1:10" x14ac:dyDescent="0.25">
      <c r="A33" s="6">
        <v>1927</v>
      </c>
      <c r="B33" s="909"/>
      <c r="C33" s="924"/>
      <c r="D33" s="882"/>
      <c r="E33" s="1045">
        <f>'UK sources'!F32</f>
        <v>6.28</v>
      </c>
      <c r="F33" s="221"/>
      <c r="G33" s="890"/>
      <c r="H33" s="1045">
        <f>'UK sources'!Q32*100</f>
        <v>59.110424041747997</v>
      </c>
      <c r="I33" s="223"/>
      <c r="J33" s="812"/>
    </row>
    <row r="34" spans="1:10" x14ac:dyDescent="0.25">
      <c r="A34" s="6">
        <v>1928</v>
      </c>
      <c r="B34" s="909"/>
      <c r="C34" s="924"/>
      <c r="D34" s="882"/>
      <c r="E34" s="1045">
        <f>'UK sources'!F33</f>
        <v>6.34</v>
      </c>
      <c r="F34" s="221"/>
      <c r="G34" s="890"/>
      <c r="H34" s="1045">
        <f>'UK sources'!Q33*100</f>
        <v>56.459617614746108</v>
      </c>
      <c r="I34" s="223"/>
      <c r="J34" s="812"/>
    </row>
    <row r="35" spans="1:10" x14ac:dyDescent="0.25">
      <c r="A35" s="6">
        <v>1929</v>
      </c>
      <c r="B35" s="909"/>
      <c r="C35" s="924"/>
      <c r="D35" s="882"/>
      <c r="E35" s="1045">
        <f>'UK sources'!F34</f>
        <v>6.15</v>
      </c>
      <c r="F35" s="221"/>
      <c r="G35" s="890"/>
      <c r="H35" s="1045">
        <f>'UK sources'!Q34*100</f>
        <v>56.322406768798807</v>
      </c>
      <c r="I35" s="223"/>
      <c r="J35" s="812"/>
    </row>
    <row r="36" spans="1:10" x14ac:dyDescent="0.25">
      <c r="A36" s="6">
        <v>1930</v>
      </c>
      <c r="B36" s="909"/>
      <c r="C36" s="924"/>
      <c r="D36" s="882"/>
      <c r="E36" s="1045">
        <f>'UK sources'!F35</f>
        <v>5.74</v>
      </c>
      <c r="F36" s="221"/>
      <c r="G36" s="890"/>
      <c r="H36" s="1045">
        <f>'UK sources'!Q35*100</f>
        <v>56.937812805175803</v>
      </c>
      <c r="I36" s="223"/>
      <c r="J36" s="812"/>
    </row>
    <row r="37" spans="1:10" x14ac:dyDescent="0.25">
      <c r="A37" s="6">
        <v>1931</v>
      </c>
      <c r="B37" s="909"/>
      <c r="C37" s="924"/>
      <c r="D37" s="882"/>
      <c r="E37" s="1045">
        <f>'UK sources'!F36</f>
        <v>5.24</v>
      </c>
      <c r="F37" s="221"/>
      <c r="G37" s="890"/>
      <c r="H37" s="1045">
        <f>'UK sources'!Q36*100</f>
        <v>53.110935211181598</v>
      </c>
      <c r="I37" s="223"/>
      <c r="J37" s="812"/>
    </row>
    <row r="38" spans="1:10" x14ac:dyDescent="0.25">
      <c r="A38" s="6">
        <v>1932</v>
      </c>
      <c r="B38" s="909"/>
      <c r="C38" s="924"/>
      <c r="D38" s="882"/>
      <c r="E38" s="1045">
        <f>'UK sources'!F37</f>
        <v>5</v>
      </c>
      <c r="F38" s="221"/>
      <c r="G38" s="890"/>
      <c r="H38" s="1045">
        <f>'UK sources'!Q37*100</f>
        <v>54.318572998046896</v>
      </c>
      <c r="I38" s="223"/>
      <c r="J38" s="812"/>
    </row>
    <row r="39" spans="1:10" x14ac:dyDescent="0.25">
      <c r="A39" s="6">
        <v>1933</v>
      </c>
      <c r="B39" s="909"/>
      <c r="C39" s="924"/>
      <c r="D39" s="882"/>
      <c r="E39" s="1045">
        <f>'UK sources'!F38</f>
        <v>4.91</v>
      </c>
      <c r="F39" s="221"/>
      <c r="G39" s="890"/>
      <c r="H39" s="1045">
        <f>'UK sources'!Q38*100</f>
        <v>55.948886871337898</v>
      </c>
      <c r="I39" s="223"/>
      <c r="J39" s="812"/>
    </row>
    <row r="40" spans="1:10" x14ac:dyDescent="0.25">
      <c r="A40" s="6">
        <v>1934</v>
      </c>
      <c r="B40" s="909"/>
      <c r="C40" s="924"/>
      <c r="D40" s="882"/>
      <c r="E40" s="1045">
        <f>'UK sources'!F39</f>
        <v>4.92</v>
      </c>
      <c r="F40" s="221"/>
      <c r="G40" s="890"/>
      <c r="H40" s="1045">
        <f>'UK sources'!Q39*100</f>
        <v>53.795265197753906</v>
      </c>
      <c r="I40" s="223"/>
      <c r="J40" s="812"/>
    </row>
    <row r="41" spans="1:10" x14ac:dyDescent="0.25">
      <c r="A41" s="6">
        <v>1935</v>
      </c>
      <c r="B41" s="909"/>
      <c r="C41" s="924"/>
      <c r="D41" s="882"/>
      <c r="E41" s="1045">
        <f>'UK sources'!F40</f>
        <v>5.08</v>
      </c>
      <c r="F41" s="221"/>
      <c r="G41" s="890"/>
      <c r="H41" s="1045">
        <f>'UK sources'!Q40*100</f>
        <v>53.976409912109403</v>
      </c>
      <c r="I41" s="223"/>
      <c r="J41" s="812"/>
    </row>
    <row r="42" spans="1:10" x14ac:dyDescent="0.25">
      <c r="A42" s="6">
        <v>1936</v>
      </c>
      <c r="B42" s="909"/>
      <c r="C42" s="924"/>
      <c r="D42" s="882"/>
      <c r="E42" s="1045">
        <f>'UK sources'!F41</f>
        <v>5.12</v>
      </c>
      <c r="F42" s="221"/>
      <c r="G42" s="890"/>
      <c r="H42" s="1045">
        <f>'UK sources'!Q41*100</f>
        <v>53.426807403564503</v>
      </c>
      <c r="I42" s="223"/>
      <c r="J42" s="812"/>
    </row>
    <row r="43" spans="1:10" x14ac:dyDescent="0.25">
      <c r="A43" s="6">
        <v>1937</v>
      </c>
      <c r="B43" s="909"/>
      <c r="C43" s="924"/>
      <c r="D43" s="882">
        <f>'UK sources'!E42</f>
        <v>16.98</v>
      </c>
      <c r="E43" s="1045">
        <f>'UK sources'!F42</f>
        <v>4.78</v>
      </c>
      <c r="F43" s="221"/>
      <c r="G43" s="890"/>
      <c r="H43" s="1045">
        <f>'UK sources'!Q42*100</f>
        <v>53.131061553955092</v>
      </c>
      <c r="I43" s="223"/>
      <c r="J43" s="812"/>
    </row>
    <row r="44" spans="1:10" x14ac:dyDescent="0.25">
      <c r="A44" s="6">
        <v>1938</v>
      </c>
      <c r="B44" s="909">
        <f>'UK sources'!B43</f>
        <v>42.6</v>
      </c>
      <c r="C44" s="924"/>
      <c r="D44" s="882"/>
      <c r="E44" s="1045">
        <f>'UK sources'!F43</f>
        <v>4.79</v>
      </c>
      <c r="F44" s="221"/>
      <c r="G44" s="890"/>
      <c r="H44" s="1045">
        <f>'UK sources'!Q43*100</f>
        <v>54.071914672851598</v>
      </c>
      <c r="I44" s="223"/>
      <c r="J44" s="812"/>
    </row>
    <row r="45" spans="1:10" x14ac:dyDescent="0.25">
      <c r="A45" s="6">
        <v>1939</v>
      </c>
      <c r="B45" s="909"/>
      <c r="C45" s="924"/>
      <c r="D45" s="882"/>
      <c r="E45" s="1045">
        <f>'UK sources'!F44</f>
        <v>4.6100000000000003</v>
      </c>
      <c r="F45" s="221"/>
      <c r="G45" s="890"/>
      <c r="H45" s="1045">
        <f>'UK sources'!Q44*100</f>
        <v>51.188774108886705</v>
      </c>
      <c r="I45" s="223"/>
      <c r="J45" s="812"/>
    </row>
    <row r="46" spans="1:10" x14ac:dyDescent="0.25">
      <c r="A46" s="6">
        <v>1940</v>
      </c>
      <c r="B46" s="909"/>
      <c r="C46" s="924"/>
      <c r="D46" s="882"/>
      <c r="E46" s="1045">
        <f>'UK sources'!F45</f>
        <v>4.09</v>
      </c>
      <c r="F46" s="221"/>
      <c r="G46" s="890"/>
      <c r="H46" s="1045">
        <f>'UK sources'!Q45*100</f>
        <v>50.977439880371101</v>
      </c>
      <c r="I46" s="223"/>
      <c r="J46" s="812"/>
    </row>
    <row r="47" spans="1:10" x14ac:dyDescent="0.25">
      <c r="A47" s="6">
        <v>1941</v>
      </c>
      <c r="B47" s="909"/>
      <c r="C47" s="924"/>
      <c r="D47" s="882"/>
      <c r="E47" s="1045">
        <f>'UK sources'!F46</f>
        <v>3.57</v>
      </c>
      <c r="F47" s="221"/>
      <c r="G47" s="890"/>
      <c r="H47" s="1045">
        <f>'UK sources'!Q46*100</f>
        <v>49.850311279296896</v>
      </c>
      <c r="I47" s="223"/>
      <c r="J47" s="812"/>
    </row>
    <row r="48" spans="1:10" x14ac:dyDescent="0.25">
      <c r="A48" s="6">
        <v>1942</v>
      </c>
      <c r="B48" s="909"/>
      <c r="C48" s="924"/>
      <c r="D48" s="882"/>
      <c r="E48" s="1045">
        <f>'UK sources'!F47</f>
        <v>3.15</v>
      </c>
      <c r="F48" s="221"/>
      <c r="G48" s="890"/>
      <c r="H48" s="1045"/>
      <c r="I48" s="223"/>
      <c r="J48" s="812"/>
    </row>
    <row r="49" spans="1:10" x14ac:dyDescent="0.25">
      <c r="A49" s="6">
        <v>1943</v>
      </c>
      <c r="B49" s="909"/>
      <c r="C49" s="924"/>
      <c r="D49" s="882"/>
      <c r="E49" s="1045">
        <f>'UK sources'!F48</f>
        <v>2.98</v>
      </c>
      <c r="F49" s="221"/>
      <c r="G49" s="890"/>
      <c r="H49" s="1045"/>
      <c r="I49" s="223"/>
      <c r="J49" s="812"/>
    </row>
    <row r="50" spans="1:10" x14ac:dyDescent="0.25">
      <c r="A50" s="6">
        <v>1944</v>
      </c>
      <c r="B50" s="909"/>
      <c r="C50" s="924"/>
      <c r="D50" s="882"/>
      <c r="E50" s="1045">
        <f>'UK sources'!F49</f>
        <v>2.9</v>
      </c>
      <c r="F50" s="221"/>
      <c r="G50" s="890"/>
      <c r="H50" s="1045"/>
      <c r="I50" s="223"/>
      <c r="J50" s="812"/>
    </row>
    <row r="51" spans="1:10" x14ac:dyDescent="0.25">
      <c r="A51" s="6">
        <v>1945</v>
      </c>
      <c r="B51" s="909"/>
      <c r="C51" s="924"/>
      <c r="D51" s="882"/>
      <c r="E51" s="1045">
        <f>'UK sources'!F50</f>
        <v>2.95</v>
      </c>
      <c r="F51" s="221"/>
      <c r="G51" s="890"/>
      <c r="H51" s="1045"/>
      <c r="I51" s="223"/>
      <c r="J51" s="812"/>
    </row>
    <row r="52" spans="1:10" x14ac:dyDescent="0.25">
      <c r="A52" s="6">
        <v>1946</v>
      </c>
      <c r="B52" s="909"/>
      <c r="C52" s="924"/>
      <c r="D52" s="882"/>
      <c r="E52" s="1045">
        <f>'UK sources'!F51</f>
        <v>3.1</v>
      </c>
      <c r="F52" s="221"/>
      <c r="G52" s="890"/>
      <c r="H52" s="1045">
        <f>'UK sources'!Q51*100</f>
        <v>46.076438903808601</v>
      </c>
      <c r="I52" s="223"/>
      <c r="J52" s="812"/>
    </row>
    <row r="53" spans="1:10" x14ac:dyDescent="0.25">
      <c r="A53" s="6">
        <v>1947</v>
      </c>
      <c r="B53" s="909"/>
      <c r="C53" s="924"/>
      <c r="D53" s="882"/>
      <c r="E53" s="1045">
        <f>'UK sources'!F52</f>
        <v>2.81</v>
      </c>
      <c r="F53" s="221"/>
      <c r="G53" s="890"/>
      <c r="H53" s="1045">
        <f>'UK sources'!Q52*100</f>
        <v>44.949310302734403</v>
      </c>
      <c r="I53" s="223"/>
      <c r="J53" s="812"/>
    </row>
    <row r="54" spans="1:10" x14ac:dyDescent="0.25">
      <c r="A54" s="6">
        <v>1948</v>
      </c>
      <c r="B54" s="909"/>
      <c r="C54" s="924"/>
      <c r="D54" s="882"/>
      <c r="E54" s="1045">
        <f>'UK sources'!F53</f>
        <v>2.63</v>
      </c>
      <c r="F54" s="221"/>
      <c r="G54" s="890"/>
      <c r="H54" s="1045">
        <f>'UK sources'!Q53*100</f>
        <v>44.3857421875</v>
      </c>
      <c r="I54" s="223"/>
      <c r="J54" s="812"/>
    </row>
    <row r="55" spans="1:10" x14ac:dyDescent="0.25">
      <c r="A55" s="6">
        <v>1949</v>
      </c>
      <c r="B55" s="909">
        <f>'UK sources'!B54</f>
        <v>35.5</v>
      </c>
      <c r="C55" s="924"/>
      <c r="D55" s="882">
        <f>'UK sources'!E54</f>
        <v>11.469999999999999</v>
      </c>
      <c r="E55" s="1045">
        <f>'UK sources'!F54</f>
        <v>2.34</v>
      </c>
      <c r="F55" s="221"/>
      <c r="G55" s="891"/>
      <c r="H55" s="1045">
        <f>'UK sources'!Q54*100</f>
        <v>43.3793754577637</v>
      </c>
      <c r="I55" s="223"/>
      <c r="J55" s="812"/>
    </row>
    <row r="56" spans="1:10" x14ac:dyDescent="0.25">
      <c r="A56" s="6">
        <v>1950</v>
      </c>
      <c r="B56" s="909"/>
      <c r="C56" s="924"/>
      <c r="D56" s="882"/>
      <c r="E56" s="1045">
        <f>'UK sources'!F55</f>
        <v>2.42</v>
      </c>
      <c r="F56" s="221"/>
      <c r="G56" s="891"/>
      <c r="H56" s="1045">
        <f>'UK sources'!Q55*100</f>
        <v>43.041618347167997</v>
      </c>
      <c r="I56" s="223"/>
      <c r="J56" s="812"/>
    </row>
    <row r="57" spans="1:10" x14ac:dyDescent="0.25">
      <c r="A57" s="6">
        <v>1951</v>
      </c>
      <c r="B57" s="909"/>
      <c r="C57" s="924"/>
      <c r="D57" s="882">
        <f>'UK sources'!E56</f>
        <v>10.89</v>
      </c>
      <c r="E57" s="1045">
        <f>'UK sources'!F56</f>
        <v>2.15</v>
      </c>
      <c r="F57" s="221"/>
      <c r="G57" s="891"/>
      <c r="H57" s="1045">
        <f>'UK sources'!Q56*100</f>
        <v>41.852638244628899</v>
      </c>
      <c r="I57" s="223"/>
      <c r="J57" s="812"/>
    </row>
    <row r="58" spans="1:10" x14ac:dyDescent="0.25">
      <c r="A58" s="6">
        <v>1952</v>
      </c>
      <c r="B58" s="909"/>
      <c r="C58" s="924"/>
      <c r="D58" s="882">
        <f>'UK sources'!E57</f>
        <v>10.199999999999999</v>
      </c>
      <c r="E58" s="1045">
        <f>'UK sources'!F57</f>
        <v>1.97</v>
      </c>
      <c r="F58" s="221"/>
      <c r="G58" s="891"/>
      <c r="H58" s="1045">
        <f>'UK sources'!Q57*100</f>
        <v>38.775558471679702</v>
      </c>
      <c r="I58" s="223"/>
      <c r="J58" s="812"/>
    </row>
    <row r="59" spans="1:10" x14ac:dyDescent="0.25">
      <c r="A59" s="6">
        <v>1953</v>
      </c>
      <c r="B59" s="909"/>
      <c r="C59" s="924"/>
      <c r="D59" s="882">
        <f>'UK sources'!E58</f>
        <v>9.7199999999999989</v>
      </c>
      <c r="E59" s="1045">
        <f>'UK sources'!F58</f>
        <v>1.84</v>
      </c>
      <c r="F59" s="221"/>
      <c r="G59" s="891"/>
      <c r="H59" s="1045">
        <f>'UK sources'!Q58*100</f>
        <v>38.8871459960938</v>
      </c>
      <c r="I59" s="223"/>
      <c r="J59" s="812"/>
    </row>
    <row r="60" spans="1:10" x14ac:dyDescent="0.25">
      <c r="A60" s="6">
        <v>1954</v>
      </c>
      <c r="B60" s="909">
        <f>'UK sources'!B59</f>
        <v>35.799999999999997</v>
      </c>
      <c r="C60" s="924"/>
      <c r="D60" s="882">
        <f>'UK sources'!E59</f>
        <v>9.67</v>
      </c>
      <c r="E60" s="1045">
        <f>'UK sources'!F59</f>
        <v>1.8</v>
      </c>
      <c r="F60" s="221"/>
      <c r="G60" s="891">
        <f>'UK sources'!J59*UK!G$74/'UK sources'!J$73</f>
        <v>162.44238678279569</v>
      </c>
      <c r="H60" s="1045">
        <f>'UK sources'!Q59*100</f>
        <v>40.930950164794901</v>
      </c>
      <c r="I60" s="223"/>
      <c r="J60" s="812"/>
    </row>
    <row r="61" spans="1:10" x14ac:dyDescent="0.25">
      <c r="A61" s="6">
        <v>1955</v>
      </c>
      <c r="B61" s="909"/>
      <c r="C61" s="924"/>
      <c r="D61" s="882">
        <f>'UK sources'!E60</f>
        <v>9.3000000000000007</v>
      </c>
      <c r="E61" s="1045">
        <f>'UK sources'!F60</f>
        <v>1.77</v>
      </c>
      <c r="F61" s="221"/>
      <c r="G61" s="891">
        <f>'UK sources'!J60*UK!G$74/'UK sources'!J$73</f>
        <v>162.9635070039736</v>
      </c>
      <c r="H61" s="1045">
        <f>'UK sources'!Q60*100</f>
        <v>37.862289428710902</v>
      </c>
      <c r="I61" s="223"/>
      <c r="J61" s="812"/>
    </row>
    <row r="62" spans="1:10" x14ac:dyDescent="0.25">
      <c r="A62" s="6">
        <v>1956</v>
      </c>
      <c r="B62" s="909"/>
      <c r="C62" s="924"/>
      <c r="D62" s="882">
        <f>'UK sources'!E61</f>
        <v>8.75</v>
      </c>
      <c r="E62" s="1045">
        <f>'UK sources'!F61</f>
        <v>1.6</v>
      </c>
      <c r="F62" s="221"/>
      <c r="G62" s="891">
        <f>'UK sources'!J61*UK!G$74/'UK sources'!J$73</f>
        <v>161.80061773174154</v>
      </c>
      <c r="H62" s="1045">
        <f>'UK sources'!Q61*100</f>
        <v>37.906074523925795</v>
      </c>
      <c r="I62" s="223"/>
      <c r="J62" s="812"/>
    </row>
    <row r="63" spans="1:10" x14ac:dyDescent="0.25">
      <c r="A63" s="6">
        <v>1957</v>
      </c>
      <c r="B63" s="909"/>
      <c r="C63" s="924"/>
      <c r="D63" s="882">
        <f>'UK sources'!E62</f>
        <v>8.6999999999999993</v>
      </c>
      <c r="E63" s="1045">
        <f>'UK sources'!F62</f>
        <v>1.57</v>
      </c>
      <c r="F63" s="221"/>
      <c r="G63" s="891">
        <f>'UK sources'!J62*UK!G$74/'UK sources'!J$73</f>
        <v>163.32696284272222</v>
      </c>
      <c r="H63" s="1045">
        <f>'UK sources'!Q62*100</f>
        <v>36.568984985351598</v>
      </c>
      <c r="I63" s="223"/>
      <c r="J63" s="812"/>
    </row>
    <row r="64" spans="1:10" x14ac:dyDescent="0.25">
      <c r="A64" s="6">
        <v>1958</v>
      </c>
      <c r="B64" s="909"/>
      <c r="C64" s="924"/>
      <c r="D64" s="882">
        <f>'UK sources'!E63</f>
        <v>8.76</v>
      </c>
      <c r="E64" s="1045">
        <f>'UK sources'!F63</f>
        <v>1.57</v>
      </c>
      <c r="F64" s="221"/>
      <c r="G64" s="891">
        <f>'UK sources'!J63*UK!G$74/'UK sources'!J$73</f>
        <v>164.64223786397557</v>
      </c>
      <c r="H64" s="1045">
        <f>'UK sources'!Q63*100</f>
        <v>35.279254913330099</v>
      </c>
      <c r="I64" s="223"/>
      <c r="J64" s="812"/>
    </row>
    <row r="65" spans="1:10" x14ac:dyDescent="0.25">
      <c r="A65" s="6">
        <v>1959</v>
      </c>
      <c r="B65" s="909">
        <f>'UK sources'!B64</f>
        <v>36</v>
      </c>
      <c r="C65" s="924"/>
      <c r="D65" s="882">
        <f>'UK sources'!E64</f>
        <v>8.6</v>
      </c>
      <c r="E65" s="1045">
        <f>'UK sources'!F64</f>
        <v>1.52</v>
      </c>
      <c r="F65" s="221"/>
      <c r="G65" s="891">
        <f>'UK sources'!J64*UK!G$74/'UK sources'!J$73</f>
        <v>168.10761173189042</v>
      </c>
      <c r="H65" s="1045">
        <f>'UK sources'!Q64*100</f>
        <v>36.094085693359403</v>
      </c>
      <c r="I65" s="223"/>
      <c r="J65" s="812"/>
    </row>
    <row r="66" spans="1:10" x14ac:dyDescent="0.25">
      <c r="A66" s="6">
        <v>1960</v>
      </c>
      <c r="B66" s="909"/>
      <c r="C66" s="924"/>
      <c r="D66" s="882">
        <f>'UK sources'!E65</f>
        <v>8.870000000000001</v>
      </c>
      <c r="E66" s="1045">
        <f>'UK sources'!F65</f>
        <v>1.63</v>
      </c>
      <c r="F66" s="221"/>
      <c r="G66" s="891">
        <f>'UK sources'!J65*UK!G$74/'UK sources'!J$73</f>
        <v>168.69473445706058</v>
      </c>
      <c r="H66" s="1045">
        <f>'UK sources'!Q65*100</f>
        <v>35.044082641601598</v>
      </c>
      <c r="I66" s="223"/>
      <c r="J66" s="812"/>
    </row>
    <row r="67" spans="1:10" x14ac:dyDescent="0.25">
      <c r="A67" s="6">
        <v>1961</v>
      </c>
      <c r="B67" s="909"/>
      <c r="C67" s="927">
        <f>'UK sources'!C66*100</f>
        <v>26.11112</v>
      </c>
      <c r="D67" s="882"/>
      <c r="E67" s="1045"/>
      <c r="F67" s="222">
        <f>'UK sources'!H66*100</f>
        <v>13.023075019554723</v>
      </c>
      <c r="G67" s="891">
        <f>'UK sources'!J66*UK!G$74/'UK sources'!J$73</f>
        <v>168.09871689533452</v>
      </c>
      <c r="H67" s="1045">
        <f>'UK sources'!Q66*100</f>
        <v>34.033084869384801</v>
      </c>
      <c r="I67" s="223"/>
      <c r="J67" s="812"/>
    </row>
    <row r="68" spans="1:10" x14ac:dyDescent="0.25">
      <c r="A68" s="6">
        <v>1962</v>
      </c>
      <c r="B68" s="909">
        <f>'UK sources'!B67</f>
        <v>35.6</v>
      </c>
      <c r="C68" s="927">
        <f>'UK sources'!C67*100</f>
        <v>24.83952</v>
      </c>
      <c r="D68" s="882">
        <f>'UK sources'!E67</f>
        <v>8.43</v>
      </c>
      <c r="E68" s="1045">
        <f>'UK sources'!F67</f>
        <v>1.52</v>
      </c>
      <c r="F68" s="222">
        <f>'UK sources'!H67*100</f>
        <v>13.387429566848033</v>
      </c>
      <c r="G68" s="891">
        <f>'UK sources'!J67*UK!G$74/'UK sources'!J$73</f>
        <v>167.85534453066731</v>
      </c>
      <c r="H68" s="1045">
        <f>'UK sources'!Q67*100</f>
        <v>32.764026641845703</v>
      </c>
      <c r="I68" s="223"/>
      <c r="J68" s="812"/>
    </row>
    <row r="69" spans="1:10" x14ac:dyDescent="0.25">
      <c r="A69" s="6">
        <v>1963</v>
      </c>
      <c r="B69" s="909">
        <f>'UK sources'!B68</f>
        <v>35.6</v>
      </c>
      <c r="C69" s="927">
        <f>'UK sources'!C68*100</f>
        <v>27.112989999999996</v>
      </c>
      <c r="D69" s="882">
        <f>'UK sources'!E68</f>
        <v>8.49</v>
      </c>
      <c r="E69" s="1045">
        <f>'UK sources'!F68</f>
        <v>1.47</v>
      </c>
      <c r="F69" s="222">
        <f>'UK sources'!H68*100</f>
        <v>14.949703475752321</v>
      </c>
      <c r="G69" s="891">
        <f>'UK sources'!J68*UK!G$74/'UK sources'!J$73</f>
        <v>166.02439770386371</v>
      </c>
      <c r="H69" s="1045">
        <f>'UK sources'!Q68*100</f>
        <v>32.382762908935497</v>
      </c>
      <c r="I69" s="223"/>
      <c r="J69" s="812"/>
    </row>
    <row r="70" spans="1:10" x14ac:dyDescent="0.25">
      <c r="A70" s="6">
        <v>1964</v>
      </c>
      <c r="B70" s="909">
        <f>'UK sources'!B69</f>
        <v>36.6</v>
      </c>
      <c r="C70" s="927">
        <f>'UK sources'!C69*100</f>
        <v>26.413180000000004</v>
      </c>
      <c r="D70" s="882">
        <f>'UK sources'!E69</f>
        <v>8.48</v>
      </c>
      <c r="E70" s="1045">
        <f>'UK sources'!F69</f>
        <v>1.49</v>
      </c>
      <c r="F70" s="222">
        <f>'UK sources'!H69*100</f>
        <v>12.144547982170726</v>
      </c>
      <c r="G70" s="891">
        <f>'UK sources'!J69*UK!G$74/'UK sources'!J$73</f>
        <v>172.31049596801245</v>
      </c>
      <c r="H70" s="1045">
        <f>'UK sources'!Q69*100</f>
        <v>32.071765899658203</v>
      </c>
      <c r="I70" s="223"/>
      <c r="J70" s="812"/>
    </row>
    <row r="71" spans="1:10" x14ac:dyDescent="0.25">
      <c r="A71" s="6">
        <v>1965</v>
      </c>
      <c r="B71" s="909">
        <f>'UK sources'!B70</f>
        <v>35.4</v>
      </c>
      <c r="C71" s="927">
        <f>'UK sources'!C70*100</f>
        <v>25.124479999999998</v>
      </c>
      <c r="D71" s="882">
        <f>'UK sources'!E70</f>
        <v>8.5500000000000007</v>
      </c>
      <c r="E71" s="1045">
        <f>'UK sources'!F70</f>
        <v>1.52</v>
      </c>
      <c r="F71" s="222">
        <f>'UK sources'!H70*100</f>
        <v>13.138694457251553</v>
      </c>
      <c r="G71" s="891">
        <f>'UK sources'!J70*UK!G$74/'UK sources'!J$73</f>
        <v>175.85227598404367</v>
      </c>
      <c r="H71" s="1045">
        <f>'UK sources'!Q70*100</f>
        <v>30.9360542297363</v>
      </c>
      <c r="I71" s="223"/>
      <c r="J71" s="812"/>
    </row>
    <row r="72" spans="1:10" x14ac:dyDescent="0.25">
      <c r="A72" s="6">
        <v>1966</v>
      </c>
      <c r="B72" s="909">
        <f>'UK sources'!B71</f>
        <v>33.700000000000003</v>
      </c>
      <c r="C72" s="927">
        <f>'UK sources'!C71*100</f>
        <v>26.063399999999998</v>
      </c>
      <c r="D72" s="882">
        <f>'UK sources'!E71</f>
        <v>7.9200000000000008</v>
      </c>
      <c r="E72" s="1045">
        <f>'UK sources'!F71</f>
        <v>1.37</v>
      </c>
      <c r="F72" s="222">
        <f>'UK sources'!H71*100</f>
        <v>13.295290848227923</v>
      </c>
      <c r="G72" s="891">
        <f>'UK sources'!J71*UK!G$74/'UK sources'!J$73</f>
        <v>174.42581399433672</v>
      </c>
      <c r="H72" s="1045">
        <f>'UK sources'!Q71*100</f>
        <v>29.2706794738769</v>
      </c>
      <c r="I72" s="223"/>
      <c r="J72" s="812"/>
    </row>
    <row r="73" spans="1:10" x14ac:dyDescent="0.25">
      <c r="A73" s="6">
        <v>1967</v>
      </c>
      <c r="B73" s="909">
        <f>'UK sources'!B72</f>
        <v>33.5</v>
      </c>
      <c r="C73" s="927">
        <f>'UK sources'!C72*100</f>
        <v>25.09403</v>
      </c>
      <c r="D73" s="882">
        <f>'UK sources'!E72</f>
        <v>7.6899999999999995</v>
      </c>
      <c r="E73" s="1045">
        <f>'UK sources'!F72</f>
        <v>1.25</v>
      </c>
      <c r="F73" s="222">
        <f>'UK sources'!H72*100</f>
        <v>13.066232106539569</v>
      </c>
      <c r="G73" s="891">
        <f>'UK sources'!J72*UK!G$74/'UK sources'!J$73</f>
        <v>173.29282029461947</v>
      </c>
      <c r="H73" s="1045">
        <f>'UK sources'!Q72*100</f>
        <v>29.9123420715332</v>
      </c>
      <c r="I73" s="223"/>
      <c r="J73" s="812"/>
    </row>
    <row r="74" spans="1:10" x14ac:dyDescent="0.25">
      <c r="A74" s="6">
        <v>1968</v>
      </c>
      <c r="B74" s="909">
        <f>'UK sources'!B73</f>
        <v>33.200000000000003</v>
      </c>
      <c r="C74" s="927">
        <f>'UK sources'!C73*100</f>
        <v>24.950839999999999</v>
      </c>
      <c r="D74" s="882">
        <f>'UK sources'!E73</f>
        <v>7.5399999999999991</v>
      </c>
      <c r="E74" s="1045">
        <f>'UK sources'!F73</f>
        <v>1.21</v>
      </c>
      <c r="F74" s="222">
        <f>'UK sources'!H73*100</f>
        <v>12.031626985115029</v>
      </c>
      <c r="G74" s="929">
        <f>'UK sources'!K73*UK!G$103/'UK sources'!K$102</f>
        <v>172.95730135350883</v>
      </c>
      <c r="H74" s="1045">
        <f>'UK sources'!Q73*100</f>
        <v>30.529533386230501</v>
      </c>
      <c r="I74" s="223"/>
      <c r="J74" s="812"/>
    </row>
    <row r="75" spans="1:10" x14ac:dyDescent="0.25">
      <c r="A75" s="6">
        <v>1969</v>
      </c>
      <c r="B75" s="909">
        <f>'UK sources'!B74</f>
        <v>33.5</v>
      </c>
      <c r="C75" s="927">
        <f>'UK sources'!C74*100</f>
        <v>25.66273</v>
      </c>
      <c r="D75" s="882">
        <f>'UK sources'!E74</f>
        <v>7.46</v>
      </c>
      <c r="E75" s="1045">
        <f>'UK sources'!F74</f>
        <v>1.22</v>
      </c>
      <c r="F75" s="222">
        <f>'UK sources'!H74*100</f>
        <v>13.779221932103617</v>
      </c>
      <c r="G75" s="891"/>
      <c r="H75" s="1045">
        <f>'UK sources'!Q74*100</f>
        <v>27.601142883300799</v>
      </c>
      <c r="I75" s="223"/>
      <c r="J75" s="812"/>
    </row>
    <row r="76" spans="1:10" x14ac:dyDescent="0.25">
      <c r="A76" s="6">
        <v>1970</v>
      </c>
      <c r="B76" s="909">
        <f>'UK sources'!B75</f>
        <v>33.9</v>
      </c>
      <c r="C76" s="927">
        <f>'UK sources'!C75*100</f>
        <v>25.914639999999999</v>
      </c>
      <c r="D76" s="882">
        <f>'UK sources'!E75</f>
        <v>7.0499999999999989</v>
      </c>
      <c r="E76" s="1045">
        <f>'UK sources'!F75</f>
        <v>1.05</v>
      </c>
      <c r="F76" s="222">
        <f>'UK sources'!H75*100</f>
        <v>13.02802505772396</v>
      </c>
      <c r="G76" s="891">
        <f>'UK sources'!K75*UK!G$103/'UK sources'!K$102</f>
        <v>173.8498562343469</v>
      </c>
      <c r="H76" s="1045">
        <f>'UK sources'!Q75*100</f>
        <v>27.386711120605501</v>
      </c>
      <c r="I76" s="223"/>
      <c r="J76" s="812"/>
    </row>
    <row r="77" spans="1:10" x14ac:dyDescent="0.25">
      <c r="A77" s="6">
        <v>1971</v>
      </c>
      <c r="B77" s="909">
        <f>'UK sources'!B76</f>
        <v>34.200000000000003</v>
      </c>
      <c r="C77" s="927">
        <f>'UK sources'!C76*100</f>
        <v>26.631860000000003</v>
      </c>
      <c r="D77" s="882">
        <f>'UK sources'!E76</f>
        <v>7.02</v>
      </c>
      <c r="E77" s="1045">
        <f>'UK sources'!F76</f>
        <v>1.0900000000000001</v>
      </c>
      <c r="F77" s="222">
        <f>'UK sources'!H76*100</f>
        <v>14.752955206013461</v>
      </c>
      <c r="G77" s="891">
        <f>'UK sources'!K76*UK!G$103/'UK sources'!K$102</f>
        <v>171.86640094359564</v>
      </c>
      <c r="H77" s="1045">
        <f>'UK sources'!Q76*100</f>
        <v>26.727466583252003</v>
      </c>
      <c r="I77" s="223"/>
      <c r="J77" s="812"/>
    </row>
    <row r="78" spans="1:10" x14ac:dyDescent="0.25">
      <c r="A78" s="6">
        <v>1972</v>
      </c>
      <c r="B78" s="909">
        <f>'UK sources'!B77</f>
        <v>33.1</v>
      </c>
      <c r="C78" s="927">
        <f>'UK sources'!C77*100</f>
        <v>26.929760000000002</v>
      </c>
      <c r="D78" s="882">
        <f>'UK sources'!E77</f>
        <v>6.94</v>
      </c>
      <c r="E78" s="1045">
        <f>'UK sources'!F77</f>
        <v>1.04</v>
      </c>
      <c r="F78" s="222">
        <f>'UK sources'!H77*100</f>
        <v>15.781528618963439</v>
      </c>
      <c r="G78" s="891">
        <f>'UK sources'!K77*UK!G$103/'UK sources'!K$102</f>
        <v>171.66805541452052</v>
      </c>
      <c r="H78" s="1045">
        <f>'UK sources'!Q77*100</f>
        <v>28.352386474609396</v>
      </c>
      <c r="I78" s="223"/>
      <c r="J78" s="812"/>
    </row>
    <row r="79" spans="1:10" x14ac:dyDescent="0.25">
      <c r="A79" s="6">
        <v>1973</v>
      </c>
      <c r="B79" s="909">
        <f>'UK sources'!B78</f>
        <v>32.799999999999997</v>
      </c>
      <c r="C79" s="927">
        <f>'UK sources'!C78*100</f>
        <v>25.858740000000001</v>
      </c>
      <c r="D79" s="882">
        <f>'UK sources'!E78</f>
        <v>6.99</v>
      </c>
      <c r="E79" s="1045">
        <f>'UK sources'!F78</f>
        <v>1.08</v>
      </c>
      <c r="F79" s="222">
        <f>'UK sources'!H78*100</f>
        <v>13.576747179357659</v>
      </c>
      <c r="G79" s="891">
        <f>'UK sources'!K78*UK!G$103/'UK sources'!K$102</f>
        <v>169.58542735923172</v>
      </c>
      <c r="H79" s="1045">
        <f>'UK sources'!Q78*100</f>
        <v>26.6657524108887</v>
      </c>
      <c r="I79" s="223"/>
      <c r="J79" s="812"/>
    </row>
    <row r="80" spans="1:10" x14ac:dyDescent="0.25">
      <c r="A80" s="6">
        <v>1974</v>
      </c>
      <c r="B80" s="909">
        <f>'UK sources'!B79</f>
        <v>32.4</v>
      </c>
      <c r="C80" s="927">
        <f>'UK sources'!C79*100</f>
        <v>25.112349999999999</v>
      </c>
      <c r="D80" s="882">
        <f>'UK sources'!E79</f>
        <v>6.54</v>
      </c>
      <c r="E80" s="1045">
        <f>'UK sources'!F79</f>
        <v>1.02</v>
      </c>
      <c r="F80" s="222">
        <f>'UK sources'!H79*100</f>
        <v>13.452995140137755</v>
      </c>
      <c r="G80" s="891">
        <f>'UK sources'!K79*UK!G$103/'UK sources'!K$102</f>
        <v>165.81686230680432</v>
      </c>
      <c r="H80" s="1045">
        <f>'UK sources'!Q79*100</f>
        <v>23.667243957519499</v>
      </c>
      <c r="I80" s="227"/>
      <c r="J80" s="813"/>
    </row>
    <row r="81" spans="1:10" x14ac:dyDescent="0.25">
      <c r="A81" s="6">
        <v>1975</v>
      </c>
      <c r="B81" s="909">
        <f>'UK sources'!B80</f>
        <v>31.5</v>
      </c>
      <c r="C81" s="927">
        <f>'UK sources'!C80*100</f>
        <v>24.296590000000002</v>
      </c>
      <c r="D81" s="882">
        <f>'UK sources'!E80</f>
        <v>6.1</v>
      </c>
      <c r="E81" s="1045">
        <f>'UK sources'!F80</f>
        <v>0.91</v>
      </c>
      <c r="F81" s="222">
        <f>'UK sources'!H80*100</f>
        <v>12.544094166894029</v>
      </c>
      <c r="G81" s="891">
        <f>'UK sources'!K80*UK!G$103/'UK sources'!K$102</f>
        <v>166.11438060041701</v>
      </c>
      <c r="H81" s="1045">
        <f>'UK sources'!Q80*100</f>
        <v>22.126346588134798</v>
      </c>
      <c r="I81" s="227"/>
      <c r="J81" s="813"/>
    </row>
    <row r="82" spans="1:10" x14ac:dyDescent="0.25">
      <c r="A82" s="6">
        <v>1976</v>
      </c>
      <c r="B82" s="909">
        <f>'UK sources'!B81</f>
        <v>31.5</v>
      </c>
      <c r="C82" s="927">
        <f>'UK sources'!C81*100</f>
        <v>24.26097</v>
      </c>
      <c r="D82" s="882">
        <f>'UK sources'!E81</f>
        <v>5.89</v>
      </c>
      <c r="E82" s="1045">
        <f>'UK sources'!F81</f>
        <v>0.86</v>
      </c>
      <c r="F82" s="222">
        <f>'UK sources'!H81*100</f>
        <v>12.280758368762758</v>
      </c>
      <c r="G82" s="891">
        <f>'UK sources'!K81*UK!G$103/'UK sources'!K$102</f>
        <v>167.00693548125508</v>
      </c>
      <c r="H82" s="1045">
        <f>'UK sources'!Q81*100</f>
        <v>23.081130981445298</v>
      </c>
      <c r="I82" s="227"/>
      <c r="J82" s="813"/>
    </row>
    <row r="83" spans="1:10" x14ac:dyDescent="0.25">
      <c r="A83" s="6">
        <v>1977</v>
      </c>
      <c r="B83" s="909"/>
      <c r="C83" s="927">
        <f>'UK sources'!C82*100</f>
        <v>23.95271</v>
      </c>
      <c r="D83" s="882">
        <f>'UK sources'!E82</f>
        <v>5.93</v>
      </c>
      <c r="E83" s="1045">
        <f>'UK sources'!F82</f>
        <v>0.82</v>
      </c>
      <c r="F83" s="222">
        <f>'UK sources'!H82*100</f>
        <v>11.339098851238205</v>
      </c>
      <c r="G83" s="891">
        <f>'UK sources'!K82*UK!G$103/'UK sources'!K$102</f>
        <v>165.51934401319164</v>
      </c>
      <c r="H83" s="1045">
        <f>'UK sources'!Q82*100</f>
        <v>20.628108978271502</v>
      </c>
      <c r="I83" s="227"/>
      <c r="J83" s="813"/>
    </row>
    <row r="84" spans="1:10" x14ac:dyDescent="0.25">
      <c r="A84" s="6">
        <v>1978</v>
      </c>
      <c r="B84" s="909"/>
      <c r="C84" s="927">
        <f>'UK sources'!C83*100</f>
        <v>23.956710000000001</v>
      </c>
      <c r="D84" s="882">
        <f>'UK sources'!E83</f>
        <v>5.72</v>
      </c>
      <c r="E84" s="1045">
        <f>'UK sources'!F83</f>
        <v>0.79</v>
      </c>
      <c r="F84" s="222">
        <f>'UK sources'!H83*100</f>
        <v>13.054200820822901</v>
      </c>
      <c r="G84" s="891">
        <f>'UK sources'!K83*UK!G$103/'UK sources'!K$102</f>
        <v>165.42017124865407</v>
      </c>
      <c r="H84" s="1045">
        <f>'UK sources'!Q83*100</f>
        <v>21.154739379882802</v>
      </c>
      <c r="I84" s="227"/>
      <c r="J84" s="813"/>
    </row>
    <row r="85" spans="1:10" x14ac:dyDescent="0.25">
      <c r="A85" s="6">
        <v>1979</v>
      </c>
      <c r="B85" s="909"/>
      <c r="C85" s="927">
        <f>'UK sources'!C84*100</f>
        <v>25.309809999999999</v>
      </c>
      <c r="D85" s="882">
        <f>'UK sources'!E84</f>
        <v>5.93</v>
      </c>
      <c r="E85" s="1045">
        <f>'UK sources'!F84</f>
        <v>0.83</v>
      </c>
      <c r="F85" s="222">
        <f>'UK sources'!H84*100</f>
        <v>13.331027219504183</v>
      </c>
      <c r="G85" s="891">
        <f>'UK sources'!K84*UK!G$103/'UK sources'!K$102</f>
        <v>166.70941718764237</v>
      </c>
      <c r="H85" s="1045">
        <f>'UK sources'!Q84*100</f>
        <v>18.5258693695068</v>
      </c>
      <c r="I85" s="227"/>
      <c r="J85" s="813"/>
    </row>
    <row r="86" spans="1:10" x14ac:dyDescent="0.25">
      <c r="A86" s="6">
        <v>1980</v>
      </c>
      <c r="B86" s="909"/>
      <c r="C86" s="927">
        <f>'UK sources'!C85*100</f>
        <v>25.74991</v>
      </c>
      <c r="D86" s="882"/>
      <c r="E86" s="1045"/>
      <c r="F86" s="222">
        <f>'UK sources'!H85*100</f>
        <v>15.199352201902286</v>
      </c>
      <c r="G86" s="891">
        <f>'UK sources'!K85*UK!G$103/'UK sources'!K$102</f>
        <v>169.18873630108146</v>
      </c>
      <c r="H86" s="1045">
        <f>'UK sources'!Q85*100</f>
        <v>18.754444122314499</v>
      </c>
      <c r="I86" s="227"/>
      <c r="J86" s="813"/>
    </row>
    <row r="87" spans="1:10" x14ac:dyDescent="0.25">
      <c r="A87" s="6">
        <v>1981</v>
      </c>
      <c r="B87" s="909"/>
      <c r="C87" s="927">
        <f>'UK sources'!C86*100</f>
        <v>26.325989999999997</v>
      </c>
      <c r="D87" s="882">
        <f>'UK sources'!E86</f>
        <v>6.67</v>
      </c>
      <c r="E87" s="1045">
        <f>'UK sources'!F86</f>
        <v>0.99</v>
      </c>
      <c r="F87" s="222">
        <f>'UK sources'!H86*100</f>
        <v>13.6434674293053</v>
      </c>
      <c r="G87" s="891">
        <f>'UK sources'!K86*UK!G$103/'UK sources'!K$102</f>
        <v>174.34572005703473</v>
      </c>
      <c r="H87" s="1045">
        <f>'UK sources'!Q86*100</f>
        <v>17.385614395141598</v>
      </c>
      <c r="I87" s="227"/>
      <c r="J87" s="813"/>
    </row>
    <row r="88" spans="1:10" x14ac:dyDescent="0.25">
      <c r="A88" s="6">
        <v>1982</v>
      </c>
      <c r="B88" s="909"/>
      <c r="C88" s="927">
        <f>'UK sources'!C87*100</f>
        <v>26.119120000000002</v>
      </c>
      <c r="D88" s="882">
        <f>'UK sources'!E87</f>
        <v>6.8500000000000005</v>
      </c>
      <c r="E88" s="1045">
        <f>'UK sources'!F87</f>
        <v>1.07</v>
      </c>
      <c r="F88" s="222">
        <f>'UK sources'!H87*100</f>
        <v>12.166025088022657</v>
      </c>
      <c r="G88" s="891">
        <f>'UK sources'!K87*UK!G$103/'UK sources'!K$102</f>
        <v>174.94075664426006</v>
      </c>
      <c r="H88" s="1045">
        <f>'UK sources'!Q87*100</f>
        <v>17.202716827392599</v>
      </c>
      <c r="I88" s="227"/>
      <c r="J88" s="813"/>
    </row>
    <row r="89" spans="1:10" x14ac:dyDescent="0.25">
      <c r="A89" s="6">
        <v>1983</v>
      </c>
      <c r="B89" s="909"/>
      <c r="C89" s="927">
        <f>'UK sources'!C88*100</f>
        <v>26.784219999999998</v>
      </c>
      <c r="D89" s="882">
        <f>'UK sources'!E88</f>
        <v>6.83</v>
      </c>
      <c r="E89" s="1045">
        <f>'UK sources'!F88</f>
        <v>1.04</v>
      </c>
      <c r="F89" s="222">
        <f>'UK sources'!H88*100</f>
        <v>12.629016554702346</v>
      </c>
      <c r="G89" s="891">
        <f>'UK sources'!K88*UK!G$103/'UK sources'!K$102</f>
        <v>175.43662046694789</v>
      </c>
      <c r="H89" s="1045">
        <f>'UK sources'!Q88*100</f>
        <v>17.4615592956543</v>
      </c>
      <c r="I89" s="227"/>
      <c r="J89" s="813"/>
    </row>
    <row r="90" spans="1:10" x14ac:dyDescent="0.25">
      <c r="A90" s="6">
        <v>1984</v>
      </c>
      <c r="B90" s="909"/>
      <c r="C90" s="927">
        <f>'UK sources'!C89*100</f>
        <v>26.997539999999997</v>
      </c>
      <c r="D90" s="882">
        <f>'UK sources'!E89</f>
        <v>7.16</v>
      </c>
      <c r="E90" s="1045">
        <f>'UK sources'!F89</f>
        <v>1.1000000000000001</v>
      </c>
      <c r="F90" s="222">
        <f>'UK sources'!H89*100</f>
        <v>12.812981894260833</v>
      </c>
      <c r="G90" s="891">
        <f>'UK sources'!K89*UK!G$103/'UK sources'!K$102</f>
        <v>177.02338469954887</v>
      </c>
      <c r="H90" s="1045">
        <f>'UK sources'!Q89*100</f>
        <v>15.2216196060181</v>
      </c>
      <c r="I90" s="227"/>
      <c r="J90" s="813"/>
    </row>
    <row r="91" spans="1:10" x14ac:dyDescent="0.25">
      <c r="A91" s="6">
        <v>1985</v>
      </c>
      <c r="B91" s="909"/>
      <c r="C91" s="927">
        <f>'UK sources'!C90*100</f>
        <v>28.204649999999997</v>
      </c>
      <c r="D91" s="882">
        <f>'UK sources'!E90</f>
        <v>7.3999999999999995</v>
      </c>
      <c r="E91" s="1045"/>
      <c r="F91" s="222">
        <f>'UK sources'!H90*100</f>
        <v>14.035845398944739</v>
      </c>
      <c r="G91" s="891">
        <f>'UK sources'!K90*UK!G$103/'UK sources'!K$102</f>
        <v>177.71759405131183</v>
      </c>
      <c r="H91" s="1045">
        <f>'UK sources'!Q90*100</f>
        <v>15.782468795776399</v>
      </c>
      <c r="I91" s="227"/>
      <c r="J91" s="813"/>
    </row>
    <row r="92" spans="1:10" x14ac:dyDescent="0.25">
      <c r="A92" s="6">
        <v>1986</v>
      </c>
      <c r="B92" s="909"/>
      <c r="C92" s="927">
        <f>'UK sources'!C91*100</f>
        <v>29.097250000000003</v>
      </c>
      <c r="D92" s="882">
        <f>'UK sources'!E91</f>
        <v>7.55</v>
      </c>
      <c r="E92" s="1045"/>
      <c r="F92" s="222">
        <f>'UK sources'!H91*100</f>
        <v>15.795566433074045</v>
      </c>
      <c r="G92" s="891">
        <f>'UK sources'!K91*UK!G$103/'UK sources'!K$102</f>
        <v>178.21345787399963</v>
      </c>
      <c r="H92" s="1045">
        <f>'UK sources'!Q91*100</f>
        <v>16.300773620605501</v>
      </c>
      <c r="I92" s="227"/>
      <c r="J92" s="813"/>
    </row>
    <row r="93" spans="1:10" x14ac:dyDescent="0.25">
      <c r="A93" s="6">
        <v>1987</v>
      </c>
      <c r="B93" s="909"/>
      <c r="C93" s="927">
        <f>'UK sources'!C92*100</f>
        <v>30.50179</v>
      </c>
      <c r="D93" s="882">
        <f>'UK sources'!E92</f>
        <v>7.7799999999999994</v>
      </c>
      <c r="E93" s="1045"/>
      <c r="F93" s="222">
        <f>'UK sources'!H92*100</f>
        <v>17.801717256797502</v>
      </c>
      <c r="G93" s="891">
        <f>'UK sources'!K92*UK!G$103/'UK sources'!K$102</f>
        <v>180.79194975197626</v>
      </c>
      <c r="H93" s="1045">
        <f>'UK sources'!Q92*100</f>
        <v>16.673263549804702</v>
      </c>
      <c r="I93" s="227"/>
      <c r="J93" s="813"/>
    </row>
    <row r="94" spans="1:10" x14ac:dyDescent="0.25">
      <c r="A94" s="6">
        <v>1988</v>
      </c>
      <c r="B94" s="909"/>
      <c r="C94" s="927">
        <f>'UK sources'!C93*100</f>
        <v>32.257890000000003</v>
      </c>
      <c r="D94" s="882">
        <f>'UK sources'!E93</f>
        <v>8.6300000000000008</v>
      </c>
      <c r="E94" s="1045"/>
      <c r="F94" s="222">
        <f>'UK sources'!H93*100</f>
        <v>20.915421247683856</v>
      </c>
      <c r="G94" s="891">
        <f>'UK sources'!K93*UK!G$103/'UK sources'!K$102</f>
        <v>182.37871398457727</v>
      </c>
      <c r="H94" s="1045">
        <f>'UK sources'!Q93*100</f>
        <v>15.2034149169922</v>
      </c>
      <c r="I94" s="227"/>
      <c r="J94" s="813"/>
    </row>
    <row r="95" spans="1:10" ht="15.75" thickBot="1" x14ac:dyDescent="0.3">
      <c r="A95" s="6">
        <v>1989</v>
      </c>
      <c r="B95" s="909"/>
      <c r="C95" s="927">
        <f>'UK sources'!C94*100</f>
        <v>32.682990000000004</v>
      </c>
      <c r="D95" s="925">
        <f>'UK sources'!E94</f>
        <v>8.67</v>
      </c>
      <c r="E95" s="1045"/>
      <c r="F95" s="222">
        <f>'UK sources'!H94*100</f>
        <v>21.477073296025232</v>
      </c>
      <c r="G95" s="891">
        <f>'UK sources'!K94*UK!G$103/'UK sources'!K$102</f>
        <v>182.08119569096456</v>
      </c>
      <c r="H95" s="1045">
        <f>'UK sources'!Q94*100</f>
        <v>16.592842102050799</v>
      </c>
      <c r="I95" s="223"/>
      <c r="J95" s="812"/>
    </row>
    <row r="96" spans="1:10" ht="15.75" thickTop="1" x14ac:dyDescent="0.25">
      <c r="A96" s="6">
        <v>1990</v>
      </c>
      <c r="B96" s="909"/>
      <c r="C96" s="927">
        <f>'UK sources'!C95*100</f>
        <v>33.912059999999997</v>
      </c>
      <c r="D96" s="882">
        <f>'UK sources'!E95</f>
        <v>9.8000000000000007</v>
      </c>
      <c r="E96" s="1116" t="s">
        <v>4</v>
      </c>
      <c r="F96" s="222">
        <f>'UK sources'!H95*100</f>
        <v>22.169826723093706</v>
      </c>
      <c r="G96" s="891">
        <f>'UK sources'!K95*UK!G$103/'UK sources'!K$102</f>
        <v>184.95720586255388</v>
      </c>
      <c r="H96" s="1045">
        <f>'UK sources'!Q95*100</f>
        <v>16.3473300933838</v>
      </c>
      <c r="I96" s="223"/>
      <c r="J96" s="812"/>
    </row>
    <row r="97" spans="1:10" x14ac:dyDescent="0.25">
      <c r="A97" s="6">
        <v>1991</v>
      </c>
      <c r="B97" s="909"/>
      <c r="C97" s="927">
        <f>'UK sources'!C96*100</f>
        <v>34.08231</v>
      </c>
      <c r="D97" s="882">
        <f>'UK sources'!E96</f>
        <v>10.32</v>
      </c>
      <c r="E97" s="1045"/>
      <c r="F97" s="222">
        <f>'UK sources'!H96*100</f>
        <v>21.199669107888454</v>
      </c>
      <c r="G97" s="891">
        <f>'UK sources'!K96*UK!G$103/'UK sources'!K$102</f>
        <v>184.56813720759661</v>
      </c>
      <c r="H97" s="1045">
        <f>'UK sources'!Q96*100</f>
        <v>15.580317497253398</v>
      </c>
      <c r="I97" s="227"/>
      <c r="J97" s="813"/>
    </row>
    <row r="98" spans="1:10" x14ac:dyDescent="0.25">
      <c r="A98" s="6">
        <v>1992</v>
      </c>
      <c r="B98" s="909"/>
      <c r="C98" s="927">
        <f>'UK sources'!C97*100</f>
        <v>34.005089999999996</v>
      </c>
      <c r="D98" s="882">
        <f>'UK sources'!E97</f>
        <v>9.86</v>
      </c>
      <c r="E98" s="1045"/>
      <c r="F98" s="222">
        <f>'UK sources'!H97*100</f>
        <v>21.851402245693972</v>
      </c>
      <c r="G98" s="891">
        <f>'UK sources'!K97*UK!G$103/'UK sources'!K$102</f>
        <v>184.74739468126958</v>
      </c>
      <c r="H98" s="1045">
        <f>'UK sources'!Q97*100</f>
        <v>16.991674423217802</v>
      </c>
      <c r="I98" s="227"/>
      <c r="J98" s="813"/>
    </row>
    <row r="99" spans="1:10" x14ac:dyDescent="0.25">
      <c r="A99" s="6">
        <v>1993</v>
      </c>
      <c r="B99" s="909"/>
      <c r="C99" s="927">
        <f>'UK sources'!C98*100</f>
        <v>33.965420000000002</v>
      </c>
      <c r="D99" s="882">
        <f>'UK sources'!E98</f>
        <v>10.36</v>
      </c>
      <c r="E99" s="1045"/>
      <c r="F99" s="222">
        <f>'UK sources'!H98*100</f>
        <v>19.894068098635493</v>
      </c>
      <c r="G99" s="891">
        <f>'UK sources'!K98*UK!G$103/'UK sources'!K$102</f>
        <v>185.90693601721443</v>
      </c>
      <c r="H99" s="1045">
        <f>'UK sources'!Q98*100</f>
        <v>18.289543151855501</v>
      </c>
      <c r="I99" s="227"/>
      <c r="J99" s="813"/>
    </row>
    <row r="100" spans="1:10" x14ac:dyDescent="0.25">
      <c r="A100" s="6">
        <v>1994</v>
      </c>
      <c r="B100" s="909"/>
      <c r="C100" s="927">
        <f>'UK sources'!C99*100</f>
        <v>33.264890000000001</v>
      </c>
      <c r="D100" s="882">
        <f>'UK sources'!E99</f>
        <v>10.6</v>
      </c>
      <c r="E100" s="1045"/>
      <c r="F100" s="222">
        <f>'UK sources'!H99*100</f>
        <v>18.840231207454639</v>
      </c>
      <c r="G100" s="891">
        <f>'UK sources'!K99*UK!G$103/'UK sources'!K$102</f>
        <v>185.73227669683229</v>
      </c>
      <c r="H100" s="1045">
        <f>'UK sources'!Q99*100</f>
        <v>17.645088195800803</v>
      </c>
      <c r="I100" s="227"/>
      <c r="J100" s="813"/>
    </row>
    <row r="101" spans="1:10" x14ac:dyDescent="0.25">
      <c r="A101" s="6">
        <v>1995</v>
      </c>
      <c r="B101" s="909"/>
      <c r="C101" s="927">
        <f>'UK sources'!C100*100</f>
        <v>33.318950000000001</v>
      </c>
      <c r="D101" s="882">
        <f>'UK sources'!E100</f>
        <v>10.75</v>
      </c>
      <c r="E101" s="1045">
        <f>'UK sources'!F100</f>
        <v>2.2799999999999998</v>
      </c>
      <c r="F101" s="222">
        <f>'UK sources'!H100*100</f>
        <v>17.897676073289905</v>
      </c>
      <c r="G101" s="891">
        <f>'UK sources'!K100*UK!G$103/'UK sources'!K$102</f>
        <v>186.76555617309373</v>
      </c>
      <c r="H101" s="1045">
        <f>'UK sources'!Q100*100</f>
        <v>16.225559234619098</v>
      </c>
      <c r="I101" s="227"/>
      <c r="J101" s="813"/>
    </row>
    <row r="102" spans="1:10" x14ac:dyDescent="0.25">
      <c r="A102" s="6">
        <v>1996</v>
      </c>
      <c r="B102" s="909"/>
      <c r="C102" s="927">
        <f>'UK sources'!C101*100</f>
        <v>33.334859999999999</v>
      </c>
      <c r="D102" s="882">
        <f>'UK sources'!E101</f>
        <v>11.899999999999999</v>
      </c>
      <c r="E102" s="1045">
        <f>'UK sources'!F101</f>
        <v>3.03</v>
      </c>
      <c r="F102" s="222">
        <f>'UK sources'!H101*100</f>
        <v>19.422641856372465</v>
      </c>
      <c r="G102" s="891">
        <f>'UK sources'!K101*UK!G$103/'UK sources'!K$102</f>
        <v>188.49645947455809</v>
      </c>
      <c r="H102" s="1045">
        <f>'UK sources'!Q101*100</f>
        <v>16.548072814941399</v>
      </c>
      <c r="I102" s="227"/>
      <c r="J102" s="813"/>
    </row>
    <row r="103" spans="1:10" x14ac:dyDescent="0.25">
      <c r="A103" s="6">
        <v>1997</v>
      </c>
      <c r="B103" s="909"/>
      <c r="C103" s="927">
        <f>'UK sources'!C102*100</f>
        <v>34.055489999999999</v>
      </c>
      <c r="D103" s="882">
        <f>'UK sources'!E102</f>
        <v>12.07</v>
      </c>
      <c r="E103" s="1045">
        <f>'UK sources'!F102</f>
        <v>3.02</v>
      </c>
      <c r="F103" s="222">
        <f>'UK sources'!H102*100</f>
        <v>19.572093204561366</v>
      </c>
      <c r="G103" s="929">
        <f>'UK sources'!L102*UK!G$110/'UK sources'!L$109</f>
        <v>186.35995552308279</v>
      </c>
      <c r="H103" s="1045">
        <f>'UK sources'!Q102*100</f>
        <v>19.269138336181598</v>
      </c>
      <c r="I103" s="227"/>
      <c r="J103" s="813"/>
    </row>
    <row r="104" spans="1:10" x14ac:dyDescent="0.25">
      <c r="A104" s="6">
        <v>1998</v>
      </c>
      <c r="B104" s="909"/>
      <c r="C104" s="927">
        <f>'UK sources'!C103*100</f>
        <v>34.839309999999998</v>
      </c>
      <c r="D104" s="882">
        <f>'UK sources'!E103</f>
        <v>12.53</v>
      </c>
      <c r="E104" s="1045">
        <f>'UK sources'!F103</f>
        <v>3.27</v>
      </c>
      <c r="F104" s="222">
        <f>'UK sources'!H103*100</f>
        <v>19.346089332855719</v>
      </c>
      <c r="G104" s="891">
        <f>'UK sources'!L103*UK!G$110/'UK sources'!L$109</f>
        <v>188.86582579180131</v>
      </c>
      <c r="H104" s="1045">
        <f>'UK sources'!Q103*100</f>
        <v>19.961238861083999</v>
      </c>
      <c r="I104" s="227"/>
      <c r="J104" s="813"/>
    </row>
    <row r="105" spans="1:10" x14ac:dyDescent="0.25">
      <c r="A105" s="6">
        <v>1999</v>
      </c>
      <c r="B105" s="909"/>
      <c r="C105" s="927">
        <f>'UK sources'!C104*100</f>
        <v>34.614820000000002</v>
      </c>
      <c r="D105" s="882">
        <f>'UK sources'!E104</f>
        <v>13.238595795935501</v>
      </c>
      <c r="E105" s="1045">
        <f>'UK sources'!F104</f>
        <v>3.5912732339320601</v>
      </c>
      <c r="F105" s="222">
        <f>'UK sources'!H104*100</f>
        <v>19.146131464051237</v>
      </c>
      <c r="G105" s="891">
        <f>'UK sources'!L104*UK!G$110/'UK sources'!L$109</f>
        <v>190.24331771064385</v>
      </c>
      <c r="H105" s="1045">
        <f>'UK sources'!Q104*100</f>
        <v>19.302942276001001</v>
      </c>
      <c r="I105" s="227"/>
      <c r="J105" s="813"/>
    </row>
    <row r="106" spans="1:10" x14ac:dyDescent="0.25">
      <c r="A106" s="6">
        <v>2000</v>
      </c>
      <c r="B106" s="909"/>
      <c r="C106" s="927">
        <f>'UK sources'!C105*100</f>
        <v>35.294039999999995</v>
      </c>
      <c r="D106" s="882">
        <f>'UK sources'!E105</f>
        <v>13.508441223148401</v>
      </c>
      <c r="E106" s="1045">
        <f>'UK sources'!F105</f>
        <v>3.5974070451198399</v>
      </c>
      <c r="F106" s="222">
        <f>'UK sources'!H105*100</f>
        <v>18.438669309920023</v>
      </c>
      <c r="G106" s="891">
        <f>'UK sources'!L105*UK!G$110/'UK sources'!L$109</f>
        <v>189.99155287014105</v>
      </c>
      <c r="H106" s="1045">
        <f>'UK sources'!Q105*100</f>
        <v>18.496818542480501</v>
      </c>
      <c r="I106" s="227"/>
      <c r="J106" s="813"/>
    </row>
    <row r="107" spans="1:10" x14ac:dyDescent="0.25">
      <c r="A107" s="6">
        <v>2001</v>
      </c>
      <c r="B107" s="909"/>
      <c r="C107" s="927">
        <f>'UK sources'!C106*100</f>
        <v>34.861379999999997</v>
      </c>
      <c r="D107" s="882">
        <f>'UK sources'!E106</f>
        <v>13.386109167650501</v>
      </c>
      <c r="E107" s="1045">
        <f>'UK sources'!F106</f>
        <v>3.4424392221604299</v>
      </c>
      <c r="F107" s="222">
        <f>'UK sources'!H106*100</f>
        <v>18.370750646548544</v>
      </c>
      <c r="G107" s="891">
        <f>'UK sources'!L106*UK!G$110/'UK sources'!L$109</f>
        <v>193.54818322188129</v>
      </c>
      <c r="H107" s="1045">
        <f>'UK sources'!Q106*100</f>
        <v>18.856817245483402</v>
      </c>
      <c r="I107" s="227"/>
      <c r="J107" s="813"/>
    </row>
    <row r="108" spans="1:10" x14ac:dyDescent="0.25">
      <c r="A108" s="6">
        <v>2002</v>
      </c>
      <c r="B108" s="909"/>
      <c r="C108" s="927">
        <f>'UK sources'!C107*100</f>
        <v>34.39461</v>
      </c>
      <c r="D108" s="882">
        <f>'UK sources'!E107</f>
        <v>13.025819514172298</v>
      </c>
      <c r="E108" s="1045">
        <f>'UK sources'!F107</f>
        <v>3.2465734398356401</v>
      </c>
      <c r="F108" s="222">
        <f>'UK sources'!H107*100</f>
        <v>17.803640903263652</v>
      </c>
      <c r="G108" s="891">
        <f>'UK sources'!L107*UK!G$110/'UK sources'!L$109</f>
        <v>195.4641333383656</v>
      </c>
      <c r="H108" s="1045">
        <f>'UK sources'!Q107*100</f>
        <v>18.0453090667725</v>
      </c>
      <c r="I108" s="227"/>
      <c r="J108" s="813"/>
    </row>
    <row r="109" spans="1:10" x14ac:dyDescent="0.25">
      <c r="A109" s="6">
        <v>2003</v>
      </c>
      <c r="B109" s="909"/>
      <c r="C109" s="927">
        <f>'UK sources'!C108*100</f>
        <v>33.976370000000003</v>
      </c>
      <c r="D109" s="882">
        <f>'UK sources'!E108</f>
        <v>13.2389421899203</v>
      </c>
      <c r="E109" s="1045">
        <f>'UK sources'!F108</f>
        <v>3.2821107508484602</v>
      </c>
      <c r="F109" s="222">
        <f>'UK sources'!H108*100</f>
        <v>17.55185935256813</v>
      </c>
      <c r="G109" s="891">
        <f>'UK sources'!L108*UK!G$110/'UK sources'!L$109</f>
        <v>195.62896557086816</v>
      </c>
      <c r="H109" s="1045">
        <f>'UK sources'!Q108*100</f>
        <v>16.789649963378899</v>
      </c>
      <c r="I109" s="227"/>
      <c r="J109" s="813"/>
    </row>
    <row r="110" spans="1:10" x14ac:dyDescent="0.25">
      <c r="A110" s="6">
        <v>2004</v>
      </c>
      <c r="B110" s="909"/>
      <c r="C110" s="927">
        <f>'UK sources'!C109*100</f>
        <v>34.082610000000003</v>
      </c>
      <c r="D110" s="882">
        <f>'UK sources'!E109</f>
        <v>13.300376478299199</v>
      </c>
      <c r="E110" s="1045">
        <f>'UK sources'!F109</f>
        <v>3.4289842998611899</v>
      </c>
      <c r="F110" s="222">
        <f>'UK sources'!H109*100</f>
        <v>16.917078959079742</v>
      </c>
      <c r="G110" s="929">
        <f>'UK sources'!M109*UK!G$112/'UK sources'!M$111</f>
        <v>194.72095307934632</v>
      </c>
      <c r="H110" s="1045"/>
      <c r="I110" s="227"/>
      <c r="J110" s="813"/>
    </row>
    <row r="111" spans="1:10" x14ac:dyDescent="0.25">
      <c r="A111" s="6">
        <v>2005</v>
      </c>
      <c r="B111" s="909"/>
      <c r="C111" s="927">
        <f>'UK sources'!C110*100</f>
        <v>34.538380000000004</v>
      </c>
      <c r="D111" s="882">
        <f>'UK sources'!E110</f>
        <v>14.223753805264899</v>
      </c>
      <c r="E111" s="1045">
        <f>'UK sources'!F110</f>
        <v>3.7346010633416902</v>
      </c>
      <c r="F111" s="222">
        <f>'UK sources'!H110*100</f>
        <v>17.378426441650046</v>
      </c>
      <c r="G111" s="891">
        <f>'UK sources'!M110*UK!G$112/'UK sources'!M$111</f>
        <v>197.69321369169336</v>
      </c>
      <c r="H111" s="1045">
        <f>'UK sources'!Q110*100</f>
        <v>18.7656650543213</v>
      </c>
      <c r="I111" s="227"/>
      <c r="J111" s="813"/>
    </row>
    <row r="112" spans="1:10" x14ac:dyDescent="0.25">
      <c r="A112" s="6">
        <v>2006</v>
      </c>
      <c r="B112" s="909"/>
      <c r="C112" s="927">
        <f>'UK sources'!C111*100</f>
        <v>35.206420000000001</v>
      </c>
      <c r="D112" s="882">
        <f>'UK sources'!E111</f>
        <v>14.82</v>
      </c>
      <c r="E112" s="1045">
        <f>'UK sources'!F111</f>
        <v>4.07</v>
      </c>
      <c r="F112" s="222">
        <f>'UK sources'!H111*100</f>
        <v>17.898044497736233</v>
      </c>
      <c r="G112" s="929">
        <f>'UK sources'!N111*UK!G$117/'UK sources'!N$116</f>
        <v>198.97740165443247</v>
      </c>
      <c r="H112" s="1045">
        <f>'UK sources'!Q111*100</f>
        <v>19.8744087219238</v>
      </c>
      <c r="I112" s="227"/>
      <c r="J112" s="813"/>
    </row>
    <row r="113" spans="1:18" x14ac:dyDescent="0.25">
      <c r="A113" s="6">
        <v>2007</v>
      </c>
      <c r="B113" s="909"/>
      <c r="C113" s="927">
        <f>'UK sources'!C112*100</f>
        <v>35.83117</v>
      </c>
      <c r="D113" s="882">
        <f>'UK sources'!E112</f>
        <v>15.440000000000001</v>
      </c>
      <c r="E113" s="1045">
        <f>'UK sources'!F112</f>
        <v>4.5199999999999996</v>
      </c>
      <c r="F113" s="222">
        <f>'UK sources'!H112*100</f>
        <v>18.191094421263649</v>
      </c>
      <c r="G113" s="891">
        <f>'UK sources'!N112*UK!G$117/'UK sources'!N$116</f>
        <v>198.4690827093776</v>
      </c>
      <c r="H113" s="1045"/>
      <c r="I113" s="227"/>
      <c r="J113" s="813"/>
    </row>
    <row r="114" spans="1:18" x14ac:dyDescent="0.25">
      <c r="A114" s="6">
        <v>2008</v>
      </c>
      <c r="B114" s="909"/>
      <c r="C114" s="927">
        <f>'UK sources'!C113*100</f>
        <v>35.650880000000001</v>
      </c>
      <c r="D114" s="882"/>
      <c r="E114" s="1045"/>
      <c r="F114" s="222">
        <f>'UK sources'!H113*100</f>
        <v>17.97566901397138</v>
      </c>
      <c r="G114" s="891">
        <f>'UK sources'!N113*UK!G$117/'UK sources'!N$116</f>
        <v>198.67399937148835</v>
      </c>
      <c r="H114" s="1045"/>
      <c r="I114" s="227"/>
      <c r="J114" s="813"/>
    </row>
    <row r="115" spans="1:18" x14ac:dyDescent="0.25">
      <c r="A115" s="6">
        <v>2009</v>
      </c>
      <c r="B115" s="909"/>
      <c r="C115" s="927">
        <f>'UK sources'!C114*100</f>
        <v>35.768879999999996</v>
      </c>
      <c r="D115" s="882">
        <f>'UK sources'!E114</f>
        <v>15.42</v>
      </c>
      <c r="E115" s="1045">
        <f>'UK sources'!F114</f>
        <v>4.9000000000000004</v>
      </c>
      <c r="F115" s="222">
        <f>'UK sources'!H114*100</f>
        <v>16.947940831978304</v>
      </c>
      <c r="G115" s="891">
        <f>'UK sources'!N114*UK!G$117/'UK sources'!N$116</f>
        <v>199.09357379021606</v>
      </c>
      <c r="H115" s="1045">
        <f>'UK sources'!Q114*100</f>
        <v>20.581426620483402</v>
      </c>
      <c r="I115" s="227"/>
      <c r="J115" s="813"/>
    </row>
    <row r="116" spans="1:18" x14ac:dyDescent="0.25">
      <c r="A116" s="6">
        <v>2010</v>
      </c>
      <c r="B116" s="909"/>
      <c r="C116" s="927">
        <f>'UK sources'!C115*100</f>
        <v>33.746729999999999</v>
      </c>
      <c r="D116" s="882">
        <f>'UK sources'!E115</f>
        <v>12.55</v>
      </c>
      <c r="E116" s="1045">
        <f>'UK sources'!F115</f>
        <v>3.45</v>
      </c>
      <c r="F116" s="222">
        <f>'UK sources'!H115*100</f>
        <v>15.924490474486344</v>
      </c>
      <c r="G116" s="891">
        <f>'UK sources'!N115*UK!G$117/'UK sources'!N$116</f>
        <v>198.05212542393272</v>
      </c>
      <c r="H116" s="1045"/>
      <c r="I116" s="227"/>
      <c r="J116" s="813"/>
    </row>
    <row r="117" spans="1:18" x14ac:dyDescent="0.25">
      <c r="A117" s="6">
        <v>2011</v>
      </c>
      <c r="B117" s="909"/>
      <c r="C117" s="927">
        <f>'UK sources'!C116*100</f>
        <v>34.030680000000004</v>
      </c>
      <c r="D117" s="882">
        <f>'UK sources'!E116</f>
        <v>12.93</v>
      </c>
      <c r="E117" s="1045">
        <f>'UK sources'!F116</f>
        <v>3.55</v>
      </c>
      <c r="F117" s="222">
        <f>'UK sources'!H116*100</f>
        <v>15.757673635400451</v>
      </c>
      <c r="G117" s="929">
        <f>'UK sources'!O116*100</f>
        <v>200.38129640778646</v>
      </c>
      <c r="H117" s="1045"/>
      <c r="I117" s="227"/>
      <c r="J117" s="813"/>
    </row>
    <row r="118" spans="1:18" x14ac:dyDescent="0.25">
      <c r="A118" s="6">
        <v>2012</v>
      </c>
      <c r="B118" s="909"/>
      <c r="C118" s="927">
        <f>'UK sources'!C117*100</f>
        <v>33.662979999999997</v>
      </c>
      <c r="D118" s="882">
        <f>'UK sources'!E117</f>
        <v>12.6969002244217</v>
      </c>
      <c r="E118" s="1045">
        <f>'UK sources'!F117</f>
        <v>3.36472845429694</v>
      </c>
      <c r="F118" s="222">
        <f>'UK sources'!H117*100</f>
        <v>15.433363314135603</v>
      </c>
      <c r="G118" s="891">
        <f>'UK sources'!O117*100</f>
        <v>197.96482908516103</v>
      </c>
      <c r="H118" s="1045">
        <f>'UK sources'!Q117*100</f>
        <v>19.881242752075202</v>
      </c>
      <c r="I118" s="227"/>
      <c r="J118" s="813"/>
    </row>
    <row r="119" spans="1:18" x14ac:dyDescent="0.25">
      <c r="A119" s="6">
        <v>2013</v>
      </c>
      <c r="B119" s="909"/>
      <c r="C119" s="927">
        <f>'UK sources'!C118*100</f>
        <v>34.287669999999999</v>
      </c>
      <c r="D119" s="882"/>
      <c r="E119" s="1050"/>
      <c r="F119" s="222">
        <f>'UK sources'!H118*100</f>
        <v>15.26566009629089</v>
      </c>
      <c r="G119" s="891">
        <f>'UK sources'!O118*100</f>
        <v>197.13954387321223</v>
      </c>
      <c r="H119" s="1045"/>
      <c r="I119" s="227"/>
      <c r="J119" s="813"/>
    </row>
    <row r="120" spans="1:18" x14ac:dyDescent="0.25">
      <c r="A120" s="6">
        <v>2014</v>
      </c>
      <c r="B120" s="909"/>
      <c r="C120" s="927">
        <f>'UK sources'!C119*100</f>
        <v>33.985130000000005</v>
      </c>
      <c r="D120" s="882"/>
      <c r="E120" s="1050"/>
      <c r="F120" s="222">
        <f>'UK sources'!H119*100</f>
        <v>15.908357901294595</v>
      </c>
      <c r="G120" s="891">
        <f>'UK sources'!O119*100</f>
        <v>197.81979548524023</v>
      </c>
      <c r="H120" s="1045"/>
      <c r="I120" s="227"/>
      <c r="J120" s="813"/>
    </row>
    <row r="121" spans="1:18" ht="15.75" thickBot="1" x14ac:dyDescent="0.3">
      <c r="A121" s="143">
        <v>2015</v>
      </c>
      <c r="B121" s="912"/>
      <c r="C121" s="781"/>
      <c r="D121" s="235"/>
      <c r="E121" s="893"/>
      <c r="F121" s="656"/>
      <c r="G121" s="928">
        <f>'UK sources'!O120*100</f>
        <v>196.33845570100553</v>
      </c>
      <c r="H121" s="925"/>
      <c r="I121" s="223"/>
      <c r="J121" s="812"/>
    </row>
    <row r="122" spans="1:18" ht="15.75" thickTop="1" x14ac:dyDescent="0.25">
      <c r="B122" s="120"/>
      <c r="C122" s="120"/>
      <c r="F122" s="120"/>
      <c r="G122" s="120"/>
      <c r="H122" s="334"/>
      <c r="I122" s="120"/>
      <c r="J122" s="120"/>
    </row>
    <row r="123" spans="1:18" x14ac:dyDescent="0.25">
      <c r="A123" s="42" t="s">
        <v>70</v>
      </c>
      <c r="B123" s="1509" t="s">
        <v>71</v>
      </c>
      <c r="C123" s="1509"/>
      <c r="D123" s="1509"/>
      <c r="E123" s="1509"/>
      <c r="F123" s="43"/>
      <c r="G123" s="19"/>
      <c r="H123" s="121"/>
      <c r="I123" s="913"/>
      <c r="K123" s="42"/>
      <c r="L123" s="1509"/>
      <c r="M123" s="1509"/>
      <c r="N123" s="1509"/>
      <c r="O123" s="1509"/>
      <c r="P123" s="43"/>
      <c r="Q123" s="19"/>
      <c r="R123" s="121"/>
    </row>
    <row r="124" spans="1:18" x14ac:dyDescent="0.25">
      <c r="A124" s="42"/>
      <c r="B124" s="1110" t="s">
        <v>485</v>
      </c>
      <c r="C124" s="1110"/>
      <c r="D124" s="1110"/>
      <c r="E124" s="1110"/>
      <c r="F124" s="43"/>
      <c r="G124" s="19"/>
      <c r="H124" s="70"/>
      <c r="K124" s="42"/>
      <c r="L124" s="1110"/>
      <c r="M124" s="1110"/>
      <c r="N124" s="1110"/>
      <c r="O124" s="1110"/>
      <c r="P124" s="43"/>
      <c r="Q124" s="19"/>
      <c r="R124" s="70"/>
    </row>
    <row r="125" spans="1:18" ht="27.75" customHeight="1" x14ac:dyDescent="0.25">
      <c r="A125" s="42" t="s">
        <v>72</v>
      </c>
      <c r="B125" s="1510" t="s">
        <v>486</v>
      </c>
      <c r="C125" s="1510"/>
      <c r="D125" s="1510"/>
      <c r="E125" s="1510"/>
      <c r="F125" s="1510"/>
      <c r="G125" s="1510"/>
      <c r="H125" s="1510"/>
      <c r="I125" s="1127"/>
      <c r="J125" s="914"/>
      <c r="K125" s="42"/>
      <c r="L125" s="1510"/>
      <c r="M125" s="1510"/>
      <c r="N125" s="1510"/>
      <c r="O125" s="1510"/>
      <c r="P125" s="1510"/>
      <c r="Q125" s="1510"/>
      <c r="R125" s="1510"/>
    </row>
    <row r="126" spans="1:18" x14ac:dyDescent="0.25">
      <c r="A126" s="46" t="s">
        <v>73</v>
      </c>
      <c r="B126" s="1018"/>
      <c r="C126" s="1018"/>
      <c r="D126" s="1018"/>
      <c r="E126" s="1018"/>
      <c r="F126" s="1018"/>
      <c r="G126" s="45"/>
      <c r="H126" s="1048"/>
      <c r="I126" s="914"/>
      <c r="J126" s="914"/>
    </row>
    <row r="127" spans="1:18" s="90" customFormat="1" ht="63.95" customHeight="1" x14ac:dyDescent="0.25">
      <c r="A127" s="980" t="s">
        <v>55</v>
      </c>
      <c r="B127" s="1508" t="s">
        <v>835</v>
      </c>
      <c r="C127" s="1508"/>
      <c r="D127" s="1508"/>
      <c r="E127" s="1508"/>
      <c r="F127" s="1508"/>
      <c r="G127" s="1508"/>
      <c r="H127" s="1508"/>
      <c r="I127" s="1508"/>
      <c r="J127" s="915"/>
    </row>
    <row r="128" spans="1:18" s="90" customFormat="1" ht="26.1" customHeight="1" x14ac:dyDescent="0.25">
      <c r="A128" s="980" t="s">
        <v>56</v>
      </c>
      <c r="B128" s="1553" t="s">
        <v>831</v>
      </c>
      <c r="C128" s="1553"/>
      <c r="D128" s="1508"/>
      <c r="E128" s="1508"/>
      <c r="F128" s="1508"/>
      <c r="G128" s="1508"/>
      <c r="H128" s="1508"/>
      <c r="I128" s="1508"/>
      <c r="J128" s="915"/>
    </row>
    <row r="129" spans="1:10" s="90" customFormat="1" ht="42" customHeight="1" x14ac:dyDescent="0.25">
      <c r="A129" s="980" t="s">
        <v>57</v>
      </c>
      <c r="B129" s="1553" t="s">
        <v>832</v>
      </c>
      <c r="C129" s="1553"/>
      <c r="D129" s="1553"/>
      <c r="E129" s="1553"/>
      <c r="F129" s="1553"/>
      <c r="G129" s="1553"/>
      <c r="H129" s="1553"/>
      <c r="I129" s="1553"/>
      <c r="J129" s="916"/>
    </row>
    <row r="130" spans="1:10" ht="57.95" customHeight="1" x14ac:dyDescent="0.25">
      <c r="A130" s="980" t="s">
        <v>58</v>
      </c>
      <c r="B130" s="1508" t="s">
        <v>833</v>
      </c>
      <c r="C130" s="1508"/>
      <c r="D130" s="1508"/>
      <c r="E130" s="1508"/>
      <c r="F130" s="1508"/>
      <c r="G130" s="1508"/>
      <c r="H130" s="1508"/>
      <c r="I130" s="1508"/>
      <c r="J130" s="915"/>
    </row>
    <row r="131" spans="1:10" ht="41.25" customHeight="1" x14ac:dyDescent="0.25">
      <c r="A131" s="980" t="s">
        <v>76</v>
      </c>
      <c r="B131" s="1553" t="s">
        <v>834</v>
      </c>
      <c r="C131" s="1553"/>
      <c r="D131" s="1508"/>
      <c r="E131" s="1508"/>
      <c r="F131" s="1508"/>
      <c r="G131" s="1508"/>
      <c r="H131" s="1508"/>
      <c r="I131" s="1508"/>
      <c r="J131" s="917"/>
    </row>
    <row r="132" spans="1:10" x14ac:dyDescent="0.25">
      <c r="A132" s="19"/>
      <c r="B132" s="32"/>
      <c r="C132" s="32"/>
      <c r="D132" s="32"/>
      <c r="E132" s="32"/>
      <c r="F132" s="32"/>
      <c r="G132" s="32"/>
    </row>
    <row r="133" spans="1:10" x14ac:dyDescent="0.25">
      <c r="B133" s="1503" t="s">
        <v>78</v>
      </c>
      <c r="C133" s="1503"/>
      <c r="D133" s="1503"/>
      <c r="E133" s="1042"/>
      <c r="F133" s="32"/>
      <c r="G133" s="32"/>
    </row>
    <row r="135" spans="1:10" x14ac:dyDescent="0.25">
      <c r="F135" s="918"/>
    </row>
    <row r="136" spans="1:10" x14ac:dyDescent="0.25">
      <c r="F136" s="919"/>
    </row>
    <row r="137" spans="1:10" x14ac:dyDescent="0.25">
      <c r="F137" s="919"/>
    </row>
  </sheetData>
  <mergeCells count="15">
    <mergeCell ref="B133:D133"/>
    <mergeCell ref="B3:C3"/>
    <mergeCell ref="B127:I127"/>
    <mergeCell ref="B128:I128"/>
    <mergeCell ref="B2:C2"/>
    <mergeCell ref="B129:I129"/>
    <mergeCell ref="B130:I130"/>
    <mergeCell ref="B131:I131"/>
    <mergeCell ref="L123:O123"/>
    <mergeCell ref="L125:R125"/>
    <mergeCell ref="B123:E123"/>
    <mergeCell ref="B125:H125"/>
    <mergeCell ref="B1:H1"/>
    <mergeCell ref="D2:E2"/>
    <mergeCell ref="D3:E3"/>
  </mergeCells>
  <hyperlinks>
    <hyperlink ref="I126" r:id="rId1" display="http://www.lisdatacenter.org/data-access/key-figures/" xr:uid="{00000000-0004-0000-2F00-000000000000}"/>
    <hyperlink ref="B133" location="'UK sources'!A1" display="Explore the original series, references, and sources" xr:uid="{00000000-0004-0000-2F00-000001000000}"/>
    <hyperlink ref="D133" location="'UK sources'!A1" display="'UK sources'!A1" xr:uid="{00000000-0004-0000-2F00-000002000000}"/>
    <hyperlink ref="C133" location="'UK sources'!A1" display="'UK sources'!A1" xr:uid="{00000000-0004-0000-2F00-000003000000}"/>
  </hyperlinks>
  <pageMargins left="0.7" right="0.7" top="0.75" bottom="0.75" header="0.3" footer="0.3"/>
  <legacyDrawing r:id="rId2"/>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Y143"/>
  <sheetViews>
    <sheetView workbookViewId="0">
      <pane xSplit="1" ySplit="4" topLeftCell="B5" activePane="bottomRight" state="frozen"/>
      <selection pane="topRight" activeCell="B1" sqref="B1"/>
      <selection pane="bottomLeft" activeCell="A5" sqref="A5"/>
      <selection pane="bottomRight" activeCell="L118" sqref="L118:M118"/>
    </sheetView>
  </sheetViews>
  <sheetFormatPr defaultColWidth="8.85546875" defaultRowHeight="15" x14ac:dyDescent="0.25"/>
  <cols>
    <col min="1" max="1" width="9.7109375" style="19" customWidth="1"/>
    <col min="2" max="3" width="20.42578125" style="70" customWidth="1"/>
    <col min="4" max="4" width="1.85546875" customWidth="1"/>
    <col min="5" max="5" width="19" customWidth="1"/>
    <col min="6" max="6" width="18" customWidth="1"/>
    <col min="7" max="7" width="1.7109375" customWidth="1"/>
    <col min="8" max="8" width="20.28515625" customWidth="1"/>
    <col min="9" max="9" width="1.7109375" customWidth="1"/>
    <col min="10" max="15" width="18.28515625" customWidth="1"/>
    <col min="16" max="16" width="1.85546875" customWidth="1"/>
    <col min="17" max="17" width="21.7109375" style="112" customWidth="1"/>
    <col min="18" max="18" width="3.140625" customWidth="1"/>
    <col min="19" max="19" width="3.140625" style="70" customWidth="1"/>
  </cols>
  <sheetData>
    <row r="1" spans="1:23" ht="27" thickBot="1" x14ac:dyDescent="0.45">
      <c r="B1" s="1567" t="s">
        <v>744</v>
      </c>
      <c r="C1" s="1568"/>
      <c r="D1" s="1568"/>
      <c r="E1" s="1568"/>
      <c r="F1" s="1568"/>
      <c r="G1" s="1568"/>
      <c r="H1" s="1568"/>
      <c r="I1" s="1568"/>
      <c r="J1" s="1568"/>
      <c r="K1" s="1568"/>
      <c r="L1" s="1568"/>
      <c r="M1" s="1568"/>
      <c r="N1" s="1568"/>
      <c r="O1" s="1568"/>
      <c r="P1" s="1568"/>
      <c r="Q1" s="1605"/>
      <c r="R1" s="256"/>
    </row>
    <row r="2" spans="1:23" x14ac:dyDescent="0.25">
      <c r="B2" s="1517" t="s">
        <v>175</v>
      </c>
      <c r="C2" s="1519"/>
      <c r="D2" s="58"/>
      <c r="E2" s="1517" t="s">
        <v>61</v>
      </c>
      <c r="F2" s="1518"/>
      <c r="G2" s="59"/>
      <c r="H2" s="109" t="s">
        <v>62</v>
      </c>
      <c r="I2" s="59"/>
      <c r="J2" s="1544" t="s">
        <v>280</v>
      </c>
      <c r="K2" s="1545"/>
      <c r="L2" s="1545"/>
      <c r="M2" s="1545"/>
      <c r="N2" s="1545"/>
      <c r="O2" s="874"/>
      <c r="P2" s="871"/>
      <c r="Q2" s="335" t="s">
        <v>64</v>
      </c>
      <c r="R2" s="257"/>
    </row>
    <row r="3" spans="1:23" x14ac:dyDescent="0.25">
      <c r="A3" s="24" t="s">
        <v>65</v>
      </c>
      <c r="B3" s="60" t="s">
        <v>79</v>
      </c>
      <c r="C3" s="770" t="s">
        <v>80</v>
      </c>
      <c r="D3" s="834"/>
      <c r="E3" s="84" t="s">
        <v>81</v>
      </c>
      <c r="F3" s="175" t="s">
        <v>595</v>
      </c>
      <c r="G3" s="834"/>
      <c r="H3" s="84" t="s">
        <v>82</v>
      </c>
      <c r="I3" s="834"/>
      <c r="J3" s="60" t="s">
        <v>83</v>
      </c>
      <c r="K3" s="834" t="s">
        <v>84</v>
      </c>
      <c r="L3" s="834" t="s">
        <v>85</v>
      </c>
      <c r="M3" s="834" t="s">
        <v>86</v>
      </c>
      <c r="N3" s="834" t="s">
        <v>87</v>
      </c>
      <c r="O3" s="770" t="s">
        <v>88</v>
      </c>
      <c r="P3" s="834"/>
      <c r="Q3" s="84" t="s">
        <v>277</v>
      </c>
      <c r="R3" s="251"/>
      <c r="S3" s="246"/>
    </row>
    <row r="4" spans="1:23" ht="105" x14ac:dyDescent="0.25">
      <c r="A4" s="28" t="s">
        <v>4</v>
      </c>
      <c r="B4" s="388" t="s">
        <v>3</v>
      </c>
      <c r="C4" s="1064" t="s">
        <v>385</v>
      </c>
      <c r="D4" s="1173"/>
      <c r="E4" s="905" t="s">
        <v>593</v>
      </c>
      <c r="F4" s="905" t="s">
        <v>745</v>
      </c>
      <c r="G4" s="1173"/>
      <c r="H4" s="941" t="s">
        <v>214</v>
      </c>
      <c r="I4" s="1209"/>
      <c r="J4" s="388" t="s">
        <v>747</v>
      </c>
      <c r="K4" s="273" t="s">
        <v>746</v>
      </c>
      <c r="L4" s="273" t="s">
        <v>748</v>
      </c>
      <c r="M4" s="273" t="s">
        <v>749</v>
      </c>
      <c r="N4" s="273" t="s">
        <v>748</v>
      </c>
      <c r="O4" s="274" t="s">
        <v>748</v>
      </c>
      <c r="P4" s="273"/>
      <c r="Q4" s="271" t="s">
        <v>592</v>
      </c>
      <c r="R4" s="252"/>
      <c r="S4" s="67"/>
      <c r="T4" s="1606" t="s">
        <v>4</v>
      </c>
      <c r="U4" s="1607"/>
      <c r="V4" s="1607"/>
      <c r="W4" s="1607"/>
    </row>
    <row r="5" spans="1:23" x14ac:dyDescent="0.25">
      <c r="A5" s="19">
        <v>1900</v>
      </c>
      <c r="B5" s="1308"/>
      <c r="C5" s="51"/>
      <c r="D5" s="1211"/>
      <c r="E5" s="1212"/>
      <c r="F5" s="1432"/>
      <c r="G5" s="1211"/>
      <c r="H5" s="994"/>
      <c r="I5" s="1213"/>
      <c r="J5" s="922"/>
      <c r="K5" s="898"/>
      <c r="L5" s="898"/>
      <c r="M5" s="898"/>
      <c r="N5" s="898"/>
      <c r="O5" s="923"/>
      <c r="P5" s="1213"/>
      <c r="Q5" s="1449">
        <f>[21]Data!$D2</f>
        <v>0.70651901245117199</v>
      </c>
      <c r="R5" s="250"/>
      <c r="S5" s="65"/>
    </row>
    <row r="6" spans="1:23" x14ac:dyDescent="0.25">
      <c r="A6" s="19">
        <v>1901</v>
      </c>
      <c r="B6" s="1308"/>
      <c r="C6" s="51"/>
      <c r="D6" s="1211"/>
      <c r="E6" s="1212"/>
      <c r="F6" s="1432"/>
      <c r="G6" s="1211"/>
      <c r="H6" s="994"/>
      <c r="I6" s="1213"/>
      <c r="J6" s="922"/>
      <c r="K6" s="898"/>
      <c r="L6" s="898"/>
      <c r="M6" s="898"/>
      <c r="N6" s="898"/>
      <c r="O6" s="923"/>
      <c r="P6" s="1213"/>
      <c r="Q6" s="1449">
        <f>[21]Data!$D3</f>
        <v>0.73771629333496103</v>
      </c>
      <c r="R6" s="250"/>
      <c r="S6" s="65"/>
    </row>
    <row r="7" spans="1:23" x14ac:dyDescent="0.25">
      <c r="A7" s="19">
        <v>1902</v>
      </c>
      <c r="B7" s="1308"/>
      <c r="C7" s="51"/>
      <c r="D7" s="1211"/>
      <c r="E7" s="1212"/>
      <c r="F7" s="1225"/>
      <c r="G7" s="1211"/>
      <c r="H7" s="994"/>
      <c r="I7" s="1213"/>
      <c r="J7" s="922"/>
      <c r="K7" s="898"/>
      <c r="L7" s="898"/>
      <c r="M7" s="898"/>
      <c r="N7" s="898"/>
      <c r="O7" s="923"/>
      <c r="P7" s="1213"/>
      <c r="Q7" s="1449">
        <f>[21]Data!$D4</f>
        <v>0.70651901245117199</v>
      </c>
      <c r="R7" s="250"/>
      <c r="S7" s="65"/>
    </row>
    <row r="8" spans="1:23" x14ac:dyDescent="0.25">
      <c r="A8" s="19">
        <v>1903</v>
      </c>
      <c r="B8" s="1308"/>
      <c r="C8" s="51"/>
      <c r="D8" s="1211"/>
      <c r="E8" s="1212"/>
      <c r="F8" s="1225"/>
      <c r="G8" s="1211"/>
      <c r="H8" s="994"/>
      <c r="I8" s="1213"/>
      <c r="J8" s="922"/>
      <c r="K8" s="898"/>
      <c r="L8" s="898"/>
      <c r="M8" s="898"/>
      <c r="N8" s="898"/>
      <c r="O8" s="923"/>
      <c r="P8" s="1213"/>
      <c r="Q8" s="1449">
        <f>[21]Data!$D5</f>
        <v>0.70339920043945303</v>
      </c>
      <c r="R8" s="250"/>
      <c r="S8" s="65"/>
    </row>
    <row r="9" spans="1:23" x14ac:dyDescent="0.25">
      <c r="A9" s="19">
        <v>1904</v>
      </c>
      <c r="B9" s="1308"/>
      <c r="C9" s="51"/>
      <c r="D9" s="1211"/>
      <c r="E9" s="1212"/>
      <c r="F9" s="1225"/>
      <c r="G9" s="1211"/>
      <c r="H9" s="994"/>
      <c r="I9" s="1213"/>
      <c r="J9" s="922"/>
      <c r="K9" s="898"/>
      <c r="L9" s="898"/>
      <c r="M9" s="898"/>
      <c r="N9" s="898"/>
      <c r="O9" s="923"/>
      <c r="P9" s="1213"/>
      <c r="Q9" s="1449">
        <f>[21]Data!$D6</f>
        <v>0.70007827758789098</v>
      </c>
      <c r="R9" s="250"/>
      <c r="S9" s="65"/>
    </row>
    <row r="10" spans="1:23" x14ac:dyDescent="0.25">
      <c r="A10" s="19">
        <v>1905</v>
      </c>
      <c r="B10" s="1308"/>
      <c r="C10" s="51"/>
      <c r="D10" s="1211"/>
      <c r="E10" s="1212"/>
      <c r="F10" s="1225"/>
      <c r="G10" s="1211"/>
      <c r="H10" s="994"/>
      <c r="I10" s="1213"/>
      <c r="J10" s="922"/>
      <c r="K10" s="898"/>
      <c r="L10" s="898"/>
      <c r="M10" s="898"/>
      <c r="N10" s="898"/>
      <c r="O10" s="923"/>
      <c r="P10" s="1213"/>
      <c r="Q10" s="1449">
        <f>[21]Data!$D7</f>
        <v>0.71346282958984397</v>
      </c>
      <c r="R10" s="250"/>
      <c r="S10" s="65"/>
    </row>
    <row r="11" spans="1:23" x14ac:dyDescent="0.25">
      <c r="A11" s="19">
        <v>1906</v>
      </c>
      <c r="B11" s="1308"/>
      <c r="C11" s="51"/>
      <c r="D11" s="1211"/>
      <c r="E11" s="1212"/>
      <c r="F11" s="1225"/>
      <c r="G11" s="1211"/>
      <c r="H11" s="994"/>
      <c r="I11" s="1213"/>
      <c r="J11" s="922"/>
      <c r="K11" s="898"/>
      <c r="L11" s="898"/>
      <c r="M11" s="898"/>
      <c r="N11" s="898"/>
      <c r="O11" s="923"/>
      <c r="P11" s="1213"/>
      <c r="Q11" s="1449">
        <f>[21]Data!$D8</f>
        <v>0.72091003417968702</v>
      </c>
      <c r="R11" s="250"/>
      <c r="S11" s="65"/>
    </row>
    <row r="12" spans="1:23" x14ac:dyDescent="0.25">
      <c r="A12" s="19">
        <v>1907</v>
      </c>
      <c r="B12" s="1308"/>
      <c r="C12" s="51"/>
      <c r="D12" s="1211"/>
      <c r="E12" s="1212"/>
      <c r="F12" s="1225"/>
      <c r="G12" s="1211"/>
      <c r="H12" s="994"/>
      <c r="I12" s="1213"/>
      <c r="J12" s="922"/>
      <c r="K12" s="898"/>
      <c r="L12" s="898"/>
      <c r="M12" s="898"/>
      <c r="N12" s="898"/>
      <c r="O12" s="923"/>
      <c r="P12" s="1213"/>
      <c r="Q12" s="1449">
        <f>[21]Data!$D9</f>
        <v>0.69937377929687505</v>
      </c>
      <c r="R12" s="250"/>
      <c r="S12" s="65"/>
    </row>
    <row r="13" spans="1:23" x14ac:dyDescent="0.25">
      <c r="A13" s="19">
        <v>1908</v>
      </c>
      <c r="B13" s="1308"/>
      <c r="C13" s="51"/>
      <c r="D13" s="1211"/>
      <c r="E13" s="1212"/>
      <c r="F13" s="1225">
        <f>[4]UK!$D13</f>
        <v>8.2200000000000006</v>
      </c>
      <c r="G13" s="1211"/>
      <c r="H13" s="994"/>
      <c r="I13" s="1213"/>
      <c r="J13" s="922"/>
      <c r="K13" s="898"/>
      <c r="L13" s="898"/>
      <c r="M13" s="898"/>
      <c r="N13" s="898"/>
      <c r="O13" s="923"/>
      <c r="P13" s="1213"/>
      <c r="Q13" s="1449">
        <f>[21]Data!$D10</f>
        <v>0.68649223327636699</v>
      </c>
      <c r="R13" s="250"/>
      <c r="S13" s="65"/>
    </row>
    <row r="14" spans="1:23" x14ac:dyDescent="0.25">
      <c r="A14" s="19">
        <v>1909</v>
      </c>
      <c r="B14" s="1308"/>
      <c r="C14" s="51"/>
      <c r="D14" s="1211"/>
      <c r="E14" s="1212"/>
      <c r="F14" s="1225">
        <f>[4]UK!$D14</f>
        <v>8.31</v>
      </c>
      <c r="G14" s="1211"/>
      <c r="H14" s="994"/>
      <c r="I14" s="1213"/>
      <c r="J14" s="922"/>
      <c r="K14" s="898"/>
      <c r="L14" s="898"/>
      <c r="M14" s="898"/>
      <c r="N14" s="898"/>
      <c r="O14" s="923"/>
      <c r="P14" s="1213"/>
      <c r="Q14" s="1449">
        <f>[21]Data!$D11</f>
        <v>0.70249351501464796</v>
      </c>
      <c r="R14" s="250"/>
      <c r="S14" s="65"/>
    </row>
    <row r="15" spans="1:23" x14ac:dyDescent="0.25">
      <c r="A15" s="19">
        <v>1910</v>
      </c>
      <c r="B15" s="1308"/>
      <c r="C15" s="51"/>
      <c r="D15" s="1211"/>
      <c r="E15" s="1212"/>
      <c r="F15" s="1225">
        <f>[4]UK!$D15</f>
        <v>8.3699999999999992</v>
      </c>
      <c r="G15" s="1211"/>
      <c r="H15" s="994"/>
      <c r="I15" s="1213"/>
      <c r="J15" s="922"/>
      <c r="K15" s="898"/>
      <c r="L15" s="898"/>
      <c r="M15" s="898"/>
      <c r="N15" s="898"/>
      <c r="O15" s="923"/>
      <c r="P15" s="1213"/>
      <c r="Q15" s="1449">
        <f>[21]Data!$D12</f>
        <v>0.68830368041992196</v>
      </c>
      <c r="R15" s="250"/>
      <c r="S15" s="65"/>
    </row>
    <row r="16" spans="1:23" x14ac:dyDescent="0.25">
      <c r="A16" s="19">
        <v>1911</v>
      </c>
      <c r="B16" s="1295"/>
      <c r="C16" s="51"/>
      <c r="D16" s="1218"/>
      <c r="E16" s="1212"/>
      <c r="F16" s="1225">
        <f>[4]UK!$D16</f>
        <v>8.3800000000000008</v>
      </c>
      <c r="G16" s="1218"/>
      <c r="H16" s="993"/>
      <c r="I16" s="1219"/>
      <c r="J16" s="1318"/>
      <c r="K16" s="1219"/>
      <c r="L16" s="1219"/>
      <c r="M16" s="1219"/>
      <c r="N16" s="1219"/>
      <c r="O16" s="1309"/>
      <c r="P16" s="1219"/>
      <c r="Q16" s="1449">
        <f>[21]Data!$D13</f>
        <v>0.67652023315429699</v>
      </c>
      <c r="R16" s="245"/>
      <c r="S16" s="90"/>
    </row>
    <row r="17" spans="1:19" x14ac:dyDescent="0.25">
      <c r="A17" s="19">
        <v>1912</v>
      </c>
      <c r="B17" s="1295"/>
      <c r="C17" s="51"/>
      <c r="D17" s="1218"/>
      <c r="E17" s="1212"/>
      <c r="F17" s="1225">
        <f>[4]UK!$D17</f>
        <v>8.3800000000000008</v>
      </c>
      <c r="G17" s="1218"/>
      <c r="H17" s="993"/>
      <c r="I17" s="1219"/>
      <c r="J17" s="1318"/>
      <c r="K17" s="1219"/>
      <c r="L17" s="1219"/>
      <c r="M17" s="1219"/>
      <c r="N17" s="1219"/>
      <c r="O17" s="1309"/>
      <c r="P17" s="1219"/>
      <c r="Q17" s="1449">
        <f>[21]Data!$D14</f>
        <v>0.68779045104980496</v>
      </c>
      <c r="R17" s="245"/>
      <c r="S17" s="90"/>
    </row>
    <row r="18" spans="1:19" x14ac:dyDescent="0.25">
      <c r="A18" s="19">
        <v>1913</v>
      </c>
      <c r="B18" s="1295"/>
      <c r="C18" s="51"/>
      <c r="D18" s="1218"/>
      <c r="E18" s="1212"/>
      <c r="F18" s="1225">
        <f>[4]UK!$D18</f>
        <v>8.5299999999999994</v>
      </c>
      <c r="G18" s="1218"/>
      <c r="H18" s="993"/>
      <c r="I18" s="1219"/>
      <c r="J18" s="1318"/>
      <c r="K18" s="1219"/>
      <c r="L18" s="1219"/>
      <c r="M18" s="1219"/>
      <c r="N18" s="1219"/>
      <c r="O18" s="1309"/>
      <c r="P18" s="1219"/>
      <c r="Q18" s="1449">
        <f>[21]Data!$D15</f>
        <v>0.66584556579589804</v>
      </c>
      <c r="R18" s="245"/>
      <c r="S18" s="90"/>
    </row>
    <row r="19" spans="1:19" x14ac:dyDescent="0.25">
      <c r="A19" s="19">
        <v>1914</v>
      </c>
      <c r="B19" s="1295"/>
      <c r="C19" s="51"/>
      <c r="D19" s="1218"/>
      <c r="E19" s="1212"/>
      <c r="F19" s="1225">
        <f>[4]UK!$D19</f>
        <v>8.11</v>
      </c>
      <c r="G19" s="1218"/>
      <c r="H19" s="993"/>
      <c r="I19" s="1219"/>
      <c r="J19" s="1318"/>
      <c r="K19" s="1219"/>
      <c r="L19" s="1219"/>
      <c r="M19" s="1219"/>
      <c r="N19" s="1219"/>
      <c r="O19" s="1309"/>
      <c r="P19" s="1219"/>
      <c r="Q19" s="1449">
        <f>[21]Data!$D16</f>
        <v>0.67214042663574203</v>
      </c>
      <c r="R19" s="245"/>
      <c r="S19" s="90"/>
    </row>
    <row r="20" spans="1:19" x14ac:dyDescent="0.25">
      <c r="A20" s="19">
        <v>1915</v>
      </c>
      <c r="B20" s="1295"/>
      <c r="C20" s="51"/>
      <c r="D20" s="1218"/>
      <c r="E20" s="1212"/>
      <c r="F20" s="1225">
        <f>[4]UK!$D20</f>
        <v>8.17</v>
      </c>
      <c r="G20" s="1218"/>
      <c r="H20" s="993"/>
      <c r="I20" s="1219"/>
      <c r="J20" s="1318"/>
      <c r="K20" s="1219"/>
      <c r="L20" s="1219"/>
      <c r="M20" s="1219"/>
      <c r="N20" s="1219"/>
      <c r="O20" s="1309"/>
      <c r="P20" s="1219"/>
      <c r="Q20" s="1449"/>
      <c r="R20" s="245"/>
      <c r="S20" s="90"/>
    </row>
    <row r="21" spans="1:19" x14ac:dyDescent="0.25">
      <c r="A21" s="19">
        <v>1916</v>
      </c>
      <c r="B21" s="1295"/>
      <c r="C21" s="51"/>
      <c r="D21" s="1218"/>
      <c r="E21" s="1212"/>
      <c r="F21" s="1225">
        <f>[4]UK!$D21</f>
        <v>7.97</v>
      </c>
      <c r="G21" s="1218"/>
      <c r="H21" s="993"/>
      <c r="I21" s="1219"/>
      <c r="J21" s="1318"/>
      <c r="K21" s="1219"/>
      <c r="L21" s="1219"/>
      <c r="M21" s="1219"/>
      <c r="N21" s="1219"/>
      <c r="O21" s="1309"/>
      <c r="P21" s="1219"/>
      <c r="Q21" s="1449"/>
      <c r="R21" s="245"/>
      <c r="S21" s="90"/>
    </row>
    <row r="22" spans="1:19" x14ac:dyDescent="0.25">
      <c r="A22" s="19">
        <v>1917</v>
      </c>
      <c r="B22" s="1295"/>
      <c r="C22" s="51"/>
      <c r="D22" s="1218"/>
      <c r="E22" s="1212"/>
      <c r="F22" s="1225">
        <f>[4]UK!$D22</f>
        <v>7.06</v>
      </c>
      <c r="G22" s="1218"/>
      <c r="H22" s="993"/>
      <c r="I22" s="1219"/>
      <c r="J22" s="1318"/>
      <c r="K22" s="1219"/>
      <c r="L22" s="1219"/>
      <c r="M22" s="1219"/>
      <c r="N22" s="1219"/>
      <c r="O22" s="1309"/>
      <c r="P22" s="1219"/>
      <c r="Q22" s="1449"/>
      <c r="R22" s="245"/>
      <c r="S22" s="90"/>
    </row>
    <row r="23" spans="1:19" x14ac:dyDescent="0.25">
      <c r="A23" s="19">
        <v>1918</v>
      </c>
      <c r="B23" s="1295"/>
      <c r="C23" s="51"/>
      <c r="D23" s="1218"/>
      <c r="E23" s="1225">
        <f>[4]UK!$F23</f>
        <v>19.239999999999998</v>
      </c>
      <c r="F23" s="1225">
        <f>[4]UK!$D23</f>
        <v>6.58</v>
      </c>
      <c r="G23" s="1218"/>
      <c r="H23" s="993"/>
      <c r="I23" s="1219"/>
      <c r="J23" s="1318"/>
      <c r="K23" s="1219"/>
      <c r="L23" s="1219"/>
      <c r="M23" s="1219"/>
      <c r="N23" s="1219"/>
      <c r="O23" s="1309"/>
      <c r="P23" s="1219"/>
      <c r="Q23" s="1449"/>
      <c r="R23" s="245"/>
      <c r="S23" s="90"/>
    </row>
    <row r="24" spans="1:19" x14ac:dyDescent="0.25">
      <c r="A24" s="19">
        <v>1919</v>
      </c>
      <c r="B24" s="1295"/>
      <c r="C24" s="51"/>
      <c r="D24" s="1218"/>
      <c r="E24" s="1225">
        <f>[4]UK!$F24</f>
        <v>19.59</v>
      </c>
      <c r="F24" s="1225">
        <f>[4]UK!$D24</f>
        <v>6.79</v>
      </c>
      <c r="G24" s="1218"/>
      <c r="H24" s="993"/>
      <c r="I24" s="1219"/>
      <c r="J24" s="1318"/>
      <c r="K24" s="1219"/>
      <c r="L24" s="1219"/>
      <c r="M24" s="1219"/>
      <c r="N24" s="1219"/>
      <c r="O24" s="1309"/>
      <c r="P24" s="1219"/>
      <c r="Q24" s="1449">
        <f>[21]Data!$D21</f>
        <v>0.62550647735595699</v>
      </c>
      <c r="R24" s="245"/>
      <c r="S24" s="90"/>
    </row>
    <row r="25" spans="1:19" x14ac:dyDescent="0.25">
      <c r="A25" s="19">
        <v>1920</v>
      </c>
      <c r="B25" s="1295"/>
      <c r="C25" s="51"/>
      <c r="D25" s="1218"/>
      <c r="E25" s="1225"/>
      <c r="F25" s="1225">
        <f>[4]UK!$D25</f>
        <v>6.06</v>
      </c>
      <c r="G25" s="1218"/>
      <c r="H25" s="993"/>
      <c r="I25" s="1219"/>
      <c r="J25" s="1318"/>
      <c r="K25" s="1219"/>
      <c r="L25" s="1219"/>
      <c r="M25" s="1219"/>
      <c r="N25" s="1219"/>
      <c r="O25" s="1309"/>
      <c r="P25" s="1219"/>
      <c r="Q25" s="1449">
        <f>[21]Data!$D22</f>
        <v>0.57314971923828095</v>
      </c>
      <c r="R25" s="245"/>
      <c r="S25" s="90"/>
    </row>
    <row r="26" spans="1:19" x14ac:dyDescent="0.25">
      <c r="A26" s="19">
        <v>1921</v>
      </c>
      <c r="B26" s="1295"/>
      <c r="C26" s="51"/>
      <c r="D26" s="1218"/>
      <c r="E26" s="1225"/>
      <c r="F26" s="1225">
        <f>[4]UK!$D26</f>
        <v>6.04</v>
      </c>
      <c r="G26" s="1218"/>
      <c r="H26" s="993"/>
      <c r="I26" s="1219"/>
      <c r="J26" s="1318"/>
      <c r="K26" s="1219"/>
      <c r="L26" s="1219"/>
      <c r="M26" s="1219"/>
      <c r="N26" s="1219"/>
      <c r="O26" s="1309"/>
      <c r="P26" s="1219"/>
      <c r="Q26" s="1449">
        <f>[21]Data!$D23</f>
        <v>0.60537918090820297</v>
      </c>
      <c r="R26" s="245"/>
      <c r="S26" s="90"/>
    </row>
    <row r="27" spans="1:19" x14ac:dyDescent="0.25">
      <c r="A27" s="19">
        <v>1922</v>
      </c>
      <c r="B27" s="1295"/>
      <c r="C27" s="51"/>
      <c r="D27" s="1218"/>
      <c r="E27" s="1225"/>
      <c r="F27" s="1225">
        <f>[4]UK!$D27</f>
        <v>6.78</v>
      </c>
      <c r="G27" s="1218"/>
      <c r="H27" s="993"/>
      <c r="I27" s="1219"/>
      <c r="J27" s="1318"/>
      <c r="K27" s="1219"/>
      <c r="L27" s="1219"/>
      <c r="M27" s="1219"/>
      <c r="N27" s="1219"/>
      <c r="O27" s="1309"/>
      <c r="P27" s="1219"/>
      <c r="Q27" s="1449">
        <f>[21]Data!$D24</f>
        <v>0.617354927062988</v>
      </c>
      <c r="R27" s="245"/>
      <c r="S27" s="90"/>
    </row>
    <row r="28" spans="1:19" x14ac:dyDescent="0.25">
      <c r="A28" s="19">
        <v>1923</v>
      </c>
      <c r="B28" s="1295"/>
      <c r="C28" s="51"/>
      <c r="D28" s="1218"/>
      <c r="E28" s="1225"/>
      <c r="F28" s="1225">
        <f>[4]UK!$D28</f>
        <v>6.95</v>
      </c>
      <c r="G28" s="1218"/>
      <c r="H28" s="993"/>
      <c r="I28" s="1219"/>
      <c r="J28" s="1318"/>
      <c r="K28" s="1219"/>
      <c r="L28" s="1219"/>
      <c r="M28" s="1219"/>
      <c r="N28" s="1219"/>
      <c r="O28" s="1309"/>
      <c r="P28" s="1219"/>
      <c r="Q28" s="1449">
        <f>[21]Data!$D25</f>
        <v>0.60244586944580103</v>
      </c>
      <c r="R28" s="245"/>
      <c r="S28" s="90"/>
    </row>
    <row r="29" spans="1:19" x14ac:dyDescent="0.25">
      <c r="A29" s="19">
        <v>1924</v>
      </c>
      <c r="B29" s="1295"/>
      <c r="C29" s="51"/>
      <c r="D29" s="1218"/>
      <c r="E29" s="1225"/>
      <c r="F29" s="1225">
        <f>[4]UK!$D29</f>
        <v>6.74</v>
      </c>
      <c r="G29" s="1218"/>
      <c r="H29" s="993"/>
      <c r="I29" s="1219"/>
      <c r="J29" s="1318"/>
      <c r="K29" s="1219"/>
      <c r="L29" s="1219"/>
      <c r="M29" s="1219"/>
      <c r="N29" s="1219"/>
      <c r="O29" s="1309"/>
      <c r="P29" s="1219"/>
      <c r="Q29" s="1449">
        <f>[21]Data!$D26</f>
        <v>0.59464096069335903</v>
      </c>
      <c r="R29" s="245"/>
      <c r="S29" s="90"/>
    </row>
    <row r="30" spans="1:19" x14ac:dyDescent="0.25">
      <c r="A30" s="19">
        <v>1925</v>
      </c>
      <c r="B30" s="1295"/>
      <c r="C30" s="51"/>
      <c r="D30" s="1218"/>
      <c r="E30" s="1225"/>
      <c r="F30" s="1225">
        <f>[4]UK!$D30</f>
        <v>6.53</v>
      </c>
      <c r="G30" s="1218"/>
      <c r="H30" s="993"/>
      <c r="I30" s="1219"/>
      <c r="J30" s="1318"/>
      <c r="K30" s="1219"/>
      <c r="L30" s="1219"/>
      <c r="M30" s="1219"/>
      <c r="N30" s="1219"/>
      <c r="O30" s="1309"/>
      <c r="P30" s="1219"/>
      <c r="Q30" s="1449">
        <f>[21]Data!$D27</f>
        <v>0.602700424194336</v>
      </c>
      <c r="R30" s="245"/>
      <c r="S30" s="90"/>
    </row>
    <row r="31" spans="1:19" x14ac:dyDescent="0.25">
      <c r="A31" s="19">
        <v>1926</v>
      </c>
      <c r="B31" s="1295"/>
      <c r="C31" s="51"/>
      <c r="D31" s="1218"/>
      <c r="E31" s="1225"/>
      <c r="F31" s="1225">
        <f>[4]UK!$D31</f>
        <v>6.42</v>
      </c>
      <c r="G31" s="1218"/>
      <c r="H31" s="993"/>
      <c r="I31" s="1219"/>
      <c r="J31" s="1318"/>
      <c r="K31" s="1219"/>
      <c r="L31" s="1219"/>
      <c r="M31" s="1219"/>
      <c r="N31" s="1219"/>
      <c r="O31" s="1309"/>
      <c r="P31" s="1219"/>
      <c r="Q31" s="1449">
        <f>[21]Data!$D28</f>
        <v>0.56887580871582</v>
      </c>
      <c r="R31" s="245"/>
      <c r="S31" s="90"/>
    </row>
    <row r="32" spans="1:19" x14ac:dyDescent="0.25">
      <c r="A32" s="19">
        <v>1927</v>
      </c>
      <c r="B32" s="1295"/>
      <c r="C32" s="51"/>
      <c r="D32" s="1218"/>
      <c r="E32" s="1225"/>
      <c r="F32" s="1225">
        <f>[4]UK!$D32</f>
        <v>6.28</v>
      </c>
      <c r="G32" s="1218"/>
      <c r="H32" s="993"/>
      <c r="I32" s="1219"/>
      <c r="J32" s="1318"/>
      <c r="K32" s="1219"/>
      <c r="L32" s="1219"/>
      <c r="M32" s="1219"/>
      <c r="N32" s="1219"/>
      <c r="O32" s="1309"/>
      <c r="P32" s="1219"/>
      <c r="Q32" s="1449">
        <f>[21]Data!$D29</f>
        <v>0.59110424041748</v>
      </c>
      <c r="R32" s="245"/>
      <c r="S32" s="90"/>
    </row>
    <row r="33" spans="1:19" x14ac:dyDescent="0.25">
      <c r="A33" s="19">
        <v>1928</v>
      </c>
      <c r="B33" s="1295"/>
      <c r="C33" s="51"/>
      <c r="D33" s="1218"/>
      <c r="E33" s="1225"/>
      <c r="F33" s="1225">
        <f>[4]UK!$D33</f>
        <v>6.34</v>
      </c>
      <c r="G33" s="1218"/>
      <c r="H33" s="993"/>
      <c r="I33" s="1219"/>
      <c r="J33" s="1318"/>
      <c r="K33" s="1219"/>
      <c r="L33" s="1219"/>
      <c r="M33" s="1219"/>
      <c r="N33" s="1219"/>
      <c r="O33" s="1309"/>
      <c r="P33" s="1219"/>
      <c r="Q33" s="1449">
        <f>[21]Data!$D30</f>
        <v>0.56459617614746105</v>
      </c>
      <c r="R33" s="245"/>
      <c r="S33" s="90"/>
    </row>
    <row r="34" spans="1:19" x14ac:dyDescent="0.25">
      <c r="A34" s="19">
        <v>1929</v>
      </c>
      <c r="B34" s="1295"/>
      <c r="C34" s="51"/>
      <c r="D34" s="1218"/>
      <c r="E34" s="1225"/>
      <c r="F34" s="1225">
        <f>[4]UK!$D34</f>
        <v>6.15</v>
      </c>
      <c r="G34" s="1218"/>
      <c r="H34" s="993"/>
      <c r="I34" s="1219"/>
      <c r="J34" s="1318"/>
      <c r="K34" s="1219"/>
      <c r="L34" s="1219"/>
      <c r="M34" s="1219"/>
      <c r="N34" s="1219"/>
      <c r="O34" s="1309"/>
      <c r="P34" s="1219"/>
      <c r="Q34" s="1449">
        <f>[21]Data!$D31</f>
        <v>0.56322406768798805</v>
      </c>
      <c r="R34" s="245"/>
      <c r="S34" s="90"/>
    </row>
    <row r="35" spans="1:19" x14ac:dyDescent="0.25">
      <c r="A35" s="19">
        <v>1930</v>
      </c>
      <c r="B35" s="1295"/>
      <c r="C35" s="51"/>
      <c r="D35" s="1218"/>
      <c r="E35" s="1225"/>
      <c r="F35" s="1225">
        <f>[4]UK!$D35</f>
        <v>5.74</v>
      </c>
      <c r="G35" s="1218"/>
      <c r="H35" s="993"/>
      <c r="I35" s="1219"/>
      <c r="J35" s="1318"/>
      <c r="K35" s="1219"/>
      <c r="L35" s="1219"/>
      <c r="M35" s="1219"/>
      <c r="N35" s="1219"/>
      <c r="O35" s="1309"/>
      <c r="P35" s="1219"/>
      <c r="Q35" s="1449">
        <f>[21]Data!$D32</f>
        <v>0.56937812805175803</v>
      </c>
      <c r="R35" s="245"/>
      <c r="S35" s="90"/>
    </row>
    <row r="36" spans="1:19" x14ac:dyDescent="0.25">
      <c r="A36" s="19">
        <v>1931</v>
      </c>
      <c r="B36" s="1295"/>
      <c r="C36" s="51"/>
      <c r="D36" s="1218"/>
      <c r="E36" s="1225"/>
      <c r="F36" s="1225">
        <f>[4]UK!$D36</f>
        <v>5.24</v>
      </c>
      <c r="G36" s="1218"/>
      <c r="H36" s="993"/>
      <c r="I36" s="1219"/>
      <c r="J36" s="1318"/>
      <c r="K36" s="1219"/>
      <c r="L36" s="1219"/>
      <c r="M36" s="1219"/>
      <c r="N36" s="1219"/>
      <c r="O36" s="1309"/>
      <c r="P36" s="1219"/>
      <c r="Q36" s="1449">
        <f>[21]Data!$D33</f>
        <v>0.53110935211181598</v>
      </c>
      <c r="R36" s="245"/>
      <c r="S36" s="90"/>
    </row>
    <row r="37" spans="1:19" x14ac:dyDescent="0.25">
      <c r="A37" s="19">
        <v>1932</v>
      </c>
      <c r="B37" s="1295"/>
      <c r="C37" s="51"/>
      <c r="D37" s="1218"/>
      <c r="E37" s="1225"/>
      <c r="F37" s="1225">
        <f>[4]UK!$D37</f>
        <v>5</v>
      </c>
      <c r="G37" s="1218"/>
      <c r="H37" s="993"/>
      <c r="I37" s="1219"/>
      <c r="J37" s="1318"/>
      <c r="K37" s="1219"/>
      <c r="L37" s="1219"/>
      <c r="M37" s="1219"/>
      <c r="N37" s="1219"/>
      <c r="O37" s="1309"/>
      <c r="P37" s="1219"/>
      <c r="Q37" s="1449">
        <f>[21]Data!$D34</f>
        <v>0.54318572998046899</v>
      </c>
      <c r="R37" s="245"/>
      <c r="S37" s="90"/>
    </row>
    <row r="38" spans="1:19" x14ac:dyDescent="0.25">
      <c r="A38" s="19">
        <v>1933</v>
      </c>
      <c r="B38" s="1295"/>
      <c r="C38" s="51"/>
      <c r="D38" s="1218"/>
      <c r="E38" s="1225"/>
      <c r="F38" s="1225">
        <f>[4]UK!$D38</f>
        <v>4.91</v>
      </c>
      <c r="G38" s="1218"/>
      <c r="H38" s="993"/>
      <c r="I38" s="1219"/>
      <c r="J38" s="1318"/>
      <c r="K38" s="1219"/>
      <c r="L38" s="1219"/>
      <c r="M38" s="1219"/>
      <c r="N38" s="1219"/>
      <c r="O38" s="1309"/>
      <c r="P38" s="1219"/>
      <c r="Q38" s="1449">
        <f>[21]Data!$D35</f>
        <v>0.559488868713379</v>
      </c>
      <c r="R38" s="245"/>
      <c r="S38" s="90"/>
    </row>
    <row r="39" spans="1:19" x14ac:dyDescent="0.25">
      <c r="A39" s="19">
        <v>1934</v>
      </c>
      <c r="B39" s="1295"/>
      <c r="C39" s="51"/>
      <c r="D39" s="1218"/>
      <c r="E39" s="1225"/>
      <c r="F39" s="1225">
        <f>[4]UK!$D39</f>
        <v>4.92</v>
      </c>
      <c r="G39" s="1218"/>
      <c r="H39" s="993"/>
      <c r="I39" s="1219"/>
      <c r="J39" s="1318"/>
      <c r="K39" s="1219"/>
      <c r="L39" s="1219"/>
      <c r="M39" s="1219"/>
      <c r="N39" s="1219"/>
      <c r="O39" s="1309"/>
      <c r="P39" s="1219"/>
      <c r="Q39" s="1449">
        <f>[21]Data!$D36</f>
        <v>0.53795265197753905</v>
      </c>
      <c r="R39" s="245"/>
      <c r="S39" s="90"/>
    </row>
    <row r="40" spans="1:19" x14ac:dyDescent="0.25">
      <c r="A40" s="19">
        <v>1935</v>
      </c>
      <c r="B40" s="1295"/>
      <c r="C40" s="51"/>
      <c r="D40" s="1218"/>
      <c r="E40" s="1225"/>
      <c r="F40" s="1225">
        <f>[4]UK!$D40</f>
        <v>5.08</v>
      </c>
      <c r="G40" s="1218"/>
      <c r="H40" s="993"/>
      <c r="I40" s="1219"/>
      <c r="J40" s="1318"/>
      <c r="K40" s="1219"/>
      <c r="L40" s="1219"/>
      <c r="M40" s="1219"/>
      <c r="N40" s="1219"/>
      <c r="O40" s="1309"/>
      <c r="P40" s="1219"/>
      <c r="Q40" s="1449">
        <f>[21]Data!$D37</f>
        <v>0.53976409912109402</v>
      </c>
      <c r="R40" s="245"/>
      <c r="S40" s="90"/>
    </row>
    <row r="41" spans="1:19" x14ac:dyDescent="0.25">
      <c r="A41" s="19">
        <v>1936</v>
      </c>
      <c r="B41" s="1295"/>
      <c r="C41" s="51"/>
      <c r="D41" s="1218"/>
      <c r="E41" s="1225"/>
      <c r="F41" s="1225">
        <f>[4]UK!$D41</f>
        <v>5.12</v>
      </c>
      <c r="G41" s="1218"/>
      <c r="H41" s="993"/>
      <c r="I41" s="1219"/>
      <c r="J41" s="1318"/>
      <c r="K41" s="1219"/>
      <c r="L41" s="1219"/>
      <c r="M41" s="1219"/>
      <c r="N41" s="1219"/>
      <c r="O41" s="1309"/>
      <c r="P41" s="1219"/>
      <c r="Q41" s="1449">
        <f>[21]Data!$D38</f>
        <v>0.53426807403564502</v>
      </c>
      <c r="R41" s="245"/>
      <c r="S41" s="90"/>
    </row>
    <row r="42" spans="1:19" x14ac:dyDescent="0.25">
      <c r="A42" s="19">
        <v>1937</v>
      </c>
      <c r="B42" s="1295"/>
      <c r="C42" s="51"/>
      <c r="D42" s="1218"/>
      <c r="E42" s="1225">
        <f>[4]UK!$F42</f>
        <v>16.98</v>
      </c>
      <c r="F42" s="1225">
        <f>[4]UK!$D42</f>
        <v>4.78</v>
      </c>
      <c r="G42" s="1218"/>
      <c r="H42" s="993"/>
      <c r="I42" s="1219"/>
      <c r="J42" s="1318"/>
      <c r="K42" s="1219"/>
      <c r="L42" s="1219"/>
      <c r="M42" s="1219"/>
      <c r="N42" s="1219"/>
      <c r="O42" s="1309"/>
      <c r="P42" s="1219"/>
      <c r="Q42" s="1449">
        <f>[21]Data!$D39</f>
        <v>0.53131061553955095</v>
      </c>
      <c r="R42" s="245"/>
      <c r="S42" s="90"/>
    </row>
    <row r="43" spans="1:19" x14ac:dyDescent="0.25">
      <c r="A43" s="19">
        <v>1938</v>
      </c>
      <c r="B43" s="1295">
        <v>42.6</v>
      </c>
      <c r="C43" s="51"/>
      <c r="D43" s="1218"/>
      <c r="E43" s="1225"/>
      <c r="F43" s="1225">
        <f>[4]UK!$D43</f>
        <v>4.79</v>
      </c>
      <c r="G43" s="1218"/>
      <c r="H43" s="993"/>
      <c r="I43" s="1219"/>
      <c r="J43" s="1318"/>
      <c r="K43" s="1219"/>
      <c r="L43" s="1219"/>
      <c r="M43" s="1219"/>
      <c r="N43" s="1219"/>
      <c r="O43" s="1309"/>
      <c r="P43" s="1219"/>
      <c r="Q43" s="1449">
        <f>[21]Data!$D40</f>
        <v>0.54071914672851595</v>
      </c>
      <c r="R43" s="245"/>
      <c r="S43" s="90"/>
    </row>
    <row r="44" spans="1:19" x14ac:dyDescent="0.25">
      <c r="A44" s="19">
        <v>1939</v>
      </c>
      <c r="B44" s="1295"/>
      <c r="C44" s="51"/>
      <c r="D44" s="1218"/>
      <c r="E44" s="1225"/>
      <c r="F44" s="1225">
        <f>[4]UK!$D44</f>
        <v>4.6100000000000003</v>
      </c>
      <c r="G44" s="1218"/>
      <c r="H44" s="993"/>
      <c r="I44" s="1219"/>
      <c r="J44" s="1318"/>
      <c r="K44" s="1219"/>
      <c r="L44" s="1219"/>
      <c r="M44" s="1219"/>
      <c r="N44" s="1219"/>
      <c r="O44" s="1309"/>
      <c r="P44" s="1219"/>
      <c r="Q44" s="1449">
        <f>[21]Data!$D41</f>
        <v>0.51188774108886703</v>
      </c>
      <c r="R44" s="245"/>
      <c r="S44" s="90"/>
    </row>
    <row r="45" spans="1:19" x14ac:dyDescent="0.25">
      <c r="A45" s="19">
        <v>1940</v>
      </c>
      <c r="B45" s="1295"/>
      <c r="C45" s="51"/>
      <c r="D45" s="1218"/>
      <c r="E45" s="1225"/>
      <c r="F45" s="1225">
        <f>[4]UK!$D45</f>
        <v>4.09</v>
      </c>
      <c r="G45" s="1218"/>
      <c r="H45" s="993"/>
      <c r="I45" s="1219"/>
      <c r="J45" s="1318"/>
      <c r="K45" s="1219"/>
      <c r="L45" s="1219"/>
      <c r="M45" s="1219"/>
      <c r="N45" s="1219"/>
      <c r="O45" s="1309"/>
      <c r="P45" s="1219"/>
      <c r="Q45" s="1449">
        <f>[21]Data!$D42</f>
        <v>0.509774398803711</v>
      </c>
      <c r="R45" s="245"/>
      <c r="S45" s="90"/>
    </row>
    <row r="46" spans="1:19" x14ac:dyDescent="0.25">
      <c r="A46" s="19">
        <v>1941</v>
      </c>
      <c r="B46" s="1295"/>
      <c r="C46" s="51"/>
      <c r="D46" s="1218"/>
      <c r="E46" s="1225"/>
      <c r="F46" s="1225">
        <f>[4]UK!$D46</f>
        <v>3.57</v>
      </c>
      <c r="G46" s="1218"/>
      <c r="H46" s="993"/>
      <c r="I46" s="1219"/>
      <c r="J46" s="1318"/>
      <c r="K46" s="1219"/>
      <c r="L46" s="1219"/>
      <c r="M46" s="1219"/>
      <c r="N46" s="1219"/>
      <c r="O46" s="1309"/>
      <c r="P46" s="1219"/>
      <c r="Q46" s="1449">
        <f>[21]Data!$D43</f>
        <v>0.49850311279296899</v>
      </c>
      <c r="R46" s="245"/>
      <c r="S46" s="90"/>
    </row>
    <row r="47" spans="1:19" x14ac:dyDescent="0.25">
      <c r="A47" s="19">
        <v>1942</v>
      </c>
      <c r="B47" s="1295"/>
      <c r="C47" s="51"/>
      <c r="D47" s="1218"/>
      <c r="E47" s="1225"/>
      <c r="F47" s="1225">
        <f>[4]UK!$D47</f>
        <v>3.15</v>
      </c>
      <c r="G47" s="1218"/>
      <c r="H47" s="993"/>
      <c r="I47" s="1219"/>
      <c r="J47" s="1318"/>
      <c r="K47" s="1219"/>
      <c r="L47" s="1219"/>
      <c r="M47" s="1219"/>
      <c r="N47" s="1219"/>
      <c r="O47" s="1309"/>
      <c r="P47" s="1219"/>
      <c r="Q47" s="1449"/>
      <c r="R47" s="245"/>
      <c r="S47" s="90"/>
    </row>
    <row r="48" spans="1:19" x14ac:dyDescent="0.25">
      <c r="A48" s="19">
        <v>1943</v>
      </c>
      <c r="B48" s="1295"/>
      <c r="C48" s="51"/>
      <c r="D48" s="1218"/>
      <c r="E48" s="1225"/>
      <c r="F48" s="1225">
        <f>[4]UK!$D48</f>
        <v>2.98</v>
      </c>
      <c r="G48" s="1218"/>
      <c r="H48" s="993"/>
      <c r="I48" s="1219"/>
      <c r="J48" s="1318"/>
      <c r="K48" s="1219"/>
      <c r="L48" s="1219"/>
      <c r="M48" s="1219"/>
      <c r="N48" s="1219"/>
      <c r="O48" s="1309"/>
      <c r="P48" s="1219"/>
      <c r="Q48" s="1449"/>
      <c r="R48" s="245"/>
      <c r="S48" s="90"/>
    </row>
    <row r="49" spans="1:19" x14ac:dyDescent="0.25">
      <c r="A49" s="19">
        <v>1944</v>
      </c>
      <c r="B49" s="1295"/>
      <c r="C49" s="51"/>
      <c r="D49" s="1218"/>
      <c r="E49" s="1225"/>
      <c r="F49" s="1225">
        <f>[4]UK!$D49</f>
        <v>2.9</v>
      </c>
      <c r="G49" s="1218"/>
      <c r="H49" s="993"/>
      <c r="I49" s="1219"/>
      <c r="J49" s="1318"/>
      <c r="K49" s="1219"/>
      <c r="L49" s="1219"/>
      <c r="M49" s="1219"/>
      <c r="N49" s="1219"/>
      <c r="O49" s="1309"/>
      <c r="P49" s="1219"/>
      <c r="Q49" s="1449"/>
      <c r="R49" s="245"/>
      <c r="S49" s="90"/>
    </row>
    <row r="50" spans="1:19" x14ac:dyDescent="0.25">
      <c r="A50" s="19">
        <v>1945</v>
      </c>
      <c r="B50" s="1295"/>
      <c r="C50" s="51"/>
      <c r="D50" s="1218"/>
      <c r="E50" s="1225"/>
      <c r="F50" s="1225">
        <f>[4]UK!$D50</f>
        <v>2.95</v>
      </c>
      <c r="G50" s="1218"/>
      <c r="H50" s="993"/>
      <c r="I50" s="1219"/>
      <c r="J50" s="1318"/>
      <c r="K50" s="1219"/>
      <c r="L50" s="1219"/>
      <c r="M50" s="1219"/>
      <c r="N50" s="1219"/>
      <c r="O50" s="1309"/>
      <c r="P50" s="1219"/>
      <c r="Q50" s="1449"/>
      <c r="R50" s="245"/>
      <c r="S50" s="90"/>
    </row>
    <row r="51" spans="1:19" x14ac:dyDescent="0.25">
      <c r="A51" s="19">
        <v>1946</v>
      </c>
      <c r="B51" s="1295"/>
      <c r="C51" s="51"/>
      <c r="D51" s="1218"/>
      <c r="E51" s="1225"/>
      <c r="F51" s="1225">
        <f>[4]UK!$D51</f>
        <v>3.1</v>
      </c>
      <c r="G51" s="1218"/>
      <c r="H51" s="993"/>
      <c r="I51" s="1219"/>
      <c r="J51" s="1318"/>
      <c r="K51" s="1219"/>
      <c r="L51" s="1219"/>
      <c r="M51" s="1219"/>
      <c r="N51" s="1219"/>
      <c r="O51" s="1309"/>
      <c r="P51" s="1219"/>
      <c r="Q51" s="1449">
        <f>[21]Data!$D48</f>
        <v>0.46076438903808598</v>
      </c>
      <c r="R51" s="245"/>
      <c r="S51" s="90"/>
    </row>
    <row r="52" spans="1:19" x14ac:dyDescent="0.25">
      <c r="A52" s="19">
        <v>1947</v>
      </c>
      <c r="B52" s="1295"/>
      <c r="C52" s="51"/>
      <c r="D52" s="1218"/>
      <c r="E52" s="1225"/>
      <c r="F52" s="1225">
        <f>[4]UK!$D52</f>
        <v>2.81</v>
      </c>
      <c r="G52" s="1218"/>
      <c r="H52" s="993"/>
      <c r="I52" s="1219"/>
      <c r="J52" s="1318"/>
      <c r="K52" s="1219"/>
      <c r="L52" s="1219"/>
      <c r="M52" s="1219"/>
      <c r="N52" s="1219"/>
      <c r="O52" s="1309"/>
      <c r="P52" s="1219"/>
      <c r="Q52" s="1449">
        <f>[21]Data!$D49</f>
        <v>0.44949310302734402</v>
      </c>
      <c r="R52" s="245"/>
      <c r="S52" s="90"/>
    </row>
    <row r="53" spans="1:19" x14ac:dyDescent="0.25">
      <c r="A53" s="19">
        <v>1948</v>
      </c>
      <c r="B53" s="1295"/>
      <c r="C53" s="51"/>
      <c r="D53" s="1218"/>
      <c r="E53" s="1225"/>
      <c r="F53" s="1225">
        <f>[4]UK!$D53</f>
        <v>2.63</v>
      </c>
      <c r="G53" s="1218"/>
      <c r="H53" s="993"/>
      <c r="I53" s="1219"/>
      <c r="J53" s="1318"/>
      <c r="K53" s="1219"/>
      <c r="L53" s="1219"/>
      <c r="M53" s="1219"/>
      <c r="N53" s="1219"/>
      <c r="O53" s="1309"/>
      <c r="P53" s="1219"/>
      <c r="Q53" s="1449">
        <f>[21]Data!$D50</f>
        <v>0.44385742187499999</v>
      </c>
      <c r="R53" s="245"/>
      <c r="S53" s="90"/>
    </row>
    <row r="54" spans="1:19" x14ac:dyDescent="0.25">
      <c r="A54" s="19">
        <v>1949</v>
      </c>
      <c r="B54" s="1295">
        <v>35.5</v>
      </c>
      <c r="C54" s="51"/>
      <c r="D54" s="1218"/>
      <c r="E54" s="1225">
        <f>[4]UK!$F54</f>
        <v>11.469999999999999</v>
      </c>
      <c r="F54" s="1225">
        <f>[4]UK!$D54</f>
        <v>2.34</v>
      </c>
      <c r="G54" s="1218"/>
      <c r="H54" s="993"/>
      <c r="I54" s="1219"/>
      <c r="J54" s="1318"/>
      <c r="K54" s="1219"/>
      <c r="L54" s="1219"/>
      <c r="M54" s="1219"/>
      <c r="N54" s="1219"/>
      <c r="O54" s="1309"/>
      <c r="P54" s="1219"/>
      <c r="Q54" s="1449">
        <f>[21]Data!$D51</f>
        <v>0.43379375457763703</v>
      </c>
      <c r="R54" s="245"/>
      <c r="S54" s="90"/>
    </row>
    <row r="55" spans="1:19" x14ac:dyDescent="0.25">
      <c r="A55" s="19">
        <v>1950</v>
      </c>
      <c r="B55" s="1295"/>
      <c r="C55" s="51"/>
      <c r="D55" s="1218"/>
      <c r="E55" s="1225"/>
      <c r="F55" s="1225">
        <f>[4]UK!$D55</f>
        <v>2.42</v>
      </c>
      <c r="G55" s="1218"/>
      <c r="H55" s="993"/>
      <c r="I55" s="1219"/>
      <c r="J55" s="1318"/>
      <c r="K55" s="1219"/>
      <c r="L55" s="1219"/>
      <c r="M55" s="1219"/>
      <c r="N55" s="1219"/>
      <c r="O55" s="1309"/>
      <c r="P55" s="1219"/>
      <c r="Q55" s="1449">
        <f>[21]Data!$D52</f>
        <v>0.43041618347167998</v>
      </c>
      <c r="R55" s="245"/>
      <c r="S55" s="90"/>
    </row>
    <row r="56" spans="1:19" x14ac:dyDescent="0.25">
      <c r="A56" s="19">
        <v>1951</v>
      </c>
      <c r="B56" s="1295"/>
      <c r="C56" s="51"/>
      <c r="D56" s="1218"/>
      <c r="E56" s="1225">
        <f>[4]UK!$F56</f>
        <v>10.89</v>
      </c>
      <c r="F56" s="1225">
        <f>[4]UK!$D56</f>
        <v>2.15</v>
      </c>
      <c r="G56" s="1218"/>
      <c r="H56" s="993"/>
      <c r="I56" s="1219"/>
      <c r="J56" s="1318"/>
      <c r="K56" s="1219"/>
      <c r="L56" s="1219"/>
      <c r="M56" s="1219"/>
      <c r="N56" s="1219"/>
      <c r="O56" s="1309"/>
      <c r="P56" s="1219"/>
      <c r="Q56" s="1449">
        <f>[21]Data!$D53</f>
        <v>0.41852638244628898</v>
      </c>
      <c r="R56" s="245"/>
      <c r="S56" s="90"/>
    </row>
    <row r="57" spans="1:19" x14ac:dyDescent="0.25">
      <c r="A57" s="19">
        <v>1952</v>
      </c>
      <c r="B57" s="1295"/>
      <c r="C57" s="51"/>
      <c r="D57" s="1218"/>
      <c r="E57" s="1225">
        <f>[4]UK!$F57</f>
        <v>10.199999999999999</v>
      </c>
      <c r="F57" s="1225">
        <f>[4]UK!$D57</f>
        <v>1.97</v>
      </c>
      <c r="G57" s="1218"/>
      <c r="H57" s="993"/>
      <c r="I57" s="1219"/>
      <c r="J57" s="1318"/>
      <c r="K57" s="1219"/>
      <c r="L57" s="1219"/>
      <c r="M57" s="1219"/>
      <c r="N57" s="1219"/>
      <c r="O57" s="1309"/>
      <c r="P57" s="1219"/>
      <c r="Q57" s="1449">
        <f>[21]Data!$D54</f>
        <v>0.387755584716797</v>
      </c>
      <c r="R57" s="245"/>
      <c r="S57" s="90"/>
    </row>
    <row r="58" spans="1:19" x14ac:dyDescent="0.25">
      <c r="A58" s="19">
        <v>1953</v>
      </c>
      <c r="B58" s="1295"/>
      <c r="C58" s="51"/>
      <c r="D58" s="1218"/>
      <c r="E58" s="1225">
        <f>[4]UK!$F58</f>
        <v>9.7199999999999989</v>
      </c>
      <c r="F58" s="1225">
        <f>[4]UK!$D58</f>
        <v>1.84</v>
      </c>
      <c r="G58" s="1218"/>
      <c r="H58" s="993"/>
      <c r="I58" s="1219"/>
      <c r="J58" s="1318"/>
      <c r="K58" s="1219"/>
      <c r="L58" s="1219"/>
      <c r="M58" s="1219"/>
      <c r="N58" s="1219"/>
      <c r="O58" s="1309"/>
      <c r="P58" s="1219"/>
      <c r="Q58" s="1449">
        <f>[21]Data!$D55</f>
        <v>0.38887145996093803</v>
      </c>
      <c r="R58" s="245"/>
      <c r="S58" s="90"/>
    </row>
    <row r="59" spans="1:19" x14ac:dyDescent="0.25">
      <c r="A59" s="19">
        <v>1954</v>
      </c>
      <c r="B59" s="1295">
        <v>35.799999999999997</v>
      </c>
      <c r="C59" s="51"/>
      <c r="D59" s="1218"/>
      <c r="E59" s="1225">
        <f>[4]UK!$F59</f>
        <v>9.67</v>
      </c>
      <c r="F59" s="1225">
        <f>[4]UK!$D59</f>
        <v>1.8</v>
      </c>
      <c r="G59" s="1218"/>
      <c r="H59" s="993"/>
      <c r="I59" s="1219"/>
      <c r="J59" s="1330">
        <f>'[56]Table S.7 (Sch E)'!$G4</f>
        <v>170.91897388167575</v>
      </c>
      <c r="K59" s="1219"/>
      <c r="L59" s="1219"/>
      <c r="M59" s="1219"/>
      <c r="N59" s="1219"/>
      <c r="O59" s="1309"/>
      <c r="P59" s="1219"/>
      <c r="Q59" s="1449">
        <f>[21]Data!$D56</f>
        <v>0.40930950164794899</v>
      </c>
      <c r="R59" s="245"/>
      <c r="S59" s="90"/>
    </row>
    <row r="60" spans="1:19" x14ac:dyDescent="0.25">
      <c r="A60" s="19">
        <v>1955</v>
      </c>
      <c r="B60" s="1295"/>
      <c r="C60" s="51"/>
      <c r="D60" s="1218"/>
      <c r="E60" s="1225">
        <f>[4]UK!$F60</f>
        <v>9.3000000000000007</v>
      </c>
      <c r="F60" s="1225">
        <f>[4]UK!$D60</f>
        <v>1.77</v>
      </c>
      <c r="G60" s="1218"/>
      <c r="H60" s="993"/>
      <c r="I60" s="1219"/>
      <c r="J60" s="1330">
        <f>'[56]Table S.7 (Sch E)'!$G5</f>
        <v>171.46728725749321</v>
      </c>
      <c r="K60" s="1219"/>
      <c r="L60" s="1219"/>
      <c r="M60" s="1219"/>
      <c r="N60" s="1219"/>
      <c r="O60" s="1309"/>
      <c r="P60" s="1219"/>
      <c r="Q60" s="1449">
        <f>[21]Data!$D57</f>
        <v>0.37862289428710899</v>
      </c>
      <c r="R60" s="245"/>
      <c r="S60" s="90"/>
    </row>
    <row r="61" spans="1:19" x14ac:dyDescent="0.25">
      <c r="A61" s="19">
        <v>1956</v>
      </c>
      <c r="B61" s="1295"/>
      <c r="C61" s="51"/>
      <c r="D61" s="1218"/>
      <c r="E61" s="1225">
        <f>[4]UK!$F61</f>
        <v>8.75</v>
      </c>
      <c r="F61" s="1225">
        <f>[4]UK!$D61</f>
        <v>1.6</v>
      </c>
      <c r="G61" s="1218"/>
      <c r="H61" s="993"/>
      <c r="I61" s="1219"/>
      <c r="J61" s="1330">
        <f>'[56]Table S.7 (Sch E)'!$G6</f>
        <v>170.24371596502212</v>
      </c>
      <c r="K61" s="1219"/>
      <c r="L61" s="1219"/>
      <c r="M61" s="1219"/>
      <c r="N61" s="1219"/>
      <c r="O61" s="1309"/>
      <c r="P61" s="1219"/>
      <c r="Q61" s="1449">
        <f>[21]Data!$D58</f>
        <v>0.37906074523925798</v>
      </c>
      <c r="R61" s="245"/>
      <c r="S61" s="90"/>
    </row>
    <row r="62" spans="1:19" x14ac:dyDescent="0.25">
      <c r="A62" s="19">
        <v>1957</v>
      </c>
      <c r="B62" s="1295"/>
      <c r="C62" s="51"/>
      <c r="D62" s="1218"/>
      <c r="E62" s="1225">
        <f>[4]UK!$F62</f>
        <v>8.6999999999999993</v>
      </c>
      <c r="F62" s="1225">
        <f>[4]UK!$D62</f>
        <v>1.57</v>
      </c>
      <c r="G62" s="1218"/>
      <c r="H62" s="993"/>
      <c r="I62" s="1219"/>
      <c r="J62" s="1330">
        <f>'[56]Table S.7 (Sch E)'!$G7</f>
        <v>171.849708990149</v>
      </c>
      <c r="K62" s="1219"/>
      <c r="L62" s="1219"/>
      <c r="M62" s="1219"/>
      <c r="N62" s="1219"/>
      <c r="O62" s="1309"/>
      <c r="P62" s="1219"/>
      <c r="Q62" s="1449">
        <f>[21]Data!$D59</f>
        <v>0.36568984985351599</v>
      </c>
      <c r="R62" s="245"/>
      <c r="S62" s="90"/>
    </row>
    <row r="63" spans="1:19" x14ac:dyDescent="0.25">
      <c r="A63" s="19">
        <v>1958</v>
      </c>
      <c r="B63" s="1295"/>
      <c r="C63" s="51"/>
      <c r="D63" s="1218"/>
      <c r="E63" s="1225">
        <f>[4]UK!$F63</f>
        <v>8.76</v>
      </c>
      <c r="F63" s="1225">
        <f>[4]UK!$D63</f>
        <v>1.57</v>
      </c>
      <c r="G63" s="1218"/>
      <c r="H63" s="1302"/>
      <c r="I63" s="1219"/>
      <c r="J63" s="1330">
        <f>'[56]Table S.7 (Sch E)'!$G8</f>
        <v>173.233617842125</v>
      </c>
      <c r="K63" s="1219"/>
      <c r="L63" s="1219"/>
      <c r="M63" s="1219"/>
      <c r="N63" s="1219"/>
      <c r="O63" s="1309"/>
      <c r="P63" s="1219"/>
      <c r="Q63" s="1449">
        <f>[21]Data!$D60</f>
        <v>0.35279254913330099</v>
      </c>
      <c r="R63" s="245"/>
      <c r="S63" s="90"/>
    </row>
    <row r="64" spans="1:19" x14ac:dyDescent="0.25">
      <c r="A64" s="19">
        <v>1959</v>
      </c>
      <c r="B64" s="1295">
        <v>36</v>
      </c>
      <c r="C64" s="51"/>
      <c r="D64" s="1218"/>
      <c r="E64" s="1225">
        <f>[4]UK!$F64</f>
        <v>8.6</v>
      </c>
      <c r="F64" s="1225">
        <f>[4]UK!$D64</f>
        <v>1.52</v>
      </c>
      <c r="G64" s="1218"/>
      <c r="H64" s="1302"/>
      <c r="I64" s="1219"/>
      <c r="J64" s="1330">
        <f>'[56]Table S.7 (Sch E)'!$G9</f>
        <v>176.87982224327277</v>
      </c>
      <c r="K64" s="1219"/>
      <c r="L64" s="1219"/>
      <c r="M64" s="1219"/>
      <c r="N64" s="1219"/>
      <c r="O64" s="1309"/>
      <c r="P64" s="1219"/>
      <c r="Q64" s="1449">
        <f>[21]Data!$D61</f>
        <v>0.36094085693359401</v>
      </c>
      <c r="R64" s="245"/>
      <c r="S64" s="90"/>
    </row>
    <row r="65" spans="1:19" x14ac:dyDescent="0.25">
      <c r="A65" s="19">
        <v>1960</v>
      </c>
      <c r="B65" s="1295"/>
      <c r="C65" s="51"/>
      <c r="D65" s="1218"/>
      <c r="E65" s="1225">
        <f>[4]UK!$F65</f>
        <v>8.870000000000001</v>
      </c>
      <c r="F65" s="1225">
        <f>[4]UK!$D65</f>
        <v>1.63</v>
      </c>
      <c r="G65" s="1218"/>
      <c r="H65" s="1302"/>
      <c r="I65" s="1219"/>
      <c r="J65" s="1330">
        <f>'[56]Table S.7 (Sch E)'!$G10</f>
        <v>177.49758227325114</v>
      </c>
      <c r="K65" s="1219"/>
      <c r="L65" s="1219"/>
      <c r="M65" s="1219"/>
      <c r="N65" s="1219"/>
      <c r="O65" s="1309"/>
      <c r="P65" s="1219"/>
      <c r="Q65" s="1449">
        <f>[21]Data!$D62</f>
        <v>0.35044082641601598</v>
      </c>
      <c r="R65" s="245"/>
      <c r="S65" s="90"/>
    </row>
    <row r="66" spans="1:19" x14ac:dyDescent="0.25">
      <c r="A66" s="19">
        <v>1961</v>
      </c>
      <c r="B66" s="1295"/>
      <c r="C66" s="1433">
        <f>[57]Inequality!$D4</f>
        <v>0.26111119999999999</v>
      </c>
      <c r="D66" s="1218"/>
      <c r="E66" s="1225"/>
      <c r="F66" s="1225"/>
      <c r="G66" s="1218"/>
      <c r="H66" s="1302">
        <f>'[57]Poverty (BHC)'!$H4</f>
        <v>0.13023075019554722</v>
      </c>
      <c r="I66" s="1219"/>
      <c r="J66" s="1330">
        <f>'[56]Table S.7 (Sch E)'!$G11</f>
        <v>176.87046325534425</v>
      </c>
      <c r="K66" s="1219"/>
      <c r="L66" s="1219"/>
      <c r="M66" s="1219"/>
      <c r="N66" s="1219"/>
      <c r="O66" s="1309"/>
      <c r="P66" s="1219"/>
      <c r="Q66" s="1449">
        <f>[21]Data!$D63</f>
        <v>0.340330848693848</v>
      </c>
      <c r="R66" s="245"/>
      <c r="S66" s="90"/>
    </row>
    <row r="67" spans="1:19" x14ac:dyDescent="0.25">
      <c r="A67" s="19">
        <v>1962</v>
      </c>
      <c r="B67" s="1295">
        <v>35.6</v>
      </c>
      <c r="C67" s="1433">
        <f>[57]Inequality!$D5</f>
        <v>0.24839520000000001</v>
      </c>
      <c r="D67" s="1218"/>
      <c r="E67" s="1225">
        <f>[4]UK!$F67</f>
        <v>8.43</v>
      </c>
      <c r="F67" s="1225">
        <f>[4]UK!$D67</f>
        <v>1.52</v>
      </c>
      <c r="G67" s="1218"/>
      <c r="H67" s="1302">
        <f>'[57]Poverty (BHC)'!$H5</f>
        <v>0.13387429566848033</v>
      </c>
      <c r="I67" s="1219"/>
      <c r="J67" s="1330">
        <f>'[56]Table S.7 (Sch E)'!$G12</f>
        <v>176.61439120626943</v>
      </c>
      <c r="K67" s="1219"/>
      <c r="L67" s="1219"/>
      <c r="M67" s="1219"/>
      <c r="N67" s="1219"/>
      <c r="O67" s="1309"/>
      <c r="P67" s="1219"/>
      <c r="Q67" s="1449">
        <f>[21]Data!$D64</f>
        <v>0.327640266418457</v>
      </c>
      <c r="R67" s="245"/>
      <c r="S67" s="90"/>
    </row>
    <row r="68" spans="1:19" x14ac:dyDescent="0.25">
      <c r="A68" s="19">
        <v>1963</v>
      </c>
      <c r="B68" s="1295">
        <v>35.6</v>
      </c>
      <c r="C68" s="1433">
        <f>[57]Inequality!$D6</f>
        <v>0.27112989999999998</v>
      </c>
      <c r="D68" s="1218"/>
      <c r="E68" s="1225">
        <f>[4]UK!$F68</f>
        <v>8.49</v>
      </c>
      <c r="F68" s="1225">
        <f>[4]UK!$D68</f>
        <v>1.47</v>
      </c>
      <c r="G68" s="1218"/>
      <c r="H68" s="1302">
        <f>'[57]Poverty (BHC)'!$H6</f>
        <v>0.14949703475752321</v>
      </c>
      <c r="I68" s="1219"/>
      <c r="J68" s="1330">
        <f>'[56]Table S.7 (Sch E)'!$G13</f>
        <v>174.68790170394746</v>
      </c>
      <c r="K68" s="1219"/>
      <c r="L68" s="1219"/>
      <c r="M68" s="1219"/>
      <c r="N68" s="1219"/>
      <c r="O68" s="1309"/>
      <c r="P68" s="1219"/>
      <c r="Q68" s="1449">
        <f>[21]Data!$D65</f>
        <v>0.32382762908935497</v>
      </c>
      <c r="R68" s="245"/>
      <c r="S68" s="90"/>
    </row>
    <row r="69" spans="1:19" x14ac:dyDescent="0.25">
      <c r="A69" s="19">
        <v>1964</v>
      </c>
      <c r="B69" s="1295">
        <v>36.6</v>
      </c>
      <c r="C69" s="1433">
        <f>[57]Inequality!$D7</f>
        <v>0.26413180000000003</v>
      </c>
      <c r="D69" s="1218"/>
      <c r="E69" s="1225">
        <f>[4]UK!$F69</f>
        <v>8.48</v>
      </c>
      <c r="F69" s="1225">
        <f>[4]UK!$D69</f>
        <v>1.49</v>
      </c>
      <c r="G69" s="1218"/>
      <c r="H69" s="1302">
        <f>'[57]Poverty (BHC)'!$H7</f>
        <v>0.12144547982170727</v>
      </c>
      <c r="I69" s="1219"/>
      <c r="J69" s="1330">
        <f>'[56]Table S.7 (Sch E)'!$G14</f>
        <v>181.30202186252592</v>
      </c>
      <c r="K69" s="1219"/>
      <c r="L69" s="1219"/>
      <c r="M69" s="1219"/>
      <c r="N69" s="1219"/>
      <c r="O69" s="1309"/>
      <c r="P69" s="1219"/>
      <c r="Q69" s="1449">
        <f>[21]Data!$D66</f>
        <v>0.320717658996582</v>
      </c>
      <c r="R69" s="245"/>
      <c r="S69" s="90"/>
    </row>
    <row r="70" spans="1:19" x14ac:dyDescent="0.25">
      <c r="A70" s="19">
        <v>1965</v>
      </c>
      <c r="B70" s="1295">
        <v>35.4</v>
      </c>
      <c r="C70" s="1433">
        <f>[57]Inequality!$D8</f>
        <v>0.25124479999999999</v>
      </c>
      <c r="D70" s="1218"/>
      <c r="E70" s="1225">
        <f>[4]UK!$F70</f>
        <v>8.5500000000000007</v>
      </c>
      <c r="F70" s="1225">
        <f>[4]UK!$D70</f>
        <v>1.52</v>
      </c>
      <c r="G70" s="1218"/>
      <c r="H70" s="1302">
        <f>'[57]Poverty (BHC)'!$H8</f>
        <v>0.13138694457251554</v>
      </c>
      <c r="I70" s="1219"/>
      <c r="J70" s="1330">
        <f>'[56]Table S.7 (Sch E)'!$G15</f>
        <v>185.02861944609944</v>
      </c>
      <c r="K70" s="1219"/>
      <c r="L70" s="1219"/>
      <c r="M70" s="1219"/>
      <c r="N70" s="1219"/>
      <c r="O70" s="1309"/>
      <c r="P70" s="1219"/>
      <c r="Q70" s="1449">
        <f>[21]Data!$D67</f>
        <v>0.30936054229736298</v>
      </c>
      <c r="R70" s="245"/>
      <c r="S70" s="90"/>
    </row>
    <row r="71" spans="1:19" x14ac:dyDescent="0.25">
      <c r="A71" s="19">
        <v>1966</v>
      </c>
      <c r="B71" s="1295">
        <v>33.700000000000003</v>
      </c>
      <c r="C71" s="1433">
        <f>[57]Inequality!$D9</f>
        <v>0.26063399999999998</v>
      </c>
      <c r="D71" s="1218"/>
      <c r="E71" s="1225">
        <f>[4]UK!$F71</f>
        <v>7.9200000000000008</v>
      </c>
      <c r="F71" s="1225">
        <f>[4]UK!$D71</f>
        <v>1.37</v>
      </c>
      <c r="G71" s="1218"/>
      <c r="H71" s="1302">
        <f>'[57]Poverty (BHC)'!$H9</f>
        <v>0.13295290848227923</v>
      </c>
      <c r="I71" s="1219"/>
      <c r="J71" s="1330">
        <f>'[56]Table S.7 (Sch E)'!$G16</f>
        <v>183.52772165463858</v>
      </c>
      <c r="K71" s="1219"/>
      <c r="L71" s="1219"/>
      <c r="M71" s="1219"/>
      <c r="N71" s="1219"/>
      <c r="O71" s="1309"/>
      <c r="P71" s="1219"/>
      <c r="Q71" s="1449">
        <f>[21]Data!$D68</f>
        <v>0.29270679473876898</v>
      </c>
      <c r="R71" s="245"/>
      <c r="S71" s="90"/>
    </row>
    <row r="72" spans="1:19" x14ac:dyDescent="0.25">
      <c r="A72" s="19">
        <v>1967</v>
      </c>
      <c r="B72" s="1295">
        <v>33.5</v>
      </c>
      <c r="C72" s="1433">
        <f>[57]Inequality!$D10</f>
        <v>0.25094030000000001</v>
      </c>
      <c r="D72" s="1218"/>
      <c r="E72" s="1225">
        <f>[4]UK!$F72</f>
        <v>7.6899999999999995</v>
      </c>
      <c r="F72" s="1225">
        <f>[4]UK!$D72</f>
        <v>1.25</v>
      </c>
      <c r="G72" s="1218"/>
      <c r="H72" s="1302">
        <f>'[57]Poverty (BHC)'!$H10</f>
        <v>0.13066232106539569</v>
      </c>
      <c r="I72" s="1219"/>
      <c r="J72" s="1330">
        <f>'[56]Table S.7 (Sch E)'!$G17</f>
        <v>182.33560594884679</v>
      </c>
      <c r="K72" s="1219"/>
      <c r="L72" s="1219"/>
      <c r="M72" s="1219"/>
      <c r="N72" s="1219"/>
      <c r="O72" s="1309"/>
      <c r="P72" s="1219"/>
      <c r="Q72" s="1449">
        <f>[21]Data!$D69</f>
        <v>0.29912342071533199</v>
      </c>
      <c r="R72" s="245"/>
      <c r="S72" s="90"/>
    </row>
    <row r="73" spans="1:19" x14ac:dyDescent="0.25">
      <c r="A73" s="19">
        <v>1968</v>
      </c>
      <c r="B73" s="1295">
        <v>33.200000000000003</v>
      </c>
      <c r="C73" s="1433">
        <f>[57]Inequality!$D11</f>
        <v>0.24950839999999999</v>
      </c>
      <c r="D73" s="1218"/>
      <c r="E73" s="1225">
        <f>[4]UK!$F73</f>
        <v>7.5399999999999991</v>
      </c>
      <c r="F73" s="1225">
        <f>[4]UK!$D73</f>
        <v>1.21</v>
      </c>
      <c r="G73" s="1218"/>
      <c r="H73" s="1302">
        <f>'[57]Poverty (BHC)'!$H11</f>
        <v>0.12031626985115029</v>
      </c>
      <c r="I73" s="1219"/>
      <c r="J73" s="1434">
        <f>'[56]Table S.7 (Sch E)'!$G18</f>
        <v>181.98257892019831</v>
      </c>
      <c r="K73" s="1435">
        <f>'[56]Table S.4 (NES)'!$H4</f>
        <v>174.4</v>
      </c>
      <c r="L73" s="1219"/>
      <c r="M73" s="1219"/>
      <c r="N73" s="1219"/>
      <c r="O73" s="1309"/>
      <c r="P73" s="1219"/>
      <c r="Q73" s="1449">
        <f>[21]Data!$D70</f>
        <v>0.30529533386230501</v>
      </c>
      <c r="R73" s="245"/>
      <c r="S73" s="90"/>
    </row>
    <row r="74" spans="1:19" x14ac:dyDescent="0.25">
      <c r="A74" s="19">
        <v>1969</v>
      </c>
      <c r="B74" s="1295">
        <v>33.5</v>
      </c>
      <c r="C74" s="1433">
        <f>[57]Inequality!$D12</f>
        <v>0.2566273</v>
      </c>
      <c r="D74" s="1218"/>
      <c r="E74" s="1225">
        <f>[4]UK!$F74</f>
        <v>7.46</v>
      </c>
      <c r="F74" s="1225">
        <f>[4]UK!$D74</f>
        <v>1.22</v>
      </c>
      <c r="G74" s="1218"/>
      <c r="H74" s="1302">
        <f>'[57]Poverty (BHC)'!$H12</f>
        <v>0.13779221932103616</v>
      </c>
      <c r="I74" s="1219"/>
      <c r="J74" s="1330">
        <f>'[56]Table S.7 (Sch E)'!$G19</f>
        <v>184.92350246860735</v>
      </c>
      <c r="K74" s="1219"/>
      <c r="L74" s="1219"/>
      <c r="M74" s="1219"/>
      <c r="N74" s="1219"/>
      <c r="O74" s="1309"/>
      <c r="P74" s="1219"/>
      <c r="Q74" s="1449">
        <f>[21]Data!$D71</f>
        <v>0.276011428833008</v>
      </c>
      <c r="R74" s="245"/>
      <c r="S74" s="90"/>
    </row>
    <row r="75" spans="1:19" x14ac:dyDescent="0.25">
      <c r="A75" s="19">
        <v>1970</v>
      </c>
      <c r="B75" s="1295">
        <v>33.9</v>
      </c>
      <c r="C75" s="1433">
        <f>[57]Inequality!$D13</f>
        <v>0.2591464</v>
      </c>
      <c r="D75" s="1218"/>
      <c r="E75" s="1225">
        <f>[4]UK!$F75</f>
        <v>7.0499999999999989</v>
      </c>
      <c r="F75" s="1225">
        <f>[4]UK!$D75</f>
        <v>1.05</v>
      </c>
      <c r="G75" s="1218"/>
      <c r="H75" s="1302">
        <f>'[57]Poverty (BHC)'!$H13</f>
        <v>0.1302802505772396</v>
      </c>
      <c r="I75" s="1219"/>
      <c r="J75" s="1330">
        <f>'[56]Table S.7 (Sch E)'!$G20</f>
        <v>189.2320462799394</v>
      </c>
      <c r="K75" s="1219">
        <f>'[56]Table S.4 (NES)'!$H6</f>
        <v>175.3</v>
      </c>
      <c r="L75" s="1219"/>
      <c r="M75" s="1219"/>
      <c r="N75" s="1219"/>
      <c r="O75" s="1309"/>
      <c r="P75" s="1219"/>
      <c r="Q75" s="1449">
        <f>[21]Data!$D72</f>
        <v>0.273867111206055</v>
      </c>
      <c r="R75" s="245"/>
      <c r="S75" s="90"/>
    </row>
    <row r="76" spans="1:19" x14ac:dyDescent="0.25">
      <c r="A76" s="19">
        <v>1971</v>
      </c>
      <c r="B76" s="1295">
        <v>34.200000000000003</v>
      </c>
      <c r="C76" s="1433">
        <f>[57]Inequality!$D14</f>
        <v>0.26631860000000002</v>
      </c>
      <c r="D76" s="1218"/>
      <c r="E76" s="1225">
        <f>[4]UK!$F76</f>
        <v>7.02</v>
      </c>
      <c r="F76" s="1225">
        <f>[4]UK!$D76</f>
        <v>1.0900000000000001</v>
      </c>
      <c r="G76" s="1218"/>
      <c r="H76" s="1302">
        <f>'[57]Poverty (BHC)'!$H14</f>
        <v>0.1475295520601346</v>
      </c>
      <c r="I76" s="1224"/>
      <c r="J76" s="1330">
        <f>'[56]Table S.7 (Sch E)'!$G21</f>
        <v>185.90981101616944</v>
      </c>
      <c r="K76" s="1219">
        <f>'[56]Table S.4 (NES)'!$H7</f>
        <v>173.3</v>
      </c>
      <c r="L76" s="1219"/>
      <c r="M76" s="1219"/>
      <c r="N76" s="1219"/>
      <c r="O76" s="1309"/>
      <c r="P76" s="1224"/>
      <c r="Q76" s="1449">
        <f>[21]Data!$D73</f>
        <v>0.26727466583252002</v>
      </c>
      <c r="R76" s="258"/>
      <c r="S76" s="90"/>
    </row>
    <row r="77" spans="1:19" x14ac:dyDescent="0.25">
      <c r="A77" s="19">
        <v>1972</v>
      </c>
      <c r="B77" s="1295">
        <v>33.1</v>
      </c>
      <c r="C77" s="1433">
        <f>[57]Inequality!$D15</f>
        <v>0.26929760000000003</v>
      </c>
      <c r="D77" s="1218"/>
      <c r="E77" s="1225">
        <f>[4]UK!$F77</f>
        <v>6.94</v>
      </c>
      <c r="F77" s="1225">
        <f>[4]UK!$D77</f>
        <v>1.04</v>
      </c>
      <c r="G77" s="1218"/>
      <c r="H77" s="1302">
        <f>'[57]Poverty (BHC)'!$H15</f>
        <v>0.15781528618963439</v>
      </c>
      <c r="I77" s="1224"/>
      <c r="J77" s="1330"/>
      <c r="K77" s="1219">
        <f>'[56]Table S.4 (NES)'!$H8</f>
        <v>173.1</v>
      </c>
      <c r="L77" s="1219"/>
      <c r="M77" s="1219"/>
      <c r="N77" s="1219"/>
      <c r="O77" s="1309"/>
      <c r="P77" s="1224"/>
      <c r="Q77" s="1449">
        <f>[21]Data!$D74</f>
        <v>0.28352386474609398</v>
      </c>
      <c r="R77" s="258"/>
      <c r="S77" s="90"/>
    </row>
    <row r="78" spans="1:19" x14ac:dyDescent="0.25">
      <c r="A78" s="19">
        <v>1973</v>
      </c>
      <c r="B78" s="1295">
        <v>32.799999999999997</v>
      </c>
      <c r="C78" s="1433">
        <f>[57]Inequality!$D16</f>
        <v>0.25858740000000002</v>
      </c>
      <c r="D78" s="1218"/>
      <c r="E78" s="1225">
        <f>[4]UK!$F78</f>
        <v>6.99</v>
      </c>
      <c r="F78" s="1225">
        <f>[4]UK!$D78</f>
        <v>1.08</v>
      </c>
      <c r="G78" s="1218"/>
      <c r="H78" s="1302">
        <f>'[57]Poverty (BHC)'!$H16</f>
        <v>0.13576747179357659</v>
      </c>
      <c r="I78" s="1224"/>
      <c r="J78" s="1330"/>
      <c r="K78" s="1219">
        <f>'[56]Table S.4 (NES)'!$H9</f>
        <v>171</v>
      </c>
      <c r="L78" s="1436"/>
      <c r="M78" s="1436"/>
      <c r="N78" s="1436"/>
      <c r="O78" s="1265"/>
      <c r="P78" s="1224"/>
      <c r="Q78" s="1449">
        <f>[21]Data!$D75</f>
        <v>0.26665752410888699</v>
      </c>
      <c r="R78" s="258"/>
      <c r="S78" s="90"/>
    </row>
    <row r="79" spans="1:19" x14ac:dyDescent="0.25">
      <c r="A79" s="19">
        <v>1974</v>
      </c>
      <c r="B79" s="1295">
        <v>32.4</v>
      </c>
      <c r="C79" s="1433">
        <f>[57]Inequality!$D17</f>
        <v>0.2511235</v>
      </c>
      <c r="D79" s="1218"/>
      <c r="E79" s="1225">
        <f>[4]UK!$F79</f>
        <v>6.54</v>
      </c>
      <c r="F79" s="1225">
        <f>[4]UK!$D79</f>
        <v>1.02</v>
      </c>
      <c r="G79" s="1218"/>
      <c r="H79" s="1302">
        <f>'[57]Poverty (BHC)'!$H17</f>
        <v>0.13452995140137755</v>
      </c>
      <c r="I79" s="1224"/>
      <c r="J79" s="1330"/>
      <c r="K79" s="1219">
        <f>'[56]Table S.4 (NES)'!$H10</f>
        <v>167.2</v>
      </c>
      <c r="L79" s="1349"/>
      <c r="M79" s="1349"/>
      <c r="N79" s="1436"/>
      <c r="O79" s="1265"/>
      <c r="P79" s="1224"/>
      <c r="Q79" s="1449">
        <f>[21]Data!$D76</f>
        <v>0.23667243957519499</v>
      </c>
      <c r="R79" s="258"/>
      <c r="S79" s="90"/>
    </row>
    <row r="80" spans="1:19" x14ac:dyDescent="0.25">
      <c r="A80" s="19">
        <v>1975</v>
      </c>
      <c r="B80" s="1295">
        <v>31.5</v>
      </c>
      <c r="C80" s="1433">
        <f>[57]Inequality!$D18</f>
        <v>0.24296590000000001</v>
      </c>
      <c r="D80" s="1218"/>
      <c r="E80" s="1225">
        <f>[4]UK!$F80</f>
        <v>6.1</v>
      </c>
      <c r="F80" s="1225">
        <f>[4]UK!$D80</f>
        <v>0.91</v>
      </c>
      <c r="G80" s="1218"/>
      <c r="H80" s="1302">
        <f>'[57]Poverty (BHC)'!$H18</f>
        <v>0.12544094166894029</v>
      </c>
      <c r="I80" s="1224"/>
      <c r="J80" s="1330">
        <f>'[56]Table S.7 (Sch E)'!$G25</f>
        <v>180.35372278576199</v>
      </c>
      <c r="K80" s="1219">
        <f>'[56]Table S.4 (NES)'!$H11</f>
        <v>167.5</v>
      </c>
      <c r="L80" s="1349"/>
      <c r="M80" s="1349"/>
      <c r="N80" s="1349"/>
      <c r="O80" s="1269"/>
      <c r="P80" s="1224"/>
      <c r="Q80" s="1449">
        <f>[21]Data!$D77</f>
        <v>0.22126346588134799</v>
      </c>
      <c r="R80" s="258"/>
      <c r="S80" s="90"/>
    </row>
    <row r="81" spans="1:19" x14ac:dyDescent="0.25">
      <c r="A81" s="19">
        <v>1976</v>
      </c>
      <c r="B81" s="1295">
        <v>31.5</v>
      </c>
      <c r="C81" s="1433">
        <f>[57]Inequality!$D19</f>
        <v>0.24260970000000001</v>
      </c>
      <c r="D81" s="1218"/>
      <c r="E81" s="1225">
        <f>[4]UK!$F81</f>
        <v>5.89</v>
      </c>
      <c r="F81" s="1225">
        <f>[4]UK!$D81</f>
        <v>0.86</v>
      </c>
      <c r="G81" s="1218"/>
      <c r="H81" s="1302">
        <f>'[57]Poverty (BHC)'!$H19</f>
        <v>0.12280758368762758</v>
      </c>
      <c r="I81" s="1224"/>
      <c r="J81" s="1330">
        <f>'[56]Table S.7 (Sch E)'!$G26</f>
        <v>174.64489399731352</v>
      </c>
      <c r="K81" s="1219">
        <f>'[56]Table S.4 (NES)'!$H12</f>
        <v>168.4</v>
      </c>
      <c r="L81" s="1349"/>
      <c r="M81" s="1349"/>
      <c r="N81" s="1349"/>
      <c r="O81" s="1269"/>
      <c r="P81" s="1224"/>
      <c r="Q81" s="1449">
        <f>[21]Data!$D78</f>
        <v>0.230811309814453</v>
      </c>
      <c r="R81" s="258"/>
      <c r="S81" s="90"/>
    </row>
    <row r="82" spans="1:19" x14ac:dyDescent="0.25">
      <c r="A82" s="19">
        <v>1977</v>
      </c>
      <c r="B82" s="1295"/>
      <c r="C82" s="1433">
        <f>[57]Inequality!$D20</f>
        <v>0.23952709999999999</v>
      </c>
      <c r="D82" s="1218"/>
      <c r="E82" s="1225">
        <f>[4]UK!$F82</f>
        <v>5.93</v>
      </c>
      <c r="F82" s="1225">
        <f>[4]UK!$D82</f>
        <v>0.82</v>
      </c>
      <c r="G82" s="1218"/>
      <c r="H82" s="1302">
        <f>'[57]Poverty (BHC)'!$H20</f>
        <v>0.11339098851238205</v>
      </c>
      <c r="I82" s="1224"/>
      <c r="J82" s="1330">
        <f>'[56]Table S.7 (Sch E)'!$G27</f>
        <v>175.69980799784318</v>
      </c>
      <c r="K82" s="1219">
        <f>'[56]Table S.4 (NES)'!$H13</f>
        <v>166.9</v>
      </c>
      <c r="L82" s="1349"/>
      <c r="M82" s="1349"/>
      <c r="N82" s="1349"/>
      <c r="O82" s="1269"/>
      <c r="P82" s="1224"/>
      <c r="Q82" s="1449">
        <f>[21]Data!$D79</f>
        <v>0.206281089782715</v>
      </c>
      <c r="R82" s="258"/>
      <c r="S82" s="90"/>
    </row>
    <row r="83" spans="1:19" x14ac:dyDescent="0.25">
      <c r="A83" s="19">
        <v>1978</v>
      </c>
      <c r="B83" s="1297"/>
      <c r="C83" s="1433">
        <f>[57]Inequality!$D21</f>
        <v>0.23956710000000001</v>
      </c>
      <c r="D83" s="1218"/>
      <c r="E83" s="1225">
        <f>[4]UK!$F83</f>
        <v>5.72</v>
      </c>
      <c r="F83" s="1225">
        <f>[4]UK!$D83</f>
        <v>0.79</v>
      </c>
      <c r="G83" s="1218"/>
      <c r="H83" s="1302">
        <f>'[57]Poverty (BHC)'!$H21</f>
        <v>0.130542008208229</v>
      </c>
      <c r="I83" s="1224"/>
      <c r="J83" s="1330">
        <f>'[56]Table S.7 (Sch E)'!$G28</f>
        <v>177.69587180755863</v>
      </c>
      <c r="K83" s="1219">
        <f>'[56]Table S.4 (NES)'!$H14</f>
        <v>166.8</v>
      </c>
      <c r="L83" s="1349"/>
      <c r="M83" s="1349"/>
      <c r="N83" s="1349"/>
      <c r="O83" s="1269"/>
      <c r="P83" s="1224"/>
      <c r="Q83" s="1449">
        <f>[21]Data!$D80</f>
        <v>0.211547393798828</v>
      </c>
      <c r="R83" s="258"/>
      <c r="S83" s="90"/>
    </row>
    <row r="84" spans="1:19" x14ac:dyDescent="0.25">
      <c r="A84" s="19">
        <v>1979</v>
      </c>
      <c r="B84" s="1295"/>
      <c r="C84" s="1433">
        <f>[57]Inequality!$D22</f>
        <v>0.25309809999999999</v>
      </c>
      <c r="D84" s="1218"/>
      <c r="E84" s="1225">
        <f>[4]UK!$F84</f>
        <v>5.93</v>
      </c>
      <c r="F84" s="1225">
        <f>[4]UK!$D84</f>
        <v>0.83</v>
      </c>
      <c r="G84" s="1218"/>
      <c r="H84" s="1302">
        <f>'[57]Poverty (BHC)'!$H22</f>
        <v>0.13331027219504182</v>
      </c>
      <c r="I84" s="1224"/>
      <c r="J84" s="1330">
        <f>'[56]Table S.7 (Sch E)'!$G29</f>
        <v>182.84185624745797</v>
      </c>
      <c r="K84" s="1219">
        <f>'[56]Table S.4 (NES)'!$H15</f>
        <v>168.1</v>
      </c>
      <c r="L84" s="1349"/>
      <c r="M84" s="1349"/>
      <c r="N84" s="1349"/>
      <c r="O84" s="1269"/>
      <c r="P84" s="1224"/>
      <c r="Q84" s="1449">
        <f>[21]Data!$D81</f>
        <v>0.18525869369506801</v>
      </c>
      <c r="R84" s="258"/>
      <c r="S84" s="90"/>
    </row>
    <row r="85" spans="1:19" x14ac:dyDescent="0.25">
      <c r="A85" s="19">
        <v>1980</v>
      </c>
      <c r="B85" s="1295"/>
      <c r="C85" s="1433">
        <f>[57]Inequality!$D23</f>
        <v>0.25749909999999998</v>
      </c>
      <c r="D85" s="1218"/>
      <c r="E85" s="1225"/>
      <c r="F85" s="1225"/>
      <c r="G85" s="1218"/>
      <c r="H85" s="1302">
        <f>'[57]Poverty (BHC)'!$H23</f>
        <v>0.15199352201902286</v>
      </c>
      <c r="I85" s="1224"/>
      <c r="J85" s="1330"/>
      <c r="K85" s="1219">
        <f>'[56]Table S.4 (NES)'!$H16</f>
        <v>170.6</v>
      </c>
      <c r="L85" s="1349"/>
      <c r="M85" s="1349"/>
      <c r="N85" s="1349"/>
      <c r="O85" s="1269"/>
      <c r="P85" s="1224"/>
      <c r="Q85" s="1449">
        <f>[21]Data!$D82</f>
        <v>0.18754444122314501</v>
      </c>
      <c r="R85" s="258"/>
      <c r="S85" s="90"/>
    </row>
    <row r="86" spans="1:19" x14ac:dyDescent="0.25">
      <c r="A86" s="19">
        <v>1981</v>
      </c>
      <c r="B86" s="1295"/>
      <c r="C86" s="1433">
        <f>[57]Inequality!$D24</f>
        <v>0.26325989999999999</v>
      </c>
      <c r="D86" s="1218"/>
      <c r="E86" s="1225">
        <f>[4]UK!$F86</f>
        <v>6.67</v>
      </c>
      <c r="F86" s="1225">
        <f>[4]UK!$D86</f>
        <v>0.99</v>
      </c>
      <c r="G86" s="1218"/>
      <c r="H86" s="1302">
        <f>'[57]Poverty (BHC)'!$H24</f>
        <v>0.136434674293053</v>
      </c>
      <c r="I86" s="1224"/>
      <c r="J86" s="1330"/>
      <c r="K86" s="1219">
        <f>'[56]Table S.4 (NES)'!$H17</f>
        <v>175.8</v>
      </c>
      <c r="L86" s="1349"/>
      <c r="M86" s="1349"/>
      <c r="N86" s="1349"/>
      <c r="O86" s="1269"/>
      <c r="P86" s="1224"/>
      <c r="Q86" s="1449">
        <f>[21]Data!$D83</f>
        <v>0.17385614395141599</v>
      </c>
      <c r="R86" s="258"/>
      <c r="S86" s="90"/>
    </row>
    <row r="87" spans="1:19" x14ac:dyDescent="0.25">
      <c r="A87" s="19">
        <v>1982</v>
      </c>
      <c r="B87" s="1295"/>
      <c r="C87" s="1433">
        <f>[57]Inequality!$D25</f>
        <v>0.26119120000000001</v>
      </c>
      <c r="D87" s="1218"/>
      <c r="E87" s="1225">
        <f>[4]UK!$F87</f>
        <v>6.8500000000000005</v>
      </c>
      <c r="F87" s="1225">
        <f>[4]UK!$D87</f>
        <v>1.07</v>
      </c>
      <c r="G87" s="1218"/>
      <c r="H87" s="1302">
        <f>'[57]Poverty (BHC)'!$H25</f>
        <v>0.12166025088022657</v>
      </c>
      <c r="I87" s="1224"/>
      <c r="J87" s="1330"/>
      <c r="K87" s="1219">
        <f>'[56]Table S.4 (NES)'!$H18</f>
        <v>176.4</v>
      </c>
      <c r="L87" s="1349"/>
      <c r="M87" s="1349"/>
      <c r="N87" s="1349"/>
      <c r="O87" s="1269"/>
      <c r="P87" s="1224"/>
      <c r="Q87" s="1449">
        <f>[21]Data!$D84</f>
        <v>0.172027168273926</v>
      </c>
      <c r="R87" s="258"/>
      <c r="S87" s="90"/>
    </row>
    <row r="88" spans="1:19" x14ac:dyDescent="0.25">
      <c r="A88" s="19">
        <v>1983</v>
      </c>
      <c r="B88" s="1295"/>
      <c r="C88" s="1433">
        <f>[57]Inequality!$D26</f>
        <v>0.26784219999999997</v>
      </c>
      <c r="D88" s="1218"/>
      <c r="E88" s="1225">
        <f>[4]UK!$F88</f>
        <v>6.83</v>
      </c>
      <c r="F88" s="1225">
        <f>[4]UK!$D88</f>
        <v>1.04</v>
      </c>
      <c r="G88" s="1218"/>
      <c r="H88" s="1302">
        <f>'[57]Poverty (BHC)'!$H26</f>
        <v>0.12629016554702346</v>
      </c>
      <c r="I88" s="1224"/>
      <c r="J88" s="1330"/>
      <c r="K88" s="1219">
        <f>'[56]Table S.4 (NES)'!$H19</f>
        <v>176.9</v>
      </c>
      <c r="L88" s="1349"/>
      <c r="M88" s="1349"/>
      <c r="N88" s="1349"/>
      <c r="O88" s="1269"/>
      <c r="P88" s="1224"/>
      <c r="Q88" s="1449">
        <f>[21]Data!$D85</f>
        <v>0.174615592956543</v>
      </c>
      <c r="R88" s="258"/>
      <c r="S88" s="90"/>
    </row>
    <row r="89" spans="1:19" x14ac:dyDescent="0.25">
      <c r="A89" s="19">
        <v>1984</v>
      </c>
      <c r="B89" s="1295"/>
      <c r="C89" s="1433">
        <f>[57]Inequality!$D27</f>
        <v>0.26997539999999998</v>
      </c>
      <c r="D89" s="1218"/>
      <c r="E89" s="1225">
        <f>[4]UK!$F89</f>
        <v>7.16</v>
      </c>
      <c r="F89" s="1225">
        <f>[4]UK!$D89</f>
        <v>1.1000000000000001</v>
      </c>
      <c r="G89" s="1218"/>
      <c r="H89" s="1302">
        <f>'[57]Poverty (BHC)'!$H27</f>
        <v>0.12812981894260833</v>
      </c>
      <c r="I89" s="1224"/>
      <c r="J89" s="1330"/>
      <c r="K89" s="1219">
        <f>'[56]Table S.4 (NES)'!$H20</f>
        <v>178.5</v>
      </c>
      <c r="L89" s="1349"/>
      <c r="M89" s="1349"/>
      <c r="N89" s="1349"/>
      <c r="O89" s="1269"/>
      <c r="P89" s="1224"/>
      <c r="Q89" s="1449">
        <f>[21]Data!$D86</f>
        <v>0.152216196060181</v>
      </c>
      <c r="R89" s="258"/>
      <c r="S89" s="90"/>
    </row>
    <row r="90" spans="1:19" x14ac:dyDescent="0.25">
      <c r="A90" s="19">
        <v>1985</v>
      </c>
      <c r="B90" s="1295"/>
      <c r="C90" s="1433">
        <f>[57]Inequality!$D28</f>
        <v>0.28204649999999998</v>
      </c>
      <c r="D90" s="1218"/>
      <c r="E90" s="1225">
        <f>[4]UK!$F90</f>
        <v>7.3999999999999995</v>
      </c>
      <c r="F90" s="1225"/>
      <c r="G90" s="1218"/>
      <c r="H90" s="1302">
        <f>'[57]Poverty (BHC)'!$H28</f>
        <v>0.14035845398944738</v>
      </c>
      <c r="I90" s="1224"/>
      <c r="J90" s="1348"/>
      <c r="K90" s="1219">
        <f>'[56]Table S.4 (NES)'!$H21</f>
        <v>179.2</v>
      </c>
      <c r="L90" s="1349"/>
      <c r="M90" s="1349"/>
      <c r="N90" s="1349"/>
      <c r="O90" s="1269"/>
      <c r="P90" s="1224"/>
      <c r="Q90" s="1449">
        <f>[21]Data!$D87</f>
        <v>0.157824687957764</v>
      </c>
      <c r="R90" s="258"/>
      <c r="S90" s="90"/>
    </row>
    <row r="91" spans="1:19" x14ac:dyDescent="0.25">
      <c r="A91" s="19">
        <v>1986</v>
      </c>
      <c r="B91" s="1295"/>
      <c r="C91" s="1433">
        <f>[57]Inequality!$D29</f>
        <v>0.29097250000000002</v>
      </c>
      <c r="D91" s="1218"/>
      <c r="E91" s="1225">
        <f>[4]UK!$F91</f>
        <v>7.55</v>
      </c>
      <c r="F91" s="1225"/>
      <c r="G91" s="1218"/>
      <c r="H91" s="1302">
        <f>'[57]Poverty (BHC)'!$H29</f>
        <v>0.15795566433074046</v>
      </c>
      <c r="I91" s="1224"/>
      <c r="J91" s="1348"/>
      <c r="K91" s="1219">
        <f>'[56]Table S.4 (NES)'!$H22</f>
        <v>179.7</v>
      </c>
      <c r="L91" s="1349"/>
      <c r="M91" s="1349"/>
      <c r="N91" s="1349"/>
      <c r="O91" s="1269"/>
      <c r="P91" s="1224"/>
      <c r="Q91" s="1449">
        <f>[21]Data!$D88</f>
        <v>0.16300773620605499</v>
      </c>
      <c r="R91" s="258"/>
      <c r="S91" s="90"/>
    </row>
    <row r="92" spans="1:19" x14ac:dyDescent="0.25">
      <c r="A92" s="19">
        <v>1987</v>
      </c>
      <c r="B92" s="1295"/>
      <c r="C92" s="1433">
        <f>[57]Inequality!$D30</f>
        <v>0.30501790000000001</v>
      </c>
      <c r="D92" s="1218"/>
      <c r="E92" s="1225">
        <f>[4]UK!$F92</f>
        <v>7.7799999999999994</v>
      </c>
      <c r="F92" s="1225"/>
      <c r="G92" s="1218"/>
      <c r="H92" s="1302">
        <f>'[57]Poverty (BHC)'!$H30</f>
        <v>0.17801717256797503</v>
      </c>
      <c r="I92" s="1224"/>
      <c r="J92" s="1348"/>
      <c r="K92" s="1219">
        <f>'[56]Table S.4 (NES)'!$H23</f>
        <v>182.3</v>
      </c>
      <c r="L92" s="1349"/>
      <c r="M92" s="1349"/>
      <c r="N92" s="1349"/>
      <c r="O92" s="1269"/>
      <c r="P92" s="1224"/>
      <c r="Q92" s="1449">
        <f>[21]Data!$D89</f>
        <v>0.16673263549804701</v>
      </c>
      <c r="R92" s="258"/>
      <c r="S92" s="90"/>
    </row>
    <row r="93" spans="1:19" x14ac:dyDescent="0.25">
      <c r="A93" s="19">
        <v>1988</v>
      </c>
      <c r="B93" s="1295"/>
      <c r="C93" s="1433">
        <f>[57]Inequality!$D31</f>
        <v>0.3225789</v>
      </c>
      <c r="D93" s="1218"/>
      <c r="E93" s="1225">
        <f>[4]UK!$F93</f>
        <v>8.6300000000000008</v>
      </c>
      <c r="F93" s="1225"/>
      <c r="G93" s="1218"/>
      <c r="H93" s="1302">
        <f>'[57]Poverty (BHC)'!$H31</f>
        <v>0.20915421247683857</v>
      </c>
      <c r="I93" s="1224"/>
      <c r="J93" s="1348"/>
      <c r="K93" s="1219">
        <f>'[56]Table S.4 (NES)'!$H24</f>
        <v>183.9</v>
      </c>
      <c r="L93" s="1349"/>
      <c r="M93" s="1349"/>
      <c r="N93" s="1349"/>
      <c r="O93" s="1269"/>
      <c r="P93" s="1224"/>
      <c r="Q93" s="1449">
        <f>[21]Data!$D90</f>
        <v>0.152034149169922</v>
      </c>
      <c r="R93" s="258"/>
      <c r="S93" s="90"/>
    </row>
    <row r="94" spans="1:19" ht="15.75" thickBot="1" x14ac:dyDescent="0.3">
      <c r="A94" s="19">
        <v>1989</v>
      </c>
      <c r="B94" s="1295"/>
      <c r="C94" s="1433">
        <f>[57]Inequality!$D32</f>
        <v>0.32682990000000001</v>
      </c>
      <c r="D94" s="1218"/>
      <c r="E94" s="1398">
        <f>[4]UK!$F94</f>
        <v>8.67</v>
      </c>
      <c r="F94" s="1225" t="s">
        <v>4</v>
      </c>
      <c r="G94" s="1218"/>
      <c r="H94" s="1302">
        <f>'[57]Poverty (BHC)'!$H32</f>
        <v>0.21477073296025231</v>
      </c>
      <c r="I94" s="1224"/>
      <c r="J94" s="1348"/>
      <c r="K94" s="1219">
        <f>'[56]Table S.4 (NES)'!$H25</f>
        <v>183.6</v>
      </c>
      <c r="L94" s="1349"/>
      <c r="M94" s="1349"/>
      <c r="N94" s="1349"/>
      <c r="O94" s="1269"/>
      <c r="P94" s="1224"/>
      <c r="Q94" s="1449">
        <f>[21]Data!$D91</f>
        <v>0.165928421020508</v>
      </c>
      <c r="R94" s="258"/>
      <c r="S94" s="90"/>
    </row>
    <row r="95" spans="1:19" ht="15.75" thickTop="1" x14ac:dyDescent="0.25">
      <c r="A95" s="19">
        <v>1990</v>
      </c>
      <c r="B95" s="1295"/>
      <c r="C95" s="1433">
        <f>[57]Inequality!$D33</f>
        <v>0.33912059999999999</v>
      </c>
      <c r="D95" s="1218"/>
      <c r="E95" s="1225">
        <f>[4]UK!$G95</f>
        <v>9.8000000000000007</v>
      </c>
      <c r="F95" s="1225"/>
      <c r="G95" s="1218"/>
      <c r="H95" s="1302">
        <f>'[57]Poverty (BHC)'!$H33</f>
        <v>0.22169826723093705</v>
      </c>
      <c r="I95" s="1224"/>
      <c r="J95" s="1348"/>
      <c r="K95" s="1219">
        <f>'[56]Table S.4 (NES)'!$H26</f>
        <v>186.5</v>
      </c>
      <c r="L95" s="1349"/>
      <c r="M95" s="1349"/>
      <c r="N95" s="1349"/>
      <c r="O95" s="1269"/>
      <c r="P95" s="1224"/>
      <c r="Q95" s="1449">
        <f>[21]Data!$D92</f>
        <v>0.16347330093383799</v>
      </c>
      <c r="R95" s="258"/>
      <c r="S95" s="90"/>
    </row>
    <row r="96" spans="1:19" x14ac:dyDescent="0.25">
      <c r="A96" s="19">
        <v>1991</v>
      </c>
      <c r="B96" s="1295"/>
      <c r="C96" s="1433">
        <f>[57]Inequality!$D34</f>
        <v>0.34082309999999999</v>
      </c>
      <c r="D96" s="1218"/>
      <c r="E96" s="1225">
        <f>[4]UK!$G96</f>
        <v>10.32</v>
      </c>
      <c r="F96" s="1225"/>
      <c r="G96" s="1218"/>
      <c r="H96" s="1302">
        <f>'[57]Poverty (BHC)'!$H34</f>
        <v>0.21199669107888455</v>
      </c>
      <c r="I96" s="1224"/>
      <c r="J96" s="1348"/>
      <c r="K96" s="1256">
        <f>'[56]Table S.4 (NES)'!$H27</f>
        <v>186.10768598438142</v>
      </c>
      <c r="L96" s="1349"/>
      <c r="M96" s="1349"/>
      <c r="N96" s="1349"/>
      <c r="O96" s="1269"/>
      <c r="P96" s="1224"/>
      <c r="Q96" s="1449">
        <f>[21]Data!$D93</f>
        <v>0.15580317497253399</v>
      </c>
      <c r="R96" s="258"/>
      <c r="S96" s="90"/>
    </row>
    <row r="97" spans="1:19" x14ac:dyDescent="0.25">
      <c r="A97" s="19">
        <v>1992</v>
      </c>
      <c r="B97" s="1295"/>
      <c r="C97" s="1433">
        <f>[57]Inequality!$D35</f>
        <v>0.34005089999999999</v>
      </c>
      <c r="D97" s="1218"/>
      <c r="E97" s="1225">
        <f>[4]UK!$G97</f>
        <v>9.86</v>
      </c>
      <c r="F97" s="1225"/>
      <c r="G97" s="1218"/>
      <c r="H97" s="1302">
        <f>'[57]Poverty (BHC)'!$H35</f>
        <v>0.21851402245693971</v>
      </c>
      <c r="I97" s="1224"/>
      <c r="J97" s="1348"/>
      <c r="K97" s="1256">
        <f>'[56]Table S.4 (NES)'!$H28</f>
        <v>186.28843870868917</v>
      </c>
      <c r="L97" s="1349"/>
      <c r="M97" s="1349"/>
      <c r="N97" s="1349"/>
      <c r="O97" s="1269"/>
      <c r="P97" s="1224"/>
      <c r="Q97" s="1449">
        <f>[21]Data!$D94</f>
        <v>0.16991674423217801</v>
      </c>
      <c r="R97" s="258"/>
      <c r="S97" s="90"/>
    </row>
    <row r="98" spans="1:19" x14ac:dyDescent="0.25">
      <c r="A98" s="19">
        <v>1993</v>
      </c>
      <c r="B98" s="1295"/>
      <c r="C98" s="1433">
        <f>[57]Inequality!$D36</f>
        <v>0.33965420000000002</v>
      </c>
      <c r="D98" s="1218"/>
      <c r="E98" s="1225">
        <f>[4]UK!$G98</f>
        <v>10.36</v>
      </c>
      <c r="F98" s="1225"/>
      <c r="G98" s="1218"/>
      <c r="H98" s="1302">
        <f>'[57]Poverty (BHC)'!$H36</f>
        <v>0.19894068098635495</v>
      </c>
      <c r="I98" s="1224"/>
      <c r="J98" s="1348"/>
      <c r="K98" s="1256">
        <f>'[56]Table S.4 (NES)'!$H29</f>
        <v>187.45765219320958</v>
      </c>
      <c r="L98" s="1349"/>
      <c r="M98" s="1349"/>
      <c r="N98" s="1349"/>
      <c r="O98" s="1269"/>
      <c r="P98" s="1224"/>
      <c r="Q98" s="1449">
        <f>[21]Data!$D95</f>
        <v>0.182895431518555</v>
      </c>
      <c r="R98" s="258"/>
      <c r="S98" s="90"/>
    </row>
    <row r="99" spans="1:19" x14ac:dyDescent="0.25">
      <c r="A99" s="19">
        <v>1994</v>
      </c>
      <c r="B99" s="1295"/>
      <c r="C99" s="1433">
        <f>[57]Inequality!$D37</f>
        <v>0.33264890000000003</v>
      </c>
      <c r="D99" s="1218"/>
      <c r="E99" s="1225">
        <f>[4]UK!$G99</f>
        <v>10.6</v>
      </c>
      <c r="F99" s="1225"/>
      <c r="G99" s="1218"/>
      <c r="H99" s="1302">
        <f>'[57]Poverty (BHC)'!$H37</f>
        <v>0.18840231207454639</v>
      </c>
      <c r="I99" s="1224"/>
      <c r="J99" s="1348"/>
      <c r="K99" s="1256">
        <f>'[56]Table S.4 (NES)'!$H30</f>
        <v>187.28153597703215</v>
      </c>
      <c r="L99" s="1349"/>
      <c r="M99" s="1349"/>
      <c r="N99" s="1349"/>
      <c r="O99" s="1269"/>
      <c r="P99" s="1224"/>
      <c r="Q99" s="1449">
        <f>[21]Data!$D96</f>
        <v>0.17645088195800801</v>
      </c>
      <c r="R99" s="258"/>
      <c r="S99" s="90"/>
    </row>
    <row r="100" spans="1:19" x14ac:dyDescent="0.25">
      <c r="A100" s="19">
        <v>1995</v>
      </c>
      <c r="B100" s="1295"/>
      <c r="C100" s="1433">
        <f>[57]Inequality!$D38</f>
        <v>0.33318950000000003</v>
      </c>
      <c r="D100" s="1218"/>
      <c r="E100" s="1225">
        <f>[4]UK!$G100</f>
        <v>10.75</v>
      </c>
      <c r="F100" s="1225">
        <f>[4]UK!$E100</f>
        <v>2.2799999999999998</v>
      </c>
      <c r="G100" s="1218"/>
      <c r="H100" s="1302">
        <f>'[57]Poverty (BHC)'!$H38</f>
        <v>0.17897676073289903</v>
      </c>
      <c r="I100" s="1224"/>
      <c r="J100" s="1348"/>
      <c r="K100" s="1256">
        <f>'[56]Table S.4 (NES)'!$H31</f>
        <v>188.32343440658542</v>
      </c>
      <c r="L100" s="1349"/>
      <c r="M100" s="1349"/>
      <c r="N100" s="1349"/>
      <c r="O100" s="1269"/>
      <c r="P100" s="1224"/>
      <c r="Q100" s="1449">
        <f>[21]Data!$D97</f>
        <v>0.162255592346191</v>
      </c>
      <c r="R100" s="258"/>
      <c r="S100" s="90"/>
    </row>
    <row r="101" spans="1:19" x14ac:dyDescent="0.25">
      <c r="A101" s="19">
        <v>1996</v>
      </c>
      <c r="B101" s="1295"/>
      <c r="C101" s="1433">
        <f>[57]Inequality!$D39</f>
        <v>0.33334859999999999</v>
      </c>
      <c r="D101" s="1218"/>
      <c r="E101" s="1225">
        <f>[4]UK!$G101</f>
        <v>11.899999999999999</v>
      </c>
      <c r="F101" s="1225">
        <f>[4]UK!$E101</f>
        <v>3.03</v>
      </c>
      <c r="G101" s="1218"/>
      <c r="H101" s="1302">
        <f>'[57]Poverty (BHC)'!$H39</f>
        <v>0.19422641856372463</v>
      </c>
      <c r="I101" s="1224"/>
      <c r="J101" s="1348"/>
      <c r="K101" s="1256">
        <f>'[56]Table S.4 (NES)'!$H32</f>
        <v>190.06877579092162</v>
      </c>
      <c r="L101" s="1349"/>
      <c r="M101" s="1349"/>
      <c r="N101" s="1437"/>
      <c r="O101" s="1438"/>
      <c r="P101" s="1224"/>
      <c r="Q101" s="1449">
        <f>[21]Data!$D98</f>
        <v>0.165480728149414</v>
      </c>
      <c r="R101" s="245"/>
      <c r="S101" s="90"/>
    </row>
    <row r="102" spans="1:19" x14ac:dyDescent="0.25">
      <c r="A102" s="19">
        <v>1997</v>
      </c>
      <c r="B102" s="1295"/>
      <c r="C102" s="1433">
        <f>[57]Inequality!$D40</f>
        <v>0.34055489999999999</v>
      </c>
      <c r="D102" s="1218"/>
      <c r="E102" s="1225">
        <f>[4]UK!$G102</f>
        <v>12.07</v>
      </c>
      <c r="F102" s="1225">
        <f>[4]UK!$E102</f>
        <v>3.02</v>
      </c>
      <c r="G102" s="1218"/>
      <c r="H102" s="1302">
        <f>'[57]Poverty (BHC)'!$H40</f>
        <v>0.19572093204561367</v>
      </c>
      <c r="I102" s="1224"/>
      <c r="J102" s="1348"/>
      <c r="K102" s="1439">
        <f>'[56]Table S.4 (NES)'!$H33</f>
        <v>187.91445049663571</v>
      </c>
      <c r="L102" s="1440">
        <f>'[58](Table 5 Transposed)'!$U3/'[58](Table 5 Transposed)'!$S3</f>
        <v>1.8726989079563183</v>
      </c>
      <c r="M102" s="1349"/>
      <c r="N102" s="1437"/>
      <c r="O102" s="1438"/>
      <c r="P102" s="1224"/>
      <c r="Q102" s="1449">
        <f>[21]Data!$D99</f>
        <v>0.19269138336181599</v>
      </c>
      <c r="R102" s="245"/>
      <c r="S102" s="90"/>
    </row>
    <row r="103" spans="1:19" x14ac:dyDescent="0.25">
      <c r="A103" s="19">
        <v>1998</v>
      </c>
      <c r="B103" s="1295"/>
      <c r="C103" s="1433">
        <f>[57]Inequality!$D41</f>
        <v>0.34839310000000001</v>
      </c>
      <c r="D103" s="1218"/>
      <c r="E103" s="1225">
        <f>[4]UK!$G103</f>
        <v>12.53</v>
      </c>
      <c r="F103" s="1225">
        <f>[4]UK!$E103</f>
        <v>3.27</v>
      </c>
      <c r="G103" s="1218"/>
      <c r="H103" s="1302">
        <f>'[57]Poverty (BHC)'!$H41</f>
        <v>0.1934608933285572</v>
      </c>
      <c r="I103" s="1224"/>
      <c r="J103" s="1348"/>
      <c r="K103" s="1256">
        <f>'[56]Table S.4 (NES)'!$H34</f>
        <v>190.44627743067312</v>
      </c>
      <c r="L103" s="1441">
        <f>'[58](Table 5 Transposed)'!$U4/'[58](Table 5 Transposed)'!$S4</f>
        <v>1.8978799641684088</v>
      </c>
      <c r="M103" s="1349"/>
      <c r="N103" s="1437"/>
      <c r="O103" s="1438"/>
      <c r="P103" s="1224"/>
      <c r="Q103" s="1449">
        <f>[21]Data!$D100</f>
        <v>0.19961238861083999</v>
      </c>
      <c r="R103" s="245"/>
      <c r="S103" s="90"/>
    </row>
    <row r="104" spans="1:19" x14ac:dyDescent="0.25">
      <c r="A104" s="19">
        <v>1999</v>
      </c>
      <c r="B104" s="1295"/>
      <c r="C104" s="1433">
        <f>[57]Inequality!$D42</f>
        <v>0.34614820000000002</v>
      </c>
      <c r="D104" s="1218"/>
      <c r="E104" s="1225">
        <f>[4]UK!$G104</f>
        <v>13.238595795935501</v>
      </c>
      <c r="F104" s="1225">
        <f>[4]UK!$E104</f>
        <v>3.5912732339320601</v>
      </c>
      <c r="G104" s="1218"/>
      <c r="H104" s="1302">
        <f>'[57]Poverty (BHC)'!$H42</f>
        <v>0.19146131464051239</v>
      </c>
      <c r="I104" s="1224"/>
      <c r="J104" s="1348"/>
      <c r="K104" s="1256">
        <f>'[56]Table S.4 (NES)'!$H35</f>
        <v>191.68193172356368</v>
      </c>
      <c r="L104" s="1441">
        <f>'[58](Table 5 Transposed)'!$U5/'[58](Table 5 Transposed)'!$S5</f>
        <v>1.9117221418234442</v>
      </c>
      <c r="M104" s="1349"/>
      <c r="N104" s="1437"/>
      <c r="O104" s="1438"/>
      <c r="P104" s="1224"/>
      <c r="Q104" s="1449">
        <f>[21]Data!$D101</f>
        <v>0.19302942276001001</v>
      </c>
      <c r="R104" s="245"/>
      <c r="S104" s="90"/>
    </row>
    <row r="105" spans="1:19" x14ac:dyDescent="0.25">
      <c r="A105" s="19">
        <v>2000</v>
      </c>
      <c r="B105" s="1295"/>
      <c r="C105" s="1433">
        <f>[57]Inequality!$D43</f>
        <v>0.35294039999999999</v>
      </c>
      <c r="D105" s="1218"/>
      <c r="E105" s="1225">
        <f>[4]UK!$G105</f>
        <v>13.508441223148401</v>
      </c>
      <c r="F105" s="1225">
        <f>[4]UK!$E105</f>
        <v>3.5974070451198399</v>
      </c>
      <c r="G105" s="1218"/>
      <c r="H105" s="1302">
        <f>'[57]Poverty (BHC)'!$H43</f>
        <v>0.18438669309920022</v>
      </c>
      <c r="I105" s="1224"/>
      <c r="J105" s="1348"/>
      <c r="K105" s="1256">
        <f>'[56]Table S.4 (NES)'!$H36</f>
        <v>191.93714285714285</v>
      </c>
      <c r="L105" s="1441">
        <f>'[58](Table 5 Transposed)'!$U6/'[58](Table 5 Transposed)'!$S6</f>
        <v>1.9091922005571029</v>
      </c>
      <c r="M105" s="1349"/>
      <c r="N105" s="1437"/>
      <c r="O105" s="1438"/>
      <c r="P105" s="1224"/>
      <c r="Q105" s="1449">
        <f>[21]Data!$D102</f>
        <v>0.184968185424805</v>
      </c>
      <c r="R105" s="245"/>
      <c r="S105" s="90"/>
    </row>
    <row r="106" spans="1:19" x14ac:dyDescent="0.25">
      <c r="A106" s="19">
        <v>2001</v>
      </c>
      <c r="B106" s="1295"/>
      <c r="C106" s="1433">
        <f>[57]Inequality!$D44</f>
        <v>0.34861379999999997</v>
      </c>
      <c r="D106" s="1218"/>
      <c r="E106" s="1225">
        <f>[4]UK!$G106</f>
        <v>13.386109167650501</v>
      </c>
      <c r="F106" s="1225">
        <f>[4]UK!$E106</f>
        <v>3.4424392221604299</v>
      </c>
      <c r="G106" s="1218"/>
      <c r="H106" s="1302">
        <f>'[57]Poverty (BHC)'!$H44</f>
        <v>0.18370750646548542</v>
      </c>
      <c r="I106" s="1224"/>
      <c r="J106" s="1348"/>
      <c r="K106" s="1256">
        <f>'[56]Table S.4 (NES)'!$H37</f>
        <v>195.63167938931295</v>
      </c>
      <c r="L106" s="1441">
        <f>'[58](Table 5 Transposed)'!$U7/'[58](Table 5 Transposed)'!$S7</f>
        <v>1.944932162809258</v>
      </c>
      <c r="M106" s="1349"/>
      <c r="N106" s="1437"/>
      <c r="O106" s="1438"/>
      <c r="P106" s="1224"/>
      <c r="Q106" s="1449">
        <f>[21]Data!$D103</f>
        <v>0.18856817245483401</v>
      </c>
      <c r="R106" s="245"/>
      <c r="S106" s="90"/>
    </row>
    <row r="107" spans="1:19" x14ac:dyDescent="0.25">
      <c r="A107" s="19">
        <v>2002</v>
      </c>
      <c r="B107" s="1295"/>
      <c r="C107" s="1433">
        <f>[57]Inequality!$D45</f>
        <v>0.34394609999999998</v>
      </c>
      <c r="D107" s="1218"/>
      <c r="E107" s="1225">
        <f>[4]UK!$G107</f>
        <v>13.025819514172298</v>
      </c>
      <c r="F107" s="1225">
        <f>[4]UK!$E107</f>
        <v>3.2465734398356401</v>
      </c>
      <c r="G107" s="1218"/>
      <c r="H107" s="1302">
        <f>'[57]Poverty (BHC)'!$H45</f>
        <v>0.17803640903263651</v>
      </c>
      <c r="I107" s="1224"/>
      <c r="J107" s="1348"/>
      <c r="K107" s="1256">
        <f>'[56]Table S.4 (NES)'!$H38</f>
        <v>197.3202820755709</v>
      </c>
      <c r="L107" s="1441">
        <f>'[58](Table 5 Transposed)'!$U8/'[58](Table 5 Transposed)'!$S8</f>
        <v>1.9641852136096187</v>
      </c>
      <c r="M107" s="1349"/>
      <c r="N107" s="1437"/>
      <c r="O107" s="1438"/>
      <c r="P107" s="1224"/>
      <c r="Q107" s="1449">
        <f>[21]Data!$D104</f>
        <v>0.180453090667725</v>
      </c>
      <c r="R107" s="245"/>
      <c r="S107" s="90"/>
    </row>
    <row r="108" spans="1:19" x14ac:dyDescent="0.25">
      <c r="A108" s="19">
        <v>2003</v>
      </c>
      <c r="B108" s="1295"/>
      <c r="C108" s="1433">
        <f>[57]Inequality!$D46</f>
        <v>0.3397637</v>
      </c>
      <c r="D108" s="1218"/>
      <c r="E108" s="1225">
        <f>[4]UK!$G108</f>
        <v>13.2389421899203</v>
      </c>
      <c r="F108" s="1225">
        <f>[4]UK!$E108</f>
        <v>3.2821107508484602</v>
      </c>
      <c r="G108" s="1218"/>
      <c r="H108" s="1302">
        <f>'[57]Poverty (BHC)'!$H46</f>
        <v>0.1755185935256813</v>
      </c>
      <c r="I108" s="1224"/>
      <c r="J108" s="1348"/>
      <c r="K108" s="1256">
        <f>'[56]Table S.4 (NES)'!$H39</f>
        <v>196.06741573033707</v>
      </c>
      <c r="L108" s="1441">
        <f>'[58](Table 5 Transposed)'!$U9/'[58](Table 5 Transposed)'!$S9</f>
        <v>1.965841584158416</v>
      </c>
      <c r="M108" s="1349"/>
      <c r="N108" s="1437"/>
      <c r="O108" s="1438"/>
      <c r="P108" s="1224"/>
      <c r="Q108" s="1449">
        <f>[21]Data!$D105</f>
        <v>0.167896499633789</v>
      </c>
      <c r="R108" s="245"/>
      <c r="S108" s="90"/>
    </row>
    <row r="109" spans="1:19" x14ac:dyDescent="0.25">
      <c r="A109" s="19">
        <v>2004</v>
      </c>
      <c r="B109" s="1295"/>
      <c r="C109" s="1433">
        <f>[57]Inequality!$D47</f>
        <v>0.34082610000000002</v>
      </c>
      <c r="D109" s="1218"/>
      <c r="E109" s="1225">
        <f>[4]UK!$G109</f>
        <v>13.300376478299199</v>
      </c>
      <c r="F109" s="1225">
        <f>[4]UK!$E109</f>
        <v>3.4289842998611899</v>
      </c>
      <c r="G109" s="1218"/>
      <c r="H109" s="1302">
        <f>'[57]Poverty (BHC)'!$H47</f>
        <v>0.16917078959079743</v>
      </c>
      <c r="I109" s="1224"/>
      <c r="J109" s="1348"/>
      <c r="K109" s="1219"/>
      <c r="L109" s="1442">
        <f>'[58](Table 5 Transposed)'!$U10/'[58](Table 5 Transposed)'!$S10</f>
        <v>1.9567171239356669</v>
      </c>
      <c r="M109" s="1442">
        <f>'[58](Table 5 Transposed)'!$U12/'[58](Table 5 Transposed)'!$S12</f>
        <v>1.9427480916030535</v>
      </c>
      <c r="N109" s="1437"/>
      <c r="O109" s="1438"/>
      <c r="P109" s="1224"/>
      <c r="Q109" s="1450"/>
      <c r="R109" s="245"/>
      <c r="S109" s="90"/>
    </row>
    <row r="110" spans="1:19" x14ac:dyDescent="0.25">
      <c r="A110" s="19">
        <v>2005</v>
      </c>
      <c r="B110" s="1295"/>
      <c r="C110" s="1433">
        <f>[57]Inequality!$D48</f>
        <v>0.34538380000000002</v>
      </c>
      <c r="D110" s="1218"/>
      <c r="E110" s="1225">
        <f>[4]UK!$G110</f>
        <v>14.223753805264899</v>
      </c>
      <c r="F110" s="1225">
        <f>[4]UK!$E110</f>
        <v>3.7346010633416902</v>
      </c>
      <c r="G110" s="1218"/>
      <c r="H110" s="1302">
        <f>'[57]Poverty (BHC)'!$H48</f>
        <v>0.17378426441650044</v>
      </c>
      <c r="I110" s="1224"/>
      <c r="J110" s="1348"/>
      <c r="K110" s="1219"/>
      <c r="L110" s="1349"/>
      <c r="M110" s="1441">
        <f>'[58](Table 5 Transposed)'!$U13/'[58](Table 5 Transposed)'!$S13</f>
        <v>1.9724025974025974</v>
      </c>
      <c r="N110" s="1437"/>
      <c r="O110" s="1438"/>
      <c r="P110" s="1224"/>
      <c r="Q110" s="1449">
        <f>[21]Data!$D107</f>
        <v>0.18765665054321301</v>
      </c>
      <c r="R110" s="258"/>
      <c r="S110" s="90"/>
    </row>
    <row r="111" spans="1:19" x14ac:dyDescent="0.25">
      <c r="A111" s="19">
        <v>2006</v>
      </c>
      <c r="B111" s="1415"/>
      <c r="C111" s="1433">
        <f>[57]Inequality!$D49</f>
        <v>0.35206419999999999</v>
      </c>
      <c r="D111" s="1218"/>
      <c r="E111" s="1225">
        <f>[4]UK!$G111</f>
        <v>14.82</v>
      </c>
      <c r="F111" s="1225">
        <f>[4]UK!$E111</f>
        <v>4.07</v>
      </c>
      <c r="G111" s="1218"/>
      <c r="H111" s="1302">
        <f>'[57]Poverty (BHC)'!$H49</f>
        <v>0.17898044497736235</v>
      </c>
      <c r="I111" s="1224"/>
      <c r="J111" s="1348"/>
      <c r="K111" s="1219"/>
      <c r="L111" s="1349"/>
      <c r="M111" s="1443">
        <f>'[58](Table 5 Transposed)'!$U14/'[58](Table 5 Transposed)'!$S14</f>
        <v>1.985215053763441</v>
      </c>
      <c r="N111" s="1443">
        <f>'[58](Table 5 Transposed)'!$U16/'[58](Table 5 Transposed)'!$S16</f>
        <v>1.987376014427412</v>
      </c>
      <c r="O111" s="1332"/>
      <c r="P111" s="1224"/>
      <c r="Q111" s="1449">
        <f>[21]Data!$D108</f>
        <v>0.198744087219238</v>
      </c>
      <c r="R111" s="258"/>
      <c r="S111" s="90"/>
    </row>
    <row r="112" spans="1:19" x14ac:dyDescent="0.25">
      <c r="A112" s="19">
        <v>2007</v>
      </c>
      <c r="B112" s="1415"/>
      <c r="C112" s="1433">
        <f>[57]Inequality!$D50</f>
        <v>0.35831170000000001</v>
      </c>
      <c r="D112" s="1218"/>
      <c r="E112" s="1225">
        <f>[4]UK!$G112</f>
        <v>15.440000000000001</v>
      </c>
      <c r="F112" s="1225">
        <f>[4]UK!$E112</f>
        <v>4.5199999999999996</v>
      </c>
      <c r="G112" s="1218"/>
      <c r="H112" s="1302">
        <f>'[57]Poverty (BHC)'!$H50</f>
        <v>0.18191094421263651</v>
      </c>
      <c r="I112" s="1224"/>
      <c r="J112" s="1348"/>
      <c r="K112" s="1219"/>
      <c r="L112" s="1349"/>
      <c r="M112" s="1441"/>
      <c r="N112" s="1441">
        <f>'[58](Table 5 Transposed)'!$U17/'[58](Table 5 Transposed)'!$S17</f>
        <v>1.982298951048951</v>
      </c>
      <c r="O112" s="1332"/>
      <c r="P112" s="1224"/>
      <c r="Q112" s="1449"/>
      <c r="R112" s="258"/>
      <c r="S112" s="90"/>
    </row>
    <row r="113" spans="1:25" x14ac:dyDescent="0.25">
      <c r="A113" s="19">
        <v>2008</v>
      </c>
      <c r="B113" s="1415"/>
      <c r="C113" s="1433">
        <f>[57]Inequality!$D51</f>
        <v>0.35650880000000001</v>
      </c>
      <c r="D113" s="1218"/>
      <c r="E113" s="1225"/>
      <c r="F113" s="1225">
        <f>[4]UK!$E113</f>
        <v>0</v>
      </c>
      <c r="G113" s="1218"/>
      <c r="H113" s="1302">
        <f>'[57]Poverty (BHC)'!$H51</f>
        <v>0.17975669013971382</v>
      </c>
      <c r="I113" s="1224"/>
      <c r="J113" s="1348"/>
      <c r="K113" s="1219"/>
      <c r="L113" s="1349"/>
      <c r="M113" s="1441"/>
      <c r="N113" s="1441">
        <f>'[58](Table 5 Transposed)'!$U18/'[58](Table 5 Transposed)'!$S18</f>
        <v>1.9843456480901691</v>
      </c>
      <c r="O113" s="1332"/>
      <c r="P113" s="1224"/>
      <c r="Q113" s="1449"/>
      <c r="R113" s="258"/>
      <c r="S113" s="90"/>
    </row>
    <row r="114" spans="1:25" x14ac:dyDescent="0.25">
      <c r="A114" s="19">
        <v>2009</v>
      </c>
      <c r="B114" s="1415"/>
      <c r="C114" s="1433">
        <f>[57]Inequality!$D52</f>
        <v>0.35768879999999997</v>
      </c>
      <c r="D114" s="1218"/>
      <c r="E114" s="1225">
        <f>[4]UK!$G114</f>
        <v>15.42</v>
      </c>
      <c r="F114" s="1225">
        <f>[4]UK!$E114</f>
        <v>4.9000000000000004</v>
      </c>
      <c r="G114" s="1218"/>
      <c r="H114" s="1302">
        <f>'[57]Poverty (BHC)'!$H52</f>
        <v>0.16947940831978303</v>
      </c>
      <c r="I114" s="1224"/>
      <c r="J114" s="1348"/>
      <c r="K114" s="1219"/>
      <c r="L114" s="1349"/>
      <c r="M114" s="1441"/>
      <c r="N114" s="1441">
        <f>'[58](Table 5 Transposed)'!$U19/'[58](Table 5 Transposed)'!$S19</f>
        <v>1.9885363357215966</v>
      </c>
      <c r="O114" s="1332"/>
      <c r="P114" s="1224"/>
      <c r="Q114" s="1449">
        <f>[21]Data!$D111</f>
        <v>0.20581426620483401</v>
      </c>
      <c r="R114" s="258"/>
      <c r="S114" s="90"/>
    </row>
    <row r="115" spans="1:25" x14ac:dyDescent="0.25">
      <c r="A115" s="19">
        <v>2010</v>
      </c>
      <c r="B115" s="1415"/>
      <c r="C115" s="1433">
        <f>[57]Inequality!$D53</f>
        <v>0.33746730000000003</v>
      </c>
      <c r="D115" s="1218"/>
      <c r="E115" s="1225">
        <f>[4]UK!$G115</f>
        <v>12.55</v>
      </c>
      <c r="F115" s="1225">
        <f>[4]UK!$E115</f>
        <v>3.45</v>
      </c>
      <c r="G115" s="1218"/>
      <c r="H115" s="1302">
        <f>'[57]Poverty (BHC)'!$H53</f>
        <v>0.15924490474486344</v>
      </c>
      <c r="I115" s="1224"/>
      <c r="J115" s="1348"/>
      <c r="K115" s="1349"/>
      <c r="L115" s="1349"/>
      <c r="M115" s="1441"/>
      <c r="N115" s="1441">
        <f>'[58](Table 5 Transposed)'!$U20/'[58](Table 5 Transposed)'!$S20</f>
        <v>1.9781344032096289</v>
      </c>
      <c r="O115" s="1332"/>
      <c r="P115" s="1224"/>
      <c r="Q115" s="1449"/>
      <c r="R115" s="258"/>
      <c r="S115" s="90"/>
    </row>
    <row r="116" spans="1:25" x14ac:dyDescent="0.25">
      <c r="A116" s="19">
        <v>2011</v>
      </c>
      <c r="B116" s="1415"/>
      <c r="C116" s="1433">
        <f>[57]Inequality!$D54</f>
        <v>0.34030680000000002</v>
      </c>
      <c r="D116" s="1218"/>
      <c r="E116" s="1225">
        <f>[4]UK!$G116</f>
        <v>12.93</v>
      </c>
      <c r="F116" s="1225">
        <f>[4]UK!$E116</f>
        <v>3.55</v>
      </c>
      <c r="G116" s="1218"/>
      <c r="H116" s="1302">
        <f>'[57]Poverty (BHC)'!$H54</f>
        <v>0.15757673635400452</v>
      </c>
      <c r="I116" s="1224"/>
      <c r="J116" s="1348"/>
      <c r="K116" s="1349"/>
      <c r="L116" s="1349"/>
      <c r="M116" s="1441"/>
      <c r="N116" s="1444">
        <f>'[58](Table 5 Transposed)'!$U21/'[58](Table 5 Transposed)'!$S21</f>
        <v>2.0013980427401639</v>
      </c>
      <c r="O116" s="1360">
        <f>'[58](Table 5 Transposed)'!$U23/'[58](Table 5 Transposed)'!$S23</f>
        <v>2.0038129640778646</v>
      </c>
      <c r="P116" s="1224"/>
      <c r="Q116" s="1449"/>
      <c r="R116" s="258"/>
      <c r="S116" s="90"/>
    </row>
    <row r="117" spans="1:25" x14ac:dyDescent="0.25">
      <c r="A117" s="19">
        <v>2012</v>
      </c>
      <c r="B117" s="1415"/>
      <c r="C117" s="1433">
        <f>[57]Inequality!$D55</f>
        <v>0.33662979999999998</v>
      </c>
      <c r="D117" s="1218"/>
      <c r="E117" s="1225">
        <f>[4]UK!$G117</f>
        <v>12.6969002244217</v>
      </c>
      <c r="F117" s="1225">
        <f>[4]UK!$E117</f>
        <v>3.36472845429694</v>
      </c>
      <c r="G117" s="1218"/>
      <c r="H117" s="1302">
        <f>'[57]Poverty (BHC)'!$H55</f>
        <v>0.15433363314135604</v>
      </c>
      <c r="I117" s="1224"/>
      <c r="J117" s="1348"/>
      <c r="K117" s="1349"/>
      <c r="L117" s="1349"/>
      <c r="M117" s="1441"/>
      <c r="N117" s="1441"/>
      <c r="O117" s="1332">
        <f>'[58](Table 5 Transposed)'!$U24/'[58](Table 5 Transposed)'!$S24</f>
        <v>1.9796482908516102</v>
      </c>
      <c r="P117" s="1224"/>
      <c r="Q117" s="1449">
        <f>[21]Data!$D114</f>
        <v>0.19881242752075201</v>
      </c>
      <c r="R117" s="258"/>
      <c r="S117" s="90"/>
    </row>
    <row r="118" spans="1:25" x14ac:dyDescent="0.25">
      <c r="A118" s="19">
        <v>2013</v>
      </c>
      <c r="B118" s="1415"/>
      <c r="C118" s="1433">
        <f>[57]Inequality!$D56</f>
        <v>0.34287669999999998</v>
      </c>
      <c r="D118" s="1218"/>
      <c r="E118" s="1212"/>
      <c r="F118" s="1432"/>
      <c r="G118" s="1218"/>
      <c r="H118" s="1302">
        <f>'[57]Poverty (BHC)'!$H56</f>
        <v>0.15265660096290889</v>
      </c>
      <c r="I118" s="1224"/>
      <c r="J118" s="1445"/>
      <c r="K118" s="1441"/>
      <c r="L118" s="1441"/>
      <c r="M118" s="1441"/>
      <c r="N118" s="1441"/>
      <c r="O118" s="1332">
        <f>'[58](Table 5 Transposed)'!$U25/'[58](Table 5 Transposed)'!$S25</f>
        <v>1.9713954387321222</v>
      </c>
      <c r="P118" s="1224"/>
      <c r="Q118" s="1449"/>
      <c r="R118" s="258"/>
      <c r="S118" s="90"/>
    </row>
    <row r="119" spans="1:25" x14ac:dyDescent="0.25">
      <c r="A119" s="19">
        <v>2014</v>
      </c>
      <c r="B119" s="1446"/>
      <c r="C119" s="1433">
        <f>[57]Inequality!$D57</f>
        <v>0.33985130000000002</v>
      </c>
      <c r="D119" s="1218"/>
      <c r="E119" s="1212"/>
      <c r="F119" s="1432"/>
      <c r="G119" s="1218"/>
      <c r="H119" s="1302">
        <f>'[57]Poverty (BHC)'!$H57</f>
        <v>0.15908357901294595</v>
      </c>
      <c r="I119" s="1224"/>
      <c r="J119" s="1445"/>
      <c r="K119" s="1441"/>
      <c r="L119" s="1441"/>
      <c r="M119" s="1441"/>
      <c r="N119" s="1441"/>
      <c r="O119" s="1332">
        <f>'[58](Table 5 Transposed)'!$U26/'[58](Table 5 Transposed)'!$S26</f>
        <v>1.9781979548524022</v>
      </c>
      <c r="P119" s="1224"/>
      <c r="Q119" s="1346"/>
      <c r="R119" s="258"/>
      <c r="S119" s="90"/>
    </row>
    <row r="120" spans="1:25" ht="15.75" thickBot="1" x14ac:dyDescent="0.3">
      <c r="A120" s="37">
        <v>2015</v>
      </c>
      <c r="B120" s="1337"/>
      <c r="C120" s="1338"/>
      <c r="D120" s="1233"/>
      <c r="E120" s="1234"/>
      <c r="F120" s="1233"/>
      <c r="G120" s="1233"/>
      <c r="H120" s="1339"/>
      <c r="I120" s="1235"/>
      <c r="J120" s="1447"/>
      <c r="K120" s="1448"/>
      <c r="L120" s="1448"/>
      <c r="M120" s="1448"/>
      <c r="N120" s="1448"/>
      <c r="O120" s="1365">
        <f>'[58](Table 5 Transposed)'!$U27/'[58](Table 5 Transposed)'!$S27</f>
        <v>1.9633845570100552</v>
      </c>
      <c r="P120" s="1233"/>
      <c r="Q120" s="1346"/>
      <c r="R120" s="245"/>
      <c r="S120" s="90"/>
    </row>
    <row r="121" spans="1:25" ht="15.75" thickTop="1" x14ac:dyDescent="0.25">
      <c r="O121" s="920"/>
    </row>
    <row r="122" spans="1:25" s="45" customFormat="1" x14ac:dyDescent="0.25">
      <c r="A122" s="42" t="s">
        <v>505</v>
      </c>
      <c r="B122" s="75"/>
      <c r="C122" s="75"/>
      <c r="D122" s="75"/>
      <c r="G122" s="75"/>
      <c r="H122" s="75"/>
      <c r="I122" s="43"/>
      <c r="Q122" s="1048"/>
      <c r="S122" s="43"/>
    </row>
    <row r="123" spans="1:25" s="45" customFormat="1" x14ac:dyDescent="0.2">
      <c r="A123" s="896" t="s">
        <v>79</v>
      </c>
      <c r="B123" s="1554" t="s">
        <v>384</v>
      </c>
      <c r="C123" s="1554"/>
      <c r="D123" s="1554"/>
      <c r="E123" s="1554"/>
      <c r="F123" s="1554"/>
      <c r="G123" s="1554"/>
      <c r="H123" s="1554"/>
      <c r="I123" s="1554"/>
      <c r="J123" s="1554"/>
      <c r="K123" s="1554"/>
      <c r="L123" s="1554"/>
      <c r="M123" s="1554"/>
      <c r="N123" s="1554"/>
      <c r="O123" s="877"/>
      <c r="Q123" s="1048"/>
      <c r="S123" s="43"/>
    </row>
    <row r="124" spans="1:25" s="45" customFormat="1" x14ac:dyDescent="0.2">
      <c r="A124" s="99" t="s">
        <v>107</v>
      </c>
      <c r="B124" s="1543" t="s">
        <v>386</v>
      </c>
      <c r="C124" s="1543"/>
      <c r="D124" s="1543"/>
      <c r="E124" s="1543"/>
      <c r="F124" s="1543"/>
      <c r="G124" s="1543"/>
      <c r="H124" s="1543"/>
      <c r="I124" s="1543"/>
      <c r="J124" s="1543"/>
      <c r="K124" s="1543"/>
      <c r="L124" s="1543"/>
      <c r="M124" s="1543"/>
      <c r="N124" s="1543"/>
      <c r="O124" s="873"/>
      <c r="Q124" s="1048"/>
      <c r="S124" s="43"/>
    </row>
    <row r="125" spans="1:25" s="45" customFormat="1" ht="15" customHeight="1" x14ac:dyDescent="0.25">
      <c r="A125" s="99" t="s">
        <v>743</v>
      </c>
      <c r="B125" s="1601" t="s">
        <v>781</v>
      </c>
      <c r="C125" s="1601"/>
      <c r="D125" s="1601"/>
      <c r="E125" s="1601"/>
      <c r="F125" s="1601"/>
      <c r="G125" s="1601"/>
      <c r="H125" s="1601"/>
      <c r="I125" s="1601"/>
      <c r="J125" s="1601"/>
      <c r="K125" s="1601"/>
      <c r="L125" s="1601"/>
      <c r="M125" s="1601"/>
      <c r="N125" s="1601"/>
      <c r="O125" s="886"/>
      <c r="P125" s="783"/>
      <c r="Q125" s="1132"/>
      <c r="R125" s="783"/>
      <c r="S125" s="783"/>
      <c r="T125" s="783"/>
      <c r="U125" s="783"/>
      <c r="V125" s="783"/>
      <c r="W125" s="783"/>
      <c r="X125" s="783"/>
      <c r="Y125" s="783"/>
    </row>
    <row r="126" spans="1:25" s="45" customFormat="1" x14ac:dyDescent="0.2">
      <c r="A126" s="99" t="s">
        <v>83</v>
      </c>
      <c r="B126" s="1554" t="s">
        <v>389</v>
      </c>
      <c r="C126" s="1554"/>
      <c r="D126" s="1554"/>
      <c r="E126" s="1554"/>
      <c r="F126" s="1554"/>
      <c r="G126" s="1554"/>
      <c r="H126" s="1554"/>
      <c r="I126" s="875"/>
      <c r="J126" s="129"/>
      <c r="N126" s="878"/>
      <c r="O126" s="878"/>
      <c r="Q126" s="1048"/>
    </row>
    <row r="127" spans="1:25" s="45" customFormat="1" x14ac:dyDescent="0.2">
      <c r="A127" s="99" t="s">
        <v>84</v>
      </c>
      <c r="B127" s="1554" t="s">
        <v>390</v>
      </c>
      <c r="C127" s="1554"/>
      <c r="D127" s="1554"/>
      <c r="E127" s="1554"/>
      <c r="F127" s="1554"/>
      <c r="G127" s="1554"/>
      <c r="H127" s="1554"/>
      <c r="I127" s="504"/>
      <c r="J127" s="795"/>
      <c r="K127" s="129"/>
      <c r="L127" s="129"/>
      <c r="M127" s="129"/>
      <c r="N127" s="504"/>
      <c r="O127" s="504"/>
      <c r="P127" s="366"/>
      <c r="Q127" s="1048"/>
      <c r="R127" s="366"/>
      <c r="S127" s="366"/>
      <c r="T127" s="366"/>
      <c r="U127" s="366"/>
      <c r="V127" s="366"/>
      <c r="W127" s="366"/>
    </row>
    <row r="128" spans="1:25" x14ac:dyDescent="0.25">
      <c r="A128" s="99" t="s">
        <v>91</v>
      </c>
      <c r="B128" s="1543" t="s">
        <v>751</v>
      </c>
      <c r="C128" s="1543"/>
      <c r="D128" s="1543"/>
      <c r="E128" s="1543"/>
      <c r="F128" s="1543"/>
      <c r="G128" s="1543"/>
      <c r="H128" s="1543"/>
      <c r="I128" s="1543"/>
      <c r="J128" s="1543"/>
      <c r="K128" s="1543"/>
      <c r="L128" s="1543"/>
      <c r="M128" s="1543"/>
      <c r="N128" s="1543"/>
      <c r="O128" s="129"/>
      <c r="P128" s="131"/>
      <c r="Q128" s="1133"/>
      <c r="R128" s="872"/>
    </row>
    <row r="129" spans="1:20" x14ac:dyDescent="0.25">
      <c r="A129" s="99" t="s">
        <v>391</v>
      </c>
      <c r="B129" s="1608" t="s">
        <v>392</v>
      </c>
      <c r="C129" s="1608"/>
      <c r="D129" s="1608"/>
      <c r="E129" s="1608"/>
      <c r="F129" s="1608"/>
      <c r="G129" s="1608"/>
      <c r="H129" s="1608"/>
      <c r="I129" s="504"/>
      <c r="J129" s="129"/>
      <c r="K129" s="129"/>
      <c r="L129" s="129"/>
      <c r="M129" s="129"/>
      <c r="N129" s="129"/>
      <c r="O129" s="129"/>
      <c r="P129" s="131"/>
      <c r="Q129" s="1133"/>
      <c r="R129" s="872"/>
    </row>
    <row r="130" spans="1:20" x14ac:dyDescent="0.25">
      <c r="A130" s="99"/>
      <c r="B130" s="129"/>
      <c r="C130" s="129"/>
      <c r="D130" s="876"/>
      <c r="E130" s="876"/>
      <c r="F130" s="1044"/>
      <c r="G130" s="876"/>
      <c r="H130" s="876"/>
      <c r="I130" s="131"/>
      <c r="N130" s="131"/>
      <c r="O130" s="131"/>
      <c r="P130" s="131"/>
      <c r="Q130" s="1133"/>
      <c r="R130" s="872"/>
    </row>
    <row r="131" spans="1:20" x14ac:dyDescent="0.25">
      <c r="A131" s="42" t="s">
        <v>504</v>
      </c>
      <c r="B131" s="129"/>
      <c r="C131" s="129"/>
      <c r="J131" s="129"/>
      <c r="K131" s="129"/>
      <c r="L131" s="129"/>
      <c r="M131" s="129"/>
      <c r="Q131" s="1133"/>
    </row>
    <row r="132" spans="1:20" x14ac:dyDescent="0.25">
      <c r="A132"/>
      <c r="B132" s="1514" t="s">
        <v>393</v>
      </c>
      <c r="C132" s="1514"/>
      <c r="D132" s="1514"/>
      <c r="E132" s="1514"/>
      <c r="F132" s="1514"/>
      <c r="G132" s="1514"/>
      <c r="H132" s="1514"/>
      <c r="I132" s="1514"/>
      <c r="J132" s="1514"/>
      <c r="K132" s="1514"/>
      <c r="L132" s="1514"/>
      <c r="M132" s="1514"/>
      <c r="N132" s="1514"/>
      <c r="O132" s="868"/>
      <c r="P132" s="324"/>
      <c r="Q132" s="1134"/>
      <c r="R132" s="324"/>
      <c r="S132" s="324"/>
      <c r="T132" s="324"/>
    </row>
    <row r="133" spans="1:20" x14ac:dyDescent="0.25">
      <c r="A133"/>
      <c r="B133" s="324" t="s">
        <v>742</v>
      </c>
      <c r="C133" s="1112"/>
      <c r="D133" s="1112"/>
      <c r="E133" s="1112"/>
      <c r="F133" s="1112"/>
      <c r="G133" s="1112"/>
      <c r="H133" s="1112"/>
      <c r="I133" s="1112"/>
      <c r="J133" s="1112"/>
      <c r="K133" s="1112"/>
      <c r="L133" s="1112"/>
      <c r="M133" s="1112"/>
      <c r="N133" s="1112"/>
      <c r="O133" s="1111"/>
      <c r="P133" s="324"/>
      <c r="Q133" s="1134"/>
      <c r="R133" s="324"/>
      <c r="S133" s="324"/>
      <c r="T133" s="324"/>
    </row>
    <row r="134" spans="1:20" x14ac:dyDescent="0.25">
      <c r="A134"/>
      <c r="B134" s="1520" t="s">
        <v>113</v>
      </c>
      <c r="C134" s="1520"/>
      <c r="D134" s="1520"/>
      <c r="E134" s="1520"/>
      <c r="F134" s="1520"/>
      <c r="G134" s="1520"/>
      <c r="H134" s="1520"/>
      <c r="I134" s="1520"/>
      <c r="J134" s="1520"/>
      <c r="K134" s="1520"/>
      <c r="L134" s="1520"/>
      <c r="M134" s="1520"/>
      <c r="N134" s="1520"/>
      <c r="O134" s="869"/>
      <c r="P134" s="438"/>
      <c r="R134" s="438"/>
      <c r="S134" s="438"/>
      <c r="T134" s="438"/>
    </row>
    <row r="135" spans="1:20" x14ac:dyDescent="0.25">
      <c r="A135"/>
      <c r="B135" s="1520" t="s">
        <v>394</v>
      </c>
      <c r="C135" s="1520"/>
      <c r="D135" s="1520"/>
      <c r="E135" s="1520"/>
      <c r="F135" s="1520"/>
      <c r="G135" s="1520"/>
      <c r="H135" s="1520"/>
      <c r="I135" s="1520"/>
      <c r="J135" s="1520"/>
      <c r="K135" s="1520"/>
      <c r="L135" s="1520"/>
      <c r="M135" s="1520"/>
      <c r="N135" s="1520"/>
      <c r="O135" s="868"/>
      <c r="P135" s="438"/>
      <c r="Q135" s="1135"/>
      <c r="R135" s="870"/>
      <c r="S135"/>
    </row>
    <row r="136" spans="1:20" x14ac:dyDescent="0.25">
      <c r="B136" s="1520" t="s">
        <v>395</v>
      </c>
      <c r="C136" s="1520"/>
      <c r="D136" s="1520"/>
      <c r="E136" s="1520"/>
      <c r="F136" s="1520"/>
      <c r="G136" s="1520"/>
      <c r="H136" s="1520"/>
      <c r="I136" s="1520"/>
      <c r="J136" s="1520"/>
      <c r="K136" s="1520"/>
      <c r="L136" s="1520"/>
      <c r="M136" s="1520"/>
      <c r="N136" s="1520"/>
      <c r="O136" s="885"/>
      <c r="P136" s="505"/>
      <c r="Q136" s="1136"/>
    </row>
    <row r="137" spans="1:20" x14ac:dyDescent="0.25">
      <c r="B137" s="1520" t="s">
        <v>396</v>
      </c>
      <c r="C137" s="1520"/>
      <c r="D137" s="1520"/>
      <c r="E137" s="1520"/>
      <c r="F137" s="1520"/>
      <c r="G137" s="1520"/>
      <c r="H137" s="1520"/>
      <c r="I137" s="1520"/>
      <c r="J137" s="1520"/>
      <c r="K137" s="1520"/>
      <c r="L137" s="1520"/>
      <c r="M137" s="1520"/>
      <c r="N137" s="1520"/>
      <c r="O137" s="870"/>
      <c r="P137" s="324"/>
      <c r="Q137" s="1136"/>
    </row>
    <row r="138" spans="1:20" x14ac:dyDescent="0.25">
      <c r="B138" s="1520"/>
      <c r="C138" s="1520"/>
      <c r="D138" s="1520"/>
      <c r="E138" s="1520"/>
      <c r="F138" s="1520"/>
      <c r="G138" s="1520"/>
      <c r="H138" s="1520"/>
      <c r="I138" s="1520"/>
      <c r="J138" s="1520"/>
      <c r="K138" s="1520"/>
      <c r="L138" s="1520"/>
      <c r="M138" s="1520"/>
      <c r="N138" s="1520"/>
      <c r="O138" s="505"/>
      <c r="P138" s="869"/>
      <c r="Q138" s="1136"/>
    </row>
    <row r="139" spans="1:20" x14ac:dyDescent="0.25">
      <c r="B139" s="930"/>
      <c r="C139" s="930"/>
      <c r="D139" s="930"/>
      <c r="E139" s="930"/>
      <c r="F139" s="930"/>
      <c r="G139" s="930"/>
      <c r="H139" s="930"/>
      <c r="I139" s="439"/>
      <c r="J139" s="439"/>
      <c r="K139" s="439"/>
      <c r="L139" s="439"/>
      <c r="M139" s="439"/>
      <c r="N139" s="439"/>
      <c r="O139" s="439"/>
      <c r="P139" s="869"/>
      <c r="Q139" s="1136"/>
    </row>
    <row r="140" spans="1:20" x14ac:dyDescent="0.25">
      <c r="B140" s="930"/>
      <c r="C140" s="930"/>
      <c r="D140" s="930"/>
      <c r="E140" s="930"/>
      <c r="F140" s="930"/>
      <c r="G140" s="930"/>
      <c r="H140" s="930"/>
      <c r="I140" s="439"/>
      <c r="J140" s="439"/>
      <c r="K140" s="439"/>
      <c r="L140" s="439"/>
      <c r="M140" s="439"/>
      <c r="N140" s="439"/>
      <c r="O140" s="439"/>
      <c r="P140" s="869"/>
      <c r="Q140" s="1137"/>
    </row>
    <row r="141" spans="1:20" x14ac:dyDescent="0.25">
      <c r="Q141" s="1138"/>
    </row>
    <row r="142" spans="1:20" x14ac:dyDescent="0.25">
      <c r="D142" s="366"/>
      <c r="E142" s="366"/>
      <c r="F142" s="366"/>
      <c r="G142" s="366"/>
      <c r="H142" s="366"/>
      <c r="I142" s="366"/>
      <c r="Q142" s="1138"/>
    </row>
    <row r="143" spans="1:20" x14ac:dyDescent="0.25">
      <c r="B143" s="1543"/>
      <c r="C143" s="1543"/>
      <c r="D143" s="1543"/>
      <c r="E143" s="1543"/>
      <c r="F143" s="1543"/>
      <c r="G143" s="1543"/>
      <c r="H143" s="1543"/>
      <c r="I143" s="1543"/>
      <c r="Q143" s="1138"/>
    </row>
  </sheetData>
  <mergeCells count="19">
    <mergeCell ref="B143:I143"/>
    <mergeCell ref="B125:N125"/>
    <mergeCell ref="B124:N124"/>
    <mergeCell ref="B123:N123"/>
    <mergeCell ref="B136:N136"/>
    <mergeCell ref="B138:N138"/>
    <mergeCell ref="B137:N137"/>
    <mergeCell ref="B128:N128"/>
    <mergeCell ref="B132:N132"/>
    <mergeCell ref="B134:N134"/>
    <mergeCell ref="B135:N135"/>
    <mergeCell ref="B126:H126"/>
    <mergeCell ref="B127:H127"/>
    <mergeCell ref="B129:H129"/>
    <mergeCell ref="E2:F2"/>
    <mergeCell ref="B1:Q1"/>
    <mergeCell ref="B2:C2"/>
    <mergeCell ref="J2:N2"/>
    <mergeCell ref="T4:W4"/>
  </mergeCells>
  <hyperlinks>
    <hyperlink ref="B125" r:id="rId1" display="WID.world (accessed 21 February 2017)" xr:uid="{00000000-0004-0000-3000-000000000000}"/>
    <hyperlink ref="P125" r:id="rId2" display="http://wid.world/" xr:uid="{00000000-0004-0000-3000-000001000000}"/>
    <hyperlink ref="R125" r:id="rId3" display="http://wid.world/" xr:uid="{00000000-0004-0000-3000-000002000000}"/>
    <hyperlink ref="S125" r:id="rId4" display="http://wid.world/" xr:uid="{00000000-0004-0000-3000-000003000000}"/>
    <hyperlink ref="T125" r:id="rId5" display="http://wid.world/" xr:uid="{00000000-0004-0000-3000-000004000000}"/>
    <hyperlink ref="U125" r:id="rId6" display="http://wid.world/" xr:uid="{00000000-0004-0000-3000-000005000000}"/>
    <hyperlink ref="V125" r:id="rId7" display="http://wid.world/" xr:uid="{00000000-0004-0000-3000-000006000000}"/>
    <hyperlink ref="W125" r:id="rId8" display="http://wid.world/" xr:uid="{00000000-0004-0000-3000-000007000000}"/>
    <hyperlink ref="X125" r:id="rId9" display="http://wid.world/" xr:uid="{00000000-0004-0000-3000-000008000000}"/>
    <hyperlink ref="Y125" r:id="rId10" display="http://wid.world/" xr:uid="{00000000-0004-0000-3000-000009000000}"/>
    <hyperlink ref="Q126" r:id="rId11" display="http://wid.world/" xr:uid="{00000000-0004-0000-3000-00000A000000}"/>
    <hyperlink ref="B124" r:id="rId12" xr:uid="{00000000-0004-0000-3000-00000B000000}"/>
    <hyperlink ref="B128" r:id="rId13" display="Annual Survey of Hours and Earnings, ASHE 1997 to 2016 selected estimates, Table 5, ONS (downladed 19 March 2017), " xr:uid="{00000000-0004-0000-3000-00000C000000}"/>
    <hyperlink ref="B132" r:id="rId14" xr:uid="{00000000-0004-0000-3000-00000D000000}"/>
  </hyperlinks>
  <pageMargins left="0.7" right="0.7" top="0.75" bottom="0.75" header="0.3" footer="0.3"/>
  <ignoredErrors>
    <ignoredError sqref="G3:Q3 B3:E3" numberStoredAsText="1"/>
  </ignoredErrors>
  <legacy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42"/>
  <sheetViews>
    <sheetView workbookViewId="0">
      <pane xSplit="1" ySplit="4" topLeftCell="B5" activePane="bottomRight" state="frozen"/>
      <selection pane="topRight" activeCell="B1" sqref="B1"/>
      <selection pane="bottomLeft" activeCell="A5" sqref="A5"/>
      <selection pane="bottomRight" activeCell="D148" sqref="D148"/>
    </sheetView>
  </sheetViews>
  <sheetFormatPr defaultColWidth="8.85546875" defaultRowHeight="15" x14ac:dyDescent="0.25"/>
  <cols>
    <col min="1" max="1" width="9.7109375" style="19" customWidth="1"/>
    <col min="2" max="2" width="17.140625" style="70" customWidth="1"/>
    <col min="3" max="5" width="15.7109375" style="70" customWidth="1"/>
    <col min="6" max="6" width="4.140625" customWidth="1"/>
    <col min="7" max="7" width="16.140625" customWidth="1"/>
    <col min="8" max="8" width="4.140625" customWidth="1"/>
    <col min="9" max="9" width="16.7109375" customWidth="1"/>
    <col min="10" max="10" width="4.28515625" customWidth="1"/>
    <col min="11" max="13" width="16.7109375" customWidth="1"/>
    <col min="14" max="14" width="4.28515625" customWidth="1"/>
    <col min="15" max="15" width="16.7109375" customWidth="1"/>
    <col min="16" max="17" width="8.85546875" style="70" customWidth="1"/>
    <col min="18" max="18" width="15.28515625" customWidth="1"/>
    <col min="19" max="19" width="14.28515625" customWidth="1"/>
  </cols>
  <sheetData>
    <row r="1" spans="1:19" ht="27" thickBot="1" x14ac:dyDescent="0.45">
      <c r="B1" s="1511" t="s">
        <v>810</v>
      </c>
      <c r="C1" s="1512"/>
      <c r="D1" s="1512"/>
      <c r="E1" s="1512"/>
      <c r="F1" s="1512"/>
      <c r="G1" s="1512"/>
      <c r="H1" s="1512"/>
      <c r="I1" s="1512"/>
      <c r="J1" s="1512"/>
      <c r="K1" s="1512"/>
      <c r="L1" s="1512"/>
      <c r="M1" s="1512"/>
      <c r="N1" s="1512"/>
      <c r="O1" s="1513"/>
      <c r="P1" s="247"/>
      <c r="R1" s="950"/>
      <c r="S1" s="146"/>
    </row>
    <row r="2" spans="1:19" x14ac:dyDescent="0.25">
      <c r="B2" s="1517" t="s">
        <v>60</v>
      </c>
      <c r="C2" s="1518"/>
      <c r="D2" s="1518"/>
      <c r="E2" s="1519"/>
      <c r="F2" s="58"/>
      <c r="G2" s="109" t="s">
        <v>61</v>
      </c>
      <c r="H2" s="59"/>
      <c r="I2" s="109" t="s">
        <v>62</v>
      </c>
      <c r="J2" s="59"/>
      <c r="K2" s="1531" t="s">
        <v>63</v>
      </c>
      <c r="L2" s="1532"/>
      <c r="M2" s="1533"/>
      <c r="N2" s="104"/>
      <c r="O2" s="111" t="s">
        <v>64</v>
      </c>
      <c r="P2" s="247"/>
    </row>
    <row r="3" spans="1:19" x14ac:dyDescent="0.25">
      <c r="A3" s="24" t="s">
        <v>65</v>
      </c>
      <c r="B3" s="60" t="s">
        <v>79</v>
      </c>
      <c r="C3" s="834" t="s">
        <v>80</v>
      </c>
      <c r="D3" s="955" t="s">
        <v>81</v>
      </c>
      <c r="E3" s="770" t="s">
        <v>82</v>
      </c>
      <c r="F3" s="61"/>
      <c r="G3" s="84" t="s">
        <v>83</v>
      </c>
      <c r="H3" s="61"/>
      <c r="I3" s="84" t="s">
        <v>84</v>
      </c>
      <c r="J3" s="61"/>
      <c r="K3" s="60" t="s">
        <v>85</v>
      </c>
      <c r="L3" s="61" t="s">
        <v>86</v>
      </c>
      <c r="M3" s="62" t="s">
        <v>87</v>
      </c>
      <c r="N3" s="61"/>
      <c r="O3" s="84" t="s">
        <v>88</v>
      </c>
      <c r="P3" s="248"/>
      <c r="Q3" s="246"/>
    </row>
    <row r="4" spans="1:19" ht="105" x14ac:dyDescent="0.25">
      <c r="A4" s="28" t="s">
        <v>4</v>
      </c>
      <c r="B4" s="64" t="s">
        <v>444</v>
      </c>
      <c r="C4" s="65" t="s">
        <v>102</v>
      </c>
      <c r="D4" s="578" t="s">
        <v>0</v>
      </c>
      <c r="E4" s="579" t="s">
        <v>409</v>
      </c>
      <c r="F4" s="1"/>
      <c r="G4" s="244" t="s">
        <v>466</v>
      </c>
      <c r="H4" s="1"/>
      <c r="I4" s="138" t="s">
        <v>106</v>
      </c>
      <c r="J4" s="67"/>
      <c r="K4" s="116" t="s">
        <v>112</v>
      </c>
      <c r="L4" s="133" t="s">
        <v>111</v>
      </c>
      <c r="M4" s="152" t="s">
        <v>108</v>
      </c>
      <c r="N4" s="133"/>
      <c r="O4" s="118" t="s">
        <v>454</v>
      </c>
      <c r="P4" s="249"/>
      <c r="Q4" s="67"/>
    </row>
    <row r="5" spans="1:19" ht="15.75" x14ac:dyDescent="0.25">
      <c r="A5" s="19">
        <v>1900</v>
      </c>
      <c r="B5" s="64"/>
      <c r="C5" s="65"/>
      <c r="D5" s="266"/>
      <c r="E5" s="210"/>
      <c r="F5" s="16"/>
      <c r="G5" s="85"/>
      <c r="H5" s="16"/>
      <c r="I5" s="117"/>
      <c r="J5" s="65"/>
      <c r="K5" s="64"/>
      <c r="L5" s="65"/>
      <c r="M5" s="83"/>
      <c r="N5" s="65"/>
      <c r="O5" s="117"/>
      <c r="P5" s="250"/>
      <c r="Q5" s="65"/>
    </row>
    <row r="6" spans="1:19" ht="15.75" x14ac:dyDescent="0.25">
      <c r="A6" s="19">
        <v>1901</v>
      </c>
      <c r="B6" s="64"/>
      <c r="C6" s="65"/>
      <c r="D6" s="266"/>
      <c r="E6" s="210"/>
      <c r="F6" s="16"/>
      <c r="G6" s="85"/>
      <c r="H6" s="16"/>
      <c r="I6" s="117"/>
      <c r="J6" s="65"/>
      <c r="K6" s="64"/>
      <c r="L6" s="65"/>
      <c r="M6" s="83"/>
      <c r="N6" s="65"/>
      <c r="O6" s="117"/>
      <c r="P6" s="250"/>
      <c r="Q6" s="65"/>
    </row>
    <row r="7" spans="1:19" x14ac:dyDescent="0.25">
      <c r="A7" s="19">
        <v>1902</v>
      </c>
      <c r="B7" s="64"/>
      <c r="C7" s="65"/>
      <c r="D7" s="266"/>
      <c r="E7" s="210"/>
      <c r="F7" s="16"/>
      <c r="G7" s="94"/>
      <c r="H7" s="16"/>
      <c r="I7" s="117"/>
      <c r="J7" s="65"/>
      <c r="K7" s="64"/>
      <c r="L7" s="65"/>
      <c r="M7" s="83"/>
      <c r="N7" s="65"/>
      <c r="O7" s="117"/>
      <c r="P7" s="250"/>
      <c r="Q7" s="65"/>
    </row>
    <row r="8" spans="1:19" x14ac:dyDescent="0.25">
      <c r="A8" s="19">
        <v>1903</v>
      </c>
      <c r="B8" s="64"/>
      <c r="C8" s="65"/>
      <c r="D8" s="266"/>
      <c r="E8" s="210"/>
      <c r="F8" s="16"/>
      <c r="G8" s="94"/>
      <c r="H8" s="16"/>
      <c r="I8" s="117"/>
      <c r="J8" s="65"/>
      <c r="K8" s="64"/>
      <c r="L8" s="65"/>
      <c r="M8" s="83"/>
      <c r="N8" s="65"/>
      <c r="O8" s="117"/>
      <c r="P8" s="250"/>
      <c r="Q8" s="65"/>
    </row>
    <row r="9" spans="1:19" x14ac:dyDescent="0.25">
      <c r="A9" s="19">
        <v>1904</v>
      </c>
      <c r="B9" s="64"/>
      <c r="C9" s="65"/>
      <c r="D9" s="266"/>
      <c r="E9" s="210"/>
      <c r="F9" s="16"/>
      <c r="G9" s="94"/>
      <c r="H9" s="16"/>
      <c r="I9" s="117"/>
      <c r="J9" s="65"/>
      <c r="K9" s="64"/>
      <c r="L9" s="65"/>
      <c r="M9" s="83"/>
      <c r="N9" s="65"/>
      <c r="O9" s="117"/>
      <c r="P9" s="250"/>
      <c r="Q9" s="65"/>
    </row>
    <row r="10" spans="1:19" x14ac:dyDescent="0.25">
      <c r="A10" s="19">
        <v>1905</v>
      </c>
      <c r="B10" s="64"/>
      <c r="C10" s="65"/>
      <c r="D10" s="266"/>
      <c r="E10" s="210"/>
      <c r="F10" s="16"/>
      <c r="G10" s="86"/>
      <c r="H10" s="16"/>
      <c r="I10" s="117"/>
      <c r="J10" s="65"/>
      <c r="K10" s="64"/>
      <c r="L10" s="65"/>
      <c r="M10" s="83"/>
      <c r="N10" s="65"/>
      <c r="O10" s="117"/>
      <c r="P10" s="250"/>
      <c r="Q10" s="65"/>
    </row>
    <row r="11" spans="1:19" x14ac:dyDescent="0.25">
      <c r="A11" s="19">
        <v>1906</v>
      </c>
      <c r="B11" s="64"/>
      <c r="C11" s="65"/>
      <c r="D11" s="266"/>
      <c r="E11" s="210"/>
      <c r="F11" s="16"/>
      <c r="G11" s="94"/>
      <c r="H11" s="16"/>
      <c r="I11" s="117"/>
      <c r="J11" s="65"/>
      <c r="K11" s="64"/>
      <c r="L11" s="65"/>
      <c r="M11" s="83"/>
      <c r="N11" s="65"/>
      <c r="O11" s="117"/>
      <c r="P11" s="250"/>
      <c r="Q11" s="65"/>
    </row>
    <row r="12" spans="1:19" x14ac:dyDescent="0.25">
      <c r="A12" s="19">
        <v>1907</v>
      </c>
      <c r="B12" s="64"/>
      <c r="C12" s="65"/>
      <c r="D12" s="266"/>
      <c r="E12" s="210"/>
      <c r="F12" s="16"/>
      <c r="G12" s="94"/>
      <c r="H12" s="16"/>
      <c r="I12" s="117"/>
      <c r="J12" s="65"/>
      <c r="K12" s="64"/>
      <c r="L12" s="65"/>
      <c r="M12" s="83"/>
      <c r="N12" s="65"/>
      <c r="O12" s="117"/>
      <c r="P12" s="250"/>
      <c r="Q12" s="65"/>
    </row>
    <row r="13" spans="1:19" x14ac:dyDescent="0.25">
      <c r="A13" s="19">
        <v>1908</v>
      </c>
      <c r="B13" s="64"/>
      <c r="C13" s="65"/>
      <c r="D13" s="266"/>
      <c r="E13" s="210"/>
      <c r="F13" s="16"/>
      <c r="G13" s="86"/>
      <c r="H13" s="16"/>
      <c r="I13" s="117"/>
      <c r="J13" s="65"/>
      <c r="K13" s="64"/>
      <c r="L13" s="65"/>
      <c r="M13" s="83"/>
      <c r="N13" s="65"/>
      <c r="O13" s="117"/>
      <c r="P13" s="250"/>
      <c r="Q13" s="65"/>
    </row>
    <row r="14" spans="1:19" x14ac:dyDescent="0.25">
      <c r="A14" s="19">
        <v>1909</v>
      </c>
      <c r="B14" s="64"/>
      <c r="C14" s="65"/>
      <c r="D14" s="266"/>
      <c r="E14" s="210"/>
      <c r="F14" s="16"/>
      <c r="G14" s="86"/>
      <c r="H14" s="16"/>
      <c r="I14" s="117"/>
      <c r="J14" s="65"/>
      <c r="K14" s="64"/>
      <c r="L14" s="65"/>
      <c r="M14" s="83"/>
      <c r="N14" s="65"/>
      <c r="O14" s="117"/>
      <c r="P14" s="250"/>
      <c r="Q14" s="65"/>
    </row>
    <row r="15" spans="1:19" x14ac:dyDescent="0.25">
      <c r="A15" s="19">
        <v>1910</v>
      </c>
      <c r="B15" s="64"/>
      <c r="C15" s="65"/>
      <c r="D15" s="266"/>
      <c r="E15" s="210"/>
      <c r="F15" s="16"/>
      <c r="G15" s="86"/>
      <c r="H15" s="16"/>
      <c r="I15" s="117"/>
      <c r="J15" s="65"/>
      <c r="K15" s="64"/>
      <c r="L15" s="65"/>
      <c r="M15" s="83"/>
      <c r="N15" s="65"/>
      <c r="O15" s="117"/>
      <c r="P15" s="250"/>
      <c r="Q15" s="65"/>
    </row>
    <row r="16" spans="1:19" x14ac:dyDescent="0.25">
      <c r="A16" s="19">
        <v>1911</v>
      </c>
      <c r="B16" s="97"/>
      <c r="C16" s="90"/>
      <c r="D16" s="295"/>
      <c r="E16" s="219"/>
      <c r="F16" s="6"/>
      <c r="G16" s="86"/>
      <c r="H16" s="6"/>
      <c r="I16" s="96"/>
      <c r="J16" s="90"/>
      <c r="K16" s="97"/>
      <c r="L16" s="90"/>
      <c r="M16" s="92"/>
      <c r="N16" s="90"/>
      <c r="O16" s="96"/>
      <c r="P16" s="245"/>
      <c r="Q16" s="90"/>
    </row>
    <row r="17" spans="1:17" x14ac:dyDescent="0.25">
      <c r="A17" s="19">
        <v>1912</v>
      </c>
      <c r="B17" s="97"/>
      <c r="C17" s="90"/>
      <c r="D17" s="295"/>
      <c r="E17" s="219"/>
      <c r="F17" s="6"/>
      <c r="G17" s="86"/>
      <c r="H17" s="6"/>
      <c r="I17" s="96"/>
      <c r="J17" s="90"/>
      <c r="K17" s="97"/>
      <c r="L17" s="90"/>
      <c r="M17" s="92"/>
      <c r="N17" s="90"/>
      <c r="O17" s="96"/>
      <c r="P17" s="245"/>
      <c r="Q17" s="90"/>
    </row>
    <row r="18" spans="1:17" x14ac:dyDescent="0.25">
      <c r="A18" s="19">
        <v>1913</v>
      </c>
      <c r="B18" s="97"/>
      <c r="C18" s="90"/>
      <c r="D18" s="295"/>
      <c r="E18" s="219"/>
      <c r="F18" s="6"/>
      <c r="G18" s="86"/>
      <c r="H18" s="6"/>
      <c r="I18" s="96"/>
      <c r="J18" s="90"/>
      <c r="K18" s="97"/>
      <c r="L18" s="90"/>
      <c r="M18" s="92"/>
      <c r="N18" s="90"/>
      <c r="O18" s="96"/>
      <c r="P18" s="245"/>
      <c r="Q18" s="90"/>
    </row>
    <row r="19" spans="1:17" x14ac:dyDescent="0.25">
      <c r="A19" s="19">
        <v>1914</v>
      </c>
      <c r="B19" s="97"/>
      <c r="C19" s="90"/>
      <c r="D19" s="295"/>
      <c r="E19" s="219"/>
      <c r="F19" s="6"/>
      <c r="G19" s="86"/>
      <c r="H19" s="6"/>
      <c r="I19" s="96"/>
      <c r="J19" s="90"/>
      <c r="K19" s="97"/>
      <c r="L19" s="90"/>
      <c r="M19" s="92"/>
      <c r="N19" s="90"/>
      <c r="O19" s="96"/>
      <c r="P19" s="245"/>
      <c r="Q19" s="90"/>
    </row>
    <row r="20" spans="1:17" x14ac:dyDescent="0.25">
      <c r="A20" s="19">
        <v>1915</v>
      </c>
      <c r="B20" s="97"/>
      <c r="C20" s="90"/>
      <c r="D20" s="295"/>
      <c r="E20" s="219"/>
      <c r="F20" s="6"/>
      <c r="G20" s="86"/>
      <c r="H20" s="6"/>
      <c r="I20" s="96"/>
      <c r="J20" s="90"/>
      <c r="K20" s="97"/>
      <c r="L20" s="90"/>
      <c r="M20" s="92"/>
      <c r="N20" s="90"/>
      <c r="O20" s="96">
        <v>33.979999999999997</v>
      </c>
      <c r="P20" s="245"/>
      <c r="Q20" s="90"/>
    </row>
    <row r="21" spans="1:17" x14ac:dyDescent="0.25">
      <c r="A21" s="19">
        <v>1916</v>
      </c>
      <c r="B21" s="97"/>
      <c r="C21" s="90"/>
      <c r="D21" s="295"/>
      <c r="E21" s="219"/>
      <c r="F21" s="6"/>
      <c r="G21" s="86"/>
      <c r="H21" s="6"/>
      <c r="I21" s="96"/>
      <c r="J21" s="90"/>
      <c r="K21" s="97"/>
      <c r="L21" s="90"/>
      <c r="M21" s="92"/>
      <c r="N21" s="90"/>
      <c r="O21" s="96"/>
      <c r="P21" s="245"/>
      <c r="Q21" s="90"/>
    </row>
    <row r="22" spans="1:17" x14ac:dyDescent="0.25">
      <c r="A22" s="19">
        <v>1917</v>
      </c>
      <c r="B22" s="97"/>
      <c r="C22" s="90"/>
      <c r="D22" s="295"/>
      <c r="E22" s="219"/>
      <c r="F22" s="6"/>
      <c r="G22" s="86"/>
      <c r="H22" s="6"/>
      <c r="I22" s="96"/>
      <c r="J22" s="90"/>
      <c r="K22" s="97"/>
      <c r="L22" s="90"/>
      <c r="M22" s="92"/>
      <c r="N22" s="90"/>
      <c r="O22" s="96"/>
      <c r="P22" s="245"/>
      <c r="Q22" s="90"/>
    </row>
    <row r="23" spans="1:17" x14ac:dyDescent="0.25">
      <c r="A23" s="19">
        <v>1918</v>
      </c>
      <c r="B23" s="97"/>
      <c r="C23" s="90"/>
      <c r="D23" s="295"/>
      <c r="E23" s="219"/>
      <c r="F23" s="6"/>
      <c r="G23" s="86"/>
      <c r="H23" s="6"/>
      <c r="I23" s="96"/>
      <c r="J23" s="90"/>
      <c r="K23" s="97"/>
      <c r="L23" s="90"/>
      <c r="M23" s="92"/>
      <c r="N23" s="90"/>
      <c r="O23" s="96"/>
      <c r="P23" s="245"/>
      <c r="Q23" s="90"/>
    </row>
    <row r="24" spans="1:17" x14ac:dyDescent="0.25">
      <c r="A24" s="19">
        <v>1919</v>
      </c>
      <c r="B24" s="97"/>
      <c r="C24" s="90"/>
      <c r="D24" s="295"/>
      <c r="E24" s="219"/>
      <c r="F24" s="6"/>
      <c r="G24" s="86"/>
      <c r="H24" s="6"/>
      <c r="I24" s="96"/>
      <c r="J24" s="90"/>
      <c r="K24" s="97"/>
      <c r="L24" s="90"/>
      <c r="M24" s="92"/>
      <c r="N24" s="90"/>
      <c r="O24" s="96"/>
      <c r="P24" s="245"/>
      <c r="Q24" s="90"/>
    </row>
    <row r="25" spans="1:17" x14ac:dyDescent="0.25">
      <c r="A25" s="19">
        <v>1920</v>
      </c>
      <c r="B25" s="97"/>
      <c r="C25" s="90"/>
      <c r="D25" s="295"/>
      <c r="E25" s="219"/>
      <c r="F25" s="6"/>
      <c r="G25" s="86"/>
      <c r="H25" s="6"/>
      <c r="I25" s="96"/>
      <c r="J25" s="90"/>
      <c r="K25" s="97"/>
      <c r="L25" s="90"/>
      <c r="M25" s="92"/>
      <c r="N25" s="90"/>
      <c r="O25" s="96"/>
      <c r="P25" s="245"/>
      <c r="Q25" s="90"/>
    </row>
    <row r="26" spans="1:17" x14ac:dyDescent="0.25">
      <c r="A26" s="19">
        <v>1921</v>
      </c>
      <c r="B26" s="97"/>
      <c r="C26" s="90"/>
      <c r="D26" s="295"/>
      <c r="E26" s="219"/>
      <c r="F26" s="6"/>
      <c r="G26" s="86">
        <f>[8]Australia!$D36</f>
        <v>11.631399999999999</v>
      </c>
      <c r="H26" s="6"/>
      <c r="I26" s="96"/>
      <c r="J26" s="90"/>
      <c r="K26" s="97"/>
      <c r="L26" s="90"/>
      <c r="M26" s="92"/>
      <c r="N26" s="90"/>
      <c r="O26" s="96"/>
      <c r="P26" s="245"/>
      <c r="Q26" s="90"/>
    </row>
    <row r="27" spans="1:17" x14ac:dyDescent="0.25">
      <c r="A27" s="19">
        <v>1922</v>
      </c>
      <c r="B27" s="97"/>
      <c r="C27" s="90"/>
      <c r="D27" s="295"/>
      <c r="E27" s="219"/>
      <c r="F27" s="6"/>
      <c r="G27" s="86">
        <f>[8]Australia!$D37</f>
        <v>10.68477</v>
      </c>
      <c r="H27" s="6"/>
      <c r="I27" s="96"/>
      <c r="J27" s="90"/>
      <c r="K27" s="97"/>
      <c r="L27" s="90"/>
      <c r="M27" s="92"/>
      <c r="N27" s="90"/>
      <c r="O27" s="96"/>
      <c r="P27" s="245"/>
      <c r="Q27" s="90"/>
    </row>
    <row r="28" spans="1:17" x14ac:dyDescent="0.25">
      <c r="A28" s="19">
        <v>1923</v>
      </c>
      <c r="B28" s="97"/>
      <c r="C28" s="90"/>
      <c r="D28" s="295"/>
      <c r="E28" s="219"/>
      <c r="F28" s="6"/>
      <c r="G28" s="86">
        <f>[8]Australia!$D38</f>
        <v>11.76132</v>
      </c>
      <c r="H28" s="6"/>
      <c r="I28" s="96"/>
      <c r="J28" s="90"/>
      <c r="K28" s="97"/>
      <c r="L28" s="90"/>
      <c r="M28" s="92"/>
      <c r="N28" s="90"/>
      <c r="O28" s="96"/>
      <c r="P28" s="245"/>
      <c r="Q28" s="90"/>
    </row>
    <row r="29" spans="1:17" x14ac:dyDescent="0.25">
      <c r="A29" s="19">
        <v>1924</v>
      </c>
      <c r="B29" s="97"/>
      <c r="C29" s="90"/>
      <c r="D29" s="295"/>
      <c r="E29" s="219"/>
      <c r="F29" s="6"/>
      <c r="G29" s="86">
        <f>[8]Australia!$D39</f>
        <v>11.674950000000001</v>
      </c>
      <c r="H29" s="6"/>
      <c r="I29" s="96"/>
      <c r="J29" s="90"/>
      <c r="K29" s="97"/>
      <c r="L29" s="90"/>
      <c r="M29" s="92"/>
      <c r="N29" s="90"/>
      <c r="O29" s="96"/>
      <c r="P29" s="245"/>
      <c r="Q29" s="90"/>
    </row>
    <row r="30" spans="1:17" x14ac:dyDescent="0.25">
      <c r="A30" s="19">
        <v>1925</v>
      </c>
      <c r="B30" s="97"/>
      <c r="C30" s="90"/>
      <c r="D30" s="295"/>
      <c r="E30" s="219"/>
      <c r="F30" s="6"/>
      <c r="G30" s="86">
        <f>[8]Australia!$D40</f>
        <v>11.313639999999999</v>
      </c>
      <c r="H30" s="6"/>
      <c r="I30" s="96"/>
      <c r="J30" s="90"/>
      <c r="K30" s="97"/>
      <c r="L30" s="90"/>
      <c r="M30" s="92"/>
      <c r="N30" s="90"/>
      <c r="O30" s="96"/>
      <c r="P30" s="245"/>
      <c r="Q30" s="90"/>
    </row>
    <row r="31" spans="1:17" x14ac:dyDescent="0.25">
      <c r="A31" s="19">
        <v>1926</v>
      </c>
      <c r="B31" s="97"/>
      <c r="C31" s="90"/>
      <c r="D31" s="295"/>
      <c r="E31" s="219"/>
      <c r="F31" s="6"/>
      <c r="G31" s="86">
        <f>[8]Australia!$D41</f>
        <v>11.074820000000001</v>
      </c>
      <c r="H31" s="6"/>
      <c r="I31" s="96"/>
      <c r="J31" s="90"/>
      <c r="K31" s="97"/>
      <c r="L31" s="90"/>
      <c r="M31" s="92"/>
      <c r="N31" s="90"/>
      <c r="O31" s="96"/>
      <c r="P31" s="245"/>
      <c r="Q31" s="90"/>
    </row>
    <row r="32" spans="1:17" x14ac:dyDescent="0.25">
      <c r="A32" s="19">
        <v>1927</v>
      </c>
      <c r="B32" s="97"/>
      <c r="C32" s="90"/>
      <c r="D32" s="295"/>
      <c r="E32" s="219"/>
      <c r="F32" s="6"/>
      <c r="G32" s="86">
        <f>[8]Australia!$D42</f>
        <v>11.682919999999999</v>
      </c>
      <c r="H32" s="6"/>
      <c r="I32" s="96"/>
      <c r="J32" s="90"/>
      <c r="K32" s="97"/>
      <c r="L32" s="90"/>
      <c r="M32" s="92"/>
      <c r="N32" s="90"/>
      <c r="O32" s="96"/>
      <c r="P32" s="245"/>
      <c r="Q32" s="90"/>
    </row>
    <row r="33" spans="1:17" x14ac:dyDescent="0.25">
      <c r="A33" s="19">
        <v>1928</v>
      </c>
      <c r="B33" s="97"/>
      <c r="C33" s="90"/>
      <c r="D33" s="295"/>
      <c r="E33" s="219"/>
      <c r="F33" s="6"/>
      <c r="G33" s="86">
        <f>[8]Australia!$D43</f>
        <v>11.84713</v>
      </c>
      <c r="H33" s="6"/>
      <c r="I33" s="96"/>
      <c r="J33" s="90"/>
      <c r="K33" s="97"/>
      <c r="L33" s="90"/>
      <c r="M33" s="92"/>
      <c r="N33" s="90"/>
      <c r="O33" s="96"/>
      <c r="P33" s="245"/>
      <c r="Q33" s="90"/>
    </row>
    <row r="34" spans="1:17" x14ac:dyDescent="0.25">
      <c r="A34" s="19">
        <v>1929</v>
      </c>
      <c r="B34" s="97"/>
      <c r="C34" s="90"/>
      <c r="D34" s="295"/>
      <c r="E34" s="219"/>
      <c r="F34" s="6"/>
      <c r="G34" s="86">
        <f>[8]Australia!$D44</f>
        <v>10.665419999999999</v>
      </c>
      <c r="H34" s="6"/>
      <c r="I34" s="96"/>
      <c r="J34" s="90"/>
      <c r="K34" s="97"/>
      <c r="L34" s="90"/>
      <c r="M34" s="92"/>
      <c r="N34" s="90"/>
      <c r="O34" s="96"/>
      <c r="P34" s="245"/>
      <c r="Q34" s="90"/>
    </row>
    <row r="35" spans="1:17" x14ac:dyDescent="0.25">
      <c r="A35" s="19">
        <v>1930</v>
      </c>
      <c r="B35" s="97"/>
      <c r="C35" s="90"/>
      <c r="D35" s="295"/>
      <c r="E35" s="219"/>
      <c r="F35" s="6"/>
      <c r="G35" s="86">
        <f>[8]Australia!$D45</f>
        <v>9.7497849999999993</v>
      </c>
      <c r="H35" s="6"/>
      <c r="I35" s="96"/>
      <c r="J35" s="90"/>
      <c r="K35" s="97"/>
      <c r="L35" s="90"/>
      <c r="M35" s="92"/>
      <c r="N35" s="90"/>
      <c r="O35" s="96"/>
      <c r="P35" s="245"/>
      <c r="Q35" s="90"/>
    </row>
    <row r="36" spans="1:17" x14ac:dyDescent="0.25">
      <c r="A36" s="19">
        <v>1931</v>
      </c>
      <c r="B36" s="97"/>
      <c r="C36" s="90"/>
      <c r="D36" s="295"/>
      <c r="E36" s="219"/>
      <c r="F36" s="6"/>
      <c r="G36" s="86">
        <f>[8]Australia!$D46</f>
        <v>9.3439230000000002</v>
      </c>
      <c r="H36" s="6"/>
      <c r="I36" s="96"/>
      <c r="J36" s="90"/>
      <c r="K36" s="97"/>
      <c r="L36" s="90"/>
      <c r="M36" s="92"/>
      <c r="N36" s="90"/>
      <c r="O36" s="96"/>
      <c r="P36" s="245"/>
      <c r="Q36" s="90"/>
    </row>
    <row r="37" spans="1:17" x14ac:dyDescent="0.25">
      <c r="A37" s="19">
        <v>1932</v>
      </c>
      <c r="B37" s="97"/>
      <c r="C37" s="90"/>
      <c r="D37" s="295"/>
      <c r="E37" s="219"/>
      <c r="F37" s="6"/>
      <c r="G37" s="86">
        <f>[8]Australia!$D47</f>
        <v>9.2676180000000006</v>
      </c>
      <c r="H37" s="6"/>
      <c r="I37" s="96"/>
      <c r="J37" s="90"/>
      <c r="K37" s="97"/>
      <c r="L37" s="90"/>
      <c r="M37" s="92"/>
      <c r="N37" s="90"/>
      <c r="O37" s="96"/>
      <c r="P37" s="245"/>
      <c r="Q37" s="90"/>
    </row>
    <row r="38" spans="1:17" x14ac:dyDescent="0.25">
      <c r="A38" s="19">
        <v>1933</v>
      </c>
      <c r="B38" s="97"/>
      <c r="C38" s="90"/>
      <c r="D38" s="295"/>
      <c r="E38" s="219"/>
      <c r="F38" s="6"/>
      <c r="G38" s="86">
        <f>[8]Australia!$D48</f>
        <v>10.323510000000001</v>
      </c>
      <c r="H38" s="6"/>
      <c r="I38" s="96"/>
      <c r="J38" s="90"/>
      <c r="K38" s="97"/>
      <c r="L38" s="90"/>
      <c r="M38" s="92"/>
      <c r="N38" s="90"/>
      <c r="O38" s="96"/>
      <c r="P38" s="245"/>
      <c r="Q38" s="90"/>
    </row>
    <row r="39" spans="1:17" x14ac:dyDescent="0.25">
      <c r="A39" s="19">
        <v>1934</v>
      </c>
      <c r="B39" s="97"/>
      <c r="C39" s="90"/>
      <c r="D39" s="295"/>
      <c r="E39" s="219"/>
      <c r="F39" s="6"/>
      <c r="G39" s="86">
        <f>[8]Australia!$D49</f>
        <v>10.357570000000001</v>
      </c>
      <c r="H39" s="6"/>
      <c r="I39" s="96"/>
      <c r="J39" s="90"/>
      <c r="K39" s="97"/>
      <c r="L39" s="90"/>
      <c r="M39" s="92"/>
      <c r="N39" s="90"/>
      <c r="O39" s="96"/>
      <c r="P39" s="245"/>
      <c r="Q39" s="90"/>
    </row>
    <row r="40" spans="1:17" x14ac:dyDescent="0.25">
      <c r="A40" s="19">
        <v>1935</v>
      </c>
      <c r="B40" s="97"/>
      <c r="C40" s="90"/>
      <c r="D40" s="295"/>
      <c r="E40" s="219"/>
      <c r="F40" s="6"/>
      <c r="G40" s="86">
        <f>[8]Australia!$D50</f>
        <v>10.53739</v>
      </c>
      <c r="H40" s="6"/>
      <c r="I40" s="96"/>
      <c r="J40" s="90"/>
      <c r="K40" s="97"/>
      <c r="L40" s="90"/>
      <c r="M40" s="92"/>
      <c r="N40" s="90"/>
      <c r="O40" s="96"/>
      <c r="P40" s="245"/>
      <c r="Q40" s="90"/>
    </row>
    <row r="41" spans="1:17" x14ac:dyDescent="0.25">
      <c r="A41" s="19">
        <v>1936</v>
      </c>
      <c r="B41" s="97"/>
      <c r="C41" s="90"/>
      <c r="D41" s="295"/>
      <c r="E41" s="219"/>
      <c r="F41" s="6"/>
      <c r="G41" s="86">
        <f>[8]Australia!$D51</f>
        <v>11.283670000000001</v>
      </c>
      <c r="H41" s="6"/>
      <c r="I41" s="96"/>
      <c r="J41" s="90"/>
      <c r="K41" s="97"/>
      <c r="L41" s="90"/>
      <c r="M41" s="92"/>
      <c r="N41" s="90"/>
      <c r="O41" s="96"/>
      <c r="P41" s="245"/>
      <c r="Q41" s="90"/>
    </row>
    <row r="42" spans="1:17" x14ac:dyDescent="0.25">
      <c r="A42" s="19">
        <v>1937</v>
      </c>
      <c r="B42" s="97"/>
      <c r="C42" s="90"/>
      <c r="D42" s="295"/>
      <c r="E42" s="219"/>
      <c r="F42" s="6"/>
      <c r="G42" s="86">
        <f>[8]Australia!$D52</f>
        <v>9.8346060000000008</v>
      </c>
      <c r="H42" s="6"/>
      <c r="I42" s="96"/>
      <c r="J42" s="90"/>
      <c r="K42" s="97"/>
      <c r="L42" s="90"/>
      <c r="M42" s="92"/>
      <c r="N42" s="90"/>
      <c r="O42" s="96"/>
      <c r="P42" s="245"/>
      <c r="Q42" s="90"/>
    </row>
    <row r="43" spans="1:17" x14ac:dyDescent="0.25">
      <c r="A43" s="19">
        <v>1938</v>
      </c>
      <c r="B43" s="97"/>
      <c r="C43" s="90"/>
      <c r="D43" s="295"/>
      <c r="E43" s="219"/>
      <c r="F43" s="6"/>
      <c r="G43" s="86">
        <f>[8]Australia!$D53</f>
        <v>10.385859999999999</v>
      </c>
      <c r="H43" s="6"/>
      <c r="I43" s="96"/>
      <c r="J43" s="90"/>
      <c r="K43" s="97"/>
      <c r="L43" s="90"/>
      <c r="M43" s="92"/>
      <c r="N43" s="90"/>
      <c r="O43" s="96"/>
      <c r="P43" s="245"/>
      <c r="Q43" s="90"/>
    </row>
    <row r="44" spans="1:17" x14ac:dyDescent="0.25">
      <c r="A44" s="19">
        <v>1939</v>
      </c>
      <c r="B44" s="97"/>
      <c r="C44" s="90"/>
      <c r="D44" s="295"/>
      <c r="E44" s="219"/>
      <c r="F44" s="6"/>
      <c r="G44" s="86">
        <f>[8]Australia!$D54</f>
        <v>10.727349999999999</v>
      </c>
      <c r="H44" s="6"/>
      <c r="I44" s="96"/>
      <c r="J44" s="90"/>
      <c r="K44" s="97"/>
      <c r="L44" s="90"/>
      <c r="M44" s="92"/>
      <c r="N44" s="90"/>
      <c r="O44" s="96"/>
      <c r="P44" s="245"/>
      <c r="Q44" s="90"/>
    </row>
    <row r="45" spans="1:17" x14ac:dyDescent="0.25">
      <c r="A45" s="19">
        <v>1940</v>
      </c>
      <c r="B45" s="97"/>
      <c r="C45" s="90"/>
      <c r="D45" s="295"/>
      <c r="E45" s="219"/>
      <c r="F45" s="6"/>
      <c r="G45" s="86">
        <f>[8]Australia!$D55</f>
        <v>10.29801</v>
      </c>
      <c r="H45" s="6"/>
      <c r="I45" s="96"/>
      <c r="J45" s="90"/>
      <c r="K45" s="97"/>
      <c r="L45" s="90"/>
      <c r="M45" s="92"/>
      <c r="N45" s="90"/>
      <c r="O45" s="96"/>
      <c r="P45" s="245"/>
      <c r="Q45" s="90"/>
    </row>
    <row r="46" spans="1:17" x14ac:dyDescent="0.25">
      <c r="A46" s="19">
        <v>1941</v>
      </c>
      <c r="B46" s="97"/>
      <c r="C46" s="90"/>
      <c r="D46" s="295"/>
      <c r="E46" s="219"/>
      <c r="F46" s="6"/>
      <c r="G46" s="86">
        <f>[8]Australia!$D56</f>
        <v>10.782299999999999</v>
      </c>
      <c r="H46" s="6"/>
      <c r="I46" s="96"/>
      <c r="J46" s="90"/>
      <c r="K46" s="97"/>
      <c r="L46" s="90"/>
      <c r="M46" s="92"/>
      <c r="N46" s="90"/>
      <c r="O46" s="96"/>
      <c r="P46" s="245"/>
      <c r="Q46" s="90"/>
    </row>
    <row r="47" spans="1:17" x14ac:dyDescent="0.25">
      <c r="A47" s="19">
        <v>1942</v>
      </c>
      <c r="B47" s="97"/>
      <c r="C47" s="90"/>
      <c r="D47" s="295"/>
      <c r="E47" s="219"/>
      <c r="F47" s="6"/>
      <c r="G47" s="86">
        <f>[8]Australia!$D57</f>
        <v>10.42831</v>
      </c>
      <c r="H47" s="6"/>
      <c r="I47" s="96"/>
      <c r="J47" s="90"/>
      <c r="K47" s="97"/>
      <c r="L47" s="90"/>
      <c r="M47" s="92"/>
      <c r="N47" s="90"/>
      <c r="O47" s="96"/>
      <c r="P47" s="245"/>
      <c r="Q47" s="90"/>
    </row>
    <row r="48" spans="1:17" x14ac:dyDescent="0.25">
      <c r="A48" s="19">
        <v>1943</v>
      </c>
      <c r="B48" s="97"/>
      <c r="C48" s="90"/>
      <c r="D48" s="295"/>
      <c r="E48" s="219"/>
      <c r="F48" s="6"/>
      <c r="G48" s="86">
        <f>[8]Australia!$D58</f>
        <v>10.44749</v>
      </c>
      <c r="H48" s="6"/>
      <c r="I48" s="96"/>
      <c r="J48" s="90"/>
      <c r="K48" s="97"/>
      <c r="L48" s="90"/>
      <c r="M48" s="92"/>
      <c r="N48" s="90"/>
      <c r="O48" s="96"/>
      <c r="P48" s="245"/>
      <c r="Q48" s="90"/>
    </row>
    <row r="49" spans="1:17" x14ac:dyDescent="0.25">
      <c r="A49" s="19">
        <v>1944</v>
      </c>
      <c r="B49" s="97"/>
      <c r="C49" s="90"/>
      <c r="D49" s="295"/>
      <c r="E49" s="219"/>
      <c r="F49" s="6"/>
      <c r="G49" s="86">
        <f>[8]Australia!$D59</f>
        <v>9.0313870000000005</v>
      </c>
      <c r="H49" s="6"/>
      <c r="I49" s="96"/>
      <c r="J49" s="90"/>
      <c r="K49" s="97"/>
      <c r="L49" s="90"/>
      <c r="M49" s="92"/>
      <c r="N49" s="90"/>
      <c r="O49" s="96"/>
      <c r="P49" s="245"/>
      <c r="Q49" s="90"/>
    </row>
    <row r="50" spans="1:17" x14ac:dyDescent="0.25">
      <c r="A50" s="19">
        <v>1945</v>
      </c>
      <c r="B50" s="97"/>
      <c r="C50" s="90"/>
      <c r="D50" s="295"/>
      <c r="E50" s="219"/>
      <c r="F50" s="6"/>
      <c r="G50" s="86">
        <f>[8]Australia!$D60</f>
        <v>8.4369739999999993</v>
      </c>
      <c r="H50" s="6"/>
      <c r="I50" s="96"/>
      <c r="J50" s="90"/>
      <c r="K50" s="97"/>
      <c r="L50" s="90"/>
      <c r="M50" s="92"/>
      <c r="N50" s="90"/>
      <c r="O50" s="96"/>
      <c r="P50" s="245"/>
      <c r="Q50" s="90"/>
    </row>
    <row r="51" spans="1:17" x14ac:dyDescent="0.25">
      <c r="A51" s="19">
        <v>1946</v>
      </c>
      <c r="B51" s="97"/>
      <c r="C51" s="90"/>
      <c r="D51" s="295"/>
      <c r="E51" s="219"/>
      <c r="F51" s="6"/>
      <c r="G51" s="86">
        <f>[8]Australia!$D61</f>
        <v>9.5090800000000009</v>
      </c>
      <c r="H51" s="6"/>
      <c r="I51" s="96"/>
      <c r="J51" s="90"/>
      <c r="K51" s="97"/>
      <c r="L51" s="90"/>
      <c r="M51" s="92"/>
      <c r="N51" s="90"/>
      <c r="O51" s="96"/>
      <c r="P51" s="245"/>
      <c r="Q51" s="90"/>
    </row>
    <row r="52" spans="1:17" x14ac:dyDescent="0.25">
      <c r="A52" s="19">
        <v>1947</v>
      </c>
      <c r="B52" s="97"/>
      <c r="C52" s="90"/>
      <c r="D52" s="295"/>
      <c r="E52" s="219"/>
      <c r="F52" s="6"/>
      <c r="G52" s="86">
        <f>[8]Australia!$D62</f>
        <v>10.620050000000001</v>
      </c>
      <c r="H52" s="6"/>
      <c r="I52" s="96"/>
      <c r="J52" s="90"/>
      <c r="K52" s="97"/>
      <c r="L52" s="90"/>
      <c r="M52" s="92"/>
      <c r="N52" s="90"/>
      <c r="O52" s="96"/>
      <c r="P52" s="245"/>
      <c r="Q52" s="90"/>
    </row>
    <row r="53" spans="1:17" x14ac:dyDescent="0.25">
      <c r="A53" s="19">
        <v>1948</v>
      </c>
      <c r="B53" s="97"/>
      <c r="C53" s="90"/>
      <c r="D53" s="295"/>
      <c r="E53" s="219"/>
      <c r="F53" s="6"/>
      <c r="G53" s="86">
        <f>[8]Australia!$D63</f>
        <v>10.79862</v>
      </c>
      <c r="H53" s="6"/>
      <c r="I53" s="96"/>
      <c r="J53" s="90"/>
      <c r="K53" s="97"/>
      <c r="L53" s="90"/>
      <c r="M53" s="92"/>
      <c r="N53" s="90"/>
      <c r="O53" s="96"/>
      <c r="P53" s="245"/>
      <c r="Q53" s="90"/>
    </row>
    <row r="54" spans="1:17" x14ac:dyDescent="0.25">
      <c r="A54" s="19">
        <v>1949</v>
      </c>
      <c r="B54" s="97"/>
      <c r="C54" s="90"/>
      <c r="D54" s="295"/>
      <c r="E54" s="219"/>
      <c r="F54" s="6"/>
      <c r="G54" s="86">
        <f>[8]Australia!$D64</f>
        <v>11.25572</v>
      </c>
      <c r="H54" s="6"/>
      <c r="I54" s="96"/>
      <c r="J54" s="90"/>
      <c r="K54" s="97"/>
      <c r="L54" s="90"/>
      <c r="M54" s="92"/>
      <c r="N54" s="90"/>
      <c r="O54" s="96"/>
      <c r="P54" s="245"/>
      <c r="Q54" s="90"/>
    </row>
    <row r="55" spans="1:17" x14ac:dyDescent="0.25">
      <c r="A55" s="19">
        <v>1950</v>
      </c>
      <c r="B55" s="97"/>
      <c r="C55" s="90"/>
      <c r="D55" s="295"/>
      <c r="E55" s="219">
        <v>42</v>
      </c>
      <c r="F55" s="6"/>
      <c r="G55" s="86">
        <f>[8]Australia!$D65</f>
        <v>14.12984</v>
      </c>
      <c r="H55" s="6"/>
      <c r="I55" s="96"/>
      <c r="J55" s="90"/>
      <c r="K55" s="97"/>
      <c r="L55" s="90"/>
      <c r="M55" s="92"/>
      <c r="N55" s="90"/>
      <c r="O55" s="96"/>
      <c r="P55" s="245"/>
      <c r="Q55" s="90"/>
    </row>
    <row r="56" spans="1:17" x14ac:dyDescent="0.25">
      <c r="A56" s="19">
        <v>1951</v>
      </c>
      <c r="B56" s="97"/>
      <c r="C56" s="90"/>
      <c r="D56" s="295"/>
      <c r="E56" s="219">
        <v>35.299999999999997</v>
      </c>
      <c r="F56" s="6"/>
      <c r="G56" s="86">
        <f>[8]Australia!$D66</f>
        <v>9.0840479999999992</v>
      </c>
      <c r="H56" s="6"/>
      <c r="I56" s="96"/>
      <c r="J56" s="90"/>
      <c r="K56" s="97"/>
      <c r="L56" s="90"/>
      <c r="M56" s="92"/>
      <c r="N56" s="90"/>
      <c r="O56" s="96"/>
      <c r="P56" s="245"/>
      <c r="Q56" s="90"/>
    </row>
    <row r="57" spans="1:17" x14ac:dyDescent="0.25">
      <c r="A57" s="19">
        <v>1952</v>
      </c>
      <c r="B57" s="97"/>
      <c r="C57" s="90"/>
      <c r="D57" s="295"/>
      <c r="E57" s="219">
        <v>34.700000000000003</v>
      </c>
      <c r="F57" s="6"/>
      <c r="G57" s="86">
        <f>[8]Australia!$D67</f>
        <v>8.9894850000000002</v>
      </c>
      <c r="H57" s="6"/>
      <c r="I57" s="96"/>
      <c r="J57" s="90"/>
      <c r="K57" s="97"/>
      <c r="L57" s="90"/>
      <c r="M57" s="92"/>
      <c r="N57" s="90"/>
      <c r="O57" s="160"/>
      <c r="P57" s="245"/>
      <c r="Q57" s="90"/>
    </row>
    <row r="58" spans="1:17" x14ac:dyDescent="0.25">
      <c r="A58" s="19">
        <v>1953</v>
      </c>
      <c r="B58" s="97"/>
      <c r="C58" s="90"/>
      <c r="D58" s="295"/>
      <c r="E58" s="219">
        <v>34</v>
      </c>
      <c r="F58" s="6"/>
      <c r="G58" s="86">
        <f>[8]Australia!$D68</f>
        <v>8.7112909999999992</v>
      </c>
      <c r="H58" s="6"/>
      <c r="I58" s="96"/>
      <c r="J58" s="90"/>
      <c r="K58" s="97"/>
      <c r="L58" s="90"/>
      <c r="M58" s="92"/>
      <c r="N58" s="90"/>
      <c r="O58" s="161">
        <v>14.576315964861303</v>
      </c>
      <c r="P58" s="245"/>
      <c r="Q58" s="90"/>
    </row>
    <row r="59" spans="1:17" x14ac:dyDescent="0.25">
      <c r="A59" s="19">
        <v>1954</v>
      </c>
      <c r="B59" s="97"/>
      <c r="C59" s="90"/>
      <c r="D59" s="295"/>
      <c r="E59" s="219">
        <v>34.1</v>
      </c>
      <c r="F59" s="6"/>
      <c r="G59" s="86">
        <f>[8]Australia!$D69</f>
        <v>8.0594110000000008</v>
      </c>
      <c r="H59" s="6"/>
      <c r="I59" s="96"/>
      <c r="J59" s="90"/>
      <c r="K59" s="97"/>
      <c r="L59" s="90"/>
      <c r="M59" s="92"/>
      <c r="N59" s="90"/>
      <c r="O59" s="161">
        <v>10.707165781524894</v>
      </c>
      <c r="P59" s="245"/>
      <c r="Q59" s="90"/>
    </row>
    <row r="60" spans="1:17" x14ac:dyDescent="0.25">
      <c r="A60" s="19">
        <v>1955</v>
      </c>
      <c r="B60" s="97"/>
      <c r="C60" s="90"/>
      <c r="D60" s="295"/>
      <c r="E60" s="219">
        <v>34.200000000000003</v>
      </c>
      <c r="F60" s="6"/>
      <c r="G60" s="86">
        <f>[8]Australia!$D70</f>
        <v>7.542427</v>
      </c>
      <c r="H60" s="6"/>
      <c r="I60" s="96"/>
      <c r="J60" s="90"/>
      <c r="K60" s="97"/>
      <c r="L60" s="90"/>
      <c r="M60" s="92"/>
      <c r="N60" s="90"/>
      <c r="O60" s="161">
        <v>9.9184282536700668</v>
      </c>
      <c r="P60" s="245"/>
      <c r="Q60" s="90"/>
    </row>
    <row r="61" spans="1:17" x14ac:dyDescent="0.25">
      <c r="A61" s="19">
        <v>1956</v>
      </c>
      <c r="B61" s="97"/>
      <c r="C61" s="90"/>
      <c r="D61" s="295"/>
      <c r="E61" s="219">
        <v>34.799999999999997</v>
      </c>
      <c r="F61" s="6"/>
      <c r="G61" s="86">
        <f>[8]Australia!$D71</f>
        <v>7.9057930000000001</v>
      </c>
      <c r="H61" s="6"/>
      <c r="I61" s="96"/>
      <c r="J61" s="90"/>
      <c r="K61" s="97"/>
      <c r="L61" s="90"/>
      <c r="M61" s="92"/>
      <c r="N61" s="90"/>
      <c r="O61" s="161">
        <v>12.444526259571886</v>
      </c>
      <c r="P61" s="245"/>
      <c r="Q61" s="90"/>
    </row>
    <row r="62" spans="1:17" x14ac:dyDescent="0.25">
      <c r="A62" s="19">
        <v>1957</v>
      </c>
      <c r="B62" s="97"/>
      <c r="C62" s="90"/>
      <c r="D62" s="295"/>
      <c r="E62" s="219">
        <v>33.5</v>
      </c>
      <c r="F62" s="6"/>
      <c r="G62" s="86">
        <f>[8]Australia!$D72</f>
        <v>7.0408350000000004</v>
      </c>
      <c r="H62" s="6"/>
      <c r="I62" s="96"/>
      <c r="J62" s="90"/>
      <c r="K62" s="97"/>
      <c r="L62" s="90"/>
      <c r="M62" s="92"/>
      <c r="N62" s="90"/>
      <c r="O62" s="161">
        <v>9.4231766984234504</v>
      </c>
      <c r="P62" s="245"/>
      <c r="Q62" s="90"/>
    </row>
    <row r="63" spans="1:17" x14ac:dyDescent="0.25">
      <c r="A63" s="19">
        <v>1958</v>
      </c>
      <c r="B63" s="97"/>
      <c r="C63" s="90"/>
      <c r="D63" s="295"/>
      <c r="E63" s="219">
        <v>33</v>
      </c>
      <c r="F63" s="6"/>
      <c r="G63" s="86">
        <f>[8]Australia!$D73</f>
        <v>7.4436520000000002</v>
      </c>
      <c r="H63" s="6"/>
      <c r="I63" s="96"/>
      <c r="J63" s="90"/>
      <c r="K63" s="97"/>
      <c r="L63" s="90"/>
      <c r="M63" s="92"/>
      <c r="N63" s="90"/>
      <c r="O63" s="161">
        <v>9.6033306174118476</v>
      </c>
      <c r="P63" s="245"/>
      <c r="Q63" s="90"/>
    </row>
    <row r="64" spans="1:17" x14ac:dyDescent="0.25">
      <c r="A64" s="19">
        <v>1959</v>
      </c>
      <c r="B64" s="97"/>
      <c r="C64" s="90"/>
      <c r="D64" s="295"/>
      <c r="E64" s="219">
        <v>34.200000000000003</v>
      </c>
      <c r="F64" s="6"/>
      <c r="G64" s="86">
        <f>[8]Australia!$D74</f>
        <v>7</v>
      </c>
      <c r="H64" s="6"/>
      <c r="I64" s="96"/>
      <c r="J64" s="90"/>
      <c r="K64" s="97"/>
      <c r="L64" s="90"/>
      <c r="M64" s="92"/>
      <c r="N64" s="90"/>
      <c r="O64" s="162">
        <v>9.5892876632017483</v>
      </c>
      <c r="P64" s="245"/>
      <c r="Q64" s="90"/>
    </row>
    <row r="65" spans="1:17" x14ac:dyDescent="0.25">
      <c r="A65" s="19">
        <v>1960</v>
      </c>
      <c r="B65" s="97"/>
      <c r="C65" s="90"/>
      <c r="D65" s="295"/>
      <c r="E65" s="219">
        <v>34.4</v>
      </c>
      <c r="F65" s="6"/>
      <c r="G65" s="86">
        <f>[8]Australia!$D75</f>
        <v>6.74</v>
      </c>
      <c r="H65" s="6"/>
      <c r="I65" s="96"/>
      <c r="J65" s="90"/>
      <c r="K65" s="97"/>
      <c r="L65" s="90"/>
      <c r="M65" s="92"/>
      <c r="N65" s="90"/>
      <c r="O65" s="161">
        <v>9.3899678403001587</v>
      </c>
      <c r="P65" s="245"/>
      <c r="Q65" s="90"/>
    </row>
    <row r="66" spans="1:17" x14ac:dyDescent="0.25">
      <c r="A66" s="19">
        <v>1961</v>
      </c>
      <c r="B66" s="97"/>
      <c r="C66" s="90"/>
      <c r="D66" s="295"/>
      <c r="E66" s="219">
        <v>34.299999999999997</v>
      </c>
      <c r="F66" s="6"/>
      <c r="G66" s="86">
        <f>[8]Australia!$D76</f>
        <v>6.76</v>
      </c>
      <c r="H66" s="6"/>
      <c r="I66" s="96"/>
      <c r="J66" s="90"/>
      <c r="K66" s="97"/>
      <c r="L66" s="90"/>
      <c r="M66" s="92"/>
      <c r="N66" s="90"/>
      <c r="O66" s="161">
        <v>9.0544275259367879</v>
      </c>
      <c r="P66" s="245"/>
      <c r="Q66" s="90"/>
    </row>
    <row r="67" spans="1:17" x14ac:dyDescent="0.25">
      <c r="A67" s="19">
        <v>1962</v>
      </c>
      <c r="B67" s="97"/>
      <c r="C67" s="90"/>
      <c r="D67" s="295"/>
      <c r="E67" s="219">
        <v>35</v>
      </c>
      <c r="F67" s="6"/>
      <c r="G67" s="86">
        <f>[8]Australia!$D77</f>
        <v>6.87</v>
      </c>
      <c r="H67" s="6"/>
      <c r="I67" s="96"/>
      <c r="J67" s="90"/>
      <c r="K67" s="97"/>
      <c r="L67" s="90"/>
      <c r="M67" s="92"/>
      <c r="N67" s="90"/>
      <c r="O67" s="161">
        <v>7.8456098204375451</v>
      </c>
      <c r="P67" s="245"/>
      <c r="Q67" s="90"/>
    </row>
    <row r="68" spans="1:17" x14ac:dyDescent="0.25">
      <c r="A68" s="19">
        <v>1963</v>
      </c>
      <c r="B68" s="97"/>
      <c r="C68" s="90"/>
      <c r="D68" s="295"/>
      <c r="E68" s="219">
        <v>33.9</v>
      </c>
      <c r="F68" s="6"/>
      <c r="G68" s="86">
        <f>[8]Australia!$D78</f>
        <v>7.0200000000000005</v>
      </c>
      <c r="H68" s="6"/>
      <c r="I68" s="96"/>
      <c r="J68" s="90"/>
      <c r="K68" s="97"/>
      <c r="L68" s="90"/>
      <c r="M68" s="92"/>
      <c r="N68" s="90"/>
      <c r="O68" s="161">
        <v>9.0277354407245429</v>
      </c>
      <c r="P68" s="245"/>
      <c r="Q68" s="90"/>
    </row>
    <row r="69" spans="1:17" x14ac:dyDescent="0.25">
      <c r="A69" s="19">
        <v>1964</v>
      </c>
      <c r="B69" s="97"/>
      <c r="C69" s="90"/>
      <c r="D69" s="295"/>
      <c r="E69" s="219">
        <v>33.5</v>
      </c>
      <c r="F69" s="6"/>
      <c r="G69" s="86">
        <f>[8]Australia!$D79</f>
        <v>6.53</v>
      </c>
      <c r="H69" s="6"/>
      <c r="I69" s="96"/>
      <c r="J69" s="90"/>
      <c r="K69" s="97"/>
      <c r="L69" s="90"/>
      <c r="M69" s="92"/>
      <c r="N69" s="90"/>
      <c r="O69" s="161">
        <v>8.8323249577942793</v>
      </c>
      <c r="P69" s="245"/>
      <c r="Q69" s="90"/>
    </row>
    <row r="70" spans="1:17" x14ac:dyDescent="0.25">
      <c r="A70" s="19">
        <v>1965</v>
      </c>
      <c r="B70" s="97"/>
      <c r="C70" s="90"/>
      <c r="D70" s="295"/>
      <c r="E70" s="219">
        <v>33.5</v>
      </c>
      <c r="F70" s="6"/>
      <c r="G70" s="86">
        <f>[8]Australia!$D80</f>
        <v>6.3900000000000006</v>
      </c>
      <c r="H70" s="6"/>
      <c r="I70" s="96"/>
      <c r="J70" s="90"/>
      <c r="K70" s="97"/>
      <c r="L70" s="90"/>
      <c r="M70" s="92"/>
      <c r="N70" s="90"/>
      <c r="O70" s="161">
        <v>8.8822045206494291</v>
      </c>
      <c r="P70" s="245"/>
      <c r="Q70" s="90"/>
    </row>
    <row r="71" spans="1:17" x14ac:dyDescent="0.25">
      <c r="A71" s="19">
        <v>1966</v>
      </c>
      <c r="B71" s="97"/>
      <c r="C71" s="90"/>
      <c r="D71" s="295"/>
      <c r="E71" s="219">
        <v>33.799999999999997</v>
      </c>
      <c r="F71" s="6"/>
      <c r="G71" s="86">
        <f>[8]Australia!$D81</f>
        <v>6.21</v>
      </c>
      <c r="H71" s="6"/>
      <c r="I71" s="96"/>
      <c r="J71" s="90"/>
      <c r="K71" s="97"/>
      <c r="L71" s="90"/>
      <c r="M71" s="92"/>
      <c r="N71" s="90"/>
      <c r="O71" s="161">
        <v>7.8443329226507919</v>
      </c>
      <c r="P71" s="245"/>
      <c r="Q71" s="90"/>
    </row>
    <row r="72" spans="1:17" x14ac:dyDescent="0.25">
      <c r="A72" s="19">
        <v>1967</v>
      </c>
      <c r="B72" s="97"/>
      <c r="C72" s="90"/>
      <c r="D72" s="295"/>
      <c r="E72" s="219"/>
      <c r="F72" s="6"/>
      <c r="G72" s="86">
        <f>[8]Australia!$D82</f>
        <v>6.3</v>
      </c>
      <c r="H72" s="6"/>
      <c r="I72" s="96"/>
      <c r="J72" s="90"/>
      <c r="K72" s="97"/>
      <c r="L72" s="90"/>
      <c r="M72" s="92"/>
      <c r="N72" s="90"/>
      <c r="O72" s="161">
        <v>6.9429943335360216</v>
      </c>
      <c r="P72" s="245"/>
      <c r="Q72" s="90"/>
    </row>
    <row r="73" spans="1:17" x14ac:dyDescent="0.25">
      <c r="A73" s="19">
        <v>1968</v>
      </c>
      <c r="B73" s="97"/>
      <c r="C73" s="90"/>
      <c r="D73" s="295">
        <v>32.06</v>
      </c>
      <c r="E73" s="219"/>
      <c r="F73" s="6"/>
      <c r="G73" s="86">
        <f>[8]Australia!$D83</f>
        <v>6.09</v>
      </c>
      <c r="H73" s="6"/>
      <c r="I73" s="96"/>
      <c r="J73" s="90"/>
      <c r="K73" s="97"/>
      <c r="L73" s="90"/>
      <c r="M73" s="92"/>
      <c r="N73" s="90"/>
      <c r="O73" s="161">
        <v>6.3275701713307209</v>
      </c>
      <c r="P73" s="245"/>
      <c r="Q73" s="90"/>
    </row>
    <row r="74" spans="1:17" x14ac:dyDescent="0.25">
      <c r="A74" s="19">
        <v>1969</v>
      </c>
      <c r="B74" s="97"/>
      <c r="C74" s="90"/>
      <c r="D74" s="295"/>
      <c r="E74" s="219"/>
      <c r="F74" s="6"/>
      <c r="G74" s="86">
        <f>[8]Australia!$D84</f>
        <v>5.7700000000000005</v>
      </c>
      <c r="H74" s="6"/>
      <c r="I74" s="96"/>
      <c r="J74" s="90"/>
      <c r="K74" s="97"/>
      <c r="L74" s="90"/>
      <c r="M74" s="92"/>
      <c r="N74" s="90"/>
      <c r="O74" s="161">
        <v>9.0262633803012324</v>
      </c>
      <c r="P74" s="245"/>
      <c r="Q74" s="90"/>
    </row>
    <row r="75" spans="1:17" x14ac:dyDescent="0.25">
      <c r="A75" s="19">
        <v>1970</v>
      </c>
      <c r="B75" s="97"/>
      <c r="C75" s="90"/>
      <c r="D75" s="295"/>
      <c r="E75" s="219"/>
      <c r="F75" s="6"/>
      <c r="G75" s="86">
        <f>[8]Australia!$D85</f>
        <v>5.62</v>
      </c>
      <c r="H75" s="6"/>
      <c r="I75" s="96"/>
      <c r="J75" s="90"/>
      <c r="K75" s="97"/>
      <c r="L75" s="90"/>
      <c r="M75" s="92"/>
      <c r="N75" s="90"/>
      <c r="O75" s="161">
        <v>8.9225964444784847</v>
      </c>
      <c r="P75" s="245"/>
      <c r="Q75" s="90"/>
    </row>
    <row r="76" spans="1:17" x14ac:dyDescent="0.25">
      <c r="A76" s="19">
        <v>1971</v>
      </c>
      <c r="B76" s="97"/>
      <c r="C76" s="90"/>
      <c r="D76" s="295"/>
      <c r="E76" s="219"/>
      <c r="F76" s="6"/>
      <c r="G76" s="86">
        <f>[8]Australia!$D86</f>
        <v>5.63</v>
      </c>
      <c r="H76" s="6"/>
      <c r="I76" s="139"/>
      <c r="J76" s="91"/>
      <c r="K76" s="98"/>
      <c r="L76" s="91"/>
      <c r="M76" s="93"/>
      <c r="N76" s="91"/>
      <c r="O76" s="161">
        <v>7.9085091356622188</v>
      </c>
      <c r="P76" s="245"/>
      <c r="Q76" s="90"/>
    </row>
    <row r="77" spans="1:17" x14ac:dyDescent="0.25">
      <c r="A77" s="19">
        <v>1972</v>
      </c>
      <c r="B77" s="97"/>
      <c r="C77" s="90"/>
      <c r="D77" s="295"/>
      <c r="E77" s="219"/>
      <c r="F77" s="6"/>
      <c r="G77" s="86">
        <f>[8]Australia!$D87</f>
        <v>5.75</v>
      </c>
      <c r="H77" s="6"/>
      <c r="I77" s="139"/>
      <c r="J77" s="91"/>
      <c r="K77" s="98"/>
      <c r="L77" s="91"/>
      <c r="M77" s="93"/>
      <c r="N77" s="91"/>
      <c r="O77" s="161">
        <v>10.003783468287205</v>
      </c>
      <c r="P77" s="245"/>
      <c r="Q77" s="90"/>
    </row>
    <row r="78" spans="1:17" x14ac:dyDescent="0.25">
      <c r="A78" s="19">
        <v>1973</v>
      </c>
      <c r="B78" s="97"/>
      <c r="C78" s="90"/>
      <c r="D78" s="295">
        <v>31.040000000000006</v>
      </c>
      <c r="E78" s="219"/>
      <c r="F78" s="6"/>
      <c r="G78" s="86">
        <f>[8]Australia!$D88</f>
        <v>5.41</v>
      </c>
      <c r="H78" s="6"/>
      <c r="I78" s="139"/>
      <c r="J78" s="91"/>
      <c r="K78" s="98"/>
      <c r="L78" s="91"/>
      <c r="M78" s="93"/>
      <c r="N78" s="91"/>
      <c r="O78" s="161">
        <v>6.7933190698809947</v>
      </c>
      <c r="P78" s="245"/>
      <c r="Q78" s="90"/>
    </row>
    <row r="79" spans="1:17" x14ac:dyDescent="0.25">
      <c r="A79" s="19">
        <v>1974</v>
      </c>
      <c r="B79" s="97"/>
      <c r="C79" s="91"/>
      <c r="D79" s="295"/>
      <c r="E79" s="219"/>
      <c r="F79" s="6"/>
      <c r="G79" s="86">
        <f>[8]Australia!$D89</f>
        <v>5</v>
      </c>
      <c r="H79" s="6"/>
      <c r="I79" s="139"/>
      <c r="J79" s="91"/>
      <c r="K79" s="98"/>
      <c r="L79" s="91"/>
      <c r="M79" s="93"/>
      <c r="N79" s="91"/>
      <c r="O79" s="161">
        <v>8.8809083831665614</v>
      </c>
      <c r="P79" s="245"/>
      <c r="Q79" s="90"/>
    </row>
    <row r="80" spans="1:17" x14ac:dyDescent="0.25">
      <c r="A80" s="19">
        <v>1975</v>
      </c>
      <c r="B80" s="97"/>
      <c r="C80" s="91"/>
      <c r="D80" s="295"/>
      <c r="E80" s="219"/>
      <c r="F80" s="6"/>
      <c r="G80" s="86">
        <f>[8]Australia!$D90</f>
        <v>4.91</v>
      </c>
      <c r="H80" s="6"/>
      <c r="I80" s="139"/>
      <c r="J80" s="91"/>
      <c r="K80" s="98">
        <f>'[9]Table A.3 (OECD LMS)'!$I4</f>
        <v>165.89147286821705</v>
      </c>
      <c r="L80" s="91"/>
      <c r="M80" s="93"/>
      <c r="N80" s="91"/>
      <c r="O80" s="161">
        <v>7.8310004162624205</v>
      </c>
      <c r="P80" s="245"/>
      <c r="Q80" s="90"/>
    </row>
    <row r="81" spans="1:17" x14ac:dyDescent="0.25">
      <c r="A81" s="19">
        <v>1976</v>
      </c>
      <c r="B81" s="97"/>
      <c r="C81" s="91"/>
      <c r="D81" s="295"/>
      <c r="E81" s="219"/>
      <c r="F81" s="6"/>
      <c r="G81" s="86">
        <f>[8]Australia!$D91</f>
        <v>4.78</v>
      </c>
      <c r="H81" s="6"/>
      <c r="I81" s="139"/>
      <c r="J81" s="91"/>
      <c r="K81" s="98">
        <f>'[9]Table A.3 (OECD LMS)'!$I5</f>
        <v>166.21621621621622</v>
      </c>
      <c r="L81" s="91"/>
      <c r="M81" s="93"/>
      <c r="N81" s="91"/>
      <c r="O81" s="161">
        <v>6.7676656070120869</v>
      </c>
      <c r="P81" s="245"/>
      <c r="Q81" s="90"/>
    </row>
    <row r="82" spans="1:17" x14ac:dyDescent="0.25">
      <c r="A82" s="19">
        <v>1977</v>
      </c>
      <c r="B82" s="97"/>
      <c r="C82" s="91"/>
      <c r="D82" s="295"/>
      <c r="E82" s="219"/>
      <c r="F82" s="6"/>
      <c r="G82" s="86">
        <f>[8]Australia!$D92</f>
        <v>4.7300000000000004</v>
      </c>
      <c r="H82" s="6"/>
      <c r="I82" s="139"/>
      <c r="J82" s="91"/>
      <c r="K82" s="98">
        <f>'[9]Table A.3 (OECD LMS)'!$I6</f>
        <v>162.57668711656441</v>
      </c>
      <c r="L82" s="91"/>
      <c r="M82" s="93"/>
      <c r="N82" s="91"/>
      <c r="O82" s="161">
        <v>7.3566242257067413</v>
      </c>
      <c r="P82" s="245"/>
      <c r="Q82" s="90"/>
    </row>
    <row r="83" spans="1:17" x14ac:dyDescent="0.25">
      <c r="A83" s="19">
        <v>1978</v>
      </c>
      <c r="B83" s="97"/>
      <c r="C83" s="518"/>
      <c r="D83" s="295">
        <v>30.900000000000006</v>
      </c>
      <c r="E83" s="219"/>
      <c r="F83" s="6"/>
      <c r="G83" s="86">
        <f>[8]Australia!$D93</f>
        <v>4.68</v>
      </c>
      <c r="H83" s="6"/>
      <c r="I83" s="139"/>
      <c r="J83" s="91"/>
      <c r="K83" s="98">
        <f>'[9]Table A.3 (OECD LMS)'!$I7</f>
        <v>164.80446927374302</v>
      </c>
      <c r="L83" s="91"/>
      <c r="M83" s="93"/>
      <c r="N83" s="91"/>
      <c r="O83" s="161">
        <v>6.6152213405178353</v>
      </c>
      <c r="P83" s="245"/>
      <c r="Q83" s="90"/>
    </row>
    <row r="84" spans="1:17" x14ac:dyDescent="0.25">
      <c r="A84" s="19">
        <v>1979</v>
      </c>
      <c r="B84" s="97"/>
      <c r="C84" s="518"/>
      <c r="D84" s="295"/>
      <c r="E84" s="219"/>
      <c r="F84" s="6"/>
      <c r="G84" s="86">
        <f>[8]Australia!$D94</f>
        <v>4.62</v>
      </c>
      <c r="H84" s="6"/>
      <c r="I84" s="139"/>
      <c r="J84" s="91"/>
      <c r="K84" s="98">
        <f>'[9]Table A.3 (OECD LMS)'!$I8</f>
        <v>166.66666666666669</v>
      </c>
      <c r="L84" s="91"/>
      <c r="M84" s="93"/>
      <c r="N84" s="91"/>
      <c r="O84" s="163"/>
      <c r="P84" s="245"/>
      <c r="Q84" s="90"/>
    </row>
    <row r="85" spans="1:17" x14ac:dyDescent="0.25">
      <c r="A85" s="19">
        <v>1980</v>
      </c>
      <c r="B85" s="97"/>
      <c r="C85" s="823"/>
      <c r="D85" s="295"/>
      <c r="E85" s="219"/>
      <c r="F85" s="6"/>
      <c r="G85" s="86">
        <f>[8]Australia!$D95</f>
        <v>4.59</v>
      </c>
      <c r="H85" s="6"/>
      <c r="I85" s="139"/>
      <c r="J85" s="91"/>
      <c r="K85" s="98">
        <f>'[9]Table A.3 (OECD LMS)'!$I9</f>
        <v>169.52380952380952</v>
      </c>
      <c r="L85" s="91"/>
      <c r="M85" s="93"/>
      <c r="N85" s="91"/>
      <c r="O85" s="163"/>
      <c r="P85" s="245"/>
      <c r="Q85" s="90"/>
    </row>
    <row r="86" spans="1:17" x14ac:dyDescent="0.25">
      <c r="A86" s="19">
        <v>1981</v>
      </c>
      <c r="B86" s="97"/>
      <c r="C86" s="823">
        <f>'[10]Key Figures as of 27-Dec-2016'!$C$9</f>
        <v>0.28100000000000003</v>
      </c>
      <c r="D86" s="295"/>
      <c r="E86" s="219"/>
      <c r="F86" s="6"/>
      <c r="G86" s="86">
        <f>[8]Australia!$D96</f>
        <v>4.4400000000000004</v>
      </c>
      <c r="H86" s="6"/>
      <c r="I86" s="153">
        <f>'[10]Key Figures as of 27-Dec-2016'!$K$9</f>
        <v>18.271000000000001</v>
      </c>
      <c r="J86" s="91"/>
      <c r="K86" s="98">
        <f>'[9]Table A.3 (OECD LMS)'!$I10</f>
        <v>171.18644067796612</v>
      </c>
      <c r="L86" s="91"/>
      <c r="M86" s="93"/>
      <c r="N86" s="91"/>
      <c r="O86" s="163"/>
      <c r="P86" s="245"/>
      <c r="Q86" s="90"/>
    </row>
    <row r="87" spans="1:17" x14ac:dyDescent="0.25">
      <c r="A87" s="19">
        <v>1982</v>
      </c>
      <c r="B87" s="97"/>
      <c r="C87" s="823"/>
      <c r="D87" s="295"/>
      <c r="E87" s="219"/>
      <c r="F87" s="6"/>
      <c r="G87" s="86">
        <f>[8]Australia!$D97</f>
        <v>4.51</v>
      </c>
      <c r="H87" s="6"/>
      <c r="I87" s="153"/>
      <c r="J87" s="91"/>
      <c r="K87" s="98">
        <f>'[9]Table A.3 (OECD LMS)'!$I11</f>
        <v>174.62686567164178</v>
      </c>
      <c r="L87" s="91"/>
      <c r="M87" s="93"/>
      <c r="N87" s="91"/>
      <c r="O87" s="163"/>
      <c r="P87" s="245"/>
      <c r="Q87" s="90"/>
    </row>
    <row r="88" spans="1:17" x14ac:dyDescent="0.25">
      <c r="A88" s="19">
        <v>1983</v>
      </c>
      <c r="B88" s="97"/>
      <c r="C88" s="823"/>
      <c r="D88" s="295"/>
      <c r="E88" s="219"/>
      <c r="F88" s="6"/>
      <c r="G88" s="86">
        <f>[8]Australia!$D98</f>
        <v>4.5200000000000005</v>
      </c>
      <c r="H88" s="6"/>
      <c r="I88" s="153"/>
      <c r="J88" s="91"/>
      <c r="K88" s="98">
        <f>'[9]Table A.3 (OECD LMS)'!$I12</f>
        <v>170.48611111111111</v>
      </c>
      <c r="L88" s="91"/>
      <c r="M88" s="93"/>
      <c r="N88" s="91"/>
      <c r="O88" s="163"/>
      <c r="P88" s="245"/>
      <c r="Q88" s="90"/>
    </row>
    <row r="89" spans="1:17" x14ac:dyDescent="0.25">
      <c r="A89" s="19">
        <v>1984</v>
      </c>
      <c r="B89" s="97"/>
      <c r="C89" s="823"/>
      <c r="D89" s="295"/>
      <c r="E89" s="219"/>
      <c r="F89" s="6"/>
      <c r="G89" s="86">
        <f>[8]Australia!$D99</f>
        <v>4.57</v>
      </c>
      <c r="H89" s="6"/>
      <c r="I89" s="153"/>
      <c r="J89" s="91"/>
      <c r="K89" s="98">
        <f>'[9]Table A.3 (OECD LMS)'!$I13</f>
        <v>168.48874598070739</v>
      </c>
      <c r="L89" s="91"/>
      <c r="M89" s="93"/>
      <c r="N89" s="91"/>
      <c r="O89" s="163"/>
      <c r="P89" s="245"/>
      <c r="Q89" s="90"/>
    </row>
    <row r="90" spans="1:17" x14ac:dyDescent="0.25">
      <c r="A90" s="19">
        <v>1985</v>
      </c>
      <c r="B90" s="97"/>
      <c r="C90" s="823">
        <f>'[10]Key Figures as of 27-Dec-2016'!$C$8</f>
        <v>0.29199999999999998</v>
      </c>
      <c r="D90" s="295"/>
      <c r="E90" s="219"/>
      <c r="F90" s="6"/>
      <c r="G90" s="86">
        <f>[8]Australia!$D100</f>
        <v>4.83</v>
      </c>
      <c r="H90" s="6"/>
      <c r="I90" s="153">
        <f>'[10]Key Figures as of 27-Dec-2016'!$K$8</f>
        <v>19.635000000000002</v>
      </c>
      <c r="J90" s="91"/>
      <c r="K90" s="98">
        <f>'[9]Table A.3 (OECD LMS)'!$I14</f>
        <v>165.46546546546546</v>
      </c>
      <c r="L90" s="91"/>
      <c r="M90" s="93"/>
      <c r="N90" s="91"/>
      <c r="O90" s="163"/>
      <c r="P90" s="245"/>
      <c r="Q90" s="90"/>
    </row>
    <row r="91" spans="1:17" x14ac:dyDescent="0.25">
      <c r="A91" s="19">
        <v>1986</v>
      </c>
      <c r="B91" s="97"/>
      <c r="C91" s="823"/>
      <c r="D91" s="295"/>
      <c r="E91" s="219"/>
      <c r="F91" s="6"/>
      <c r="G91" s="86">
        <f>[8]Australia!$D101</f>
        <v>5.14</v>
      </c>
      <c r="H91" s="6"/>
      <c r="I91" s="153"/>
      <c r="J91" s="91"/>
      <c r="K91" s="98">
        <f>'[9]Table A.3 (OECD LMS)'!$I15</f>
        <v>170.78651685393257</v>
      </c>
      <c r="L91" s="91"/>
      <c r="M91" s="93"/>
      <c r="N91" s="91"/>
      <c r="O91" s="163"/>
      <c r="P91" s="245"/>
      <c r="Q91" s="90"/>
    </row>
    <row r="92" spans="1:17" x14ac:dyDescent="0.25">
      <c r="A92" s="19">
        <v>1987</v>
      </c>
      <c r="B92" s="97"/>
      <c r="C92" s="823"/>
      <c r="D92" s="295"/>
      <c r="E92" s="219"/>
      <c r="F92" s="6"/>
      <c r="G92" s="86">
        <f>[8]Australia!$D102</f>
        <v>5.98</v>
      </c>
      <c r="H92" s="6"/>
      <c r="I92" s="153"/>
      <c r="J92" s="91"/>
      <c r="K92" s="98">
        <f>'[9]Table A.3 (OECD LMS)'!$I16</f>
        <v>168.07387862796833</v>
      </c>
      <c r="L92" s="91"/>
      <c r="M92" s="93"/>
      <c r="N92" s="91"/>
      <c r="O92" s="163">
        <v>9.66</v>
      </c>
      <c r="P92" s="245"/>
      <c r="Q92" s="90"/>
    </row>
    <row r="93" spans="1:17" x14ac:dyDescent="0.25">
      <c r="A93" s="19">
        <v>1988</v>
      </c>
      <c r="B93" s="97"/>
      <c r="C93" s="823"/>
      <c r="D93" s="295"/>
      <c r="E93" s="219"/>
      <c r="F93" s="6"/>
      <c r="G93" s="86">
        <f>[8]Australia!$D103</f>
        <v>6.94</v>
      </c>
      <c r="H93" s="6"/>
      <c r="I93" s="153"/>
      <c r="J93" s="91"/>
      <c r="K93" s="98">
        <f>'[9]Table A.3 (OECD LMS)'!$I17</f>
        <v>171.96029776674936</v>
      </c>
      <c r="L93" s="91"/>
      <c r="M93" s="93"/>
      <c r="N93" s="91"/>
      <c r="O93" s="163"/>
      <c r="P93" s="245"/>
      <c r="Q93" s="90"/>
    </row>
    <row r="94" spans="1:17" x14ac:dyDescent="0.25">
      <c r="A94" s="19">
        <v>1989</v>
      </c>
      <c r="B94" s="97"/>
      <c r="C94" s="823">
        <f>'[10]Key Figures as of 27-Dec-2016'!$C$7</f>
        <v>0.30199999999999999</v>
      </c>
      <c r="D94" s="295"/>
      <c r="E94" s="219"/>
      <c r="F94" s="6"/>
      <c r="G94" s="86">
        <f>[8]Australia!$D104</f>
        <v>5.83</v>
      </c>
      <c r="H94" s="6"/>
      <c r="I94" s="153">
        <f>'[10]Key Figures as of 27-Dec-2016'!$K$7</f>
        <v>18.992999999999999</v>
      </c>
      <c r="J94" s="91"/>
      <c r="K94" s="98">
        <f>'[9]Table A.3 (OECD LMS)'!$I18</f>
        <v>170.64220183486236</v>
      </c>
      <c r="L94" s="91"/>
      <c r="M94" s="93"/>
      <c r="N94" s="91"/>
      <c r="O94" s="163"/>
      <c r="P94" s="245"/>
      <c r="Q94" s="90"/>
    </row>
    <row r="95" spans="1:17" x14ac:dyDescent="0.25">
      <c r="A95" s="19">
        <v>1990</v>
      </c>
      <c r="B95" s="97"/>
      <c r="C95" s="823"/>
      <c r="D95" s="295"/>
      <c r="E95" s="219"/>
      <c r="F95" s="6"/>
      <c r="G95" s="86">
        <f>[8]Australia!$D105</f>
        <v>5.64</v>
      </c>
      <c r="H95" s="6"/>
      <c r="I95" s="153"/>
      <c r="J95" s="91"/>
      <c r="K95" s="98">
        <f>'[9]Table A.3 (OECD LMS)'!$I19</f>
        <v>166.37931034482759</v>
      </c>
      <c r="L95" s="91"/>
      <c r="M95" s="93"/>
      <c r="N95" s="91"/>
      <c r="O95" s="163"/>
      <c r="P95" s="245"/>
      <c r="Q95" s="90"/>
    </row>
    <row r="96" spans="1:17" x14ac:dyDescent="0.25">
      <c r="A96" s="19">
        <v>1991</v>
      </c>
      <c r="B96" s="97"/>
      <c r="C96" s="823"/>
      <c r="D96" s="295"/>
      <c r="E96" s="219"/>
      <c r="F96" s="6"/>
      <c r="G96" s="86">
        <f>[8]Australia!$D106</f>
        <v>5.8</v>
      </c>
      <c r="H96" s="6"/>
      <c r="I96" s="153"/>
      <c r="J96" s="91"/>
      <c r="K96" s="98">
        <f>'[9]Table A.3 (OECD LMS)'!$I20</f>
        <v>170.86776859504133</v>
      </c>
      <c r="L96" s="91"/>
      <c r="M96" s="93"/>
      <c r="N96" s="91"/>
      <c r="O96" s="163"/>
      <c r="P96" s="245"/>
      <c r="Q96" s="90"/>
    </row>
    <row r="97" spans="1:17" x14ac:dyDescent="0.25">
      <c r="A97" s="19">
        <v>1992</v>
      </c>
      <c r="B97" s="97"/>
      <c r="C97" s="823"/>
      <c r="D97" s="295"/>
      <c r="E97" s="219"/>
      <c r="F97" s="6"/>
      <c r="G97" s="86">
        <f>[8]Australia!$D107</f>
        <v>5.9</v>
      </c>
      <c r="H97" s="6"/>
      <c r="I97" s="153"/>
      <c r="J97" s="91"/>
      <c r="K97" s="98">
        <f>'[9]Table A.3 (OECD LMS)'!$I21</f>
        <v>172.45508982035929</v>
      </c>
      <c r="L97" s="91"/>
      <c r="M97" s="93"/>
      <c r="N97" s="91"/>
      <c r="O97" s="163"/>
      <c r="P97" s="245"/>
      <c r="Q97" s="90"/>
    </row>
    <row r="98" spans="1:17" x14ac:dyDescent="0.25">
      <c r="A98" s="19">
        <v>1993</v>
      </c>
      <c r="B98" s="97"/>
      <c r="C98" s="823"/>
      <c r="D98" s="295"/>
      <c r="E98" s="219"/>
      <c r="F98" s="6"/>
      <c r="G98" s="86">
        <f>[8]Australia!$D108</f>
        <v>6.12</v>
      </c>
      <c r="H98" s="6"/>
      <c r="I98" s="153"/>
      <c r="J98" s="91"/>
      <c r="K98" s="98">
        <f>'[9]Table A.3 (OECD LMS)'!$I22</f>
        <v>171.75572519083968</v>
      </c>
      <c r="L98" s="91"/>
      <c r="M98" s="93"/>
      <c r="N98" s="91"/>
      <c r="O98" s="163"/>
      <c r="P98" s="245"/>
      <c r="Q98" s="90"/>
    </row>
    <row r="99" spans="1:17" x14ac:dyDescent="0.25">
      <c r="A99" s="19">
        <v>1994</v>
      </c>
      <c r="B99" s="128">
        <f>[11]Sheet1!$AM3</f>
        <v>0.30199999999999999</v>
      </c>
      <c r="C99" s="945"/>
      <c r="D99" s="295"/>
      <c r="E99" s="219"/>
      <c r="F99" s="6"/>
      <c r="G99" s="86">
        <f>[8]Australia!$D109</f>
        <v>6.33</v>
      </c>
      <c r="H99" s="6"/>
      <c r="I99" s="153"/>
      <c r="J99" s="91"/>
      <c r="K99" s="98">
        <f>'[9]Table A.3 (OECD LMS)'!$I23</f>
        <v>174.90774907749076</v>
      </c>
      <c r="L99" s="91"/>
      <c r="M99" s="93"/>
      <c r="N99" s="91"/>
      <c r="O99" s="163"/>
      <c r="P99" s="245"/>
      <c r="Q99" s="90"/>
    </row>
    <row r="100" spans="1:17" x14ac:dyDescent="0.25">
      <c r="A100" s="19">
        <v>1995</v>
      </c>
      <c r="B100" s="653">
        <f>[11]Sheet1!$AM4</f>
        <v>0.29599999999999999</v>
      </c>
      <c r="C100" s="946">
        <f>'[10]Key Figures as of 27-Dec-2016'!$C$6</f>
        <v>0.308</v>
      </c>
      <c r="D100" s="295"/>
      <c r="E100" s="219"/>
      <c r="F100" s="6"/>
      <c r="G100" s="86">
        <f>[8]Australia!$D110</f>
        <v>6.19</v>
      </c>
      <c r="H100" s="6"/>
      <c r="I100" s="153">
        <f>'[10]Key Figures as of 27-Dec-2016'!$K$6</f>
        <v>20.635999999999999</v>
      </c>
      <c r="J100" s="91"/>
      <c r="K100" s="98">
        <f>'[9]Table A.3 (OECD LMS)'!$I24</f>
        <v>176.79856115107916</v>
      </c>
      <c r="M100" s="93"/>
      <c r="N100" s="91"/>
      <c r="O100" s="163"/>
      <c r="P100" s="245"/>
      <c r="Q100" s="90"/>
    </row>
    <row r="101" spans="1:17" x14ac:dyDescent="0.25">
      <c r="A101" s="19">
        <v>1996</v>
      </c>
      <c r="B101" s="128">
        <f>[11]Sheet1!$AM5</f>
        <v>0.29199999999999998</v>
      </c>
      <c r="C101" s="945"/>
      <c r="D101" s="295"/>
      <c r="E101" s="219"/>
      <c r="F101" s="6"/>
      <c r="G101" s="86">
        <f>[8]Australia!$D111</f>
        <v>6.16</v>
      </c>
      <c r="H101" s="6"/>
      <c r="I101" s="153"/>
      <c r="J101" s="91"/>
      <c r="K101" s="98"/>
      <c r="L101" s="91">
        <f>98450/528.7</f>
        <v>186.21146207679212</v>
      </c>
      <c r="M101" s="112"/>
      <c r="O101" s="163"/>
      <c r="P101" s="245"/>
      <c r="Q101" s="90"/>
    </row>
    <row r="102" spans="1:17" x14ac:dyDescent="0.25">
      <c r="A102" s="19">
        <v>1997</v>
      </c>
      <c r="B102" s="128">
        <f>[11]Sheet1!$AM6</f>
        <v>0.30299999999999999</v>
      </c>
      <c r="C102" s="945"/>
      <c r="D102" s="295"/>
      <c r="E102" s="219"/>
      <c r="F102" s="6"/>
      <c r="G102" s="86">
        <f>[8]Australia!$D112</f>
        <v>6.46</v>
      </c>
      <c r="H102" s="6"/>
      <c r="I102" s="153"/>
      <c r="J102" s="91"/>
      <c r="K102" s="98">
        <f>'[9]Table A.3 (OECD LMS)'!$I26</f>
        <v>181.83333333333334</v>
      </c>
      <c r="L102" s="91"/>
      <c r="M102" s="112"/>
      <c r="O102" s="163"/>
      <c r="P102" s="245"/>
      <c r="Q102" s="90"/>
    </row>
    <row r="103" spans="1:17" x14ac:dyDescent="0.25">
      <c r="A103" s="19">
        <v>1998</v>
      </c>
      <c r="B103" s="128"/>
      <c r="C103" s="947"/>
      <c r="D103" s="295"/>
      <c r="E103" s="219"/>
      <c r="F103" s="6"/>
      <c r="G103" s="86">
        <f>[8]Australia!$D113</f>
        <v>6.54</v>
      </c>
      <c r="H103" s="6"/>
      <c r="I103" s="153"/>
      <c r="J103" s="91"/>
      <c r="K103" s="98">
        <f>'[9]Table A.3 (OECD LMS)'!$I27</f>
        <v>183.57723577235771</v>
      </c>
      <c r="L103" s="91">
        <f>105870/558</f>
        <v>189.73118279569891</v>
      </c>
      <c r="M103" s="112"/>
      <c r="O103" s="163"/>
      <c r="P103" s="245"/>
      <c r="Q103" s="90"/>
    </row>
    <row r="104" spans="1:17" x14ac:dyDescent="0.25">
      <c r="A104" s="19">
        <v>1999</v>
      </c>
      <c r="B104" s="128">
        <f>[11]Sheet1!$AM7</f>
        <v>0.31</v>
      </c>
      <c r="C104" s="945"/>
      <c r="D104" s="295"/>
      <c r="E104" s="219"/>
      <c r="F104" s="6"/>
      <c r="G104" s="86">
        <f>[8]Australia!$D114</f>
        <v>7.26</v>
      </c>
      <c r="H104" s="6"/>
      <c r="I104" s="153"/>
      <c r="J104" s="91"/>
      <c r="K104" s="98">
        <f>'[9]Table A.3 (OECD LMS)'!$I28</f>
        <v>184.8159509202454</v>
      </c>
      <c r="L104" s="91"/>
      <c r="M104" s="112"/>
      <c r="O104" s="163"/>
      <c r="P104" s="245"/>
      <c r="Q104" s="90"/>
    </row>
    <row r="105" spans="1:17" x14ac:dyDescent="0.25">
      <c r="A105" s="19">
        <v>2000</v>
      </c>
      <c r="B105" s="128">
        <f>[11]Sheet1!$AM8</f>
        <v>0.311</v>
      </c>
      <c r="C105" s="945"/>
      <c r="D105" s="295"/>
      <c r="E105" s="219"/>
      <c r="F105" s="6"/>
      <c r="G105" s="86">
        <f>[8]Australia!$D115</f>
        <v>7.54</v>
      </c>
      <c r="H105" s="6"/>
      <c r="I105" s="153"/>
      <c r="J105" s="91"/>
      <c r="K105" s="98">
        <f>'[9]Table A.3 (OECD LMS)'!$I29</f>
        <v>185.15850144092218</v>
      </c>
      <c r="L105" s="91">
        <f>113900/590</f>
        <v>193.05084745762713</v>
      </c>
      <c r="M105" s="112"/>
      <c r="O105" s="163"/>
      <c r="P105" s="245"/>
      <c r="Q105" s="90"/>
    </row>
    <row r="106" spans="1:17" x14ac:dyDescent="0.25">
      <c r="A106" s="19">
        <v>2001</v>
      </c>
      <c r="B106" s="128"/>
      <c r="C106" s="947">
        <f>'[10]Key Figures as of 27-Dec-2016'!$C$5</f>
        <v>0.317</v>
      </c>
      <c r="D106" s="295"/>
      <c r="E106" s="219"/>
      <c r="F106" s="6"/>
      <c r="G106" s="86">
        <f>[8]Australia!$D116</f>
        <v>7</v>
      </c>
      <c r="H106" s="6"/>
      <c r="I106" s="153">
        <f>'[10]Key Figures as of 27-Dec-2016'!$K$5</f>
        <v>21.576000000000001</v>
      </c>
      <c r="J106" s="91"/>
      <c r="K106" s="98">
        <f>'[9]Table A.3 (OECD LMS)'!$I30</f>
        <v>188.9</v>
      </c>
      <c r="L106" s="91"/>
      <c r="M106" s="112"/>
      <c r="O106" s="163"/>
      <c r="P106" s="245"/>
      <c r="Q106" s="90"/>
    </row>
    <row r="107" spans="1:17" x14ac:dyDescent="0.25">
      <c r="A107" s="19">
        <v>2002</v>
      </c>
      <c r="B107" s="128">
        <f>[11]Sheet1!$AM9</f>
        <v>0.309</v>
      </c>
      <c r="C107" s="945"/>
      <c r="D107" s="295"/>
      <c r="E107" s="219"/>
      <c r="F107" s="6"/>
      <c r="G107" s="86">
        <f>[8]Australia!$D117</f>
        <v>7.3</v>
      </c>
      <c r="H107" s="6"/>
      <c r="I107" s="153"/>
      <c r="J107" s="91"/>
      <c r="K107" s="98">
        <f>'[9]Table A.3 (OECD LMS)'!$I31</f>
        <v>184</v>
      </c>
      <c r="L107" s="91">
        <f>121200/635</f>
        <v>190.86614173228347</v>
      </c>
      <c r="M107" s="112"/>
      <c r="O107" s="161">
        <v>11.76</v>
      </c>
      <c r="P107" s="245"/>
      <c r="Q107" s="90"/>
    </row>
    <row r="108" spans="1:17" x14ac:dyDescent="0.25">
      <c r="A108" s="19">
        <v>2003</v>
      </c>
      <c r="B108" s="128">
        <f>[11]Sheet1!$AM10</f>
        <v>0.30599999999999999</v>
      </c>
      <c r="C108" s="945">
        <f>'[10]Key Figures as of 27-Dec-2016'!$C$4</f>
        <v>0.312</v>
      </c>
      <c r="D108" s="295"/>
      <c r="E108" s="219"/>
      <c r="F108" s="6"/>
      <c r="G108" s="86">
        <f>[8]Australia!$D118</f>
        <v>7.2700000000000005</v>
      </c>
      <c r="H108" s="6"/>
      <c r="I108" s="153">
        <f>'[10]Key Figures as of 27-Dec-2016'!$K$4</f>
        <v>20.37</v>
      </c>
      <c r="J108" s="91"/>
      <c r="K108" s="98">
        <f>'[9]Table A.3 (OECD LMS)'!$I32</f>
        <v>187.5</v>
      </c>
      <c r="L108" s="91"/>
      <c r="M108" s="112"/>
      <c r="O108" s="161"/>
      <c r="P108" s="245"/>
      <c r="Q108" s="90"/>
    </row>
    <row r="109" spans="1:17" x14ac:dyDescent="0.25">
      <c r="A109" s="19">
        <v>2004</v>
      </c>
      <c r="B109" s="97"/>
      <c r="C109" s="947"/>
      <c r="D109" s="295"/>
      <c r="E109" s="219"/>
      <c r="F109" s="6"/>
      <c r="G109" s="86">
        <f>[8]Australia!$D119</f>
        <v>7.46</v>
      </c>
      <c r="H109" s="6"/>
      <c r="I109" s="153"/>
      <c r="J109" s="91"/>
      <c r="K109" s="98"/>
      <c r="L109" s="91">
        <f>132700/678</f>
        <v>195.7227138643068</v>
      </c>
      <c r="M109" s="112"/>
      <c r="O109" s="161"/>
      <c r="P109" s="245"/>
      <c r="Q109" s="90"/>
    </row>
    <row r="110" spans="1:17" x14ac:dyDescent="0.25">
      <c r="A110" s="19">
        <v>2005</v>
      </c>
      <c r="B110" s="97">
        <f>[11]Sheet1!$AM$11</f>
        <v>0.314</v>
      </c>
      <c r="C110" s="945"/>
      <c r="D110" s="295"/>
      <c r="E110" s="219"/>
      <c r="F110" s="6"/>
      <c r="G110" s="86">
        <f>[8]Australia!$D120</f>
        <v>7.5</v>
      </c>
      <c r="H110" s="6"/>
      <c r="I110" s="153"/>
      <c r="J110" s="91"/>
      <c r="K110" s="98"/>
      <c r="L110" s="91"/>
      <c r="M110" s="93"/>
      <c r="N110" s="91"/>
      <c r="O110" s="161"/>
      <c r="P110" s="245"/>
      <c r="Q110" s="90"/>
    </row>
    <row r="111" spans="1:17" x14ac:dyDescent="0.25">
      <c r="A111" s="19">
        <v>2006</v>
      </c>
      <c r="B111" s="97"/>
      <c r="C111" s="947"/>
      <c r="D111" s="295"/>
      <c r="E111" s="219"/>
      <c r="F111" s="6"/>
      <c r="G111" s="86">
        <f>[8]Australia!$D121</f>
        <v>7.83</v>
      </c>
      <c r="H111" s="6"/>
      <c r="I111" s="153"/>
      <c r="J111" s="91"/>
      <c r="K111" s="98"/>
      <c r="L111" s="91"/>
      <c r="M111" s="93">
        <f>1521/755*100</f>
        <v>201.45695364238412</v>
      </c>
      <c r="N111" s="91"/>
      <c r="O111" s="161">
        <v>16</v>
      </c>
      <c r="P111" s="245"/>
      <c r="Q111" s="90"/>
    </row>
    <row r="112" spans="1:17" x14ac:dyDescent="0.25">
      <c r="A112" s="19">
        <v>2007</v>
      </c>
      <c r="B112" s="97">
        <f>[11]Sheet1!$AM$12</f>
        <v>0.33600000000000002</v>
      </c>
      <c r="C112" s="945"/>
      <c r="D112" s="295"/>
      <c r="E112" s="219"/>
      <c r="F112" s="6"/>
      <c r="G112" s="86">
        <f>[8]Australia!$D122</f>
        <v>7.67</v>
      </c>
      <c r="H112" s="6"/>
      <c r="I112" s="153"/>
      <c r="J112" s="91"/>
      <c r="K112" s="98"/>
      <c r="L112" s="91"/>
      <c r="M112" s="93"/>
      <c r="N112" s="91"/>
      <c r="O112" s="161"/>
      <c r="P112" s="245"/>
      <c r="Q112" s="90"/>
    </row>
    <row r="113" spans="1:17" x14ac:dyDescent="0.25">
      <c r="A113" s="19">
        <v>2008</v>
      </c>
      <c r="B113" s="97"/>
      <c r="C113" s="947">
        <f>'[10]Key Figures as of 27-Dec-2016'!$C$3</f>
        <v>0.33300000000000002</v>
      </c>
      <c r="D113" s="295"/>
      <c r="E113" s="219"/>
      <c r="F113" s="6"/>
      <c r="G113" s="86">
        <f>[8]Australia!$D123</f>
        <v>7.43</v>
      </c>
      <c r="H113" s="6"/>
      <c r="I113" s="153">
        <f>'[10]Key Figures as of 27-Dec-2016'!$K$3</f>
        <v>21.079000000000001</v>
      </c>
      <c r="J113" s="91"/>
      <c r="K113" s="98"/>
      <c r="L113" s="91"/>
      <c r="M113" s="93">
        <f>1736/833*100</f>
        <v>208.40336134453784</v>
      </c>
      <c r="N113" s="91"/>
      <c r="O113" s="161"/>
      <c r="P113" s="245"/>
      <c r="Q113" s="90"/>
    </row>
    <row r="114" spans="1:17" x14ac:dyDescent="0.25">
      <c r="A114" s="19">
        <v>2009</v>
      </c>
      <c r="B114" s="97">
        <f>[11]Sheet1!$AM$13</f>
        <v>0.32900000000000001</v>
      </c>
      <c r="C114" s="945"/>
      <c r="D114" s="295"/>
      <c r="E114" s="219"/>
      <c r="F114" s="6"/>
      <c r="G114" s="86">
        <f>[8]Australia!$D124</f>
        <v>7.73</v>
      </c>
      <c r="H114" s="6"/>
      <c r="I114" s="153"/>
      <c r="J114" s="91"/>
      <c r="K114" s="98"/>
      <c r="L114" s="91"/>
      <c r="M114" s="93"/>
      <c r="N114" s="91"/>
      <c r="O114" s="161"/>
      <c r="P114" s="245"/>
      <c r="Q114" s="90"/>
    </row>
    <row r="115" spans="1:17" x14ac:dyDescent="0.25">
      <c r="A115" s="19">
        <v>2010</v>
      </c>
      <c r="B115" s="97"/>
      <c r="C115" s="947">
        <f>'[10]Key Figures as of 27-Dec-2016'!$C$2</f>
        <v>0.33</v>
      </c>
      <c r="D115" s="295"/>
      <c r="E115" s="219"/>
      <c r="F115" s="6"/>
      <c r="G115" s="86">
        <f>[8]Australia!$D125</f>
        <v>7.84</v>
      </c>
      <c r="H115" s="6"/>
      <c r="I115" s="153">
        <f>'[10]Key Figures as of 27-Dec-2016'!$K$2</f>
        <v>21.173999999999999</v>
      </c>
      <c r="J115" s="91"/>
      <c r="K115" s="98"/>
      <c r="L115" s="91"/>
      <c r="M115" s="93">
        <f>1856/873*100</f>
        <v>212.60022909507447</v>
      </c>
      <c r="N115" s="91"/>
      <c r="O115" s="161">
        <v>11.4</v>
      </c>
      <c r="P115" s="245"/>
      <c r="Q115" s="90"/>
    </row>
    <row r="116" spans="1:17" x14ac:dyDescent="0.25">
      <c r="A116" s="19">
        <v>2011</v>
      </c>
      <c r="B116" s="128">
        <f>[11]Sheet1!$AM$14</f>
        <v>0.32</v>
      </c>
      <c r="C116" s="948"/>
      <c r="D116" s="295"/>
      <c r="E116" s="219"/>
      <c r="F116" s="6"/>
      <c r="G116" s="86">
        <f>[8]Australia!$D126</f>
        <v>7.68</v>
      </c>
      <c r="H116" s="6"/>
      <c r="I116" s="139"/>
      <c r="J116" s="91"/>
      <c r="K116" s="98"/>
      <c r="L116" s="91"/>
      <c r="M116" s="93"/>
      <c r="N116" s="91"/>
      <c r="O116" s="164"/>
      <c r="P116" s="245"/>
      <c r="Q116" s="90"/>
    </row>
    <row r="117" spans="1:17" x14ac:dyDescent="0.25">
      <c r="A117" s="19">
        <v>2012</v>
      </c>
      <c r="B117" s="97"/>
      <c r="C117" s="582"/>
      <c r="D117" s="295"/>
      <c r="E117" s="219"/>
      <c r="F117" s="6"/>
      <c r="G117" s="86">
        <f>[8]Australia!$D127</f>
        <v>7.9300000000000006</v>
      </c>
      <c r="H117" s="6"/>
      <c r="I117" s="139"/>
      <c r="J117" s="91"/>
      <c r="K117" s="98"/>
      <c r="L117" s="91"/>
      <c r="M117" s="93">
        <f>[12]Table_1!$F$46/[12]Table_1!$F$41*100</f>
        <v>215.26479750778816</v>
      </c>
      <c r="N117" s="91"/>
      <c r="O117" s="164"/>
      <c r="P117" s="245"/>
      <c r="Q117" s="90"/>
    </row>
    <row r="118" spans="1:17" x14ac:dyDescent="0.25">
      <c r="A118" s="19">
        <v>2013</v>
      </c>
      <c r="B118" s="97">
        <f>[11]Sheet1!$AM$15</f>
        <v>0.33300000000000002</v>
      </c>
      <c r="C118" s="949"/>
      <c r="D118" s="295"/>
      <c r="E118" s="219"/>
      <c r="F118" s="6"/>
      <c r="G118" s="86">
        <f>[8]Australia!$D128</f>
        <v>8.27</v>
      </c>
      <c r="H118" s="6"/>
      <c r="I118" s="139"/>
      <c r="J118" s="91"/>
      <c r="K118" s="98"/>
      <c r="L118" s="91"/>
      <c r="M118" s="93"/>
      <c r="N118" s="91"/>
      <c r="O118" s="165"/>
      <c r="P118" s="245"/>
      <c r="Q118" s="90"/>
    </row>
    <row r="119" spans="1:17" x14ac:dyDescent="0.25">
      <c r="A119" s="19">
        <v>2014</v>
      </c>
      <c r="B119" s="97"/>
      <c r="C119" s="91"/>
      <c r="D119" s="295"/>
      <c r="E119" s="376"/>
      <c r="F119" s="6"/>
      <c r="G119" s="86"/>
      <c r="H119" s="6"/>
      <c r="I119" s="139"/>
      <c r="J119" s="91"/>
      <c r="K119" s="98"/>
      <c r="L119" s="91"/>
      <c r="M119" s="93">
        <f>[13]Table_2!$J$17/[13]Table_2!$J$12*100</f>
        <v>218.45238095238093</v>
      </c>
      <c r="N119" s="91"/>
      <c r="O119" s="165"/>
      <c r="P119" s="245"/>
      <c r="Q119" s="90"/>
    </row>
    <row r="120" spans="1:17" ht="15.75" thickBot="1" x14ac:dyDescent="0.3">
      <c r="A120" s="37">
        <v>2015</v>
      </c>
      <c r="B120" s="166"/>
      <c r="C120" s="143"/>
      <c r="D120" s="267"/>
      <c r="E120" s="239"/>
      <c r="F120" s="143"/>
      <c r="G120" s="145"/>
      <c r="H120" s="143"/>
      <c r="I120" s="145"/>
      <c r="J120" s="144"/>
      <c r="K120" s="166"/>
      <c r="L120" s="143"/>
      <c r="M120" s="154"/>
      <c r="N120" s="143"/>
      <c r="O120" s="145"/>
      <c r="P120" s="245"/>
      <c r="Q120" s="90"/>
    </row>
    <row r="121" spans="1:17" ht="15.75" thickTop="1" x14ac:dyDescent="0.25"/>
    <row r="122" spans="1:17" s="45" customFormat="1" x14ac:dyDescent="0.25">
      <c r="A122" s="42" t="s">
        <v>505</v>
      </c>
      <c r="B122" s="75"/>
      <c r="C122" s="75"/>
      <c r="D122" s="75"/>
      <c r="E122" s="75"/>
      <c r="F122" s="75"/>
      <c r="G122" s="75"/>
      <c r="H122" s="75"/>
      <c r="I122" s="43"/>
      <c r="J122" s="43"/>
      <c r="P122" s="43"/>
      <c r="Q122" s="43"/>
    </row>
    <row r="123" spans="1:17" s="45" customFormat="1" x14ac:dyDescent="0.2">
      <c r="A123" s="99" t="s">
        <v>79</v>
      </c>
      <c r="B123" s="131" t="s">
        <v>101</v>
      </c>
      <c r="C123" s="76"/>
      <c r="D123" s="76"/>
      <c r="E123" s="76"/>
      <c r="F123" s="76"/>
      <c r="G123" s="76"/>
      <c r="H123" s="76"/>
      <c r="I123" s="77"/>
      <c r="J123" s="77"/>
      <c r="P123" s="43"/>
      <c r="Q123" s="43"/>
    </row>
    <row r="124" spans="1:17" s="45" customFormat="1" x14ac:dyDescent="0.2">
      <c r="A124" s="99" t="s">
        <v>408</v>
      </c>
      <c r="B124" s="131" t="s">
        <v>105</v>
      </c>
      <c r="C124" s="76"/>
      <c r="D124" s="76"/>
      <c r="E124" s="76"/>
      <c r="F124" s="76"/>
      <c r="G124" s="76"/>
      <c r="H124" s="76"/>
      <c r="I124" s="77"/>
      <c r="J124" s="77"/>
      <c r="P124" s="43"/>
      <c r="Q124" s="43"/>
    </row>
    <row r="125" spans="1:17" s="45" customFormat="1" x14ac:dyDescent="0.2">
      <c r="A125" s="99" t="s">
        <v>81</v>
      </c>
      <c r="B125" s="130" t="s">
        <v>494</v>
      </c>
      <c r="C125" s="76"/>
      <c r="D125" s="76"/>
      <c r="E125" s="76"/>
      <c r="F125" s="76"/>
      <c r="G125" s="76"/>
      <c r="H125" s="76"/>
      <c r="I125" s="77"/>
      <c r="J125" s="77"/>
      <c r="P125" s="43"/>
      <c r="Q125" s="43"/>
    </row>
    <row r="126" spans="1:17" s="45" customFormat="1" x14ac:dyDescent="0.2">
      <c r="A126" s="99" t="s">
        <v>82</v>
      </c>
      <c r="B126" s="130" t="s">
        <v>495</v>
      </c>
      <c r="D126" s="76"/>
      <c r="E126" s="76"/>
      <c r="F126" s="76"/>
      <c r="G126" s="76"/>
      <c r="H126" s="76"/>
      <c r="I126" s="77"/>
      <c r="J126" s="77"/>
      <c r="P126" s="43"/>
      <c r="Q126" s="43"/>
    </row>
    <row r="127" spans="1:17" s="45" customFormat="1" x14ac:dyDescent="0.25">
      <c r="A127" s="99" t="s">
        <v>83</v>
      </c>
      <c r="B127" s="78" t="s">
        <v>488</v>
      </c>
      <c r="C127" s="78"/>
      <c r="D127" s="78"/>
      <c r="E127" s="78"/>
      <c r="F127" s="78"/>
      <c r="G127" s="78"/>
      <c r="H127" s="78"/>
      <c r="I127" s="79"/>
      <c r="J127" s="79"/>
      <c r="P127" s="43"/>
      <c r="Q127" s="43"/>
    </row>
    <row r="128" spans="1:17" ht="15" customHeight="1" x14ac:dyDescent="0.25">
      <c r="A128" s="99" t="s">
        <v>85</v>
      </c>
      <c r="B128" s="130" t="s">
        <v>109</v>
      </c>
    </row>
    <row r="129" spans="1:17" x14ac:dyDescent="0.25">
      <c r="A129" s="99" t="s">
        <v>86</v>
      </c>
      <c r="B129" s="1535" t="s">
        <v>110</v>
      </c>
      <c r="C129" s="1535"/>
      <c r="D129" s="1535"/>
      <c r="E129" s="1535"/>
      <c r="F129" s="1535"/>
      <c r="G129" s="1535"/>
      <c r="H129" s="1535"/>
      <c r="I129" s="1535"/>
      <c r="J129" s="1535"/>
      <c r="K129" s="1535"/>
      <c r="L129" s="1535"/>
      <c r="M129" s="1535"/>
      <c r="N129" s="132"/>
      <c r="O129" s="132"/>
    </row>
    <row r="130" spans="1:17" ht="45" customHeight="1" x14ac:dyDescent="0.25">
      <c r="A130" s="241" t="s">
        <v>87</v>
      </c>
      <c r="B130" s="1536" t="s">
        <v>272</v>
      </c>
      <c r="C130" s="1536"/>
      <c r="D130" s="1536"/>
      <c r="E130" s="1536"/>
      <c r="F130" s="1536"/>
      <c r="G130" s="1536"/>
      <c r="H130" s="1536"/>
      <c r="I130" s="1536"/>
      <c r="J130" s="1536"/>
      <c r="K130" s="1536"/>
      <c r="L130" s="1536"/>
      <c r="M130" s="1536"/>
      <c r="N130" s="134"/>
      <c r="O130" s="134"/>
    </row>
    <row r="131" spans="1:17" ht="17.100000000000001" customHeight="1" x14ac:dyDescent="0.25">
      <c r="A131" s="241" t="s">
        <v>88</v>
      </c>
      <c r="B131" s="1534" t="s">
        <v>497</v>
      </c>
      <c r="C131" s="1534"/>
      <c r="D131" s="1534"/>
      <c r="E131" s="1534"/>
      <c r="F131" s="1534"/>
      <c r="G131" s="1534"/>
      <c r="H131" s="1534"/>
      <c r="I131" s="1534"/>
      <c r="J131" s="1534"/>
      <c r="K131" s="1534"/>
      <c r="L131" s="1534"/>
      <c r="M131" s="1534"/>
      <c r="N131" s="134"/>
      <c r="O131" s="134"/>
    </row>
    <row r="132" spans="1:17" ht="17.100000000000001" customHeight="1" x14ac:dyDescent="0.25">
      <c r="A132" s="241"/>
      <c r="B132" s="942"/>
      <c r="C132" s="942"/>
      <c r="D132" s="942"/>
      <c r="E132" s="943"/>
      <c r="F132" s="942"/>
      <c r="G132" s="942"/>
      <c r="H132" s="942"/>
      <c r="I132" s="942"/>
      <c r="J132" s="942"/>
      <c r="K132" s="942"/>
      <c r="L132" s="942"/>
      <c r="M132" s="942"/>
      <c r="N132" s="833"/>
      <c r="O132" s="833"/>
    </row>
    <row r="133" spans="1:17" x14ac:dyDescent="0.25">
      <c r="A133" s="42" t="s">
        <v>504</v>
      </c>
      <c r="B133" s="129"/>
    </row>
    <row r="134" spans="1:17" x14ac:dyDescent="0.25">
      <c r="A134"/>
      <c r="B134" s="1520" t="s">
        <v>113</v>
      </c>
      <c r="C134" s="1520"/>
      <c r="D134" s="1520"/>
      <c r="E134" s="1520"/>
      <c r="F134" s="1520"/>
      <c r="G134" s="1520"/>
      <c r="H134" s="1520"/>
      <c r="I134" s="1520"/>
      <c r="J134" s="1520"/>
      <c r="K134" s="1520"/>
      <c r="L134" s="1520"/>
      <c r="M134" s="1520"/>
      <c r="N134" s="135"/>
      <c r="O134" s="135"/>
      <c r="Q134"/>
    </row>
    <row r="135" spans="1:17" x14ac:dyDescent="0.25">
      <c r="A135"/>
      <c r="B135" s="1514" t="s">
        <v>114</v>
      </c>
      <c r="C135" s="1514"/>
      <c r="D135" s="1514"/>
      <c r="E135" s="1514"/>
      <c r="F135" s="1514"/>
      <c r="G135" s="1514"/>
      <c r="H135" s="1514"/>
      <c r="I135" s="1514"/>
      <c r="J135" s="1514"/>
      <c r="K135" s="1514"/>
      <c r="L135" s="1514"/>
      <c r="M135" s="1514"/>
      <c r="N135" s="136"/>
      <c r="O135" s="136"/>
      <c r="Q135"/>
    </row>
    <row r="136" spans="1:17" x14ac:dyDescent="0.25">
      <c r="A136"/>
      <c r="B136" s="1514" t="s">
        <v>115</v>
      </c>
      <c r="C136" s="1514"/>
      <c r="D136" s="1514"/>
      <c r="E136" s="1514"/>
      <c r="F136" s="1514"/>
      <c r="G136" s="1514"/>
      <c r="H136" s="1514"/>
      <c r="I136" s="1514"/>
      <c r="J136" s="1514"/>
      <c r="K136" s="1514"/>
      <c r="L136" s="1514"/>
      <c r="M136" s="1514"/>
      <c r="N136" s="136"/>
      <c r="O136" s="136"/>
      <c r="Q136"/>
    </row>
    <row r="137" spans="1:17" x14ac:dyDescent="0.25">
      <c r="A137"/>
      <c r="B137" s="1520" t="s">
        <v>410</v>
      </c>
      <c r="C137" s="1520"/>
      <c r="D137" s="1520"/>
      <c r="E137" s="1520"/>
      <c r="F137" s="1520"/>
      <c r="G137" s="1520"/>
      <c r="H137" s="1520"/>
      <c r="I137" s="1520"/>
      <c r="J137" s="1520"/>
      <c r="K137" s="1520"/>
      <c r="L137" s="1520"/>
      <c r="M137" s="1520"/>
      <c r="N137" s="989"/>
      <c r="O137" s="989"/>
      <c r="Q137"/>
    </row>
    <row r="138" spans="1:17" x14ac:dyDescent="0.25">
      <c r="B138" s="1520" t="s">
        <v>116</v>
      </c>
      <c r="C138" s="1520"/>
      <c r="D138" s="1520"/>
      <c r="E138" s="1520"/>
      <c r="F138" s="1520"/>
      <c r="G138" s="1520"/>
      <c r="H138" s="1520"/>
      <c r="I138" s="1520"/>
      <c r="J138" s="1520"/>
      <c r="K138" s="1520"/>
      <c r="L138" s="1520"/>
      <c r="M138" s="1520"/>
    </row>
    <row r="139" spans="1:17" x14ac:dyDescent="0.25">
      <c r="B139" s="1514" t="s">
        <v>496</v>
      </c>
      <c r="C139" s="1514"/>
      <c r="D139" s="1514"/>
      <c r="E139" s="1514"/>
      <c r="F139" s="1514"/>
      <c r="G139" s="1514"/>
      <c r="H139" s="1514"/>
      <c r="I139" s="1514"/>
      <c r="J139" s="1514"/>
      <c r="K139" s="1514"/>
      <c r="L139" s="1514"/>
      <c r="M139" s="1514"/>
    </row>
    <row r="140" spans="1:17" x14ac:dyDescent="0.25">
      <c r="B140" s="1530" t="s">
        <v>117</v>
      </c>
      <c r="C140" s="1530"/>
      <c r="D140" s="1530"/>
      <c r="E140" s="1530"/>
      <c r="F140" s="1530"/>
      <c r="G140" s="1530"/>
      <c r="H140" s="1530"/>
      <c r="I140" s="1530"/>
      <c r="J140" s="1530"/>
      <c r="K140" s="1530"/>
      <c r="L140" s="1530"/>
      <c r="M140" s="1530"/>
    </row>
    <row r="141" spans="1:17" x14ac:dyDescent="0.25">
      <c r="B141" s="1530" t="s">
        <v>118</v>
      </c>
      <c r="C141" s="1530"/>
      <c r="D141" s="1530"/>
      <c r="E141" s="1530"/>
      <c r="F141" s="1530"/>
      <c r="G141" s="1530"/>
      <c r="H141" s="1530"/>
      <c r="I141" s="1530"/>
      <c r="J141" s="1530"/>
      <c r="K141" s="1530"/>
      <c r="L141" s="1530"/>
      <c r="M141" s="1530"/>
    </row>
    <row r="142" spans="1:17" x14ac:dyDescent="0.25">
      <c r="B142" s="1530" t="s">
        <v>119</v>
      </c>
      <c r="C142" s="1530"/>
      <c r="D142" s="1530"/>
      <c r="E142" s="1530"/>
      <c r="F142" s="1530"/>
      <c r="G142" s="1530"/>
      <c r="H142" s="1530"/>
      <c r="I142" s="1530"/>
      <c r="J142" s="1530"/>
      <c r="K142" s="1530"/>
      <c r="L142" s="1530"/>
      <c r="M142" s="1530"/>
    </row>
  </sheetData>
  <mergeCells count="15">
    <mergeCell ref="B1:O1"/>
    <mergeCell ref="B141:M141"/>
    <mergeCell ref="B142:M142"/>
    <mergeCell ref="B135:M135"/>
    <mergeCell ref="B136:M136"/>
    <mergeCell ref="K2:M2"/>
    <mergeCell ref="B138:M138"/>
    <mergeCell ref="B131:M131"/>
    <mergeCell ref="B140:M140"/>
    <mergeCell ref="B129:M129"/>
    <mergeCell ref="B130:M130"/>
    <mergeCell ref="B134:M134"/>
    <mergeCell ref="B2:E2"/>
    <mergeCell ref="B139:M139"/>
    <mergeCell ref="B137:M137"/>
  </mergeCells>
  <hyperlinks>
    <hyperlink ref="C123" r:id="rId1" display="http://www.jstor.org/stable/3466844" xr:uid="{00000000-0004-0000-0400-000000000000}"/>
    <hyperlink ref="F123" r:id="rId2" display="http://www.jstor.org/stable/3466844" xr:uid="{00000000-0004-0000-0400-000001000000}"/>
    <hyperlink ref="G123" r:id="rId3" display="http://www.jstor.org/stable/3466844" xr:uid="{00000000-0004-0000-0400-000002000000}"/>
    <hyperlink ref="H123" r:id="rId4" display="http://www.jstor.org/stable/3466844" xr:uid="{00000000-0004-0000-0400-000003000000}"/>
    <hyperlink ref="I123" r:id="rId5" display="http://www.jstor.org/stable/3466844" xr:uid="{00000000-0004-0000-0400-000004000000}"/>
    <hyperlink ref="J123" r:id="rId6" display="http://www.jstor.org/stable/3466844" xr:uid="{00000000-0004-0000-0400-000005000000}"/>
    <hyperlink ref="B127" r:id="rId7" xr:uid="{00000000-0004-0000-0400-000006000000}"/>
    <hyperlink ref="B123" r:id="rId8" display="series 6523.0 (Australian Bureau Statistics –ABS- Household Income and Wealth – Australia 2013-2014), accessed 21 February 2017, " xr:uid="{00000000-0004-0000-0400-000007000000}"/>
    <hyperlink ref="B124" r:id="rId9" display="LIS Key Figures" xr:uid="{00000000-0004-0000-0400-000008000000}"/>
    <hyperlink ref="B130" r:id="rId10" xr:uid="{00000000-0004-0000-0400-000009000000}"/>
    <hyperlink ref="C130" r:id="rId11" display="http://www.abs.gov.au/" xr:uid="{00000000-0004-0000-0400-00000A000000}"/>
    <hyperlink ref="F130" r:id="rId12" display="http://www.abs.gov.au/" xr:uid="{00000000-0004-0000-0400-00000B000000}"/>
    <hyperlink ref="G130" r:id="rId13" display="http://www.abs.gov.au/" xr:uid="{00000000-0004-0000-0400-00000C000000}"/>
    <hyperlink ref="H130" r:id="rId14" display="http://www.abs.gov.au/" xr:uid="{00000000-0004-0000-0400-00000D000000}"/>
    <hyperlink ref="I130" r:id="rId15" display="http://www.abs.gov.au/" xr:uid="{00000000-0004-0000-0400-00000E000000}"/>
    <hyperlink ref="J130" r:id="rId16" display="http://www.abs.gov.au/" xr:uid="{00000000-0004-0000-0400-00000F000000}"/>
    <hyperlink ref="K130" r:id="rId17" display="http://www.abs.gov.au/" xr:uid="{00000000-0004-0000-0400-000010000000}"/>
    <hyperlink ref="L130" r:id="rId18" display="http://www.abs.gov.au/" xr:uid="{00000000-0004-0000-0400-000011000000}"/>
    <hyperlink ref="M130" r:id="rId19" display="http://www.abs.gov.au/" xr:uid="{00000000-0004-0000-0400-000012000000}"/>
    <hyperlink ref="B135" r:id="rId20" xr:uid="{00000000-0004-0000-0400-000013000000}"/>
    <hyperlink ref="B136" r:id="rId21" xr:uid="{00000000-0004-0000-0400-000014000000}"/>
    <hyperlink ref="B131" r:id="rId22" location="footer-citing" display="Katic, P and Leigh, A, 2015, “Top Wealth Shares in Australia: 1915-2012”, Review of Income and Wealth, vol 62: 209–222, Issue 2, June 2016." xr:uid="{00000000-0004-0000-0400-000015000000}"/>
    <hyperlink ref="C131" r:id="rId23" location="footer-citing" display="http://onlinelibrary.wiley.com/doi/10.1111/roiw.12177/abstract - footer-citing" xr:uid="{00000000-0004-0000-0400-000016000000}"/>
    <hyperlink ref="F131" r:id="rId24" location="footer-citing" display="http://onlinelibrary.wiley.com/doi/10.1111/roiw.12177/abstract - footer-citing" xr:uid="{00000000-0004-0000-0400-000017000000}"/>
    <hyperlink ref="G131" r:id="rId25" location="footer-citing" display="http://onlinelibrary.wiley.com/doi/10.1111/roiw.12177/abstract - footer-citing" xr:uid="{00000000-0004-0000-0400-000018000000}"/>
    <hyperlink ref="H131" r:id="rId26" location="footer-citing" display="http://onlinelibrary.wiley.com/doi/10.1111/roiw.12177/abstract - footer-citing" xr:uid="{00000000-0004-0000-0400-000019000000}"/>
    <hyperlink ref="I131" r:id="rId27" location="footer-citing" display="http://onlinelibrary.wiley.com/doi/10.1111/roiw.12177/abstract - footer-citing" xr:uid="{00000000-0004-0000-0400-00001A000000}"/>
    <hyperlink ref="J131" r:id="rId28" location="footer-citing" display="http://onlinelibrary.wiley.com/doi/10.1111/roiw.12177/abstract - footer-citing" xr:uid="{00000000-0004-0000-0400-00001B000000}"/>
    <hyperlink ref="K131" r:id="rId29" location="footer-citing" display="http://onlinelibrary.wiley.com/doi/10.1111/roiw.12177/abstract - footer-citing" xr:uid="{00000000-0004-0000-0400-00001C000000}"/>
    <hyperlink ref="L131" r:id="rId30" location="footer-citing" display="http://onlinelibrary.wiley.com/doi/10.1111/roiw.12177/abstract - footer-citing" xr:uid="{00000000-0004-0000-0400-00001D000000}"/>
    <hyperlink ref="M131" r:id="rId31" location="footer-citing" display="http://onlinelibrary.wiley.com/doi/10.1111/roiw.12177/abstract - footer-citing" xr:uid="{00000000-0004-0000-0400-00001E000000}"/>
    <hyperlink ref="B140" r:id="rId32" xr:uid="{00000000-0004-0000-0400-00001F000000}"/>
    <hyperlink ref="B141" r:id="rId33" xr:uid="{00000000-0004-0000-0400-000020000000}"/>
    <hyperlink ref="B142" r:id="rId34" xr:uid="{00000000-0004-0000-0400-000021000000}"/>
    <hyperlink ref="B139" r:id="rId35" location="footer-citing" xr:uid="{00000000-0004-0000-0400-000022000000}"/>
  </hyperlinks>
  <pageMargins left="0.7" right="0.7" top="0.75" bottom="0.75" header="0.3" footer="0.3"/>
  <ignoredErrors>
    <ignoredError sqref="B3:O3"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H137"/>
  <sheetViews>
    <sheetView workbookViewId="0">
      <pane xSplit="1" ySplit="5" topLeftCell="B6" activePane="bottomRight" state="frozen"/>
      <selection pane="topRight" activeCell="B1" sqref="B1"/>
      <selection pane="bottomLeft" activeCell="A6" sqref="A6"/>
      <selection pane="bottomRight" activeCell="K10" sqref="K10"/>
    </sheetView>
  </sheetViews>
  <sheetFormatPr defaultColWidth="8.85546875" defaultRowHeight="15" x14ac:dyDescent="0.25"/>
  <cols>
    <col min="1" max="1" width="8.85546875" style="6"/>
    <col min="2" max="2" width="23.140625" style="90" customWidth="1"/>
    <col min="3" max="3" width="22" style="90" customWidth="1"/>
    <col min="4" max="4" width="25.140625" style="90" customWidth="1"/>
    <col min="5" max="5" width="26.42578125" style="90" customWidth="1"/>
    <col min="6" max="6" width="21.42578125" style="90" customWidth="1"/>
    <col min="7" max="7" width="19.85546875" style="90" customWidth="1"/>
    <col min="8" max="8" width="20" style="90" customWidth="1"/>
    <col min="9" max="16384" width="8.85546875" style="6"/>
  </cols>
  <sheetData>
    <row r="1" spans="1:8" ht="27" thickBot="1" x14ac:dyDescent="0.45">
      <c r="B1" s="1521" t="s">
        <v>754</v>
      </c>
      <c r="C1" s="1522"/>
      <c r="D1" s="1522"/>
      <c r="E1" s="1522"/>
      <c r="F1" s="1522"/>
      <c r="G1" s="1522"/>
      <c r="H1" s="1523"/>
    </row>
    <row r="2" spans="1:8" ht="15.75" thickBot="1" x14ac:dyDescent="0.3">
      <c r="B2" s="931" t="s">
        <v>55</v>
      </c>
      <c r="C2" s="1113" t="s">
        <v>56</v>
      </c>
      <c r="D2" s="1603" t="s">
        <v>57</v>
      </c>
      <c r="E2" s="1604"/>
      <c r="F2" s="1114" t="s">
        <v>58</v>
      </c>
      <c r="G2" s="1540" t="s">
        <v>59</v>
      </c>
      <c r="H2" s="1542"/>
    </row>
    <row r="3" spans="1:8" x14ac:dyDescent="0.25">
      <c r="B3" s="933" t="s">
        <v>60</v>
      </c>
      <c r="C3" s="140" t="s">
        <v>61</v>
      </c>
      <c r="D3" s="1548" t="s">
        <v>62</v>
      </c>
      <c r="E3" s="1609"/>
      <c r="F3" s="668" t="s">
        <v>63</v>
      </c>
      <c r="G3" s="1548" t="s">
        <v>64</v>
      </c>
      <c r="H3" s="1549"/>
    </row>
    <row r="4" spans="1:8" x14ac:dyDescent="0.25">
      <c r="B4" s="921" t="s">
        <v>52</v>
      </c>
      <c r="C4" s="137" t="s">
        <v>67</v>
      </c>
      <c r="D4" s="511" t="s">
        <v>177</v>
      </c>
      <c r="E4" s="511" t="s">
        <v>178</v>
      </c>
      <c r="F4" s="511" t="s">
        <v>254</v>
      </c>
      <c r="G4" s="785" t="s">
        <v>755</v>
      </c>
      <c r="H4" s="511" t="s">
        <v>756</v>
      </c>
    </row>
    <row r="5" spans="1:8" s="16" customFormat="1" ht="62.25" customHeight="1" x14ac:dyDescent="0.25">
      <c r="B5" s="923" t="s">
        <v>400</v>
      </c>
      <c r="C5" s="905" t="s">
        <v>473</v>
      </c>
      <c r="D5" s="512" t="s">
        <v>785</v>
      </c>
      <c r="E5" s="941" t="s">
        <v>9</v>
      </c>
      <c r="F5" s="513" t="s">
        <v>54</v>
      </c>
      <c r="G5" s="786" t="s">
        <v>589</v>
      </c>
      <c r="H5" s="274" t="s">
        <v>848</v>
      </c>
    </row>
    <row r="6" spans="1:8" s="16" customFormat="1" x14ac:dyDescent="0.25">
      <c r="A6" s="6">
        <v>1900</v>
      </c>
      <c r="B6" s="909"/>
      <c r="C6" s="882"/>
      <c r="D6" s="883"/>
      <c r="E6" s="426"/>
      <c r="F6" s="934"/>
      <c r="G6" s="926"/>
      <c r="H6" s="927"/>
    </row>
    <row r="7" spans="1:8" s="16" customFormat="1" x14ac:dyDescent="0.25">
      <c r="A7" s="6">
        <v>1901</v>
      </c>
      <c r="B7" s="909"/>
      <c r="C7" s="936"/>
      <c r="D7" s="884"/>
      <c r="E7" s="427"/>
      <c r="F7" s="880"/>
      <c r="G7" s="926"/>
      <c r="H7" s="927"/>
    </row>
    <row r="8" spans="1:8" s="16" customFormat="1" x14ac:dyDescent="0.25">
      <c r="A8" s="6">
        <v>1902</v>
      </c>
      <c r="B8" s="909"/>
      <c r="C8" s="936"/>
      <c r="D8" s="884"/>
      <c r="E8" s="427"/>
      <c r="F8" s="880"/>
      <c r="G8" s="926"/>
      <c r="H8" s="927"/>
    </row>
    <row r="9" spans="1:8" s="16" customFormat="1" x14ac:dyDescent="0.25">
      <c r="A9" s="6">
        <v>1903</v>
      </c>
      <c r="B9" s="909"/>
      <c r="C9" s="936"/>
      <c r="D9" s="884"/>
      <c r="E9" s="427"/>
      <c r="F9" s="880"/>
      <c r="G9" s="926"/>
      <c r="H9" s="927"/>
    </row>
    <row r="10" spans="1:8" s="16" customFormat="1" x14ac:dyDescent="0.25">
      <c r="A10" s="6">
        <v>1904</v>
      </c>
      <c r="B10" s="909"/>
      <c r="C10" s="936"/>
      <c r="D10" s="884"/>
      <c r="E10" s="427"/>
      <c r="F10" s="880"/>
      <c r="G10" s="926"/>
      <c r="H10" s="927"/>
    </row>
    <row r="11" spans="1:8" s="16" customFormat="1" x14ac:dyDescent="0.25">
      <c r="A11" s="6">
        <v>1905</v>
      </c>
      <c r="B11" s="909"/>
      <c r="C11" s="936"/>
      <c r="D11" s="884"/>
      <c r="E11" s="427"/>
      <c r="F11" s="880"/>
      <c r="G11" s="926"/>
      <c r="H11" s="927"/>
    </row>
    <row r="12" spans="1:8" s="16" customFormat="1" x14ac:dyDescent="0.25">
      <c r="A12" s="6">
        <v>1906</v>
      </c>
      <c r="B12" s="909"/>
      <c r="C12" s="936"/>
      <c r="D12" s="884"/>
      <c r="E12" s="427"/>
      <c r="F12" s="880"/>
      <c r="G12" s="926"/>
      <c r="H12" s="927"/>
    </row>
    <row r="13" spans="1:8" s="16" customFormat="1" x14ac:dyDescent="0.25">
      <c r="A13" s="6">
        <v>1907</v>
      </c>
      <c r="B13" s="909"/>
      <c r="C13" s="936"/>
      <c r="D13" s="884"/>
      <c r="E13" s="427"/>
      <c r="F13" s="880"/>
      <c r="G13" s="926"/>
      <c r="H13" s="927"/>
    </row>
    <row r="14" spans="1:8" s="16" customFormat="1" x14ac:dyDescent="0.25">
      <c r="A14" s="6">
        <v>1908</v>
      </c>
      <c r="B14" s="909"/>
      <c r="C14" s="936"/>
      <c r="D14" s="884"/>
      <c r="E14" s="427"/>
      <c r="F14" s="880"/>
      <c r="G14" s="926"/>
      <c r="H14" s="927"/>
    </row>
    <row r="15" spans="1:8" s="16" customFormat="1" x14ac:dyDescent="0.25">
      <c r="A15" s="6">
        <v>1909</v>
      </c>
      <c r="B15" s="909"/>
      <c r="C15" s="936"/>
      <c r="D15" s="884"/>
      <c r="E15" s="427"/>
      <c r="F15" s="880"/>
      <c r="G15" s="926"/>
      <c r="H15" s="927"/>
    </row>
    <row r="16" spans="1:8" s="16" customFormat="1" x14ac:dyDescent="0.25">
      <c r="A16" s="6">
        <v>1910</v>
      </c>
      <c r="B16" s="909"/>
      <c r="C16" s="936"/>
      <c r="D16" s="884"/>
      <c r="E16" s="427"/>
      <c r="F16" s="880"/>
      <c r="G16" s="926"/>
      <c r="H16" s="927"/>
    </row>
    <row r="17" spans="1:8" x14ac:dyDescent="0.25">
      <c r="A17" s="6">
        <v>1911</v>
      </c>
      <c r="B17" s="909"/>
      <c r="C17" s="936"/>
      <c r="D17" s="221"/>
      <c r="E17" s="290"/>
      <c r="F17" s="890"/>
      <c r="G17" s="926"/>
      <c r="H17" s="927"/>
    </row>
    <row r="18" spans="1:8" x14ac:dyDescent="0.25">
      <c r="A18" s="6">
        <v>1912</v>
      </c>
      <c r="B18" s="909"/>
      <c r="C18" s="936"/>
      <c r="D18" s="221"/>
      <c r="E18" s="290"/>
      <c r="F18" s="890"/>
      <c r="G18" s="926"/>
      <c r="H18" s="927"/>
    </row>
    <row r="19" spans="1:8" x14ac:dyDescent="0.25">
      <c r="A19" s="6">
        <v>1913</v>
      </c>
      <c r="B19" s="909"/>
      <c r="C19" s="936">
        <f>'US sources'!H18</f>
        <v>17.960041861867687</v>
      </c>
      <c r="D19" s="221"/>
      <c r="E19" s="290"/>
      <c r="F19" s="890"/>
      <c r="G19" s="926">
        <f>'US sources'!T18*100</f>
        <v>45.0857430696487</v>
      </c>
      <c r="H19" s="927"/>
    </row>
    <row r="20" spans="1:8" x14ac:dyDescent="0.25">
      <c r="A20" s="6">
        <v>1914</v>
      </c>
      <c r="B20" s="909"/>
      <c r="C20" s="936">
        <f>'US sources'!H19</f>
        <v>18.15794105921632</v>
      </c>
      <c r="D20" s="221"/>
      <c r="E20" s="290"/>
      <c r="F20" s="890"/>
      <c r="G20" s="926">
        <f>'US sources'!T19*100</f>
        <v>44.556176662445104</v>
      </c>
      <c r="H20" s="927"/>
    </row>
    <row r="21" spans="1:8" x14ac:dyDescent="0.25">
      <c r="A21" s="6">
        <v>1915</v>
      </c>
      <c r="B21" s="909"/>
      <c r="C21" s="936">
        <f>'US sources'!H20</f>
        <v>17.577725000000001</v>
      </c>
      <c r="D21" s="221"/>
      <c r="E21" s="290"/>
      <c r="F21" s="890"/>
      <c r="G21" s="926">
        <f>'US sources'!T20*100</f>
        <v>44.607320427894599</v>
      </c>
      <c r="H21" s="927"/>
    </row>
    <row r="22" spans="1:8" x14ac:dyDescent="0.25">
      <c r="A22" s="6">
        <v>1916</v>
      </c>
      <c r="B22" s="909"/>
      <c r="C22" s="936">
        <f>'US sources'!H21</f>
        <v>18.573066775406247</v>
      </c>
      <c r="D22" s="221"/>
      <c r="E22" s="290"/>
      <c r="F22" s="890"/>
      <c r="G22" s="926">
        <f>'US sources'!T21*100</f>
        <v>43.269959092140198</v>
      </c>
      <c r="H22" s="927"/>
    </row>
    <row r="23" spans="1:8" x14ac:dyDescent="0.25">
      <c r="A23" s="6">
        <v>1917</v>
      </c>
      <c r="B23" s="909"/>
      <c r="C23" s="936">
        <f>'US sources'!H22</f>
        <v>17.599487458195231</v>
      </c>
      <c r="D23" s="221"/>
      <c r="E23" s="290"/>
      <c r="F23" s="890"/>
      <c r="G23" s="926">
        <f>'US sources'!T22*100</f>
        <v>40.508228540420497</v>
      </c>
      <c r="H23" s="927"/>
    </row>
    <row r="24" spans="1:8" x14ac:dyDescent="0.25">
      <c r="A24" s="6">
        <v>1918</v>
      </c>
      <c r="B24" s="909">
        <f>'US sources'!B23*B35/'US sources'!B34</f>
        <v>40.823359522520171</v>
      </c>
      <c r="C24" s="936">
        <f>'US sources'!H23</f>
        <v>15.883220435548376</v>
      </c>
      <c r="D24" s="221"/>
      <c r="E24" s="290"/>
      <c r="F24" s="890"/>
      <c r="G24" s="926">
        <f>'US sources'!T23*100</f>
        <v>37.019866704940803</v>
      </c>
      <c r="H24" s="927"/>
    </row>
    <row r="25" spans="1:8" x14ac:dyDescent="0.25">
      <c r="A25" s="6">
        <v>1919</v>
      </c>
      <c r="B25" s="909"/>
      <c r="C25" s="936">
        <f>'US sources'!H24</f>
        <v>15.867414854522684</v>
      </c>
      <c r="D25" s="221"/>
      <c r="E25" s="290"/>
      <c r="F25" s="890"/>
      <c r="G25" s="926">
        <f>'US sources'!T24*100</f>
        <v>39.981696009635897</v>
      </c>
      <c r="H25" s="927"/>
    </row>
    <row r="26" spans="1:8" x14ac:dyDescent="0.25">
      <c r="A26" s="6">
        <v>1920</v>
      </c>
      <c r="B26" s="909"/>
      <c r="C26" s="936">
        <f>'US sources'!H25</f>
        <v>14.459042055439385</v>
      </c>
      <c r="D26" s="221"/>
      <c r="E26" s="290"/>
      <c r="F26" s="890"/>
      <c r="G26" s="926">
        <f>'US sources'!T25*100</f>
        <v>35.638111829757705</v>
      </c>
      <c r="H26" s="927"/>
    </row>
    <row r="27" spans="1:8" x14ac:dyDescent="0.25">
      <c r="A27" s="6">
        <v>1921</v>
      </c>
      <c r="B27" s="909"/>
      <c r="C27" s="936">
        <f>'US sources'!H26</f>
        <v>15.472929986471554</v>
      </c>
      <c r="D27" s="221"/>
      <c r="E27" s="290"/>
      <c r="F27" s="890"/>
      <c r="G27" s="926">
        <f>'US sources'!T26*100</f>
        <v>36.753964424133301</v>
      </c>
      <c r="H27" s="927"/>
    </row>
    <row r="28" spans="1:8" x14ac:dyDescent="0.25">
      <c r="A28" s="6">
        <v>1922</v>
      </c>
      <c r="B28" s="909"/>
      <c r="C28" s="936">
        <f>'US sources'!H27</f>
        <v>16.292319490434096</v>
      </c>
      <c r="D28" s="221"/>
      <c r="E28" s="290"/>
      <c r="F28" s="890"/>
      <c r="G28" s="926">
        <f>'US sources'!T27*100</f>
        <v>39.933612942695603</v>
      </c>
      <c r="H28" s="927"/>
    </row>
    <row r="29" spans="1:8" x14ac:dyDescent="0.25">
      <c r="A29" s="6">
        <v>1923</v>
      </c>
      <c r="B29" s="909"/>
      <c r="C29" s="936">
        <f>'US sources'!H28</f>
        <v>14.991004682031273</v>
      </c>
      <c r="D29" s="221"/>
      <c r="E29" s="290"/>
      <c r="F29" s="890"/>
      <c r="G29" s="926">
        <f>'US sources'!T28*100</f>
        <v>35.335096716880798</v>
      </c>
      <c r="H29" s="927"/>
    </row>
    <row r="30" spans="1:8" x14ac:dyDescent="0.25">
      <c r="A30" s="6">
        <v>1924</v>
      </c>
      <c r="B30" s="909"/>
      <c r="C30" s="936">
        <f>'US sources'!H29</f>
        <v>16.315906869089506</v>
      </c>
      <c r="D30" s="221"/>
      <c r="E30" s="290"/>
      <c r="F30" s="890"/>
      <c r="G30" s="926">
        <f>'US sources'!T29*100</f>
        <v>37.413835525512702</v>
      </c>
      <c r="H30" s="927"/>
    </row>
    <row r="31" spans="1:8" x14ac:dyDescent="0.25">
      <c r="A31" s="6">
        <v>1925</v>
      </c>
      <c r="B31" s="909"/>
      <c r="C31" s="936">
        <f>'US sources'!H30</f>
        <v>17.602806588875772</v>
      </c>
      <c r="D31" s="221"/>
      <c r="E31" s="290"/>
      <c r="F31" s="890"/>
      <c r="G31" s="926">
        <f>'US sources'!T30*100</f>
        <v>40.873640775680499</v>
      </c>
      <c r="H31" s="927"/>
    </row>
    <row r="32" spans="1:8" x14ac:dyDescent="0.25">
      <c r="A32" s="6">
        <v>1926</v>
      </c>
      <c r="B32" s="909"/>
      <c r="C32" s="936">
        <f>'US sources'!H31</f>
        <v>18.011497014310468</v>
      </c>
      <c r="D32" s="221"/>
      <c r="E32" s="290"/>
      <c r="F32" s="890"/>
      <c r="G32" s="926">
        <f>'US sources'!T31*100</f>
        <v>42.538204789161696</v>
      </c>
      <c r="H32" s="927"/>
    </row>
    <row r="33" spans="1:8" x14ac:dyDescent="0.25">
      <c r="A33" s="6">
        <v>1927</v>
      </c>
      <c r="B33" s="909"/>
      <c r="C33" s="936">
        <f>'US sources'!H32</f>
        <v>18.67888575023515</v>
      </c>
      <c r="D33" s="221"/>
      <c r="E33" s="290"/>
      <c r="F33" s="890"/>
      <c r="G33" s="926">
        <f>'US sources'!T32*100</f>
        <v>44.875991344451897</v>
      </c>
      <c r="H33" s="927"/>
    </row>
    <row r="34" spans="1:8" x14ac:dyDescent="0.25">
      <c r="A34" s="6">
        <v>1928</v>
      </c>
      <c r="B34" s="909"/>
      <c r="C34" s="936">
        <f>'US sources'!H33</f>
        <v>19.598717962508879</v>
      </c>
      <c r="D34" s="221"/>
      <c r="E34" s="290"/>
      <c r="F34" s="890"/>
      <c r="G34" s="926">
        <f>'US sources'!T33*100</f>
        <v>47.782826423644998</v>
      </c>
      <c r="H34" s="927"/>
    </row>
    <row r="35" spans="1:8" x14ac:dyDescent="0.25">
      <c r="A35" s="6">
        <v>1929</v>
      </c>
      <c r="B35" s="940">
        <f>'US sources'!C34*B$50/'US sources'!C$49</f>
        <v>48.911590925893975</v>
      </c>
      <c r="C35" s="936">
        <f>'US sources'!H34</f>
        <v>18.417904285315917</v>
      </c>
      <c r="D35" s="221"/>
      <c r="E35" s="290"/>
      <c r="F35" s="890"/>
      <c r="G35" s="926">
        <f>'US sources'!T34*100</f>
        <v>47.947832942009001</v>
      </c>
      <c r="H35" s="927"/>
    </row>
    <row r="36" spans="1:8" x14ac:dyDescent="0.25">
      <c r="A36" s="6">
        <v>1930</v>
      </c>
      <c r="B36" s="909"/>
      <c r="C36" s="936">
        <f>'US sources'!H35</f>
        <v>16.422818416449541</v>
      </c>
      <c r="D36" s="222"/>
      <c r="E36" s="290"/>
      <c r="F36" s="890"/>
      <c r="G36" s="926">
        <f>'US sources'!T35*100</f>
        <v>43.320980668067897</v>
      </c>
      <c r="H36" s="927"/>
    </row>
    <row r="37" spans="1:8" x14ac:dyDescent="0.25">
      <c r="A37" s="6">
        <v>1931</v>
      </c>
      <c r="B37" s="909"/>
      <c r="C37" s="936">
        <f>'US sources'!H36</f>
        <v>15.270594044223252</v>
      </c>
      <c r="D37" s="222"/>
      <c r="E37" s="290"/>
      <c r="F37" s="890"/>
      <c r="G37" s="926">
        <f>'US sources'!T36*100</f>
        <v>38.5582983493805</v>
      </c>
      <c r="H37" s="927"/>
    </row>
    <row r="38" spans="1:8" x14ac:dyDescent="0.25">
      <c r="A38" s="6">
        <v>1932</v>
      </c>
      <c r="B38" s="909"/>
      <c r="C38" s="936">
        <f>'US sources'!H37</f>
        <v>15.478467631887071</v>
      </c>
      <c r="D38" s="222"/>
      <c r="E38" s="290"/>
      <c r="F38" s="890"/>
      <c r="G38" s="926">
        <f>'US sources'!T37*100</f>
        <v>38.018068671226501</v>
      </c>
      <c r="H38" s="927"/>
    </row>
    <row r="39" spans="1:8" x14ac:dyDescent="0.25">
      <c r="A39" s="6">
        <v>1933</v>
      </c>
      <c r="B39" s="909"/>
      <c r="C39" s="936">
        <f>'US sources'!H38</f>
        <v>15.770913177787016</v>
      </c>
      <c r="D39" s="222"/>
      <c r="E39" s="290"/>
      <c r="F39" s="890"/>
      <c r="G39" s="926">
        <f>'US sources'!T38*100</f>
        <v>40.265980362892201</v>
      </c>
      <c r="H39" s="927"/>
    </row>
    <row r="40" spans="1:8" x14ac:dyDescent="0.25">
      <c r="A40" s="6">
        <v>1934</v>
      </c>
      <c r="B40" s="909"/>
      <c r="C40" s="936">
        <f>'US sources'!H39</f>
        <v>15.868185076417598</v>
      </c>
      <c r="D40" s="222"/>
      <c r="E40" s="290"/>
      <c r="F40" s="890"/>
      <c r="G40" s="926">
        <f>'US sources'!T39*100</f>
        <v>40.921369194984401</v>
      </c>
      <c r="H40" s="927"/>
    </row>
    <row r="41" spans="1:8" x14ac:dyDescent="0.25">
      <c r="A41" s="6">
        <v>1935</v>
      </c>
      <c r="B41" s="909"/>
      <c r="C41" s="936">
        <f>'US sources'!H40</f>
        <v>15.628311990462226</v>
      </c>
      <c r="D41" s="222"/>
      <c r="E41" s="290"/>
      <c r="F41" s="890"/>
      <c r="G41" s="926">
        <f>'US sources'!T40*100</f>
        <v>40.424811840057401</v>
      </c>
      <c r="H41" s="927"/>
    </row>
    <row r="42" spans="1:8" x14ac:dyDescent="0.25">
      <c r="A42" s="6">
        <v>1936</v>
      </c>
      <c r="B42" s="909">
        <f>'US sources'!C41*B$50/'US sources'!C$49</f>
        <v>45.535051118386498</v>
      </c>
      <c r="C42" s="936">
        <f>'US sources'!H41</f>
        <v>17.637342175901782</v>
      </c>
      <c r="D42" s="222"/>
      <c r="E42" s="290"/>
      <c r="F42" s="890"/>
      <c r="G42" s="926">
        <f>'US sources'!T41*100</f>
        <v>42.9359674453735</v>
      </c>
      <c r="H42" s="927"/>
    </row>
    <row r="43" spans="1:8" x14ac:dyDescent="0.25">
      <c r="A43" s="6">
        <v>1937</v>
      </c>
      <c r="B43" s="909"/>
      <c r="C43" s="936">
        <f>'US sources'!H42</f>
        <v>16.450434286791296</v>
      </c>
      <c r="D43" s="222"/>
      <c r="E43" s="290"/>
      <c r="F43" s="890"/>
      <c r="G43" s="926">
        <f>'US sources'!T42*100</f>
        <v>43.620020151138299</v>
      </c>
      <c r="H43" s="927"/>
    </row>
    <row r="44" spans="1:8" x14ac:dyDescent="0.25">
      <c r="A44" s="6">
        <v>1938</v>
      </c>
      <c r="B44" s="909"/>
      <c r="C44" s="936">
        <f>'US sources'!H43</f>
        <v>14.72938302542493</v>
      </c>
      <c r="D44" s="222"/>
      <c r="E44" s="290"/>
      <c r="F44" s="890"/>
      <c r="G44" s="926">
        <f>'US sources'!T43*100</f>
        <v>39.713916182517998</v>
      </c>
      <c r="H44" s="927"/>
    </row>
    <row r="45" spans="1:8" x14ac:dyDescent="0.25">
      <c r="A45" s="6">
        <v>1939</v>
      </c>
      <c r="B45" s="909"/>
      <c r="C45" s="936">
        <f>'US sources'!H44</f>
        <v>15.393035953166024</v>
      </c>
      <c r="D45" s="222"/>
      <c r="E45" s="290"/>
      <c r="F45" s="891">
        <f>F$55/'US sources'!S54*'US sources'!S44</f>
        <v>173.25874391294064</v>
      </c>
      <c r="G45" s="926">
        <f>'US sources'!T44*100</f>
        <v>40.771776437759399</v>
      </c>
      <c r="H45" s="927"/>
    </row>
    <row r="46" spans="1:8" x14ac:dyDescent="0.25">
      <c r="A46" s="6">
        <v>1940</v>
      </c>
      <c r="B46" s="909"/>
      <c r="C46" s="936">
        <f>'US sources'!H45</f>
        <v>15.733988074633878</v>
      </c>
      <c r="D46" s="222"/>
      <c r="E46" s="290"/>
      <c r="F46" s="890"/>
      <c r="G46" s="926">
        <f>'US sources'!T45*100</f>
        <v>37.6175135374069</v>
      </c>
      <c r="H46" s="927"/>
    </row>
    <row r="47" spans="1:8" x14ac:dyDescent="0.25">
      <c r="A47" s="6">
        <v>1941</v>
      </c>
      <c r="B47" s="909">
        <f>'US sources'!C46*B$50/'US sources'!C$49</f>
        <v>43.123236970166879</v>
      </c>
      <c r="C47" s="936">
        <f>'US sources'!H46</f>
        <v>15.007978377996723</v>
      </c>
      <c r="D47" s="222"/>
      <c r="E47" s="290"/>
      <c r="F47" s="890"/>
      <c r="G47" s="926">
        <f>'US sources'!T46*100</f>
        <v>34.509620070457494</v>
      </c>
      <c r="H47" s="927"/>
    </row>
    <row r="48" spans="1:8" x14ac:dyDescent="0.25">
      <c r="A48" s="6">
        <v>1942</v>
      </c>
      <c r="B48" s="909"/>
      <c r="C48" s="936">
        <f>'US sources'!H47</f>
        <v>12.905441063638763</v>
      </c>
      <c r="D48" s="222"/>
      <c r="E48" s="290"/>
      <c r="F48" s="890"/>
      <c r="G48" s="926">
        <f>'US sources'!T47*100</f>
        <v>34.052848815918004</v>
      </c>
      <c r="H48" s="927"/>
    </row>
    <row r="49" spans="1:8" x14ac:dyDescent="0.25">
      <c r="A49" s="6">
        <v>1943</v>
      </c>
      <c r="B49" s="909"/>
      <c r="C49" s="936">
        <f>'US sources'!H48</f>
        <v>11.484653721380797</v>
      </c>
      <c r="D49" s="222"/>
      <c r="E49" s="290"/>
      <c r="F49" s="890"/>
      <c r="G49" s="926">
        <f>'US sources'!T48*100</f>
        <v>34.321403503418004</v>
      </c>
      <c r="H49" s="927"/>
    </row>
    <row r="50" spans="1:8" x14ac:dyDescent="0.25">
      <c r="A50" s="6">
        <v>1944</v>
      </c>
      <c r="B50" s="940">
        <f>'US sources'!D49*B$73/'US sources'!D$72</f>
        <v>39.145673076923075</v>
      </c>
      <c r="C50" s="936">
        <f>'US sources'!H49</f>
        <v>10.53867000025793</v>
      </c>
      <c r="D50" s="222"/>
      <c r="E50" s="290"/>
      <c r="F50" s="890"/>
      <c r="G50" s="926">
        <f>'US sources'!T49*100</f>
        <v>31.783115863799999</v>
      </c>
      <c r="H50" s="927"/>
    </row>
    <row r="51" spans="1:8" x14ac:dyDescent="0.25">
      <c r="A51" s="6">
        <v>1945</v>
      </c>
      <c r="B51" s="909">
        <f>'US sources'!D50*B$73/'US sources'!D$72</f>
        <v>36.901081730769228</v>
      </c>
      <c r="C51" s="936">
        <f>'US sources'!H50</f>
        <v>11.071193948809938</v>
      </c>
      <c r="D51" s="222"/>
      <c r="E51" s="290"/>
      <c r="F51" s="890"/>
      <c r="G51" s="926">
        <f>'US sources'!T50*100</f>
        <v>32.049173116683995</v>
      </c>
      <c r="H51" s="927"/>
    </row>
    <row r="52" spans="1:8" x14ac:dyDescent="0.25">
      <c r="A52" s="6">
        <v>1946</v>
      </c>
      <c r="B52" s="909"/>
      <c r="C52" s="936">
        <f>'US sources'!H51</f>
        <v>11.762425770547628</v>
      </c>
      <c r="D52" s="222"/>
      <c r="E52" s="290"/>
      <c r="F52" s="890"/>
      <c r="G52" s="926">
        <f>'US sources'!T51*100</f>
        <v>29.875919222831698</v>
      </c>
      <c r="H52" s="927"/>
    </row>
    <row r="53" spans="1:8" x14ac:dyDescent="0.25">
      <c r="A53" s="6">
        <v>1947</v>
      </c>
      <c r="B53" s="909">
        <f>'US sources'!D52*B$73/'US sources'!D$72</f>
        <v>38.606971153846146</v>
      </c>
      <c r="C53" s="936">
        <f>'US sources'!H52</f>
        <v>10.953835923874255</v>
      </c>
      <c r="D53" s="222"/>
      <c r="E53" s="290"/>
      <c r="F53" s="890"/>
      <c r="G53" s="926">
        <f>'US sources'!T52*100</f>
        <v>28.632947802543601</v>
      </c>
      <c r="H53" s="927"/>
    </row>
    <row r="54" spans="1:8" x14ac:dyDescent="0.25">
      <c r="A54" s="6">
        <v>1948</v>
      </c>
      <c r="B54" s="909">
        <f>'US sources'!D53*B$73/'US sources'!D$72</f>
        <v>38.068269230769218</v>
      </c>
      <c r="C54" s="936">
        <f>'US sources'!H53</f>
        <v>11.269872474143945</v>
      </c>
      <c r="D54" s="222">
        <f>'US sources'!J53</f>
        <v>32.799999999999997</v>
      </c>
      <c r="E54" s="221"/>
      <c r="F54" s="1163"/>
      <c r="G54" s="926">
        <f>'US sources'!T53*100</f>
        <v>28.0200034379959</v>
      </c>
      <c r="H54" s="927"/>
    </row>
    <row r="55" spans="1:8" x14ac:dyDescent="0.25">
      <c r="A55" s="6">
        <v>1949</v>
      </c>
      <c r="B55" s="909">
        <f>'US sources'!D54*B$73/'US sources'!D$72</f>
        <v>38.427403846153837</v>
      </c>
      <c r="C55" s="936">
        <f>'US sources'!H54</f>
        <v>10.946064706587993</v>
      </c>
      <c r="D55" s="222">
        <f>'US sources'!J54</f>
        <v>34.299999999999997</v>
      </c>
      <c r="E55" s="290"/>
      <c r="F55" s="891">
        <f>F$69/'US sources'!R$68*'US sources'!R54</f>
        <v>149.12518287125442</v>
      </c>
      <c r="G55" s="926">
        <f>'US sources'!T54*100</f>
        <v>27.141278982162497</v>
      </c>
      <c r="H55" s="927"/>
    </row>
    <row r="56" spans="1:8" x14ac:dyDescent="0.25">
      <c r="A56" s="6">
        <v>1950</v>
      </c>
      <c r="B56" s="909">
        <f>'US sources'!D55*B$73/'US sources'!D$72</f>
        <v>38.696754807692301</v>
      </c>
      <c r="C56" s="936">
        <f>'US sources'!H55</f>
        <v>11.360065498282971</v>
      </c>
      <c r="D56" s="222">
        <f>'US sources'!J55</f>
        <v>32.200000000000003</v>
      </c>
      <c r="E56" s="290"/>
      <c r="F56" s="891">
        <f>F$69/'US sources'!R$68*'US sources'!R55</f>
        <v>147.36545096268321</v>
      </c>
      <c r="G56" s="926">
        <f>'US sources'!T55*100</f>
        <v>28.481638431549101</v>
      </c>
      <c r="H56" s="927">
        <f>'US sources'!U55</f>
        <v>30.279657244682312</v>
      </c>
    </row>
    <row r="57" spans="1:8" x14ac:dyDescent="0.25">
      <c r="A57" s="6">
        <v>1951</v>
      </c>
      <c r="B57" s="909">
        <f>'US sources'!D56*B$73/'US sources'!D$72</f>
        <v>37.349999999999994</v>
      </c>
      <c r="C57" s="936">
        <f>'US sources'!H56</f>
        <v>10.518335555718981</v>
      </c>
      <c r="D57" s="222">
        <f>'US sources'!J56</f>
        <v>30.2</v>
      </c>
      <c r="E57" s="290"/>
      <c r="F57" s="891">
        <f>F$69/'US sources'!R$68*'US sources'!R56</f>
        <v>146.17263218327716</v>
      </c>
      <c r="G57" s="926">
        <f>'US sources'!T56*100</f>
        <v>28.0541270971298</v>
      </c>
      <c r="H57" s="927"/>
    </row>
    <row r="58" spans="1:8" x14ac:dyDescent="0.25">
      <c r="A58" s="6">
        <v>1952</v>
      </c>
      <c r="B58" s="909">
        <f>'US sources'!D57*B$73/'US sources'!D$72</f>
        <v>37.349999999999994</v>
      </c>
      <c r="C58" s="936">
        <f>'US sources'!H57</f>
        <v>9.7583202165547416</v>
      </c>
      <c r="D58" s="222">
        <f>'US sources'!J57</f>
        <v>29.3</v>
      </c>
      <c r="E58" s="290"/>
      <c r="F58" s="891">
        <f>F$69/'US sources'!R$68*'US sources'!R57</f>
        <v>151.14466373494153</v>
      </c>
      <c r="G58" s="926">
        <f>'US sources'!T57*100</f>
        <v>27.719229459762602</v>
      </c>
      <c r="H58" s="927"/>
    </row>
    <row r="59" spans="1:8" x14ac:dyDescent="0.25">
      <c r="A59" s="6">
        <v>1953</v>
      </c>
      <c r="B59" s="909"/>
      <c r="C59" s="936">
        <f>'US sources'!H58</f>
        <v>9.0810897702186377</v>
      </c>
      <c r="D59" s="222"/>
      <c r="E59" s="290"/>
      <c r="F59" s="891">
        <f>F$69/'US sources'!R$68*'US sources'!R58</f>
        <v>152.73918466224586</v>
      </c>
      <c r="G59" s="926">
        <f>'US sources'!T58*100</f>
        <v>26.490643620490999</v>
      </c>
      <c r="H59" s="927">
        <f>'US sources'!U58</f>
        <v>29.737985134124756</v>
      </c>
    </row>
    <row r="60" spans="1:8" x14ac:dyDescent="0.25">
      <c r="A60" s="6">
        <v>1954</v>
      </c>
      <c r="B60" s="909">
        <f>'US sources'!D59*B$73/'US sources'!D$72</f>
        <v>38.517187499999991</v>
      </c>
      <c r="C60" s="936">
        <f>'US sources'!H59</f>
        <v>9.3904559145803042</v>
      </c>
      <c r="D60" s="222"/>
      <c r="E60" s="290"/>
      <c r="F60" s="891">
        <f>F$69/'US sources'!R$68*'US sources'!R59</f>
        <v>154.15707463418255</v>
      </c>
      <c r="G60" s="926">
        <f>'US sources'!T59*100</f>
        <v>27.180957794189396</v>
      </c>
      <c r="H60" s="927"/>
    </row>
    <row r="61" spans="1:8" x14ac:dyDescent="0.25">
      <c r="A61" s="6">
        <v>1955</v>
      </c>
      <c r="B61" s="909">
        <f>'US sources'!D60*B$73/'US sources'!D$72</f>
        <v>37.709134615384613</v>
      </c>
      <c r="C61" s="936">
        <f>'US sources'!H60</f>
        <v>9.1805282675712654</v>
      </c>
      <c r="D61" s="222">
        <f>'US sources'!J60</f>
        <v>26.2</v>
      </c>
      <c r="E61" s="290"/>
      <c r="F61" s="891">
        <f>F$69/'US sources'!R$68*'US sources'!R60</f>
        <v>159.35906029786508</v>
      </c>
      <c r="G61" s="926">
        <f>'US sources'!T60*100</f>
        <v>27.484807372093201</v>
      </c>
      <c r="H61" s="927"/>
    </row>
    <row r="62" spans="1:8" x14ac:dyDescent="0.25">
      <c r="A62" s="6">
        <v>1956</v>
      </c>
      <c r="B62" s="909">
        <f>'US sources'!D61*B$73/'US sources'!D$72</f>
        <v>37.26021634615384</v>
      </c>
      <c r="C62" s="936">
        <f>'US sources'!H61</f>
        <v>9.0869757576587151</v>
      </c>
      <c r="D62" s="222">
        <f>'US sources'!J61</f>
        <v>23.4</v>
      </c>
      <c r="E62" s="290"/>
      <c r="F62" s="891">
        <f>F$69/'US sources'!R$68*'US sources'!R61</f>
        <v>159.17033151138506</v>
      </c>
      <c r="G62" s="926">
        <f>'US sources'!T61*100</f>
        <v>27.839663624763499</v>
      </c>
      <c r="H62" s="927">
        <f>'US sources'!U61</f>
        <v>32.843872904777527</v>
      </c>
    </row>
    <row r="63" spans="1:8" x14ac:dyDescent="0.25">
      <c r="A63" s="6">
        <v>1957</v>
      </c>
      <c r="B63" s="909">
        <f>'US sources'!D62*B$73/'US sources'!D$72</f>
        <v>37.529567307692297</v>
      </c>
      <c r="C63" s="936">
        <f>'US sources'!H62</f>
        <v>8.9818851566021518</v>
      </c>
      <c r="D63" s="222">
        <f>'US sources'!J62</f>
        <v>23.8</v>
      </c>
      <c r="E63" s="290"/>
      <c r="F63" s="891">
        <f>F$69/'US sources'!R$68*'US sources'!R62</f>
        <v>162.11447681473933</v>
      </c>
      <c r="G63" s="926">
        <f>'US sources'!T62*100</f>
        <v>27.469632029533397</v>
      </c>
      <c r="H63" s="927"/>
    </row>
    <row r="64" spans="1:8" ht="15.75" thickBot="1" x14ac:dyDescent="0.3">
      <c r="A64" s="6">
        <v>1958</v>
      </c>
      <c r="B64" s="909">
        <f>'US sources'!D63*B$73/'US sources'!D$72</f>
        <v>37.349999999999994</v>
      </c>
      <c r="C64" s="936">
        <f>'US sources'!H63</f>
        <v>8.8335735001955893</v>
      </c>
      <c r="D64" s="895">
        <f>'US sources'!J63</f>
        <v>24.3</v>
      </c>
      <c r="E64" s="290"/>
      <c r="F64" s="891">
        <f>F$69/'US sources'!R$68*'US sources'!R63</f>
        <v>166.52561480357281</v>
      </c>
      <c r="G64" s="926">
        <f>'US sources'!T63*100</f>
        <v>27.053764462471001</v>
      </c>
      <c r="H64" s="927"/>
    </row>
    <row r="65" spans="1:8" ht="15.75" thickTop="1" x14ac:dyDescent="0.25">
      <c r="A65" s="6">
        <v>1959</v>
      </c>
      <c r="B65" s="909">
        <f>'US sources'!D64*B$73/'US sources'!D$72</f>
        <v>37.888701923076916</v>
      </c>
      <c r="C65" s="936">
        <f>'US sources'!H64</f>
        <v>8.7478520785266909</v>
      </c>
      <c r="D65" s="222">
        <f>'US sources'!K64</f>
        <v>22.4</v>
      </c>
      <c r="E65" s="290"/>
      <c r="F65" s="891">
        <f>F$69/'US sources'!R$68*'US sources'!R64</f>
        <v>166.9283548973589</v>
      </c>
      <c r="G65" s="926">
        <f>'US sources'!T64*100</f>
        <v>27.701950073242198</v>
      </c>
      <c r="H65" s="927">
        <f>'US sources'!U64</f>
        <v>26.821419596672058</v>
      </c>
    </row>
    <row r="66" spans="1:8" x14ac:dyDescent="0.25">
      <c r="A66" s="6">
        <v>1960</v>
      </c>
      <c r="B66" s="909">
        <f>'US sources'!D65*B$73/'US sources'!D$72</f>
        <v>37.97848557692307</v>
      </c>
      <c r="C66" s="936">
        <f>'US sources'!H65</f>
        <v>8.3565900921357628</v>
      </c>
      <c r="D66" s="222">
        <f>'US sources'!K65</f>
        <v>22.2</v>
      </c>
      <c r="E66" s="290"/>
      <c r="F66" s="891">
        <f>F$69/'US sources'!R$68*'US sources'!R65</f>
        <v>171.82664310173186</v>
      </c>
      <c r="G66" s="926">
        <f>'US sources'!T65*100</f>
        <v>27.698367834091197</v>
      </c>
      <c r="H66" s="927"/>
    </row>
    <row r="67" spans="1:8" x14ac:dyDescent="0.25">
      <c r="A67" s="6">
        <v>1961</v>
      </c>
      <c r="B67" s="909">
        <f>'US sources'!D66*B$73/'US sources'!D$72</f>
        <v>38.786538461538456</v>
      </c>
      <c r="C67" s="936">
        <f>'US sources'!H66</f>
        <v>8.3376005383909941</v>
      </c>
      <c r="D67" s="222">
        <f>'US sources'!K66</f>
        <v>21.9</v>
      </c>
      <c r="E67" s="1124">
        <f>'US sources'!M66</f>
        <v>16.399999999999999</v>
      </c>
      <c r="F67" s="891">
        <f>F$69/'US sources'!R$68*'US sources'!R66</f>
        <v>173.4942280691495</v>
      </c>
      <c r="G67" s="926">
        <f>'US sources'!T66*100</f>
        <v>27.894976735115101</v>
      </c>
      <c r="H67" s="927"/>
    </row>
    <row r="68" spans="1:8" x14ac:dyDescent="0.25">
      <c r="A68" s="6">
        <v>1962</v>
      </c>
      <c r="B68" s="909">
        <f>'US sources'!D67*B$73/'US sources'!D$72</f>
        <v>37.798918269230761</v>
      </c>
      <c r="C68" s="936">
        <f>'US sources'!H67</f>
        <v>8.2736755670745552</v>
      </c>
      <c r="D68" s="222">
        <f>'US sources'!K67</f>
        <v>21</v>
      </c>
      <c r="E68" s="1124"/>
      <c r="F68" s="891">
        <f>F$69/'US sources'!R$68*'US sources'!R67</f>
        <v>174.07250663731978</v>
      </c>
      <c r="G68" s="926">
        <f>'US sources'!T67*100</f>
        <v>28.031855821609504</v>
      </c>
      <c r="H68" s="927">
        <f>'US sources'!U67</f>
        <v>31.492152810096741</v>
      </c>
    </row>
    <row r="69" spans="1:8" x14ac:dyDescent="0.25">
      <c r="A69" s="6">
        <v>1963</v>
      </c>
      <c r="B69" s="909">
        <f>'US sources'!D68*B$73/'US sources'!D$72</f>
        <v>37.529567307692297</v>
      </c>
      <c r="C69" s="936">
        <f>'US sources'!H68</f>
        <v>8.1639366576136148</v>
      </c>
      <c r="D69" s="222">
        <f>'US sources'!K68</f>
        <v>19.5</v>
      </c>
      <c r="E69" s="1124"/>
      <c r="F69" s="1156">
        <f>F$79/'US sources'!Q$78*'US sources'!Q68</f>
        <v>176.86991869918697</v>
      </c>
      <c r="G69" s="926">
        <f>'US sources'!T68*100</f>
        <v>27.538937330246</v>
      </c>
      <c r="H69" s="927"/>
    </row>
    <row r="70" spans="1:8" x14ac:dyDescent="0.25">
      <c r="A70" s="6">
        <v>1964</v>
      </c>
      <c r="B70" s="909">
        <f>'US sources'!D69*B$73/'US sources'!D$72</f>
        <v>37.619350961538451</v>
      </c>
      <c r="C70" s="936">
        <f>'US sources'!H69</f>
        <v>8.0207510462667724</v>
      </c>
      <c r="D70" s="222">
        <f>'US sources'!K69</f>
        <v>19</v>
      </c>
      <c r="E70" s="1124"/>
      <c r="F70" s="222">
        <f>F$79/'US sources'!Q$78*'US sources'!Q69</f>
        <v>176.09756097560975</v>
      </c>
      <c r="G70" s="926">
        <f>'US sources'!T69*100</f>
        <v>27.046018838882503</v>
      </c>
      <c r="H70" s="927"/>
    </row>
    <row r="71" spans="1:8" x14ac:dyDescent="0.25">
      <c r="A71" s="6">
        <v>1965</v>
      </c>
      <c r="B71" s="909">
        <f>'US sources'!D70*B$73/'US sources'!D$72</f>
        <v>37.439783653846149</v>
      </c>
      <c r="C71" s="936">
        <f>'US sources'!H70</f>
        <v>8.065064694401487</v>
      </c>
      <c r="D71" s="222">
        <f>'US sources'!K70</f>
        <v>17.3</v>
      </c>
      <c r="E71" s="1124"/>
      <c r="F71" s="222">
        <f>F$79/'US sources'!Q$78*'US sources'!Q70</f>
        <v>183.22041553748869</v>
      </c>
      <c r="G71" s="926">
        <f>'US sources'!T70*100</f>
        <v>26.801577210426299</v>
      </c>
      <c r="H71" s="927">
        <f>'US sources'!U70</f>
        <v>31.555834412574768</v>
      </c>
    </row>
    <row r="72" spans="1:8" x14ac:dyDescent="0.25">
      <c r="A72" s="6">
        <v>1966</v>
      </c>
      <c r="B72" s="909">
        <f>'US sources'!D71*B$73/'US sources'!D$72</f>
        <v>37.08064903846153</v>
      </c>
      <c r="C72" s="936">
        <f>'US sources'!H71</f>
        <v>8.3681843007293182</v>
      </c>
      <c r="D72" s="222">
        <f>'US sources'!K71</f>
        <v>14.7</v>
      </c>
      <c r="E72" s="1124"/>
      <c r="F72" s="222">
        <f>F$79/'US sources'!Q$78*'US sources'!Q71</f>
        <v>178.50045167118338</v>
      </c>
      <c r="G72" s="926">
        <f>'US sources'!T71*100</f>
        <v>26.557135581970197</v>
      </c>
      <c r="H72" s="927"/>
    </row>
    <row r="73" spans="1:8" x14ac:dyDescent="0.25">
      <c r="A73" s="6">
        <v>1967</v>
      </c>
      <c r="B73" s="940">
        <f>'US sources'!E72*100+1.15</f>
        <v>37.349999999999994</v>
      </c>
      <c r="C73" s="936">
        <f>'US sources'!H72</f>
        <v>8.4253319526665713</v>
      </c>
      <c r="D73" s="222">
        <f>'US sources'!K72</f>
        <v>14.2</v>
      </c>
      <c r="E73" s="1124"/>
      <c r="F73" s="222">
        <f>F$79/'US sources'!Q$78*'US sources'!Q72</f>
        <v>180.21680216802167</v>
      </c>
      <c r="G73" s="926">
        <f>'US sources'!T72*100</f>
        <v>26.471599936485301</v>
      </c>
      <c r="H73" s="927"/>
    </row>
    <row r="74" spans="1:8" x14ac:dyDescent="0.25">
      <c r="A74" s="6">
        <v>1968</v>
      </c>
      <c r="B74" s="909">
        <f>'US sources'!E73*100+1.15</f>
        <v>36.249999999999993</v>
      </c>
      <c r="C74" s="936">
        <f>'US sources'!H73</f>
        <v>8.3519414859066643</v>
      </c>
      <c r="D74" s="222">
        <f>'US sources'!K73</f>
        <v>12.8</v>
      </c>
      <c r="E74" s="1124"/>
      <c r="F74" s="222">
        <f>F$79/'US sources'!Q$78*'US sources'!Q73</f>
        <v>186.4814814814815</v>
      </c>
      <c r="G74" s="926">
        <f>'US sources'!T73*100</f>
        <v>26.781845092773398</v>
      </c>
      <c r="H74" s="927">
        <f>'US sources'!U73</f>
        <v>23.784817755222321</v>
      </c>
    </row>
    <row r="75" spans="1:8" x14ac:dyDescent="0.25">
      <c r="A75" s="6">
        <v>1969</v>
      </c>
      <c r="B75" s="909">
        <f>'US sources'!E74*100+1.15</f>
        <v>36.449999999999996</v>
      </c>
      <c r="C75" s="936">
        <f>'US sources'!H74</f>
        <v>8.0174220214230285</v>
      </c>
      <c r="D75" s="222">
        <f>'US sources'!K74</f>
        <v>12.1</v>
      </c>
      <c r="E75" s="1124"/>
      <c r="F75" s="222">
        <f>F$79/'US sources'!Q$78*'US sources'!Q74</f>
        <v>186.82475158084912</v>
      </c>
      <c r="G75" s="926">
        <f>'US sources'!T74*100</f>
        <v>26.150816679000798</v>
      </c>
      <c r="H75" s="927"/>
    </row>
    <row r="76" spans="1:8" x14ac:dyDescent="0.25">
      <c r="A76" s="6">
        <v>1970</v>
      </c>
      <c r="B76" s="909">
        <f>'US sources'!E75*100+1.15</f>
        <v>36.849999999999994</v>
      </c>
      <c r="C76" s="936">
        <f>'US sources'!H75</f>
        <v>7.8038458864426294</v>
      </c>
      <c r="D76" s="222">
        <f>'US sources'!K75</f>
        <v>12.6</v>
      </c>
      <c r="E76" s="1124"/>
      <c r="F76" s="222">
        <f>F$79/'US sources'!Q$78*'US sources'!Q75</f>
        <v>184.85094850948508</v>
      </c>
      <c r="G76" s="926">
        <f>'US sources'!T75*100</f>
        <v>25.814172625541698</v>
      </c>
      <c r="H76" s="927"/>
    </row>
    <row r="77" spans="1:8" x14ac:dyDescent="0.25">
      <c r="A77" s="6">
        <v>1971</v>
      </c>
      <c r="B77" s="909">
        <f>'US sources'!E76*100+1.15</f>
        <v>37.049999999999997</v>
      </c>
      <c r="C77" s="936">
        <f>'US sources'!H76</f>
        <v>7.7860816660916825</v>
      </c>
      <c r="D77" s="222">
        <f>'US sources'!K76</f>
        <v>12.5</v>
      </c>
      <c r="E77" s="1124"/>
      <c r="F77" s="222">
        <f>F$79/'US sources'!Q$78*'US sources'!Q76</f>
        <v>190</v>
      </c>
      <c r="G77" s="926">
        <f>'US sources'!T76*100</f>
        <v>25.3864169120789</v>
      </c>
      <c r="H77" s="927">
        <f>'US sources'!U76</f>
        <v>31.449055671691895</v>
      </c>
    </row>
    <row r="78" spans="1:8" x14ac:dyDescent="0.25">
      <c r="A78" s="6">
        <v>1972</v>
      </c>
      <c r="B78" s="909">
        <f>'US sources'!E77*100+1.15</f>
        <v>37.349999999999994</v>
      </c>
      <c r="C78" s="936">
        <f>'US sources'!H77</f>
        <v>7.7541268798518805</v>
      </c>
      <c r="D78" s="222">
        <f>'US sources'!K77</f>
        <v>11.9</v>
      </c>
      <c r="E78" s="1124">
        <f>'US sources'!M77</f>
        <v>15.8</v>
      </c>
      <c r="F78" s="1157">
        <f>F$79/'US sources'!Q$78*'US sources'!Q77</f>
        <v>194.11924119241192</v>
      </c>
      <c r="G78" s="926">
        <f>'US sources'!T77*100</f>
        <v>24.690343439578999</v>
      </c>
      <c r="H78" s="927"/>
    </row>
    <row r="79" spans="1:8" x14ac:dyDescent="0.25">
      <c r="A79" s="6">
        <v>1973</v>
      </c>
      <c r="B79" s="909">
        <f>'US sources'!E78*100+1.15</f>
        <v>37.15</v>
      </c>
      <c r="C79" s="936">
        <f>'US sources'!H78</f>
        <v>7.7419961675539462</v>
      </c>
      <c r="D79" s="222">
        <f>'US sources'!K78</f>
        <v>11.1</v>
      </c>
      <c r="E79" s="1124">
        <f>'US sources'!M78</f>
        <v>15.2</v>
      </c>
      <c r="F79" s="1161">
        <f>'US sources'!P78*100</f>
        <v>190</v>
      </c>
      <c r="G79" s="926">
        <f>'US sources'!T78*100</f>
        <v>23.8200113177299</v>
      </c>
      <c r="H79" s="927"/>
    </row>
    <row r="80" spans="1:8" x14ac:dyDescent="0.25">
      <c r="A80" s="6">
        <v>1974</v>
      </c>
      <c r="B80" s="909">
        <f>'US sources'!E79*100+1.15</f>
        <v>36.549999999999997</v>
      </c>
      <c r="C80" s="936">
        <f>'US sources'!H79</f>
        <v>8.123618917085782</v>
      </c>
      <c r="D80" s="222">
        <f>'US sources'!K79</f>
        <v>11.2</v>
      </c>
      <c r="E80" s="1124"/>
      <c r="F80" s="1161">
        <f>'US sources'!P79*100</f>
        <v>191</v>
      </c>
      <c r="G80" s="926">
        <f>'US sources'!T79*100</f>
        <v>23.378595709800702</v>
      </c>
      <c r="H80" s="927"/>
    </row>
    <row r="81" spans="1:8" x14ac:dyDescent="0.25">
      <c r="A81" s="6">
        <v>1975</v>
      </c>
      <c r="B81" s="909">
        <f>'US sources'!E80*100+1.15</f>
        <v>37.049999999999997</v>
      </c>
      <c r="C81" s="936">
        <f>'US sources'!H80</f>
        <v>8.0058801501615697</v>
      </c>
      <c r="D81" s="222">
        <f>'US sources'!K80</f>
        <v>12.3</v>
      </c>
      <c r="E81" s="1124"/>
      <c r="F81" s="1161">
        <f>'US sources'!P80*100</f>
        <v>191</v>
      </c>
      <c r="G81" s="926">
        <f>'US sources'!T80*100</f>
        <v>22.7575019001961</v>
      </c>
      <c r="H81" s="927"/>
    </row>
    <row r="82" spans="1:8" x14ac:dyDescent="0.25">
      <c r="A82" s="6">
        <v>1976</v>
      </c>
      <c r="B82" s="909">
        <f>'US sources'!E81*100+1.15</f>
        <v>37.049999999999997</v>
      </c>
      <c r="C82" s="936">
        <f>'US sources'!H81</f>
        <v>7.8891961987813497</v>
      </c>
      <c r="D82" s="222">
        <f>'US sources'!K81</f>
        <v>11.8</v>
      </c>
      <c r="E82" s="1124"/>
      <c r="F82" s="1161">
        <f>'US sources'!P81*100</f>
        <v>194</v>
      </c>
      <c r="G82" s="926">
        <f>'US sources'!T81*100</f>
        <v>22.103437781333902</v>
      </c>
      <c r="H82" s="927"/>
    </row>
    <row r="83" spans="1:8" x14ac:dyDescent="0.25">
      <c r="A83" s="6">
        <v>1977</v>
      </c>
      <c r="B83" s="909">
        <f>'US sources'!E82*100+1.15</f>
        <v>37.349999999999994</v>
      </c>
      <c r="C83" s="936">
        <f>'US sources'!H82</f>
        <v>7.8992263574060786</v>
      </c>
      <c r="D83" s="222">
        <f>'US sources'!K82</f>
        <v>11.6</v>
      </c>
      <c r="E83" s="1124"/>
      <c r="F83" s="1161">
        <f>'US sources'!P82*100</f>
        <v>194</v>
      </c>
      <c r="G83" s="926">
        <f>'US sources'!T82*100</f>
        <v>21.824899315834102</v>
      </c>
      <c r="H83" s="927">
        <f>'US sources'!U82</f>
        <v>35.320371389389038</v>
      </c>
    </row>
    <row r="84" spans="1:8" x14ac:dyDescent="0.25">
      <c r="A84" s="6">
        <v>1978</v>
      </c>
      <c r="B84" s="909">
        <f>'US sources'!E83*100+1.15</f>
        <v>37.449999999999996</v>
      </c>
      <c r="C84" s="936">
        <f>'US sources'!H83</f>
        <v>7.9526089866496275</v>
      </c>
      <c r="D84" s="222">
        <f>'US sources'!K83</f>
        <v>11.4</v>
      </c>
      <c r="E84" s="1124"/>
      <c r="F84" s="1161">
        <f>'US sources'!P83*100</f>
        <v>193</v>
      </c>
      <c r="G84" s="926">
        <f>'US sources'!T83*100</f>
        <v>21.604233980178801</v>
      </c>
      <c r="H84" s="927"/>
    </row>
    <row r="85" spans="1:8" x14ac:dyDescent="0.25">
      <c r="A85" s="6">
        <v>1979</v>
      </c>
      <c r="B85" s="909">
        <f>'US sources'!E84*100+1.15</f>
        <v>37.75</v>
      </c>
      <c r="C85" s="936">
        <f>'US sources'!H84</f>
        <v>8.0324098037332945</v>
      </c>
      <c r="D85" s="222">
        <f>'US sources'!K84</f>
        <v>11.7</v>
      </c>
      <c r="E85" s="1124"/>
      <c r="F85" s="1161">
        <f>'US sources'!P84*100</f>
        <v>195</v>
      </c>
      <c r="G85" s="926">
        <f>'US sources'!T84*100</f>
        <v>22.358711063861801</v>
      </c>
      <c r="H85" s="927"/>
    </row>
    <row r="86" spans="1:8" x14ac:dyDescent="0.25">
      <c r="A86" s="6">
        <v>1980</v>
      </c>
      <c r="B86" s="909">
        <f>'US sources'!E85*100+1.15</f>
        <v>37.85</v>
      </c>
      <c r="C86" s="936">
        <f>'US sources'!H85</f>
        <v>8.1767146253680529</v>
      </c>
      <c r="D86" s="222">
        <f>'US sources'!K85</f>
        <v>13</v>
      </c>
      <c r="E86" s="1124">
        <f>'US sources'!M85</f>
        <v>15.9</v>
      </c>
      <c r="F86" s="1161">
        <f>'US sources'!P85*100</f>
        <v>194</v>
      </c>
      <c r="G86" s="926">
        <f>'US sources'!T85*100</f>
        <v>22.5036412477493</v>
      </c>
      <c r="H86" s="927"/>
    </row>
    <row r="87" spans="1:8" x14ac:dyDescent="0.25">
      <c r="A87" s="6">
        <v>1981</v>
      </c>
      <c r="B87" s="909">
        <f>'US sources'!E86*100+1.15</f>
        <v>38.449999999999996</v>
      </c>
      <c r="C87" s="936">
        <f>'US sources'!H86</f>
        <v>8.026075546927979</v>
      </c>
      <c r="D87" s="222">
        <f>'US sources'!K86</f>
        <v>14</v>
      </c>
      <c r="E87" s="1124">
        <f>'US sources'!M86</f>
        <v>16.3</v>
      </c>
      <c r="F87" s="1161">
        <f>'US sources'!P86*100</f>
        <v>199</v>
      </c>
      <c r="G87" s="926">
        <f>'US sources'!T86*100</f>
        <v>23.3259260654449</v>
      </c>
      <c r="H87" s="927"/>
    </row>
    <row r="88" spans="1:8" x14ac:dyDescent="0.25">
      <c r="A88" s="6">
        <v>1982</v>
      </c>
      <c r="B88" s="909">
        <f>'US sources'!E87*100+1.15</f>
        <v>39.549999999999997</v>
      </c>
      <c r="C88" s="936">
        <f>'US sources'!H87</f>
        <v>8.3899380716959886</v>
      </c>
      <c r="D88" s="222">
        <f>'US sources'!K87</f>
        <v>15</v>
      </c>
      <c r="E88" s="1124">
        <f>'US sources'!M87</f>
        <v>17.3</v>
      </c>
      <c r="F88" s="1161">
        <f>'US sources'!P87*100</f>
        <v>200</v>
      </c>
      <c r="G88" s="926">
        <f>'US sources'!T87*100</f>
        <v>23.734565079212199</v>
      </c>
      <c r="H88" s="927"/>
    </row>
    <row r="89" spans="1:8" x14ac:dyDescent="0.25">
      <c r="A89" s="6">
        <v>1983</v>
      </c>
      <c r="B89" s="909">
        <f>'US sources'!E88*100+1.15</f>
        <v>40.049999999999997</v>
      </c>
      <c r="C89" s="936">
        <f>'US sources'!H88</f>
        <v>8.5929026489475131</v>
      </c>
      <c r="D89" s="222">
        <f>'US sources'!K88</f>
        <v>15.2</v>
      </c>
      <c r="E89" s="1124">
        <f>'US sources'!M88</f>
        <v>18.100000000000001</v>
      </c>
      <c r="F89" s="1161">
        <f>'US sources'!P88*100</f>
        <v>202</v>
      </c>
      <c r="G89" s="926">
        <f>'US sources'!T88*100</f>
        <v>22.656503319740303</v>
      </c>
      <c r="H89" s="927">
        <f>'US sources'!U88</f>
        <v>30.513998866081238</v>
      </c>
    </row>
    <row r="90" spans="1:8" x14ac:dyDescent="0.25">
      <c r="A90" s="6">
        <v>1984</v>
      </c>
      <c r="B90" s="909">
        <f>'US sources'!E89*100+1.15</f>
        <v>40.049999999999997</v>
      </c>
      <c r="C90" s="936">
        <f>'US sources'!H89</f>
        <v>8.8863707222620985</v>
      </c>
      <c r="D90" s="222">
        <f>'US sources'!K89</f>
        <v>14.4</v>
      </c>
      <c r="E90" s="1124">
        <f>'US sources'!M89</f>
        <v>18.2</v>
      </c>
      <c r="F90" s="1161">
        <f>'US sources'!P89*100</f>
        <v>206.99999999999997</v>
      </c>
      <c r="G90" s="926">
        <f>'US sources'!T89*100</f>
        <v>22.879630327224699</v>
      </c>
      <c r="H90" s="927"/>
    </row>
    <row r="91" spans="1:8" x14ac:dyDescent="0.25">
      <c r="A91" s="6">
        <v>1985</v>
      </c>
      <c r="B91" s="909">
        <f>'US sources'!E90*100+1.15</f>
        <v>40.549999999999997</v>
      </c>
      <c r="C91" s="936">
        <f>'US sources'!H90</f>
        <v>9.0945605795137041</v>
      </c>
      <c r="D91" s="222">
        <f>'US sources'!K90</f>
        <v>14</v>
      </c>
      <c r="E91" s="1124">
        <f>'US sources'!M90</f>
        <v>17.8</v>
      </c>
      <c r="F91" s="1161">
        <f>'US sources'!P90*100</f>
        <v>202.99999999999997</v>
      </c>
      <c r="G91" s="926">
        <f>'US sources'!T90*100</f>
        <v>23.066528141498598</v>
      </c>
      <c r="H91" s="927"/>
    </row>
    <row r="92" spans="1:8" x14ac:dyDescent="0.25">
      <c r="A92" s="6">
        <v>1986</v>
      </c>
      <c r="B92" s="909">
        <f>'US sources'!E91*100+1.15</f>
        <v>40.85</v>
      </c>
      <c r="C92" s="936">
        <f>'US sources'!H91</f>
        <v>9.1292990690663967</v>
      </c>
      <c r="D92" s="222">
        <f>'US sources'!K91</f>
        <v>13.6</v>
      </c>
      <c r="E92" s="1124">
        <f>'US sources'!M91</f>
        <v>18</v>
      </c>
      <c r="F92" s="1161">
        <f>'US sources'!P91*100</f>
        <v>204</v>
      </c>
      <c r="G92" s="926">
        <f>'US sources'!T91*100</f>
        <v>22.911106050014499</v>
      </c>
      <c r="H92" s="927">
        <f>'US sources'!U91</f>
        <v>30.204778909683228</v>
      </c>
    </row>
    <row r="93" spans="1:8" x14ac:dyDescent="0.25">
      <c r="A93" s="6">
        <v>1987</v>
      </c>
      <c r="B93" s="909">
        <f>'US sources'!E92*100+1.15</f>
        <v>41.050000000000004</v>
      </c>
      <c r="C93" s="936">
        <f>'US sources'!H92</f>
        <v>10.746260633305884</v>
      </c>
      <c r="D93" s="222">
        <f>'US sources'!K92</f>
        <v>13.4</v>
      </c>
      <c r="E93" s="1124">
        <f>'US sources'!M92</f>
        <v>18.600000000000001</v>
      </c>
      <c r="F93" s="1161">
        <f>'US sources'!P92*100</f>
        <v>209</v>
      </c>
      <c r="G93" s="926">
        <f>'US sources'!T92*100</f>
        <v>24.6088072657585</v>
      </c>
      <c r="H93" s="927"/>
    </row>
    <row r="94" spans="1:8" x14ac:dyDescent="0.25">
      <c r="A94" s="6">
        <v>1988</v>
      </c>
      <c r="B94" s="909">
        <f>'US sources'!E93*100+1.15</f>
        <v>41.35</v>
      </c>
      <c r="C94" s="936">
        <f>'US sources'!H93</f>
        <v>13.165480795439365</v>
      </c>
      <c r="D94" s="222">
        <f>'US sources'!K93</f>
        <v>13</v>
      </c>
      <c r="E94" s="1124">
        <f>'US sources'!M93</f>
        <v>18.100000000000001</v>
      </c>
      <c r="F94" s="1161">
        <f>'US sources'!P93*100</f>
        <v>210</v>
      </c>
      <c r="G94" s="926">
        <f>'US sources'!T93*100</f>
        <v>26.496446132659901</v>
      </c>
      <c r="H94" s="927"/>
    </row>
    <row r="95" spans="1:8" x14ac:dyDescent="0.25">
      <c r="A95" s="6">
        <v>1989</v>
      </c>
      <c r="B95" s="909">
        <f>'US sources'!E94*100+1.15</f>
        <v>41.949999999999996</v>
      </c>
      <c r="C95" s="936">
        <f>'US sources'!H94</f>
        <v>12.611494478689435</v>
      </c>
      <c r="D95" s="222">
        <f>'US sources'!K94</f>
        <v>12.8</v>
      </c>
      <c r="E95" s="1124">
        <f>'US sources'!M94</f>
        <v>18.2</v>
      </c>
      <c r="F95" s="1161">
        <f>'US sources'!P94*100</f>
        <v>208</v>
      </c>
      <c r="G95" s="926">
        <f>'US sources'!T94*100</f>
        <v>26.571738719940203</v>
      </c>
      <c r="H95" s="927">
        <f>'US sources'!U94</f>
        <v>35.204815864562988</v>
      </c>
    </row>
    <row r="96" spans="1:8" x14ac:dyDescent="0.25">
      <c r="A96" s="6">
        <v>1990</v>
      </c>
      <c r="B96" s="909">
        <f>'US sources'!E95*100+1.15</f>
        <v>41.75</v>
      </c>
      <c r="C96" s="936">
        <f>'US sources'!H95</f>
        <v>12.981647252493072</v>
      </c>
      <c r="D96" s="222">
        <f>'US sources'!K95</f>
        <v>13.5</v>
      </c>
      <c r="E96" s="1124">
        <f>'US sources'!M95</f>
        <v>18.100000000000001</v>
      </c>
      <c r="F96" s="1161">
        <f>'US sources'!P95*100</f>
        <v>212</v>
      </c>
      <c r="G96" s="926">
        <f>'US sources'!T95*100</f>
        <v>26.657256484031699</v>
      </c>
      <c r="H96" s="927"/>
    </row>
    <row r="97" spans="1:8" x14ac:dyDescent="0.25">
      <c r="A97" s="6">
        <v>1991</v>
      </c>
      <c r="B97" s="909">
        <f>'US sources'!E96*100+1.15</f>
        <v>41.75</v>
      </c>
      <c r="C97" s="936">
        <f>'US sources'!H96</f>
        <v>12.167379448376485</v>
      </c>
      <c r="D97" s="222">
        <f>'US sources'!K96</f>
        <v>14.2</v>
      </c>
      <c r="E97" s="1124">
        <f>'US sources'!M96</f>
        <v>18.3</v>
      </c>
      <c r="F97" s="1161">
        <f>'US sources'!P96*100</f>
        <v>212</v>
      </c>
      <c r="G97" s="926">
        <f>'US sources'!T96*100</f>
        <v>25.9941697120667</v>
      </c>
      <c r="H97" s="927"/>
    </row>
    <row r="98" spans="1:8" x14ac:dyDescent="0.25">
      <c r="A98" s="6">
        <v>1992</v>
      </c>
      <c r="B98" s="909">
        <f>'US sources'!E97*100+1.15</f>
        <v>42.449999999999996</v>
      </c>
      <c r="C98" s="936">
        <f>'US sources'!H97</f>
        <v>13.479744861469998</v>
      </c>
      <c r="D98" s="222">
        <f>'US sources'!K97</f>
        <v>14.8</v>
      </c>
      <c r="E98" s="1124">
        <f>'US sources'!M97</f>
        <v>18.600000000000001</v>
      </c>
      <c r="F98" s="1161">
        <f>'US sources'!P97*100</f>
        <v>208</v>
      </c>
      <c r="G98" s="926">
        <f>'US sources'!T97*100</f>
        <v>27.566269040107699</v>
      </c>
      <c r="H98" s="927">
        <f>'US sources'!U97</f>
        <v>34.953638911247253</v>
      </c>
    </row>
    <row r="99" spans="1:8" x14ac:dyDescent="0.25">
      <c r="A99" s="6">
        <v>1993</v>
      </c>
      <c r="B99" s="909">
        <f>'US sources'!E98*100</f>
        <v>43.6</v>
      </c>
      <c r="C99" s="936">
        <f>'US sources'!H98</f>
        <v>12.821259920178939</v>
      </c>
      <c r="D99" s="222">
        <f>'US sources'!K98</f>
        <v>15.1</v>
      </c>
      <c r="E99" s="1124">
        <f>'US sources'!M98</f>
        <v>18.600000000000001</v>
      </c>
      <c r="F99" s="1161">
        <f>'US sources'!P98*100</f>
        <v>211</v>
      </c>
      <c r="G99" s="926">
        <f>'US sources'!T98*100</f>
        <v>27.686855196952799</v>
      </c>
      <c r="H99" s="927"/>
    </row>
    <row r="100" spans="1:8" x14ac:dyDescent="0.25">
      <c r="A100" s="6">
        <v>1994</v>
      </c>
      <c r="B100" s="909">
        <f>'US sources'!E99*100</f>
        <v>43.6</v>
      </c>
      <c r="C100" s="936">
        <f>'US sources'!H99</f>
        <v>12.852119853413258</v>
      </c>
      <c r="D100" s="222">
        <f>'US sources'!K99</f>
        <v>14.5</v>
      </c>
      <c r="E100" s="1124">
        <f>'US sources'!M99</f>
        <v>17.8</v>
      </c>
      <c r="F100" s="1161">
        <f>'US sources'!P99*100</f>
        <v>219</v>
      </c>
      <c r="G100" s="926">
        <f>'US sources'!T99*100</f>
        <v>27.605798840522798</v>
      </c>
      <c r="H100" s="927"/>
    </row>
    <row r="101" spans="1:8" x14ac:dyDescent="0.25">
      <c r="A101" s="6">
        <v>1995</v>
      </c>
      <c r="B101" s="909">
        <f>'US sources'!E100*100</f>
        <v>43.3</v>
      </c>
      <c r="C101" s="936">
        <f>'US sources'!H100</f>
        <v>13.53</v>
      </c>
      <c r="D101" s="222">
        <f>'US sources'!K100</f>
        <v>13.8</v>
      </c>
      <c r="E101" s="1124">
        <f>'US sources'!M100</f>
        <v>17.100000000000001</v>
      </c>
      <c r="F101" s="1161">
        <f>'US sources'!P100*100</f>
        <v>222.00000000000003</v>
      </c>
      <c r="G101" s="926">
        <f>'US sources'!T100*100</f>
        <v>27.9182016849518</v>
      </c>
      <c r="H101" s="927">
        <f>'US sources'!U100</f>
        <v>33.21097195148468</v>
      </c>
    </row>
    <row r="102" spans="1:8" x14ac:dyDescent="0.25">
      <c r="A102" s="6">
        <v>1996</v>
      </c>
      <c r="B102" s="909">
        <f>'US sources'!E101*100</f>
        <v>43.7</v>
      </c>
      <c r="C102" s="936">
        <f>'US sources'!H101</f>
        <v>14.11</v>
      </c>
      <c r="D102" s="222">
        <f>'US sources'!K101</f>
        <v>13.7</v>
      </c>
      <c r="E102" s="1124">
        <f>'US sources'!M101</f>
        <v>17.2</v>
      </c>
      <c r="F102" s="1161">
        <f>'US sources'!P101*100</f>
        <v>221</v>
      </c>
      <c r="G102" s="926">
        <f>'US sources'!T101*100</f>
        <v>28.577533364295999</v>
      </c>
      <c r="H102" s="927"/>
    </row>
    <row r="103" spans="1:8" x14ac:dyDescent="0.25">
      <c r="A103" s="6">
        <v>1997</v>
      </c>
      <c r="B103" s="909">
        <f>'US sources'!E102*100</f>
        <v>44</v>
      </c>
      <c r="C103" s="936">
        <f>'US sources'!H102</f>
        <v>14.77</v>
      </c>
      <c r="D103" s="222">
        <f>'US sources'!K102</f>
        <v>13.3</v>
      </c>
      <c r="E103" s="1124">
        <f>'US sources'!M102</f>
        <v>17.2</v>
      </c>
      <c r="F103" s="1161">
        <f>'US sources'!P102*100</f>
        <v>220.00000000000003</v>
      </c>
      <c r="G103" s="926">
        <f>'US sources'!T102*100</f>
        <v>29.462435841560403</v>
      </c>
      <c r="H103" s="927"/>
    </row>
    <row r="104" spans="1:8" x14ac:dyDescent="0.25">
      <c r="A104" s="6">
        <v>1998</v>
      </c>
      <c r="B104" s="909">
        <f>'US sources'!E103*100</f>
        <v>43.9</v>
      </c>
      <c r="C104" s="936">
        <f>'US sources'!H103</f>
        <v>15.29</v>
      </c>
      <c r="D104" s="222">
        <f>'US sources'!K103</f>
        <v>12.7</v>
      </c>
      <c r="E104" s="1124">
        <f>'US sources'!M103</f>
        <v>17.100000000000001</v>
      </c>
      <c r="F104" s="1161">
        <f>'US sources'!P103*100</f>
        <v>220.00000000000003</v>
      </c>
      <c r="G104" s="926">
        <f>'US sources'!T103*100</f>
        <v>30.7043939828873</v>
      </c>
      <c r="H104" s="927">
        <f>'US sources'!U103</f>
        <v>34.087872505187988</v>
      </c>
    </row>
    <row r="105" spans="1:8" x14ac:dyDescent="0.25">
      <c r="A105" s="6">
        <v>1999</v>
      </c>
      <c r="B105" s="909">
        <f>'US sources'!E104*100</f>
        <v>44.1</v>
      </c>
      <c r="C105" s="936">
        <f>'US sources'!H104</f>
        <v>15.87</v>
      </c>
      <c r="D105" s="222">
        <f>'US sources'!K104</f>
        <v>11.9</v>
      </c>
      <c r="E105" s="1124">
        <f>'US sources'!M104</f>
        <v>17.100000000000001</v>
      </c>
      <c r="F105" s="1161">
        <f>'US sources'!P104*100</f>
        <v>218.00000000000003</v>
      </c>
      <c r="G105" s="926">
        <f>'US sources'!T104*100</f>
        <v>31.470489501953097</v>
      </c>
      <c r="H105" s="927"/>
    </row>
    <row r="106" spans="1:8" x14ac:dyDescent="0.25">
      <c r="A106" s="6">
        <v>2000</v>
      </c>
      <c r="B106" s="909">
        <f>'US sources'!E105*100</f>
        <v>44.2</v>
      </c>
      <c r="C106" s="936">
        <f>'US sources'!H105</f>
        <v>16.489999999999998</v>
      </c>
      <c r="D106" s="222">
        <f>'US sources'!K105</f>
        <v>11.3</v>
      </c>
      <c r="E106" s="1124">
        <f>'US sources'!M105</f>
        <v>16.899999999999999</v>
      </c>
      <c r="F106" s="1161">
        <f>'US sources'!P105*100</f>
        <v>223</v>
      </c>
      <c r="G106" s="926">
        <f>'US sources'!T105*100</f>
        <v>32.299152016639695</v>
      </c>
      <c r="H106" s="927"/>
    </row>
    <row r="107" spans="1:8" x14ac:dyDescent="0.25">
      <c r="A107" s="6">
        <v>2001</v>
      </c>
      <c r="B107" s="909">
        <f>'US sources'!E106*100</f>
        <v>44.6</v>
      </c>
      <c r="C107" s="936">
        <f>'US sources'!H106</f>
        <v>15.37</v>
      </c>
      <c r="D107" s="222">
        <f>'US sources'!K106</f>
        <v>11.7</v>
      </c>
      <c r="E107" s="1124">
        <f>'US sources'!M106</f>
        <v>16.8</v>
      </c>
      <c r="F107" s="1161">
        <f>'US sources'!P106*100</f>
        <v>223</v>
      </c>
      <c r="G107" s="926">
        <f>'US sources'!T106*100</f>
        <v>31.334158778190602</v>
      </c>
      <c r="H107" s="927">
        <f>'US sources'!U106</f>
        <v>33.893167972564697</v>
      </c>
    </row>
    <row r="108" spans="1:8" x14ac:dyDescent="0.25">
      <c r="A108" s="6">
        <v>2002</v>
      </c>
      <c r="B108" s="909">
        <f>'US sources'!E107*100</f>
        <v>44.3</v>
      </c>
      <c r="C108" s="936">
        <f>'US sources'!H107</f>
        <v>14.989000000000001</v>
      </c>
      <c r="D108" s="222">
        <f>'US sources'!K107</f>
        <v>12.1</v>
      </c>
      <c r="E108" s="1124">
        <f>'US sources'!M107</f>
        <v>16.899999999999999</v>
      </c>
      <c r="F108" s="1161">
        <f>'US sources'!P107*100</f>
        <v>227.99999999999997</v>
      </c>
      <c r="G108" s="926">
        <f>'US sources'!T107*100</f>
        <v>30.1581501960754</v>
      </c>
      <c r="H108" s="927"/>
    </row>
    <row r="109" spans="1:8" x14ac:dyDescent="0.25">
      <c r="A109" s="6">
        <v>2003</v>
      </c>
      <c r="B109" s="909">
        <f>'US sources'!E108*100</f>
        <v>44.5</v>
      </c>
      <c r="C109" s="936">
        <f>'US sources'!H108</f>
        <v>15.214</v>
      </c>
      <c r="D109" s="222">
        <f>'US sources'!K108</f>
        <v>12.5</v>
      </c>
      <c r="E109" s="1124">
        <f>'US sources'!M108</f>
        <v>17.5</v>
      </c>
      <c r="F109" s="1161">
        <f>'US sources'!P108*100</f>
        <v>224.00000000000003</v>
      </c>
      <c r="G109" s="926">
        <f>'US sources'!T108*100</f>
        <v>30.323013663291899</v>
      </c>
      <c r="H109" s="927"/>
    </row>
    <row r="110" spans="1:8" x14ac:dyDescent="0.25">
      <c r="A110" s="6">
        <v>2004</v>
      </c>
      <c r="B110" s="909">
        <f>'US sources'!E109*100</f>
        <v>44.7</v>
      </c>
      <c r="C110" s="936">
        <f>'US sources'!H109</f>
        <v>16.337</v>
      </c>
      <c r="D110" s="222">
        <f>'US sources'!K109</f>
        <v>12.7</v>
      </c>
      <c r="E110" s="1124">
        <f>'US sources'!M109</f>
        <v>17.399999999999999</v>
      </c>
      <c r="F110" s="1161">
        <f>'US sources'!P109*100</f>
        <v>224.00000000000003</v>
      </c>
      <c r="G110" s="926">
        <f>'US sources'!T109*100</f>
        <v>31.475982069969199</v>
      </c>
      <c r="H110" s="927">
        <f>'US sources'!U109</f>
        <v>34.220835566520691</v>
      </c>
    </row>
    <row r="111" spans="1:8" x14ac:dyDescent="0.25">
      <c r="A111" s="6">
        <v>2005</v>
      </c>
      <c r="B111" s="909">
        <f>'US sources'!E110*100</f>
        <v>45</v>
      </c>
      <c r="C111" s="936">
        <f>'US sources'!H110</f>
        <v>17.681000000000001</v>
      </c>
      <c r="D111" s="222">
        <f>'US sources'!K110</f>
        <v>12.6</v>
      </c>
      <c r="E111" s="1124">
        <f>'US sources'!M110</f>
        <v>17.3</v>
      </c>
      <c r="F111" s="1161">
        <f>'US sources'!P110*100</f>
        <v>225.99999999999997</v>
      </c>
      <c r="G111" s="926">
        <f>'US sources'!T110*100</f>
        <v>32.096618413925199</v>
      </c>
      <c r="H111" s="927"/>
    </row>
    <row r="112" spans="1:8" x14ac:dyDescent="0.25">
      <c r="A112" s="6">
        <v>2006</v>
      </c>
      <c r="B112" s="909">
        <f>'US sources'!E111*100</f>
        <v>45.2</v>
      </c>
      <c r="C112" s="936">
        <f>'US sources'!H111</f>
        <v>18.059000000000001</v>
      </c>
      <c r="D112" s="222">
        <f>'US sources'!K111</f>
        <v>12.3</v>
      </c>
      <c r="E112" s="1124">
        <f>'US sources'!M111</f>
        <v>17</v>
      </c>
      <c r="F112" s="1161">
        <f>'US sources'!P111*100</f>
        <v>227</v>
      </c>
      <c r="G112" s="926">
        <f>'US sources'!T111*100</f>
        <v>32.830104231834397</v>
      </c>
      <c r="H112" s="927"/>
    </row>
    <row r="113" spans="1:8" x14ac:dyDescent="0.25">
      <c r="A113" s="6">
        <v>2007</v>
      </c>
      <c r="B113" s="909">
        <f>'US sources'!E112*100</f>
        <v>44.4</v>
      </c>
      <c r="C113" s="936">
        <f>'US sources'!H112</f>
        <v>18.327000000000002</v>
      </c>
      <c r="D113" s="222">
        <f>'US sources'!K112</f>
        <v>12.5</v>
      </c>
      <c r="E113" s="1124">
        <f>'US sources'!M112</f>
        <v>17.5</v>
      </c>
      <c r="F113" s="1161">
        <f>'US sources'!P112*100</f>
        <v>233</v>
      </c>
      <c r="G113" s="926">
        <f>'US sources'!T112*100</f>
        <v>33.960363268852198</v>
      </c>
      <c r="H113" s="927">
        <f>'US sources'!U112</f>
        <v>33.893167972564697</v>
      </c>
    </row>
    <row r="114" spans="1:8" x14ac:dyDescent="0.25">
      <c r="A114" s="6">
        <v>2008</v>
      </c>
      <c r="B114" s="909">
        <f>'US sources'!E113*100</f>
        <v>45</v>
      </c>
      <c r="C114" s="936">
        <f>'US sources'!H113</f>
        <v>17.891999999999999</v>
      </c>
      <c r="D114" s="222">
        <f>'US sources'!K113</f>
        <v>13.2</v>
      </c>
      <c r="E114" s="1160">
        <f>'US sources'!M113</f>
        <v>17.3</v>
      </c>
      <c r="F114" s="1161">
        <f>'US sources'!P113*100</f>
        <v>231.99999999999997</v>
      </c>
      <c r="G114" s="926">
        <f>'US sources'!T113*100</f>
        <v>36.090961098670995</v>
      </c>
      <c r="H114" s="927"/>
    </row>
    <row r="115" spans="1:8" x14ac:dyDescent="0.25">
      <c r="A115" s="6">
        <v>2009</v>
      </c>
      <c r="B115" s="909">
        <f>'US sources'!E114*100</f>
        <v>45.6</v>
      </c>
      <c r="C115" s="936">
        <f>'US sources'!H114</f>
        <v>16.678999999999998</v>
      </c>
      <c r="D115" s="222">
        <f>'US sources'!K114</f>
        <v>14.3</v>
      </c>
      <c r="E115" s="1124">
        <f>E$114/'US sources'!N$113*'US sources'!N114</f>
        <v>16.500000000000004</v>
      </c>
      <c r="F115" s="1161">
        <f>'US sources'!P114*100</f>
        <v>235</v>
      </c>
      <c r="G115" s="926">
        <f>'US sources'!T114*100</f>
        <v>36.149084568023696</v>
      </c>
      <c r="H115" s="927"/>
    </row>
    <row r="116" spans="1:8" x14ac:dyDescent="0.25">
      <c r="A116" s="6">
        <v>2010</v>
      </c>
      <c r="B116" s="909">
        <f>'US sources'!E115*100</f>
        <v>45.6</v>
      </c>
      <c r="C116" s="936">
        <f>'US sources'!H115</f>
        <v>17.451000000000001</v>
      </c>
      <c r="D116" s="222">
        <f>'US sources'!K115</f>
        <v>15.1</v>
      </c>
      <c r="E116" s="1124">
        <f>E$114/'US sources'!N$113*'US sources'!N115</f>
        <v>17.400000000000002</v>
      </c>
      <c r="F116" s="1161">
        <f>'US sources'!P115*100</f>
        <v>238</v>
      </c>
      <c r="G116" s="926">
        <f>'US sources'!T115*100</f>
        <v>37.5691384077072</v>
      </c>
      <c r="H116" s="927">
        <f>'US sources'!U115</f>
        <v>34.220835566520691</v>
      </c>
    </row>
    <row r="117" spans="1:8" x14ac:dyDescent="0.25">
      <c r="A117" s="6">
        <v>2011</v>
      </c>
      <c r="B117" s="909">
        <f>'US sources'!E116*100</f>
        <v>46.300000000000004</v>
      </c>
      <c r="C117" s="936">
        <f>'US sources'!H116</f>
        <v>17.466999999999999</v>
      </c>
      <c r="D117" s="222">
        <f>'US sources'!K116</f>
        <v>15</v>
      </c>
      <c r="E117" s="1124">
        <f>E$114/'US sources'!N$113*'US sources'!N116</f>
        <v>17.100000000000005</v>
      </c>
      <c r="F117" s="1161">
        <f>'US sources'!P116*100</f>
        <v>240</v>
      </c>
      <c r="G117" s="926">
        <f>'US sources'!T116*100</f>
        <v>37.431365251541102</v>
      </c>
      <c r="H117" s="927"/>
    </row>
    <row r="118" spans="1:8" x14ac:dyDescent="0.25">
      <c r="A118" s="6">
        <v>2012</v>
      </c>
      <c r="B118" s="924">
        <f>'US sources'!E117*100</f>
        <v>46.300000000000004</v>
      </c>
      <c r="C118" s="927">
        <f>'US sources'!H117</f>
        <v>18.875</v>
      </c>
      <c r="D118" s="736">
        <f>'US sources'!K117</f>
        <v>15</v>
      </c>
      <c r="E118" s="1124">
        <f>E$114/'US sources'!N$113*'US sources'!N117</f>
        <v>17.400000000000002</v>
      </c>
      <c r="F118" s="1161">
        <f>'US sources'!P117*100</f>
        <v>243.00000000000003</v>
      </c>
      <c r="G118" s="926">
        <f>'US sources'!T117*100</f>
        <v>38.848647475242601</v>
      </c>
      <c r="H118" s="927"/>
    </row>
    <row r="119" spans="1:8" x14ac:dyDescent="0.25">
      <c r="A119" s="6">
        <v>2013</v>
      </c>
      <c r="B119" s="1139">
        <f>'US sources'!E118*100</f>
        <v>45.9</v>
      </c>
      <c r="C119" s="936">
        <f>'US sources'!H118</f>
        <v>17.425000000000001</v>
      </c>
      <c r="D119" s="1157">
        <f>'US sources'!K118</f>
        <v>14.5</v>
      </c>
      <c r="E119" s="1124">
        <f>E$114/'US sources'!N$113*'US sources'!N118</f>
        <v>17.200000000000003</v>
      </c>
      <c r="F119" s="1161">
        <f>'US sources'!P118*100</f>
        <v>243.00000000000003</v>
      </c>
      <c r="G119" s="926">
        <f>'US sources'!T118*100</f>
        <v>37.031683325767503</v>
      </c>
      <c r="H119" s="927">
        <f>'US sources'!U118</f>
        <v>36.291766166687012</v>
      </c>
    </row>
    <row r="120" spans="1:8" x14ac:dyDescent="0.25">
      <c r="A120" s="6">
        <v>2014</v>
      </c>
      <c r="B120" s="909">
        <f>B$119/'US sources'!F$118*'US sources'!F119</f>
        <v>45.605139186295503</v>
      </c>
      <c r="C120" s="936">
        <f>'US sources'!H119</f>
        <v>17.984999999999999</v>
      </c>
      <c r="D120" s="222">
        <f>E$119/'US sources'!L$118*'US sources'!L119</f>
        <v>17.200000000000003</v>
      </c>
      <c r="E120" s="1124">
        <f>E$114/'US sources'!N$113*'US sources'!N119</f>
        <v>17.5</v>
      </c>
      <c r="F120" s="1161">
        <f>'US sources'!P119*100</f>
        <v>241</v>
      </c>
      <c r="G120" s="926">
        <f>'US sources'!T119*100</f>
        <v>37.244617938995397</v>
      </c>
      <c r="H120" s="927"/>
    </row>
    <row r="121" spans="1:8" ht="15.75" thickBot="1" x14ac:dyDescent="0.3">
      <c r="A121" s="143">
        <v>2015</v>
      </c>
      <c r="B121" s="1140">
        <f>B$119/'US sources'!F$118*'US sources'!F120</f>
        <v>45.408565310492499</v>
      </c>
      <c r="C121" s="925">
        <f>'US sources'!H120</f>
        <v>18.39</v>
      </c>
      <c r="D121" s="895">
        <f>E$119/'US sources'!L$118*'US sources'!L120</f>
        <v>15.689189189189191</v>
      </c>
      <c r="E121" s="1159"/>
      <c r="F121" s="1162">
        <f>'US sources'!P120*100</f>
        <v>247.00000000000003</v>
      </c>
      <c r="G121" s="1128"/>
      <c r="H121" s="1129"/>
    </row>
    <row r="122" spans="1:8" ht="15.75" thickTop="1" x14ac:dyDescent="0.25">
      <c r="B122" s="120"/>
      <c r="D122" s="120"/>
      <c r="E122" s="120"/>
      <c r="F122" s="120"/>
      <c r="G122" s="120"/>
      <c r="H122" s="120"/>
    </row>
    <row r="123" spans="1:8" x14ac:dyDescent="0.25">
      <c r="A123" s="42" t="s">
        <v>70</v>
      </c>
      <c r="B123" s="1005" t="s">
        <v>71</v>
      </c>
      <c r="C123" s="1005"/>
      <c r="D123" s="43"/>
      <c r="E123" s="19"/>
      <c r="F123" s="43"/>
      <c r="G123" s="19"/>
      <c r="H123" s="19"/>
    </row>
    <row r="124" spans="1:8" x14ac:dyDescent="0.25">
      <c r="A124" s="42"/>
      <c r="B124" s="1110" t="s">
        <v>485</v>
      </c>
      <c r="C124" s="1110"/>
      <c r="D124" s="43"/>
      <c r="E124" s="19"/>
      <c r="F124" s="43"/>
      <c r="G124" s="19"/>
      <c r="H124" s="19"/>
    </row>
    <row r="125" spans="1:8" ht="30" customHeight="1" x14ac:dyDescent="0.25">
      <c r="A125" s="42" t="s">
        <v>72</v>
      </c>
      <c r="B125" s="1510" t="s">
        <v>486</v>
      </c>
      <c r="C125" s="1510"/>
      <c r="D125" s="1510"/>
      <c r="E125" s="1510"/>
      <c r="F125" s="1510"/>
      <c r="G125" s="1510"/>
      <c r="H125" s="1510"/>
    </row>
    <row r="126" spans="1:8" x14ac:dyDescent="0.25">
      <c r="A126" s="46" t="s">
        <v>73</v>
      </c>
      <c r="B126" s="878"/>
      <c r="C126" s="878"/>
      <c r="D126" s="878"/>
      <c r="E126" s="935"/>
      <c r="F126" s="45"/>
      <c r="G126" s="45"/>
      <c r="H126" s="45"/>
    </row>
    <row r="127" spans="1:8" s="90" customFormat="1" ht="99" customHeight="1" x14ac:dyDescent="0.25">
      <c r="A127" s="980" t="s">
        <v>55</v>
      </c>
      <c r="B127" s="1508" t="s">
        <v>777</v>
      </c>
      <c r="C127" s="1508"/>
      <c r="D127" s="1508"/>
      <c r="E127" s="1508"/>
      <c r="F127" s="1508"/>
      <c r="G127" s="1508"/>
      <c r="H127" s="1508"/>
    </row>
    <row r="128" spans="1:8" s="90" customFormat="1" ht="53.25" customHeight="1" x14ac:dyDescent="0.25">
      <c r="A128" s="980" t="s">
        <v>56</v>
      </c>
      <c r="B128" s="1553" t="s">
        <v>757</v>
      </c>
      <c r="C128" s="1508"/>
      <c r="D128" s="1508"/>
      <c r="E128" s="1508"/>
      <c r="F128" s="1508"/>
      <c r="G128" s="1508"/>
      <c r="H128" s="1508"/>
    </row>
    <row r="129" spans="1:8" s="90" customFormat="1" ht="78" customHeight="1" x14ac:dyDescent="0.25">
      <c r="A129" s="980" t="s">
        <v>57</v>
      </c>
      <c r="B129" s="1553" t="s">
        <v>786</v>
      </c>
      <c r="C129" s="1553"/>
      <c r="D129" s="1553"/>
      <c r="E129" s="1553"/>
      <c r="F129" s="1553"/>
      <c r="G129" s="1553"/>
      <c r="H129" s="1553"/>
    </row>
    <row r="130" spans="1:8" ht="55.5" customHeight="1" x14ac:dyDescent="0.25">
      <c r="A130" s="980" t="s">
        <v>58</v>
      </c>
      <c r="B130" s="1508" t="s">
        <v>787</v>
      </c>
      <c r="C130" s="1508"/>
      <c r="D130" s="1508"/>
      <c r="E130" s="1508"/>
      <c r="F130" s="1508"/>
      <c r="G130" s="1508"/>
      <c r="H130" s="1508"/>
    </row>
    <row r="131" spans="1:8" ht="64.5" customHeight="1" x14ac:dyDescent="0.25">
      <c r="A131" s="980" t="s">
        <v>76</v>
      </c>
      <c r="B131" s="1553" t="s">
        <v>806</v>
      </c>
      <c r="C131" s="1508"/>
      <c r="D131" s="1508"/>
      <c r="E131" s="1508"/>
      <c r="F131" s="1508"/>
      <c r="G131" s="1508"/>
      <c r="H131" s="1508"/>
    </row>
    <row r="132" spans="1:8" x14ac:dyDescent="0.25">
      <c r="A132" s="19"/>
      <c r="B132" s="32"/>
      <c r="C132" s="32"/>
      <c r="D132" s="32"/>
      <c r="E132" s="32"/>
      <c r="F132" s="32"/>
    </row>
    <row r="133" spans="1:8" x14ac:dyDescent="0.25">
      <c r="B133" s="1503" t="s">
        <v>78</v>
      </c>
      <c r="C133" s="1503"/>
      <c r="D133" s="32"/>
      <c r="E133" s="32"/>
      <c r="F133" s="32"/>
    </row>
    <row r="135" spans="1:8" x14ac:dyDescent="0.25">
      <c r="D135" s="918"/>
      <c r="E135" s="918"/>
    </row>
    <row r="136" spans="1:8" x14ac:dyDescent="0.25">
      <c r="D136" s="919"/>
      <c r="E136" s="919"/>
    </row>
    <row r="137" spans="1:8" x14ac:dyDescent="0.25">
      <c r="D137" s="919"/>
      <c r="E137" s="919"/>
    </row>
  </sheetData>
  <mergeCells count="12">
    <mergeCell ref="B1:H1"/>
    <mergeCell ref="D3:E3"/>
    <mergeCell ref="B133:C133"/>
    <mergeCell ref="G3:H3"/>
    <mergeCell ref="B127:H127"/>
    <mergeCell ref="B128:H128"/>
    <mergeCell ref="B125:H125"/>
    <mergeCell ref="D2:E2"/>
    <mergeCell ref="G2:H2"/>
    <mergeCell ref="B129:H129"/>
    <mergeCell ref="B130:H130"/>
    <mergeCell ref="B131:H131"/>
  </mergeCells>
  <hyperlinks>
    <hyperlink ref="B133" location="'UK sources'!A1" display="Explore the original series, references, and sources" xr:uid="{00000000-0004-0000-3100-000000000000}"/>
    <hyperlink ref="C133" location="'UK sources'!A1" display="'UK sources'!A1" xr:uid="{00000000-0004-0000-3100-000001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C157"/>
  <sheetViews>
    <sheetView workbookViewId="0">
      <pane xSplit="1" ySplit="4" topLeftCell="B5" activePane="bottomRight" state="frozen"/>
      <selection pane="topRight" activeCell="B1" sqref="B1"/>
      <selection pane="bottomLeft" activeCell="A5" sqref="A5"/>
      <selection pane="bottomRight" activeCell="S109" sqref="S109:T109"/>
    </sheetView>
  </sheetViews>
  <sheetFormatPr defaultColWidth="8.85546875" defaultRowHeight="15" x14ac:dyDescent="0.25"/>
  <cols>
    <col min="1" max="1" width="9.7109375" style="51" customWidth="1"/>
    <col min="2" max="2" width="16.42578125" style="70" customWidth="1"/>
    <col min="3" max="3" width="13.85546875" style="70" customWidth="1"/>
    <col min="4" max="4" width="18.85546875" style="70" customWidth="1"/>
    <col min="5" max="5" width="17.85546875" style="70" customWidth="1"/>
    <col min="6" max="6" width="14.42578125" style="112" customWidth="1"/>
    <col min="7" max="7" width="2.42578125" customWidth="1"/>
    <col min="8" max="8" width="17.7109375" style="70" customWidth="1"/>
    <col min="9" max="9" width="2.140625" style="70" customWidth="1"/>
    <col min="10" max="10" width="13.42578125" style="70" customWidth="1"/>
    <col min="11" max="11" width="14.42578125" style="70" customWidth="1"/>
    <col min="12" max="12" width="15" style="112" customWidth="1"/>
    <col min="13" max="13" width="20.28515625" style="70" customWidth="1"/>
    <col min="14" max="14" width="19.42578125" style="112" customWidth="1"/>
    <col min="15" max="15" width="2.28515625" customWidth="1"/>
    <col min="16" max="16" width="15" customWidth="1"/>
    <col min="17" max="17" width="14.28515625" customWidth="1"/>
    <col min="18" max="18" width="15.42578125" customWidth="1"/>
    <col min="19" max="19" width="21.42578125" customWidth="1"/>
    <col min="20" max="21" width="16.7109375" customWidth="1"/>
    <col min="22" max="22" width="3.140625" customWidth="1"/>
    <col min="23" max="23" width="3.140625" style="70" customWidth="1"/>
  </cols>
  <sheetData>
    <row r="1" spans="1:27" ht="27" thickBot="1" x14ac:dyDescent="0.45">
      <c r="B1" s="1612" t="s">
        <v>752</v>
      </c>
      <c r="C1" s="1568"/>
      <c r="D1" s="1568"/>
      <c r="E1" s="1568"/>
      <c r="F1" s="1568"/>
      <c r="G1" s="1568"/>
      <c r="H1" s="1568"/>
      <c r="I1" s="1568"/>
      <c r="J1" s="1568"/>
      <c r="K1" s="1568"/>
      <c r="L1" s="1568"/>
      <c r="M1" s="1568"/>
      <c r="N1" s="1568"/>
      <c r="O1" s="1568"/>
      <c r="P1" s="1568"/>
      <c r="Q1" s="1568"/>
      <c r="R1" s="1568"/>
      <c r="S1" s="1568"/>
      <c r="T1" s="1568"/>
      <c r="U1" s="1569"/>
      <c r="V1" s="256"/>
    </row>
    <row r="2" spans="1:27" x14ac:dyDescent="0.25">
      <c r="B2" s="1517" t="s">
        <v>175</v>
      </c>
      <c r="C2" s="1518"/>
      <c r="D2" s="1518"/>
      <c r="E2" s="1518"/>
      <c r="F2" s="1519"/>
      <c r="G2" s="58"/>
      <c r="H2" s="109" t="s">
        <v>61</v>
      </c>
      <c r="I2" s="59"/>
      <c r="J2" s="1517" t="s">
        <v>62</v>
      </c>
      <c r="K2" s="1518"/>
      <c r="L2" s="1518"/>
      <c r="M2" s="1518"/>
      <c r="N2" s="1519"/>
      <c r="O2" s="59"/>
      <c r="P2" s="1544" t="s">
        <v>280</v>
      </c>
      <c r="Q2" s="1545"/>
      <c r="R2" s="1545"/>
      <c r="S2" s="871"/>
      <c r="T2" s="1544" t="s">
        <v>64</v>
      </c>
      <c r="U2" s="1546"/>
      <c r="V2" s="257"/>
    </row>
    <row r="3" spans="1:27" x14ac:dyDescent="0.25">
      <c r="A3" s="1146" t="s">
        <v>65</v>
      </c>
      <c r="B3" s="834" t="s">
        <v>79</v>
      </c>
      <c r="C3" s="834" t="s">
        <v>80</v>
      </c>
      <c r="D3" s="834" t="s">
        <v>81</v>
      </c>
      <c r="E3" s="834" t="s">
        <v>82</v>
      </c>
      <c r="F3" s="770" t="s">
        <v>83</v>
      </c>
      <c r="G3" s="834"/>
      <c r="H3" s="84" t="s">
        <v>84</v>
      </c>
      <c r="I3" s="834"/>
      <c r="J3" s="60" t="s">
        <v>85</v>
      </c>
      <c r="K3" s="834" t="s">
        <v>86</v>
      </c>
      <c r="L3" s="770" t="s">
        <v>87</v>
      </c>
      <c r="M3" s="834" t="s">
        <v>88</v>
      </c>
      <c r="N3" s="770" t="s">
        <v>277</v>
      </c>
      <c r="O3" s="770"/>
      <c r="P3" s="834" t="s">
        <v>311</v>
      </c>
      <c r="Q3" s="834" t="s">
        <v>312</v>
      </c>
      <c r="R3" s="834" t="s">
        <v>317</v>
      </c>
      <c r="S3" s="770" t="s">
        <v>792</v>
      </c>
      <c r="T3" s="834" t="s">
        <v>793</v>
      </c>
      <c r="U3" s="770" t="s">
        <v>799</v>
      </c>
      <c r="V3" s="251"/>
      <c r="W3" s="246"/>
    </row>
    <row r="4" spans="1:27" ht="105" x14ac:dyDescent="0.25">
      <c r="A4" s="1000" t="s">
        <v>4</v>
      </c>
      <c r="B4" s="1063" t="s">
        <v>397</v>
      </c>
      <c r="C4" s="1063" t="s">
        <v>399</v>
      </c>
      <c r="D4" s="1063" t="s">
        <v>794</v>
      </c>
      <c r="E4" s="1063" t="s">
        <v>398</v>
      </c>
      <c r="F4" s="1064" t="s">
        <v>398</v>
      </c>
      <c r="G4" s="1173"/>
      <c r="H4" s="994" t="s">
        <v>753</v>
      </c>
      <c r="I4" s="1451"/>
      <c r="J4" s="1367" t="s">
        <v>402</v>
      </c>
      <c r="K4" s="1367" t="s">
        <v>401</v>
      </c>
      <c r="L4" s="1368" t="s">
        <v>401</v>
      </c>
      <c r="M4" s="1342" t="s">
        <v>783</v>
      </c>
      <c r="N4" s="1249" t="s">
        <v>784</v>
      </c>
      <c r="O4" s="294"/>
      <c r="P4" s="1166" t="s">
        <v>788</v>
      </c>
      <c r="Q4" s="1125" t="s">
        <v>790</v>
      </c>
      <c r="R4" s="1125" t="s">
        <v>789</v>
      </c>
      <c r="S4" s="1125" t="s">
        <v>791</v>
      </c>
      <c r="T4" s="786" t="s">
        <v>591</v>
      </c>
      <c r="U4" s="1121" t="s">
        <v>588</v>
      </c>
      <c r="V4" s="252"/>
      <c r="W4" s="67"/>
      <c r="X4" s="1606"/>
      <c r="Y4" s="1607"/>
      <c r="Z4" s="1607"/>
      <c r="AA4" s="1607"/>
    </row>
    <row r="5" spans="1:27" x14ac:dyDescent="0.25">
      <c r="A5" s="51">
        <v>1900</v>
      </c>
      <c r="B5" s="1167"/>
      <c r="C5" s="1167"/>
      <c r="D5" s="1167"/>
      <c r="E5" s="1167"/>
      <c r="F5" s="1121"/>
      <c r="G5" s="1200"/>
      <c r="H5" s="1201"/>
      <c r="I5" s="1202"/>
      <c r="J5" s="1387"/>
      <c r="K5" s="1202"/>
      <c r="L5" s="1388"/>
      <c r="M5" s="1202"/>
      <c r="N5" s="219"/>
      <c r="O5" s="1202"/>
      <c r="P5" s="1238"/>
      <c r="Q5" s="1239"/>
      <c r="R5" s="1239"/>
      <c r="S5" s="1202"/>
      <c r="T5" s="1452"/>
      <c r="U5" s="1453"/>
      <c r="V5" s="250"/>
      <c r="W5" s="65"/>
    </row>
    <row r="6" spans="1:27" x14ac:dyDescent="0.25">
      <c r="A6" s="51">
        <v>1901</v>
      </c>
      <c r="B6" s="1167"/>
      <c r="C6" s="1167"/>
      <c r="D6" s="1167"/>
      <c r="E6" s="1167"/>
      <c r="F6" s="1121"/>
      <c r="G6" s="1200"/>
      <c r="H6" s="1201"/>
      <c r="I6" s="1202"/>
      <c r="J6" s="1387"/>
      <c r="K6" s="1202"/>
      <c r="L6" s="1388"/>
      <c r="M6" s="1202"/>
      <c r="N6" s="219"/>
      <c r="O6" s="1202"/>
      <c r="P6" s="1238"/>
      <c r="Q6" s="1239"/>
      <c r="R6" s="1239"/>
      <c r="S6" s="1202"/>
      <c r="T6" s="1452"/>
      <c r="U6" s="1454"/>
      <c r="V6" s="250"/>
      <c r="W6" s="65"/>
    </row>
    <row r="7" spans="1:27" x14ac:dyDescent="0.25">
      <c r="A7" s="51">
        <v>1902</v>
      </c>
      <c r="B7" s="1167"/>
      <c r="C7" s="1167"/>
      <c r="D7" s="1167"/>
      <c r="E7" s="1167"/>
      <c r="F7" s="1121"/>
      <c r="G7" s="1200"/>
      <c r="H7" s="1201"/>
      <c r="I7" s="1202"/>
      <c r="J7" s="1387"/>
      <c r="K7" s="1202"/>
      <c r="L7" s="1388"/>
      <c r="M7" s="1202"/>
      <c r="N7" s="219"/>
      <c r="O7" s="1202"/>
      <c r="P7" s="1238"/>
      <c r="Q7" s="1239"/>
      <c r="R7" s="1239"/>
      <c r="S7" s="1202"/>
      <c r="T7" s="1452"/>
      <c r="U7" s="1168"/>
      <c r="V7" s="250"/>
      <c r="W7" s="65"/>
    </row>
    <row r="8" spans="1:27" x14ac:dyDescent="0.25">
      <c r="A8" s="51">
        <v>1903</v>
      </c>
      <c r="B8" s="1167"/>
      <c r="C8" s="1167"/>
      <c r="D8" s="1167"/>
      <c r="E8" s="1167"/>
      <c r="F8" s="1121"/>
      <c r="G8" s="1200"/>
      <c r="H8" s="1201"/>
      <c r="I8" s="1202"/>
      <c r="J8" s="1387"/>
      <c r="K8" s="1202"/>
      <c r="L8" s="1388"/>
      <c r="M8" s="1202"/>
      <c r="N8" s="219"/>
      <c r="O8" s="1202"/>
      <c r="P8" s="1238"/>
      <c r="Q8" s="1239"/>
      <c r="R8" s="1239"/>
      <c r="S8" s="1202"/>
      <c r="T8" s="1452"/>
      <c r="U8" s="1168"/>
      <c r="V8" s="250"/>
      <c r="W8" s="65"/>
    </row>
    <row r="9" spans="1:27" x14ac:dyDescent="0.25">
      <c r="A9" s="51">
        <v>1904</v>
      </c>
      <c r="B9" s="1167"/>
      <c r="C9" s="1167"/>
      <c r="D9" s="1167"/>
      <c r="E9" s="1167"/>
      <c r="F9" s="1121"/>
      <c r="G9" s="1200"/>
      <c r="H9" s="1201"/>
      <c r="I9" s="1202"/>
      <c r="J9" s="1387"/>
      <c r="K9" s="1202"/>
      <c r="L9" s="1388"/>
      <c r="M9" s="1202"/>
      <c r="N9" s="219"/>
      <c r="O9" s="1202"/>
      <c r="P9" s="1238"/>
      <c r="Q9" s="1239"/>
      <c r="R9" s="1239"/>
      <c r="S9" s="1202"/>
      <c r="T9" s="1452"/>
      <c r="U9" s="1168"/>
      <c r="V9" s="250"/>
      <c r="W9" s="65"/>
    </row>
    <row r="10" spans="1:27" x14ac:dyDescent="0.25">
      <c r="A10" s="51">
        <v>1905</v>
      </c>
      <c r="B10" s="1167"/>
      <c r="C10" s="1167"/>
      <c r="D10" s="1167"/>
      <c r="E10" s="1167"/>
      <c r="F10" s="1121"/>
      <c r="G10" s="1200"/>
      <c r="H10" s="1201"/>
      <c r="I10" s="1202"/>
      <c r="J10" s="1387"/>
      <c r="K10" s="1202"/>
      <c r="L10" s="1388"/>
      <c r="M10" s="1202"/>
      <c r="N10" s="219"/>
      <c r="O10" s="1202"/>
      <c r="P10" s="1238"/>
      <c r="Q10" s="1239"/>
      <c r="R10" s="1239"/>
      <c r="S10" s="1202"/>
      <c r="T10" s="1452"/>
      <c r="U10" s="1168"/>
      <c r="V10" s="250"/>
      <c r="W10" s="65"/>
    </row>
    <row r="11" spans="1:27" x14ac:dyDescent="0.25">
      <c r="A11" s="51">
        <v>1906</v>
      </c>
      <c r="B11" s="1167"/>
      <c r="C11" s="1167"/>
      <c r="D11" s="1167"/>
      <c r="E11" s="1167"/>
      <c r="F11" s="1121"/>
      <c r="G11" s="1200"/>
      <c r="H11" s="1201"/>
      <c r="I11" s="1202"/>
      <c r="J11" s="1387"/>
      <c r="K11" s="1202"/>
      <c r="L11" s="1388"/>
      <c r="M11" s="1202"/>
      <c r="N11" s="219"/>
      <c r="O11" s="1202"/>
      <c r="P11" s="1238"/>
      <c r="Q11" s="1239"/>
      <c r="R11" s="1239"/>
      <c r="S11" s="1202"/>
      <c r="T11" s="1452"/>
      <c r="U11" s="1168"/>
      <c r="V11" s="250"/>
      <c r="W11" s="65"/>
    </row>
    <row r="12" spans="1:27" x14ac:dyDescent="0.25">
      <c r="A12" s="51">
        <v>1907</v>
      </c>
      <c r="B12" s="1167"/>
      <c r="C12" s="1167"/>
      <c r="D12" s="1167"/>
      <c r="E12" s="1167"/>
      <c r="F12" s="1121"/>
      <c r="G12" s="1200"/>
      <c r="H12" s="1201"/>
      <c r="I12" s="1202"/>
      <c r="J12" s="1387"/>
      <c r="K12" s="1202"/>
      <c r="L12" s="1388"/>
      <c r="M12" s="1202"/>
      <c r="N12" s="219"/>
      <c r="O12" s="1202"/>
      <c r="P12" s="1238"/>
      <c r="Q12" s="1239"/>
      <c r="R12" s="1239"/>
      <c r="S12" s="1202"/>
      <c r="T12" s="1452"/>
      <c r="U12" s="1168"/>
      <c r="V12" s="250"/>
      <c r="W12" s="65"/>
    </row>
    <row r="13" spans="1:27" x14ac:dyDescent="0.25">
      <c r="A13" s="51">
        <v>1908</v>
      </c>
      <c r="B13" s="1167"/>
      <c r="C13" s="1167"/>
      <c r="D13" s="1167"/>
      <c r="E13" s="1167"/>
      <c r="F13" s="1121"/>
      <c r="G13" s="1200"/>
      <c r="H13" s="1201"/>
      <c r="I13" s="1202"/>
      <c r="J13" s="1387"/>
      <c r="K13" s="1202"/>
      <c r="L13" s="1388"/>
      <c r="M13" s="1202"/>
      <c r="N13" s="219"/>
      <c r="O13" s="1202"/>
      <c r="P13" s="1238"/>
      <c r="Q13" s="1239"/>
      <c r="R13" s="1239"/>
      <c r="S13" s="1202"/>
      <c r="T13" s="1452"/>
      <c r="U13" s="1168"/>
      <c r="V13" s="250"/>
      <c r="W13" s="65"/>
    </row>
    <row r="14" spans="1:27" x14ac:dyDescent="0.25">
      <c r="A14" s="51">
        <v>1909</v>
      </c>
      <c r="B14" s="1167"/>
      <c r="C14" s="1167"/>
      <c r="D14" s="1167"/>
      <c r="E14" s="1167"/>
      <c r="F14" s="1121"/>
      <c r="G14" s="1200"/>
      <c r="H14" s="1201"/>
      <c r="I14" s="1202"/>
      <c r="J14" s="1387"/>
      <c r="K14" s="1202"/>
      <c r="L14" s="1388"/>
      <c r="M14" s="1202"/>
      <c r="N14" s="219"/>
      <c r="O14" s="1202"/>
      <c r="P14" s="1238"/>
      <c r="Q14" s="1239"/>
      <c r="R14" s="1239"/>
      <c r="S14" s="1202"/>
      <c r="T14" s="1452"/>
      <c r="U14" s="1168"/>
      <c r="V14" s="250"/>
      <c r="W14" s="65"/>
    </row>
    <row r="15" spans="1:27" x14ac:dyDescent="0.25">
      <c r="A15" s="51">
        <v>1910</v>
      </c>
      <c r="B15" s="1167"/>
      <c r="C15" s="1167"/>
      <c r="D15" s="1167"/>
      <c r="E15" s="1167"/>
      <c r="F15" s="1121"/>
      <c r="G15" s="1200"/>
      <c r="H15" s="1201"/>
      <c r="I15" s="1202"/>
      <c r="J15" s="1387"/>
      <c r="K15" s="1202"/>
      <c r="L15" s="1388"/>
      <c r="M15" s="1202"/>
      <c r="N15" s="219"/>
      <c r="O15" s="1202"/>
      <c r="P15" s="1238"/>
      <c r="Q15" s="1239"/>
      <c r="R15" s="1239"/>
      <c r="S15" s="1202"/>
      <c r="T15" s="1452"/>
      <c r="U15" s="1168"/>
      <c r="V15" s="250"/>
      <c r="W15" s="65"/>
    </row>
    <row r="16" spans="1:27" x14ac:dyDescent="0.25">
      <c r="A16" s="51">
        <v>1911</v>
      </c>
      <c r="B16" s="290"/>
      <c r="C16" s="290"/>
      <c r="D16" s="290"/>
      <c r="E16" s="290"/>
      <c r="F16" s="376"/>
      <c r="G16" s="1203"/>
      <c r="H16" s="1201"/>
      <c r="I16" s="1204"/>
      <c r="J16" s="1321"/>
      <c r="K16" s="1204"/>
      <c r="L16" s="1322"/>
      <c r="M16" s="1204"/>
      <c r="N16" s="219"/>
      <c r="O16" s="1204"/>
      <c r="P16" s="1321"/>
      <c r="Q16" s="1204"/>
      <c r="R16" s="1204"/>
      <c r="S16" s="1204"/>
      <c r="T16" s="1452"/>
      <c r="U16" s="1168"/>
      <c r="V16" s="245"/>
      <c r="W16" s="90"/>
    </row>
    <row r="17" spans="1:23" x14ac:dyDescent="0.25">
      <c r="A17" s="51">
        <v>1912</v>
      </c>
      <c r="B17" s="290"/>
      <c r="C17" s="290"/>
      <c r="D17" s="290"/>
      <c r="E17" s="290"/>
      <c r="F17" s="376"/>
      <c r="G17" s="1203"/>
      <c r="H17" s="1201"/>
      <c r="I17" s="1204"/>
      <c r="J17" s="1321"/>
      <c r="K17" s="1204"/>
      <c r="L17" s="1322"/>
      <c r="M17" s="1204"/>
      <c r="N17" s="219"/>
      <c r="O17" s="1204"/>
      <c r="P17" s="1321"/>
      <c r="Q17" s="1204"/>
      <c r="R17" s="1204"/>
      <c r="S17" s="1204"/>
      <c r="T17" s="1452"/>
      <c r="U17" s="377"/>
      <c r="V17" s="245"/>
      <c r="W17" s="90"/>
    </row>
    <row r="18" spans="1:23" x14ac:dyDescent="0.25">
      <c r="A18" s="51">
        <v>1913</v>
      </c>
      <c r="B18" s="290"/>
      <c r="C18" s="290"/>
      <c r="D18" s="290"/>
      <c r="E18" s="290"/>
      <c r="F18" s="376"/>
      <c r="G18" s="1203"/>
      <c r="H18" s="1201">
        <f>'[8]United States'!$D59</f>
        <v>17.960041861867687</v>
      </c>
      <c r="I18" s="1204"/>
      <c r="J18" s="1321"/>
      <c r="K18" s="1204"/>
      <c r="L18" s="1322"/>
      <c r="M18" s="1204"/>
      <c r="N18" s="219"/>
      <c r="O18" s="1204"/>
      <c r="P18" s="1321"/>
      <c r="Q18" s="1204"/>
      <c r="R18" s="1204"/>
      <c r="S18" s="1204"/>
      <c r="T18" s="1452">
        <f>[21]Data!$E15</f>
        <v>0.45085743069648698</v>
      </c>
      <c r="U18" s="377"/>
      <c r="V18" s="245"/>
      <c r="W18" s="90"/>
    </row>
    <row r="19" spans="1:23" x14ac:dyDescent="0.25">
      <c r="A19" s="51">
        <v>1914</v>
      </c>
      <c r="B19" s="290"/>
      <c r="C19" s="290"/>
      <c r="D19" s="290"/>
      <c r="E19" s="290"/>
      <c r="F19" s="376"/>
      <c r="G19" s="1203"/>
      <c r="H19" s="1201">
        <f>'[8]United States'!$D60</f>
        <v>18.15794105921632</v>
      </c>
      <c r="I19" s="1204"/>
      <c r="J19" s="1321"/>
      <c r="K19" s="1204"/>
      <c r="L19" s="1322"/>
      <c r="M19" s="1204"/>
      <c r="N19" s="219"/>
      <c r="O19" s="1204"/>
      <c r="P19" s="1321"/>
      <c r="Q19" s="1204"/>
      <c r="R19" s="1204"/>
      <c r="S19" s="1204"/>
      <c r="T19" s="1452">
        <f>[21]Data!$E16</f>
        <v>0.44556176662445102</v>
      </c>
      <c r="U19" s="377"/>
      <c r="V19" s="245"/>
      <c r="W19" s="90"/>
    </row>
    <row r="20" spans="1:23" x14ac:dyDescent="0.25">
      <c r="A20" s="51">
        <v>1915</v>
      </c>
      <c r="B20" s="290"/>
      <c r="C20" s="290"/>
      <c r="D20" s="290"/>
      <c r="E20" s="290"/>
      <c r="F20" s="376"/>
      <c r="G20" s="1203"/>
      <c r="H20" s="1201">
        <f>'[8]United States'!$D61</f>
        <v>17.577725000000001</v>
      </c>
      <c r="I20" s="1204"/>
      <c r="J20" s="1321"/>
      <c r="K20" s="1204"/>
      <c r="L20" s="1322"/>
      <c r="M20" s="1204"/>
      <c r="N20" s="219"/>
      <c r="O20" s="1204"/>
      <c r="P20" s="1321"/>
      <c r="Q20" s="1204"/>
      <c r="R20" s="1204"/>
      <c r="S20" s="1204"/>
      <c r="T20" s="1452">
        <f>[21]Data!$E17</f>
        <v>0.44607320427894598</v>
      </c>
      <c r="U20" s="377"/>
      <c r="V20" s="245"/>
      <c r="W20" s="90"/>
    </row>
    <row r="21" spans="1:23" x14ac:dyDescent="0.25">
      <c r="A21" s="51">
        <v>1916</v>
      </c>
      <c r="B21" s="290"/>
      <c r="C21" s="290"/>
      <c r="D21" s="290"/>
      <c r="E21" s="290"/>
      <c r="F21" s="376"/>
      <c r="G21" s="1203"/>
      <c r="H21" s="1201">
        <f>'[8]United States'!$D62</f>
        <v>18.573066775406247</v>
      </c>
      <c r="I21" s="1204"/>
      <c r="J21" s="1321"/>
      <c r="K21" s="1204"/>
      <c r="L21" s="1322"/>
      <c r="M21" s="1204"/>
      <c r="N21" s="219"/>
      <c r="O21" s="1204"/>
      <c r="P21" s="1321"/>
      <c r="Q21" s="1204"/>
      <c r="R21" s="1204"/>
      <c r="S21" s="1204"/>
      <c r="T21" s="1452">
        <f>[21]Data!$E18</f>
        <v>0.43269959092140198</v>
      </c>
      <c r="U21" s="377"/>
      <c r="V21" s="245"/>
      <c r="W21" s="90"/>
    </row>
    <row r="22" spans="1:23" x14ac:dyDescent="0.25">
      <c r="A22" s="51">
        <v>1917</v>
      </c>
      <c r="B22" s="290"/>
      <c r="C22" s="290"/>
      <c r="D22" s="290"/>
      <c r="E22" s="290"/>
      <c r="F22" s="376"/>
      <c r="G22" s="1203"/>
      <c r="H22" s="1201">
        <f>'[8]United States'!$D63</f>
        <v>17.599487458195231</v>
      </c>
      <c r="I22" s="1204"/>
      <c r="J22" s="1321"/>
      <c r="K22" s="1204"/>
      <c r="L22" s="1322"/>
      <c r="M22" s="1204"/>
      <c r="N22" s="219"/>
      <c r="O22" s="1204"/>
      <c r="P22" s="1321"/>
      <c r="Q22" s="1204"/>
      <c r="R22" s="1204"/>
      <c r="S22" s="1204"/>
      <c r="T22" s="1452">
        <f>[21]Data!$E19</f>
        <v>0.40508228540420499</v>
      </c>
      <c r="U22" s="377"/>
      <c r="V22" s="245"/>
      <c r="W22" s="90"/>
    </row>
    <row r="23" spans="1:23" x14ac:dyDescent="0.25">
      <c r="A23" s="51">
        <v>1918</v>
      </c>
      <c r="B23" s="290">
        <v>39.520000000000003</v>
      </c>
      <c r="C23" s="290"/>
      <c r="D23" s="290"/>
      <c r="E23" s="290"/>
      <c r="F23" s="376"/>
      <c r="G23" s="1203"/>
      <c r="H23" s="1201">
        <f>'[8]United States'!$D64</f>
        <v>15.883220435548376</v>
      </c>
      <c r="I23" s="1204"/>
      <c r="J23" s="1321"/>
      <c r="K23" s="1204"/>
      <c r="L23" s="1322"/>
      <c r="M23" s="1204"/>
      <c r="N23" s="219"/>
      <c r="O23" s="1204"/>
      <c r="P23" s="1321"/>
      <c r="Q23" s="1204"/>
      <c r="R23" s="1204"/>
      <c r="S23" s="1204"/>
      <c r="T23" s="1452">
        <f>[21]Data!$E20</f>
        <v>0.37019866704940801</v>
      </c>
      <c r="U23" s="377"/>
      <c r="V23" s="245"/>
      <c r="W23" s="90"/>
    </row>
    <row r="24" spans="1:23" x14ac:dyDescent="0.25">
      <c r="A24" s="51">
        <v>1919</v>
      </c>
      <c r="B24" s="290"/>
      <c r="C24" s="290"/>
      <c r="D24" s="290"/>
      <c r="E24" s="290"/>
      <c r="F24" s="376"/>
      <c r="G24" s="1203"/>
      <c r="H24" s="1201">
        <f>'[8]United States'!$D65</f>
        <v>15.867414854522684</v>
      </c>
      <c r="I24" s="1204"/>
      <c r="J24" s="1321"/>
      <c r="K24" s="1204"/>
      <c r="L24" s="1322"/>
      <c r="M24" s="1204"/>
      <c r="N24" s="219"/>
      <c r="O24" s="1204"/>
      <c r="P24" s="1321"/>
      <c r="Q24" s="1204"/>
      <c r="R24" s="1204"/>
      <c r="S24" s="1204"/>
      <c r="T24" s="1452">
        <f>[21]Data!$E21</f>
        <v>0.39981696009635898</v>
      </c>
      <c r="U24" s="377"/>
      <c r="V24" s="245"/>
      <c r="W24" s="90"/>
    </row>
    <row r="25" spans="1:23" x14ac:dyDescent="0.25">
      <c r="A25" s="51">
        <v>1920</v>
      </c>
      <c r="B25" s="290"/>
      <c r="C25" s="290"/>
      <c r="D25" s="290"/>
      <c r="E25" s="290"/>
      <c r="F25" s="376"/>
      <c r="G25" s="1203"/>
      <c r="H25" s="1201">
        <f>'[8]United States'!$D66</f>
        <v>14.459042055439385</v>
      </c>
      <c r="I25" s="1204"/>
      <c r="J25" s="1321"/>
      <c r="K25" s="1204"/>
      <c r="L25" s="1322"/>
      <c r="M25" s="1204"/>
      <c r="N25" s="219"/>
      <c r="O25" s="1204"/>
      <c r="P25" s="1321"/>
      <c r="Q25" s="1204"/>
      <c r="R25" s="1204"/>
      <c r="S25" s="1204"/>
      <c r="T25" s="1452">
        <f>[21]Data!$E22</f>
        <v>0.35638111829757702</v>
      </c>
      <c r="U25" s="377"/>
      <c r="V25" s="245"/>
      <c r="W25" s="90"/>
    </row>
    <row r="26" spans="1:23" x14ac:dyDescent="0.25">
      <c r="A26" s="51">
        <v>1921</v>
      </c>
      <c r="B26" s="290"/>
      <c r="C26" s="290"/>
      <c r="D26" s="290"/>
      <c r="E26" s="290"/>
      <c r="F26" s="376"/>
      <c r="G26" s="1203"/>
      <c r="H26" s="1201">
        <f>'[8]United States'!$D67</f>
        <v>15.472929986471554</v>
      </c>
      <c r="I26" s="1204"/>
      <c r="J26" s="1321"/>
      <c r="K26" s="1204"/>
      <c r="L26" s="1322"/>
      <c r="M26" s="1204"/>
      <c r="N26" s="219"/>
      <c r="O26" s="1204"/>
      <c r="P26" s="1321"/>
      <c r="Q26" s="1204"/>
      <c r="R26" s="1204"/>
      <c r="S26" s="1204"/>
      <c r="T26" s="1452">
        <f>[21]Data!$E23</f>
        <v>0.36753964424133301</v>
      </c>
      <c r="U26" s="377"/>
      <c r="V26" s="245"/>
      <c r="W26" s="90"/>
    </row>
    <row r="27" spans="1:23" x14ac:dyDescent="0.25">
      <c r="A27" s="51">
        <v>1922</v>
      </c>
      <c r="B27" s="290"/>
      <c r="C27" s="290"/>
      <c r="D27" s="290"/>
      <c r="E27" s="290"/>
      <c r="F27" s="376"/>
      <c r="G27" s="1203"/>
      <c r="H27" s="1201">
        <f>'[8]United States'!$D68</f>
        <v>16.292319490434096</v>
      </c>
      <c r="I27" s="1204"/>
      <c r="J27" s="1321"/>
      <c r="K27" s="1204"/>
      <c r="L27" s="1322"/>
      <c r="M27" s="1204"/>
      <c r="N27" s="219"/>
      <c r="O27" s="1204"/>
      <c r="P27" s="1321"/>
      <c r="Q27" s="1204"/>
      <c r="R27" s="1204"/>
      <c r="S27" s="1204"/>
      <c r="T27" s="1452">
        <f>[21]Data!$E24</f>
        <v>0.39933612942695601</v>
      </c>
      <c r="U27" s="377"/>
      <c r="V27" s="245"/>
      <c r="W27" s="90"/>
    </row>
    <row r="28" spans="1:23" x14ac:dyDescent="0.25">
      <c r="A28" s="51">
        <v>1923</v>
      </c>
      <c r="B28" s="290"/>
      <c r="C28" s="290"/>
      <c r="D28" s="290"/>
      <c r="E28" s="290"/>
      <c r="F28" s="376"/>
      <c r="G28" s="1203"/>
      <c r="H28" s="1201">
        <f>'[8]United States'!$D69</f>
        <v>14.991004682031273</v>
      </c>
      <c r="I28" s="1204"/>
      <c r="J28" s="1321"/>
      <c r="K28" s="1204"/>
      <c r="L28" s="1322"/>
      <c r="M28" s="1204"/>
      <c r="N28" s="219"/>
      <c r="O28" s="1204"/>
      <c r="P28" s="1321"/>
      <c r="Q28" s="1204"/>
      <c r="R28" s="1204"/>
      <c r="S28" s="1204"/>
      <c r="T28" s="1452">
        <f>[21]Data!$E25</f>
        <v>0.35335096716880798</v>
      </c>
      <c r="U28" s="377"/>
      <c r="V28" s="245"/>
      <c r="W28" s="90"/>
    </row>
    <row r="29" spans="1:23" x14ac:dyDescent="0.25">
      <c r="A29" s="51">
        <v>1924</v>
      </c>
      <c r="B29" s="290"/>
      <c r="C29" s="290"/>
      <c r="D29" s="290"/>
      <c r="E29" s="290"/>
      <c r="F29" s="376"/>
      <c r="G29" s="1203"/>
      <c r="H29" s="1201">
        <f>'[8]United States'!$D70</f>
        <v>16.315906869089506</v>
      </c>
      <c r="I29" s="1204"/>
      <c r="J29" s="1321"/>
      <c r="K29" s="1204"/>
      <c r="L29" s="1322"/>
      <c r="M29" s="1204"/>
      <c r="N29" s="219"/>
      <c r="O29" s="1204"/>
      <c r="P29" s="1321"/>
      <c r="Q29" s="1204"/>
      <c r="R29" s="1204"/>
      <c r="S29" s="1204"/>
      <c r="T29" s="1452">
        <f>[21]Data!$E26</f>
        <v>0.37413835525512701</v>
      </c>
      <c r="U29" s="377"/>
      <c r="V29" s="245"/>
      <c r="W29" s="90"/>
    </row>
    <row r="30" spans="1:23" x14ac:dyDescent="0.25">
      <c r="A30" s="51">
        <v>1925</v>
      </c>
      <c r="B30" s="290"/>
      <c r="C30" s="290"/>
      <c r="D30" s="290"/>
      <c r="E30" s="290"/>
      <c r="F30" s="376"/>
      <c r="G30" s="1203"/>
      <c r="H30" s="1201">
        <f>'[8]United States'!$D71</f>
        <v>17.602806588875772</v>
      </c>
      <c r="I30" s="1204"/>
      <c r="J30" s="1321"/>
      <c r="K30" s="1204"/>
      <c r="L30" s="1322"/>
      <c r="M30" s="1204"/>
      <c r="N30" s="219"/>
      <c r="O30" s="1204"/>
      <c r="P30" s="1321"/>
      <c r="Q30" s="1204"/>
      <c r="R30" s="1204"/>
      <c r="S30" s="1204"/>
      <c r="T30" s="1452">
        <f>[21]Data!$E27</f>
        <v>0.40873640775680498</v>
      </c>
      <c r="U30" s="377"/>
      <c r="V30" s="245"/>
      <c r="W30" s="90"/>
    </row>
    <row r="31" spans="1:23" x14ac:dyDescent="0.25">
      <c r="A31" s="51">
        <v>1926</v>
      </c>
      <c r="B31" s="290"/>
      <c r="C31" s="290"/>
      <c r="D31" s="290"/>
      <c r="E31" s="290"/>
      <c r="F31" s="376"/>
      <c r="G31" s="1203"/>
      <c r="H31" s="1201">
        <f>'[8]United States'!$D72</f>
        <v>18.011497014310468</v>
      </c>
      <c r="I31" s="1204"/>
      <c r="J31" s="1321"/>
      <c r="K31" s="1204"/>
      <c r="L31" s="1322"/>
      <c r="M31" s="1204"/>
      <c r="N31" s="219"/>
      <c r="O31" s="1204"/>
      <c r="P31" s="1321"/>
      <c r="Q31" s="1204"/>
      <c r="R31" s="1204"/>
      <c r="S31" s="1204"/>
      <c r="T31" s="1452">
        <f>[21]Data!$E28</f>
        <v>0.42538204789161699</v>
      </c>
      <c r="U31" s="377"/>
      <c r="V31" s="245"/>
      <c r="W31" s="90"/>
    </row>
    <row r="32" spans="1:23" x14ac:dyDescent="0.25">
      <c r="A32" s="51">
        <v>1927</v>
      </c>
      <c r="B32" s="290"/>
      <c r="C32" s="290"/>
      <c r="D32" s="290"/>
      <c r="E32" s="290"/>
      <c r="F32" s="376"/>
      <c r="G32" s="1203"/>
      <c r="H32" s="1201">
        <f>'[8]United States'!$D73</f>
        <v>18.67888575023515</v>
      </c>
      <c r="I32" s="1204"/>
      <c r="J32" s="1321"/>
      <c r="K32" s="1204"/>
      <c r="L32" s="1322"/>
      <c r="M32" s="1204"/>
      <c r="N32" s="219"/>
      <c r="O32" s="1204"/>
      <c r="P32" s="1321"/>
      <c r="Q32" s="1204"/>
      <c r="R32" s="1204"/>
      <c r="S32" s="1204"/>
      <c r="T32" s="1452">
        <f>[21]Data!$E29</f>
        <v>0.44875991344451899</v>
      </c>
      <c r="U32" s="377"/>
      <c r="V32" s="245"/>
      <c r="W32" s="90"/>
    </row>
    <row r="33" spans="1:23" x14ac:dyDescent="0.25">
      <c r="A33" s="51">
        <v>1928</v>
      </c>
      <c r="B33" s="290"/>
      <c r="C33" s="290"/>
      <c r="D33" s="290"/>
      <c r="E33" s="290"/>
      <c r="F33" s="376"/>
      <c r="G33" s="1203"/>
      <c r="H33" s="1201">
        <f>'[8]United States'!$D74</f>
        <v>19.598717962508879</v>
      </c>
      <c r="I33" s="1204"/>
      <c r="J33" s="1321"/>
      <c r="K33" s="1204"/>
      <c r="L33" s="1322"/>
      <c r="M33" s="1204"/>
      <c r="N33" s="219"/>
      <c r="O33" s="1204"/>
      <c r="P33" s="1321"/>
      <c r="Q33" s="1204"/>
      <c r="R33" s="1204"/>
      <c r="S33" s="1204"/>
      <c r="T33" s="1452">
        <f>[21]Data!$E30</f>
        <v>0.47782826423644997</v>
      </c>
      <c r="U33" s="377"/>
      <c r="V33" s="245"/>
      <c r="W33" s="90"/>
    </row>
    <row r="34" spans="1:23" x14ac:dyDescent="0.25">
      <c r="A34" s="51">
        <v>1929</v>
      </c>
      <c r="B34" s="1455">
        <v>47.35</v>
      </c>
      <c r="C34" s="1455">
        <v>50.7</v>
      </c>
      <c r="D34" s="290"/>
      <c r="E34" s="290"/>
      <c r="F34" s="376"/>
      <c r="G34" s="1203"/>
      <c r="H34" s="1201">
        <f>'[8]United States'!$D75</f>
        <v>18.417904285315917</v>
      </c>
      <c r="I34" s="1204"/>
      <c r="J34" s="1321"/>
      <c r="K34" s="1204"/>
      <c r="L34" s="1322"/>
      <c r="M34" s="1204"/>
      <c r="N34" s="219"/>
      <c r="O34" s="1204"/>
      <c r="P34" s="1321"/>
      <c r="Q34" s="1204"/>
      <c r="R34" s="1204"/>
      <c r="S34" s="1204"/>
      <c r="T34" s="1452">
        <f>[21]Data!$E31</f>
        <v>0.47947832942009</v>
      </c>
      <c r="U34" s="377"/>
      <c r="V34" s="245"/>
      <c r="W34" s="90"/>
    </row>
    <row r="35" spans="1:23" x14ac:dyDescent="0.25">
      <c r="A35" s="51">
        <v>1930</v>
      </c>
      <c r="B35" s="290"/>
      <c r="C35" s="290"/>
      <c r="D35" s="290"/>
      <c r="E35" s="290"/>
      <c r="F35" s="376"/>
      <c r="G35" s="1203"/>
      <c r="H35" s="1201">
        <f>'[8]United States'!$D76</f>
        <v>16.422818416449541</v>
      </c>
      <c r="I35" s="1204"/>
      <c r="J35" s="1321"/>
      <c r="K35" s="1204"/>
      <c r="L35" s="1322"/>
      <c r="M35" s="1204"/>
      <c r="N35" s="219"/>
      <c r="O35" s="1204"/>
      <c r="P35" s="1321"/>
      <c r="Q35" s="1204"/>
      <c r="R35" s="1204"/>
      <c r="S35" s="1204"/>
      <c r="T35" s="1452">
        <f>[21]Data!$E32</f>
        <v>0.43320980668067899</v>
      </c>
      <c r="U35" s="377"/>
      <c r="V35" s="245"/>
      <c r="W35" s="90"/>
    </row>
    <row r="36" spans="1:23" x14ac:dyDescent="0.25">
      <c r="A36" s="51">
        <v>1931</v>
      </c>
      <c r="B36" s="290"/>
      <c r="C36" s="290"/>
      <c r="D36" s="290"/>
      <c r="E36" s="290"/>
      <c r="F36" s="376"/>
      <c r="G36" s="1203"/>
      <c r="H36" s="1201">
        <f>'[8]United States'!$D77</f>
        <v>15.270594044223252</v>
      </c>
      <c r="I36" s="1204"/>
      <c r="J36" s="1321"/>
      <c r="K36" s="1204"/>
      <c r="L36" s="1322"/>
      <c r="M36" s="1204"/>
      <c r="N36" s="219"/>
      <c r="O36" s="1204"/>
      <c r="P36" s="1321"/>
      <c r="Q36" s="1204"/>
      <c r="R36" s="1204"/>
      <c r="S36" s="1204"/>
      <c r="T36" s="1452">
        <f>[21]Data!$E33</f>
        <v>0.38558298349380499</v>
      </c>
      <c r="U36" s="377"/>
      <c r="V36" s="245"/>
      <c r="W36" s="90"/>
    </row>
    <row r="37" spans="1:23" x14ac:dyDescent="0.25">
      <c r="A37" s="51">
        <v>1932</v>
      </c>
      <c r="B37" s="290"/>
      <c r="C37" s="290"/>
      <c r="D37" s="290"/>
      <c r="E37" s="290"/>
      <c r="F37" s="376"/>
      <c r="G37" s="1203"/>
      <c r="H37" s="1201">
        <f>'[8]United States'!$D78</f>
        <v>15.478467631887071</v>
      </c>
      <c r="I37" s="1204"/>
      <c r="J37" s="1321"/>
      <c r="K37" s="1204"/>
      <c r="L37" s="1322"/>
      <c r="M37" s="1204"/>
      <c r="N37" s="219"/>
      <c r="O37" s="1204"/>
      <c r="P37" s="1321"/>
      <c r="Q37" s="1204"/>
      <c r="R37" s="1204"/>
      <c r="S37" s="1204"/>
      <c r="T37" s="1452">
        <f>[21]Data!$E34</f>
        <v>0.38018068671226501</v>
      </c>
      <c r="U37" s="377"/>
      <c r="V37" s="245"/>
      <c r="W37" s="90"/>
    </row>
    <row r="38" spans="1:23" x14ac:dyDescent="0.25">
      <c r="A38" s="51">
        <v>1933</v>
      </c>
      <c r="B38" s="290"/>
      <c r="C38" s="290"/>
      <c r="D38" s="290"/>
      <c r="E38" s="290"/>
      <c r="F38" s="376"/>
      <c r="G38" s="1203"/>
      <c r="H38" s="1201">
        <f>'[8]United States'!$D79</f>
        <v>15.770913177787016</v>
      </c>
      <c r="I38" s="1204"/>
      <c r="J38" s="1321"/>
      <c r="K38" s="1204"/>
      <c r="L38" s="1322"/>
      <c r="M38" s="1204"/>
      <c r="N38" s="219"/>
      <c r="O38" s="1204"/>
      <c r="P38" s="1321"/>
      <c r="Q38" s="1204"/>
      <c r="R38" s="1204"/>
      <c r="S38" s="1204"/>
      <c r="T38" s="1452">
        <f>[21]Data!$E35</f>
        <v>0.40265980362892201</v>
      </c>
      <c r="U38" s="377"/>
      <c r="V38" s="245"/>
      <c r="W38" s="90"/>
    </row>
    <row r="39" spans="1:23" x14ac:dyDescent="0.25">
      <c r="A39" s="51">
        <v>1934</v>
      </c>
      <c r="B39" s="290"/>
      <c r="C39" s="290"/>
      <c r="D39" s="290"/>
      <c r="E39" s="290"/>
      <c r="F39" s="376"/>
      <c r="G39" s="1203"/>
      <c r="H39" s="1201">
        <f>'[8]United States'!$D80</f>
        <v>15.868185076417598</v>
      </c>
      <c r="I39" s="1204"/>
      <c r="J39" s="1321"/>
      <c r="K39" s="1204"/>
      <c r="L39" s="1322"/>
      <c r="M39" s="1204"/>
      <c r="N39" s="219"/>
      <c r="O39" s="1204"/>
      <c r="P39" s="1321"/>
      <c r="Q39" s="1204"/>
      <c r="R39" s="1204"/>
      <c r="S39" s="1204"/>
      <c r="T39" s="1452">
        <f>[21]Data!$E36</f>
        <v>0.40921369194984403</v>
      </c>
      <c r="U39" s="377"/>
      <c r="V39" s="245"/>
      <c r="W39" s="90"/>
    </row>
    <row r="40" spans="1:23" x14ac:dyDescent="0.25">
      <c r="A40" s="51">
        <v>1935</v>
      </c>
      <c r="B40" s="290"/>
      <c r="C40" s="290"/>
      <c r="D40" s="290"/>
      <c r="E40" s="290"/>
      <c r="F40" s="376"/>
      <c r="G40" s="1203"/>
      <c r="H40" s="1201">
        <f>'[8]United States'!$D81</f>
        <v>15.628311990462226</v>
      </c>
      <c r="I40" s="1204"/>
      <c r="J40" s="1321"/>
      <c r="K40" s="1204"/>
      <c r="L40" s="1322"/>
      <c r="M40" s="1204"/>
      <c r="N40" s="219"/>
      <c r="O40" s="1204"/>
      <c r="P40" s="1321"/>
      <c r="Q40" s="1204"/>
      <c r="R40" s="1204"/>
      <c r="S40" s="1204"/>
      <c r="T40" s="1452">
        <f>[21]Data!$E37</f>
        <v>0.40424811840057401</v>
      </c>
      <c r="U40" s="377"/>
      <c r="V40" s="245"/>
      <c r="W40" s="90"/>
    </row>
    <row r="41" spans="1:23" x14ac:dyDescent="0.25">
      <c r="A41" s="51">
        <v>1936</v>
      </c>
      <c r="B41" s="290"/>
      <c r="C41" s="290">
        <v>47.2</v>
      </c>
      <c r="D41" s="290"/>
      <c r="E41" s="290"/>
      <c r="F41" s="376"/>
      <c r="G41" s="1203"/>
      <c r="H41" s="1201">
        <f>'[8]United States'!$D82</f>
        <v>17.637342175901782</v>
      </c>
      <c r="I41" s="1204"/>
      <c r="J41" s="1321"/>
      <c r="K41" s="1204"/>
      <c r="L41" s="1322"/>
      <c r="M41" s="1204"/>
      <c r="N41" s="219"/>
      <c r="O41" s="1204"/>
      <c r="P41" s="1321"/>
      <c r="Q41" s="1204"/>
      <c r="R41" s="1204"/>
      <c r="S41" s="1204"/>
      <c r="T41" s="1452">
        <f>[21]Data!$E38</f>
        <v>0.42935967445373502</v>
      </c>
      <c r="U41" s="377"/>
      <c r="V41" s="245"/>
      <c r="W41" s="90"/>
    </row>
    <row r="42" spans="1:23" x14ac:dyDescent="0.25">
      <c r="A42" s="51">
        <v>1937</v>
      </c>
      <c r="B42" s="290"/>
      <c r="C42" s="290"/>
      <c r="D42" s="290"/>
      <c r="E42" s="290"/>
      <c r="F42" s="376"/>
      <c r="G42" s="1203"/>
      <c r="H42" s="1201">
        <f>'[8]United States'!$D83</f>
        <v>16.450434286791296</v>
      </c>
      <c r="I42" s="1204"/>
      <c r="J42" s="1321"/>
      <c r="K42" s="1204"/>
      <c r="L42" s="1322"/>
      <c r="M42" s="1204"/>
      <c r="N42" s="219"/>
      <c r="O42" s="1204"/>
      <c r="P42" s="1321"/>
      <c r="Q42" s="1204"/>
      <c r="R42" s="1204"/>
      <c r="S42" s="1204"/>
      <c r="T42" s="1452">
        <f>[21]Data!$E39</f>
        <v>0.436200201511383</v>
      </c>
      <c r="U42" s="377"/>
      <c r="V42" s="245"/>
      <c r="W42" s="90"/>
    </row>
    <row r="43" spans="1:23" x14ac:dyDescent="0.25">
      <c r="A43" s="51">
        <v>1938</v>
      </c>
      <c r="B43" s="290"/>
      <c r="C43" s="290"/>
      <c r="D43" s="290"/>
      <c r="E43" s="290"/>
      <c r="F43" s="376"/>
      <c r="G43" s="1203"/>
      <c r="H43" s="1201">
        <f>'[8]United States'!$D84</f>
        <v>14.72938302542493</v>
      </c>
      <c r="I43" s="1204"/>
      <c r="J43" s="1321"/>
      <c r="K43" s="1204"/>
      <c r="L43" s="1322"/>
      <c r="M43" s="1204"/>
      <c r="N43" s="219"/>
      <c r="O43" s="1204"/>
      <c r="P43" s="1321"/>
      <c r="Q43" s="1204"/>
      <c r="R43" s="1204"/>
      <c r="S43" s="1204"/>
      <c r="T43" s="1452">
        <f>[21]Data!$E40</f>
        <v>0.39713916182518</v>
      </c>
      <c r="U43" s="377"/>
      <c r="V43" s="245"/>
      <c r="W43" s="90"/>
    </row>
    <row r="44" spans="1:23" x14ac:dyDescent="0.25">
      <c r="A44" s="51">
        <v>1939</v>
      </c>
      <c r="B44" s="290"/>
      <c r="C44" s="290"/>
      <c r="D44" s="290"/>
      <c r="E44" s="290"/>
      <c r="F44" s="376"/>
      <c r="G44" s="1203"/>
      <c r="H44" s="1201">
        <f>'[8]United States'!$D85</f>
        <v>15.393035953166024</v>
      </c>
      <c r="I44" s="1204"/>
      <c r="J44" s="1321"/>
      <c r="K44" s="1204"/>
      <c r="L44" s="1322"/>
      <c r="M44" s="1204"/>
      <c r="N44" s="219"/>
      <c r="O44" s="1204"/>
      <c r="P44" s="1321"/>
      <c r="Q44" s="1204"/>
      <c r="R44" s="1204"/>
      <c r="S44" s="1456">
        <v>192.32183371094683</v>
      </c>
      <c r="T44" s="1452">
        <f>[21]Data!$E41</f>
        <v>0.40771776437759399</v>
      </c>
      <c r="U44" s="377"/>
      <c r="V44" s="245"/>
      <c r="W44" s="90"/>
    </row>
    <row r="45" spans="1:23" x14ac:dyDescent="0.25">
      <c r="A45" s="51">
        <v>1940</v>
      </c>
      <c r="B45" s="290"/>
      <c r="C45" s="290"/>
      <c r="D45" s="290"/>
      <c r="E45" s="290"/>
      <c r="F45" s="376"/>
      <c r="G45" s="1203"/>
      <c r="H45" s="1201">
        <f>'[8]United States'!$D86</f>
        <v>15.733988074633878</v>
      </c>
      <c r="I45" s="1204"/>
      <c r="J45" s="1321"/>
      <c r="K45" s="1204"/>
      <c r="L45" s="1322"/>
      <c r="M45" s="1204"/>
      <c r="N45" s="219"/>
      <c r="O45" s="1204"/>
      <c r="P45" s="1321"/>
      <c r="Q45" s="1204"/>
      <c r="R45" s="1204"/>
      <c r="S45" s="1456"/>
      <c r="T45" s="1452">
        <f>[21]Data!$E42</f>
        <v>0.37617513537406899</v>
      </c>
      <c r="U45" s="377"/>
      <c r="V45" s="245"/>
      <c r="W45" s="90"/>
    </row>
    <row r="46" spans="1:23" x14ac:dyDescent="0.25">
      <c r="A46" s="51">
        <v>1941</v>
      </c>
      <c r="B46" s="290"/>
      <c r="C46" s="290">
        <v>44.7</v>
      </c>
      <c r="D46" s="290"/>
      <c r="E46" s="290"/>
      <c r="F46" s="376"/>
      <c r="G46" s="1203"/>
      <c r="H46" s="1201">
        <f>'[8]United States'!$D87</f>
        <v>15.007978377996723</v>
      </c>
      <c r="I46" s="1204"/>
      <c r="J46" s="1321"/>
      <c r="K46" s="1204"/>
      <c r="L46" s="1322"/>
      <c r="M46" s="1204"/>
      <c r="N46" s="219"/>
      <c r="O46" s="1204"/>
      <c r="P46" s="1321"/>
      <c r="Q46" s="1204"/>
      <c r="R46" s="1204"/>
      <c r="S46" s="1456"/>
      <c r="T46" s="1452">
        <f>[21]Data!$E43</f>
        <v>0.34509620070457497</v>
      </c>
      <c r="U46" s="377"/>
      <c r="V46" s="245"/>
      <c r="W46" s="90"/>
    </row>
    <row r="47" spans="1:23" x14ac:dyDescent="0.25">
      <c r="A47" s="51">
        <v>1942</v>
      </c>
      <c r="B47" s="290"/>
      <c r="C47" s="290"/>
      <c r="D47" s="290"/>
      <c r="E47" s="290"/>
      <c r="F47" s="376"/>
      <c r="G47" s="1203"/>
      <c r="H47" s="1201">
        <f>'[8]United States'!$D88</f>
        <v>12.905441063638763</v>
      </c>
      <c r="I47" s="1204"/>
      <c r="J47" s="1321"/>
      <c r="K47" s="1204"/>
      <c r="L47" s="1322"/>
      <c r="M47" s="1204"/>
      <c r="N47" s="219"/>
      <c r="O47" s="1204"/>
      <c r="P47" s="1321"/>
      <c r="Q47" s="1204"/>
      <c r="R47" s="1204"/>
      <c r="S47" s="1456"/>
      <c r="T47" s="1452">
        <f>[21]Data!$E44</f>
        <v>0.34052848815918002</v>
      </c>
      <c r="U47" s="377"/>
      <c r="V47" s="245"/>
      <c r="W47" s="90"/>
    </row>
    <row r="48" spans="1:23" x14ac:dyDescent="0.25">
      <c r="A48" s="51">
        <v>1943</v>
      </c>
      <c r="B48" s="290"/>
      <c r="C48" s="290"/>
      <c r="D48" s="290"/>
      <c r="E48" s="290"/>
      <c r="F48" s="376"/>
      <c r="G48" s="1203"/>
      <c r="H48" s="1201">
        <f>'[8]United States'!$D89</f>
        <v>11.484653721380797</v>
      </c>
      <c r="I48" s="1204"/>
      <c r="J48" s="1321"/>
      <c r="K48" s="1204"/>
      <c r="L48" s="1322"/>
      <c r="M48" s="1204"/>
      <c r="N48" s="219"/>
      <c r="O48" s="1204"/>
      <c r="P48" s="1321"/>
      <c r="Q48" s="1204"/>
      <c r="R48" s="1204"/>
      <c r="S48" s="1456"/>
      <c r="T48" s="1452">
        <f>[21]Data!$E45</f>
        <v>0.34321403503418002</v>
      </c>
      <c r="U48" s="377"/>
      <c r="V48" s="245"/>
      <c r="W48" s="90"/>
    </row>
    <row r="49" spans="1:23" x14ac:dyDescent="0.25">
      <c r="A49" s="51">
        <v>1944</v>
      </c>
      <c r="B49" s="290"/>
      <c r="C49" s="1455">
        <v>40.577000000000005</v>
      </c>
      <c r="D49" s="1455">
        <v>43.6</v>
      </c>
      <c r="E49" s="290"/>
      <c r="F49" s="376"/>
      <c r="G49" s="1203"/>
      <c r="H49" s="1201">
        <f>'[8]United States'!$D90</f>
        <v>10.53867000025793</v>
      </c>
      <c r="I49" s="1204"/>
      <c r="J49" s="1321"/>
      <c r="K49" s="1204"/>
      <c r="L49" s="1322"/>
      <c r="M49" s="1204"/>
      <c r="N49" s="219"/>
      <c r="O49" s="1204"/>
      <c r="P49" s="1321"/>
      <c r="Q49" s="1204"/>
      <c r="R49" s="1204"/>
      <c r="S49" s="1456"/>
      <c r="T49" s="1452">
        <f>[21]Data!$E46</f>
        <v>0.31783115863799999</v>
      </c>
      <c r="U49" s="377"/>
      <c r="V49" s="245"/>
      <c r="W49" s="90"/>
    </row>
    <row r="50" spans="1:23" x14ac:dyDescent="0.25">
      <c r="A50" s="51">
        <v>1945</v>
      </c>
      <c r="B50" s="290"/>
      <c r="C50" s="290"/>
      <c r="D50" s="290">
        <v>41.1</v>
      </c>
      <c r="E50" s="290"/>
      <c r="F50" s="376"/>
      <c r="G50" s="1203"/>
      <c r="H50" s="1201">
        <f>'[8]United States'!$D91</f>
        <v>11.071193948809938</v>
      </c>
      <c r="I50" s="1204"/>
      <c r="J50" s="1321"/>
      <c r="K50" s="1204"/>
      <c r="L50" s="1322"/>
      <c r="M50" s="1204"/>
      <c r="N50" s="219"/>
      <c r="O50" s="1204"/>
      <c r="P50" s="1321"/>
      <c r="Q50" s="1204"/>
      <c r="R50" s="1204"/>
      <c r="S50" s="1456"/>
      <c r="T50" s="1452">
        <f>[21]Data!$E47</f>
        <v>0.32049173116683999</v>
      </c>
      <c r="U50" s="377"/>
      <c r="V50" s="245"/>
      <c r="W50" s="90"/>
    </row>
    <row r="51" spans="1:23" x14ac:dyDescent="0.25">
      <c r="A51" s="51">
        <v>1946</v>
      </c>
      <c r="B51" s="290"/>
      <c r="C51" s="290"/>
      <c r="D51" s="290"/>
      <c r="E51" s="290"/>
      <c r="F51" s="376"/>
      <c r="G51" s="1203"/>
      <c r="H51" s="1201">
        <f>'[8]United States'!$D92</f>
        <v>11.762425770547628</v>
      </c>
      <c r="I51" s="1204"/>
      <c r="J51" s="1321"/>
      <c r="K51" s="1204"/>
      <c r="L51" s="1322"/>
      <c r="M51" s="1204"/>
      <c r="N51" s="219"/>
      <c r="O51" s="1204"/>
      <c r="P51" s="1321"/>
      <c r="Q51" s="1204"/>
      <c r="R51" s="1204"/>
      <c r="S51" s="1456"/>
      <c r="T51" s="1452">
        <f>[21]Data!$E48</f>
        <v>0.29875919222831698</v>
      </c>
      <c r="U51" s="377"/>
      <c r="V51" s="245"/>
      <c r="W51" s="90"/>
    </row>
    <row r="52" spans="1:23" x14ac:dyDescent="0.25">
      <c r="A52" s="51">
        <v>1947</v>
      </c>
      <c r="B52" s="290"/>
      <c r="C52" s="290"/>
      <c r="D52" s="290">
        <v>43</v>
      </c>
      <c r="E52" s="290"/>
      <c r="F52" s="376"/>
      <c r="G52" s="1203"/>
      <c r="H52" s="1201">
        <f>'[8]United States'!$D93</f>
        <v>10.953835923874255</v>
      </c>
      <c r="I52" s="1204"/>
      <c r="J52" s="1321"/>
      <c r="K52" s="1204"/>
      <c r="L52" s="1322"/>
      <c r="M52" s="1204"/>
      <c r="N52" s="219"/>
      <c r="O52" s="1204"/>
      <c r="P52" s="1321"/>
      <c r="Q52" s="1204"/>
      <c r="R52" s="1204"/>
      <c r="S52" s="1456"/>
      <c r="T52" s="1452">
        <f>[21]Data!$E49</f>
        <v>0.28632947802543601</v>
      </c>
      <c r="U52" s="377"/>
      <c r="V52" s="245"/>
      <c r="W52" s="90"/>
    </row>
    <row r="53" spans="1:23" x14ac:dyDescent="0.25">
      <c r="A53" s="51">
        <v>1948</v>
      </c>
      <c r="B53" s="290"/>
      <c r="C53" s="290"/>
      <c r="D53" s="290">
        <v>42.4</v>
      </c>
      <c r="E53" s="290"/>
      <c r="F53" s="376"/>
      <c r="G53" s="1203"/>
      <c r="H53" s="1201">
        <f>'[8]United States'!$D94</f>
        <v>11.269872474143945</v>
      </c>
      <c r="I53" s="1204"/>
      <c r="J53" s="1321">
        <v>32.799999999999997</v>
      </c>
      <c r="K53" s="1204"/>
      <c r="L53" s="1322"/>
      <c r="M53" s="1204"/>
      <c r="N53" s="219"/>
      <c r="O53" s="1204"/>
      <c r="P53" s="1321"/>
      <c r="Q53" s="1204"/>
      <c r="R53" s="1204"/>
      <c r="S53" s="1456"/>
      <c r="T53" s="1452">
        <f>[21]Data!$E50</f>
        <v>0.280200034379959</v>
      </c>
      <c r="U53" s="377"/>
      <c r="V53" s="245"/>
      <c r="W53" s="90"/>
    </row>
    <row r="54" spans="1:23" x14ac:dyDescent="0.25">
      <c r="A54" s="51">
        <v>1949</v>
      </c>
      <c r="B54" s="290"/>
      <c r="C54" s="290"/>
      <c r="D54" s="290">
        <v>42.8</v>
      </c>
      <c r="E54" s="290"/>
      <c r="F54" s="376"/>
      <c r="G54" s="1203"/>
      <c r="H54" s="1201">
        <f>'[8]United States'!$D95</f>
        <v>10.946064706587993</v>
      </c>
      <c r="I54" s="1204"/>
      <c r="J54" s="1321">
        <v>34.299999999999997</v>
      </c>
      <c r="K54" s="1204"/>
      <c r="L54" s="1322"/>
      <c r="M54" s="1204"/>
      <c r="N54" s="219"/>
      <c r="O54" s="1204"/>
      <c r="P54" s="1321"/>
      <c r="Q54" s="1204"/>
      <c r="R54" s="1457">
        <f>'[59]Table T.10'!$F14</f>
        <v>198.90598591290103</v>
      </c>
      <c r="S54" s="1458">
        <v>165.53293631570548</v>
      </c>
      <c r="T54" s="1452">
        <f>[21]Data!$E51</f>
        <v>0.27141278982162498</v>
      </c>
      <c r="U54" s="377"/>
      <c r="V54" s="245"/>
      <c r="W54" s="90"/>
    </row>
    <row r="55" spans="1:23" x14ac:dyDescent="0.25">
      <c r="A55" s="51">
        <v>1950</v>
      </c>
      <c r="B55" s="290"/>
      <c r="C55" s="290"/>
      <c r="D55" s="290">
        <v>43.1</v>
      </c>
      <c r="E55" s="290"/>
      <c r="F55" s="376"/>
      <c r="G55" s="1203"/>
      <c r="H55" s="1201">
        <f>'[8]United States'!$D96</f>
        <v>11.360065498282971</v>
      </c>
      <c r="I55" s="1204"/>
      <c r="J55" s="1321">
        <v>32.200000000000003</v>
      </c>
      <c r="K55" s="1204"/>
      <c r="L55" s="1322"/>
      <c r="M55" s="1204"/>
      <c r="N55" s="219"/>
      <c r="O55" s="1204"/>
      <c r="P55" s="1321"/>
      <c r="Q55" s="1204"/>
      <c r="R55" s="1204">
        <f>'[59]Table T.10'!$F15</f>
        <v>196.55882225162367</v>
      </c>
      <c r="S55" s="1459"/>
      <c r="T55" s="1452">
        <f>[21]Data!$E52</f>
        <v>0.284816384315491</v>
      </c>
      <c r="U55" s="377">
        <f>('[60]wealth shares'!$B4)*100</f>
        <v>30.279657244682312</v>
      </c>
      <c r="V55" s="245"/>
      <c r="W55" s="90"/>
    </row>
    <row r="56" spans="1:23" x14ac:dyDescent="0.25">
      <c r="A56" s="51">
        <v>1951</v>
      </c>
      <c r="B56" s="290"/>
      <c r="C56" s="290"/>
      <c r="D56" s="290">
        <v>41.6</v>
      </c>
      <c r="E56" s="290"/>
      <c r="F56" s="376"/>
      <c r="G56" s="1203"/>
      <c r="H56" s="1201">
        <f>'[8]United States'!$D97</f>
        <v>10.518335555718981</v>
      </c>
      <c r="I56" s="1204"/>
      <c r="J56" s="1321">
        <v>30.2</v>
      </c>
      <c r="K56" s="1204"/>
      <c r="L56" s="1322"/>
      <c r="M56" s="1204"/>
      <c r="N56" s="219"/>
      <c r="O56" s="1204"/>
      <c r="P56" s="1321"/>
      <c r="Q56" s="1204"/>
      <c r="R56" s="1204">
        <f>'[59]Table T.10'!$F16</f>
        <v>194.96781803110903</v>
      </c>
      <c r="S56" s="1204"/>
      <c r="T56" s="1452">
        <f>[21]Data!$E53</f>
        <v>0.280541270971298</v>
      </c>
      <c r="U56" s="377"/>
      <c r="V56" s="245"/>
      <c r="W56" s="90"/>
    </row>
    <row r="57" spans="1:23" x14ac:dyDescent="0.25">
      <c r="A57" s="51">
        <v>1952</v>
      </c>
      <c r="B57" s="290"/>
      <c r="C57" s="290"/>
      <c r="D57" s="290">
        <v>41.6</v>
      </c>
      <c r="E57" s="290"/>
      <c r="F57" s="376"/>
      <c r="G57" s="1203"/>
      <c r="H57" s="1201">
        <f>'[8]United States'!$D98</f>
        <v>9.7583202165547416</v>
      </c>
      <c r="I57" s="1204"/>
      <c r="J57" s="1321">
        <v>29.3</v>
      </c>
      <c r="K57" s="1204"/>
      <c r="L57" s="1322"/>
      <c r="M57" s="1204"/>
      <c r="N57" s="219"/>
      <c r="O57" s="1204"/>
      <c r="P57" s="1321"/>
      <c r="Q57" s="1204"/>
      <c r="R57" s="1204">
        <f>'[59]Table T.10'!$F17</f>
        <v>201.59960763721244</v>
      </c>
      <c r="S57" s="1204"/>
      <c r="T57" s="1452">
        <f>[21]Data!$E54</f>
        <v>0.27719229459762601</v>
      </c>
      <c r="U57" s="377"/>
      <c r="V57" s="245"/>
      <c r="W57" s="90"/>
    </row>
    <row r="58" spans="1:23" x14ac:dyDescent="0.25">
      <c r="A58" s="51">
        <v>1953</v>
      </c>
      <c r="B58" s="290"/>
      <c r="C58" s="290"/>
      <c r="D58" s="290"/>
      <c r="E58" s="290"/>
      <c r="F58" s="376"/>
      <c r="G58" s="1203"/>
      <c r="H58" s="1201">
        <f>'[8]United States'!$D99</f>
        <v>9.0810897702186377</v>
      </c>
      <c r="I58" s="1204"/>
      <c r="J58" s="1321"/>
      <c r="K58" s="1204"/>
      <c r="L58" s="1322"/>
      <c r="M58" s="1204"/>
      <c r="N58" s="219"/>
      <c r="O58" s="1204"/>
      <c r="P58" s="1321"/>
      <c r="Q58" s="1204"/>
      <c r="R58" s="1204">
        <f>'[59]Table T.10'!$F18</f>
        <v>203.72640977081343</v>
      </c>
      <c r="S58" s="1204"/>
      <c r="T58" s="1452">
        <f>[21]Data!$E55</f>
        <v>0.26490643620491</v>
      </c>
      <c r="U58" s="377">
        <f>('[60]wealth shares'!$B5)*100</f>
        <v>29.737985134124756</v>
      </c>
      <c r="V58" s="245"/>
      <c r="W58" s="90"/>
    </row>
    <row r="59" spans="1:23" x14ac:dyDescent="0.25">
      <c r="A59" s="51">
        <v>1954</v>
      </c>
      <c r="B59" s="290"/>
      <c r="C59" s="290"/>
      <c r="D59" s="290">
        <v>42.9</v>
      </c>
      <c r="E59" s="290"/>
      <c r="F59" s="376"/>
      <c r="G59" s="1203"/>
      <c r="H59" s="1201">
        <f>'[8]United States'!$D100</f>
        <v>9.3904559145803042</v>
      </c>
      <c r="I59" s="1204"/>
      <c r="J59" s="1321"/>
      <c r="K59" s="1204"/>
      <c r="L59" s="1322"/>
      <c r="M59" s="1204"/>
      <c r="N59" s="219"/>
      <c r="O59" s="1204"/>
      <c r="P59" s="1323"/>
      <c r="Q59" s="1204"/>
      <c r="R59" s="1204">
        <f>'[59]Table T.10'!$F19</f>
        <v>205.61761819955726</v>
      </c>
      <c r="S59" s="1204"/>
      <c r="T59" s="1452">
        <f>[21]Data!$E56</f>
        <v>0.27180957794189398</v>
      </c>
      <c r="U59" s="377"/>
      <c r="V59" s="245"/>
      <c r="W59" s="90"/>
    </row>
    <row r="60" spans="1:23" x14ac:dyDescent="0.25">
      <c r="A60" s="51">
        <v>1955</v>
      </c>
      <c r="B60" s="290"/>
      <c r="C60" s="290"/>
      <c r="D60" s="290">
        <v>42</v>
      </c>
      <c r="E60" s="290"/>
      <c r="F60" s="376"/>
      <c r="G60" s="1203"/>
      <c r="H60" s="1201">
        <f>'[8]United States'!$D101</f>
        <v>9.1805282675712654</v>
      </c>
      <c r="I60" s="1204"/>
      <c r="J60" s="1321">
        <v>26.2</v>
      </c>
      <c r="K60" s="1204"/>
      <c r="L60" s="1322"/>
      <c r="M60" s="1204"/>
      <c r="N60" s="219"/>
      <c r="O60" s="1204"/>
      <c r="P60" s="1323"/>
      <c r="Q60" s="1204"/>
      <c r="R60" s="1204">
        <f>'[59]Table T.10'!$F20</f>
        <v>212.55612494414146</v>
      </c>
      <c r="S60" s="1204"/>
      <c r="T60" s="1452">
        <f>[21]Data!$E57</f>
        <v>0.27484807372093201</v>
      </c>
      <c r="U60" s="377"/>
      <c r="V60" s="245"/>
      <c r="W60" s="90"/>
    </row>
    <row r="61" spans="1:23" x14ac:dyDescent="0.25">
      <c r="A61" s="51">
        <v>1956</v>
      </c>
      <c r="B61" s="290"/>
      <c r="C61" s="290"/>
      <c r="D61" s="290">
        <v>41.5</v>
      </c>
      <c r="E61" s="290"/>
      <c r="F61" s="376"/>
      <c r="G61" s="1203"/>
      <c r="H61" s="1201">
        <f>'[8]United States'!$D102</f>
        <v>9.0869757576587151</v>
      </c>
      <c r="I61" s="1204"/>
      <c r="J61" s="1321">
        <v>23.4</v>
      </c>
      <c r="K61" s="1460"/>
      <c r="L61" s="1322"/>
      <c r="M61" s="1204"/>
      <c r="N61" s="219"/>
      <c r="O61" s="1204"/>
      <c r="P61" s="1323"/>
      <c r="Q61" s="1204"/>
      <c r="R61" s="1204">
        <f>'[59]Table T.10'!$F21</f>
        <v>212.3043949236166</v>
      </c>
      <c r="S61" s="1204"/>
      <c r="T61" s="1452">
        <f>[21]Data!$E58</f>
        <v>0.278396636247635</v>
      </c>
      <c r="U61" s="377">
        <f>('[60]wealth shares'!$B6)*100</f>
        <v>32.843872904777527</v>
      </c>
      <c r="V61" s="245"/>
      <c r="W61" s="90"/>
    </row>
    <row r="62" spans="1:23" x14ac:dyDescent="0.25">
      <c r="A62" s="51">
        <v>1957</v>
      </c>
      <c r="B62" s="290"/>
      <c r="C62" s="290"/>
      <c r="D62" s="290">
        <v>41.8</v>
      </c>
      <c r="E62" s="290"/>
      <c r="F62" s="376"/>
      <c r="G62" s="1203"/>
      <c r="H62" s="1201">
        <f>'[8]United States'!$D103</f>
        <v>8.9818851566021518</v>
      </c>
      <c r="I62" s="1204"/>
      <c r="J62" s="1321">
        <v>23.8</v>
      </c>
      <c r="K62" s="1460"/>
      <c r="L62" s="1322"/>
      <c r="M62" s="1204"/>
      <c r="N62" s="219"/>
      <c r="O62" s="1204"/>
      <c r="P62" s="1323"/>
      <c r="Q62" s="1204"/>
      <c r="R62" s="1204">
        <f>'[59]Table T.10'!$F22</f>
        <v>216.23135154461934</v>
      </c>
      <c r="S62" s="1204"/>
      <c r="T62" s="1452">
        <f>[21]Data!$E59</f>
        <v>0.27469632029533397</v>
      </c>
      <c r="U62" s="377"/>
      <c r="V62" s="245"/>
      <c r="W62" s="90"/>
    </row>
    <row r="63" spans="1:23" x14ac:dyDescent="0.25">
      <c r="A63" s="51">
        <v>1958</v>
      </c>
      <c r="B63" s="290"/>
      <c r="C63" s="290"/>
      <c r="D63" s="290">
        <v>41.6</v>
      </c>
      <c r="E63" s="290"/>
      <c r="F63" s="376"/>
      <c r="G63" s="1203"/>
      <c r="H63" s="1201">
        <f>'[8]United States'!$D104</f>
        <v>8.8335735001955893</v>
      </c>
      <c r="I63" s="1204"/>
      <c r="J63" s="1241">
        <v>24.3</v>
      </c>
      <c r="K63" s="1460"/>
      <c r="L63" s="1461"/>
      <c r="M63" s="1460"/>
      <c r="N63" s="219"/>
      <c r="O63" s="1204"/>
      <c r="P63" s="1323"/>
      <c r="Q63" s="1204"/>
      <c r="R63" s="1204">
        <f>'[59]Table T.10'!$F23</f>
        <v>222.11501072124727</v>
      </c>
      <c r="S63" s="1204"/>
      <c r="T63" s="1452">
        <f>[21]Data!$E60</f>
        <v>0.27053764462471003</v>
      </c>
      <c r="U63" s="377"/>
      <c r="V63" s="245"/>
      <c r="W63" s="90"/>
    </row>
    <row r="64" spans="1:23" x14ac:dyDescent="0.25">
      <c r="A64" s="51">
        <v>1959</v>
      </c>
      <c r="B64" s="290"/>
      <c r="C64" s="290"/>
      <c r="D64" s="290">
        <v>42.2</v>
      </c>
      <c r="E64" s="290"/>
      <c r="F64" s="376"/>
      <c r="G64" s="1203"/>
      <c r="H64" s="1201">
        <f>'[8]United States'!$D105</f>
        <v>8.7478520785266909</v>
      </c>
      <c r="I64" s="1204"/>
      <c r="J64" s="1462"/>
      <c r="K64" s="1242">
        <f>'[61](Transpose)'!$E2</f>
        <v>22.4</v>
      </c>
      <c r="L64" s="1243"/>
      <c r="M64" s="1460"/>
      <c r="N64" s="219"/>
      <c r="O64" s="1204"/>
      <c r="P64" s="1323"/>
      <c r="Q64" s="1204"/>
      <c r="R64" s="1204">
        <f>'[59]Table T.10'!$F24</f>
        <v>222.65219306616575</v>
      </c>
      <c r="S64" s="1204"/>
      <c r="T64" s="1452">
        <f>[21]Data!$E61</f>
        <v>0.27701950073242199</v>
      </c>
      <c r="U64" s="377">
        <f>('[60]wealth shares'!$B7)*100</f>
        <v>26.821419596672058</v>
      </c>
      <c r="V64" s="245"/>
      <c r="W64" s="90"/>
    </row>
    <row r="65" spans="1:23" x14ac:dyDescent="0.25">
      <c r="A65" s="51">
        <v>1960</v>
      </c>
      <c r="B65" s="290"/>
      <c r="C65" s="290"/>
      <c r="D65" s="290">
        <v>42.3</v>
      </c>
      <c r="E65" s="290"/>
      <c r="F65" s="376"/>
      <c r="G65" s="1203"/>
      <c r="H65" s="1201">
        <f>'[8]United States'!$D106</f>
        <v>8.3565900921357628</v>
      </c>
      <c r="I65" s="1204"/>
      <c r="J65" s="1462"/>
      <c r="K65" s="1242">
        <f>'[61](Transpose)'!$E3</f>
        <v>22.2</v>
      </c>
      <c r="L65" s="1243"/>
      <c r="M65" s="1460"/>
      <c r="N65" s="219"/>
      <c r="O65" s="1204"/>
      <c r="P65" s="1323"/>
      <c r="Q65" s="1204"/>
      <c r="R65" s="1204">
        <f>'[59]Table T.10'!$F25</f>
        <v>229.1856224026279</v>
      </c>
      <c r="S65" s="1204"/>
      <c r="T65" s="1452">
        <f>[21]Data!$E62</f>
        <v>0.27698367834091198</v>
      </c>
      <c r="U65" s="377"/>
      <c r="V65" s="245"/>
      <c r="W65" s="90"/>
    </row>
    <row r="66" spans="1:23" x14ac:dyDescent="0.25">
      <c r="A66" s="51">
        <v>1961</v>
      </c>
      <c r="B66" s="290"/>
      <c r="C66" s="290"/>
      <c r="D66" s="290">
        <v>43.2</v>
      </c>
      <c r="E66" s="290"/>
      <c r="F66" s="376"/>
      <c r="G66" s="1203"/>
      <c r="H66" s="1201">
        <f>'[8]United States'!$D107</f>
        <v>8.3376005383909941</v>
      </c>
      <c r="I66" s="1204"/>
      <c r="J66" s="1462"/>
      <c r="K66" s="1242">
        <f>'[61](Transpose)'!$E4</f>
        <v>21.9</v>
      </c>
      <c r="L66" s="1243"/>
      <c r="M66" s="295">
        <v>16.399999999999999</v>
      </c>
      <c r="N66" s="219"/>
      <c r="O66" s="1204"/>
      <c r="P66" s="1323"/>
      <c r="Q66" s="1204"/>
      <c r="R66" s="1204">
        <f>'[59]Table T.10'!$F26</f>
        <v>231.40987873312375</v>
      </c>
      <c r="S66" s="1204"/>
      <c r="T66" s="1452">
        <f>[21]Data!$E63</f>
        <v>0.27894976735115101</v>
      </c>
      <c r="U66" s="377"/>
      <c r="V66" s="245"/>
      <c r="W66" s="90"/>
    </row>
    <row r="67" spans="1:23" x14ac:dyDescent="0.25">
      <c r="A67" s="51">
        <v>1962</v>
      </c>
      <c r="B67" s="290"/>
      <c r="C67" s="290"/>
      <c r="D67" s="290">
        <v>42.1</v>
      </c>
      <c r="E67" s="290"/>
      <c r="F67" s="376"/>
      <c r="G67" s="1203"/>
      <c r="H67" s="1201">
        <f>'[8]United States'!$D108</f>
        <v>8.2736755670745552</v>
      </c>
      <c r="I67" s="1204"/>
      <c r="J67" s="1462"/>
      <c r="K67" s="1242">
        <f>'[61](Transpose)'!$E5</f>
        <v>21</v>
      </c>
      <c r="L67" s="1243"/>
      <c r="M67" s="295"/>
      <c r="N67" s="219"/>
      <c r="O67" s="1204"/>
      <c r="P67" s="1323"/>
      <c r="Q67" s="1204"/>
      <c r="R67" s="1204">
        <f>'[59]Table T.10'!$F27</f>
        <v>232.18119761112649</v>
      </c>
      <c r="S67" s="1204"/>
      <c r="T67" s="1452">
        <f>[21]Data!$E64</f>
        <v>0.28031855821609503</v>
      </c>
      <c r="U67" s="377">
        <f>('[60]wealth shares'!$B8)*100</f>
        <v>31.492152810096741</v>
      </c>
      <c r="V67" s="245"/>
      <c r="W67" s="90"/>
    </row>
    <row r="68" spans="1:23" x14ac:dyDescent="0.25">
      <c r="A68" s="51">
        <v>1963</v>
      </c>
      <c r="B68" s="290"/>
      <c r="C68" s="290"/>
      <c r="D68" s="290">
        <v>41.8</v>
      </c>
      <c r="E68" s="290"/>
      <c r="F68" s="376"/>
      <c r="G68" s="1203"/>
      <c r="H68" s="1201">
        <f>'[8]United States'!$D109</f>
        <v>8.1639366576136148</v>
      </c>
      <c r="I68" s="1204"/>
      <c r="J68" s="1462"/>
      <c r="K68" s="1242">
        <f>'[61](Transpose)'!$E6</f>
        <v>19.5</v>
      </c>
      <c r="L68" s="1243"/>
      <c r="M68" s="295"/>
      <c r="N68" s="219"/>
      <c r="O68" s="1204"/>
      <c r="P68" s="1323"/>
      <c r="Q68" s="1463">
        <v>206.1</v>
      </c>
      <c r="R68" s="1457">
        <f>'[59]Table T.10'!$F28</f>
        <v>235.91243866281872</v>
      </c>
      <c r="S68" s="1204"/>
      <c r="T68" s="1452">
        <f>[21]Data!$E65</f>
        <v>0.27538937330245999</v>
      </c>
      <c r="U68" s="377"/>
      <c r="V68" s="245"/>
      <c r="W68" s="90"/>
    </row>
    <row r="69" spans="1:23" x14ac:dyDescent="0.25">
      <c r="A69" s="51">
        <v>1964</v>
      </c>
      <c r="B69" s="290"/>
      <c r="C69" s="290"/>
      <c r="D69" s="290">
        <v>41.9</v>
      </c>
      <c r="E69" s="290"/>
      <c r="F69" s="376"/>
      <c r="G69" s="1203"/>
      <c r="H69" s="1201">
        <f>'[8]United States'!$D110</f>
        <v>8.0207510462667724</v>
      </c>
      <c r="I69" s="1204"/>
      <c r="J69" s="1462"/>
      <c r="K69" s="1242">
        <f>'[61](Transpose)'!$E7</f>
        <v>19</v>
      </c>
      <c r="L69" s="1243"/>
      <c r="M69" s="295"/>
      <c r="N69" s="219"/>
      <c r="O69" s="1204"/>
      <c r="P69" s="1323"/>
      <c r="Q69" s="1126">
        <v>205.2</v>
      </c>
      <c r="R69" s="1204">
        <f>'[59]Table T.10'!$F29</f>
        <v>238.83523583831931</v>
      </c>
      <c r="S69" s="1204"/>
      <c r="T69" s="1452">
        <f>[21]Data!$E66</f>
        <v>0.27046018838882502</v>
      </c>
      <c r="U69" s="377"/>
      <c r="V69" s="245"/>
      <c r="W69" s="90"/>
    </row>
    <row r="70" spans="1:23" x14ac:dyDescent="0.25">
      <c r="A70" s="51">
        <v>1965</v>
      </c>
      <c r="B70" s="290"/>
      <c r="C70" s="290"/>
      <c r="D70" s="290">
        <v>41.7</v>
      </c>
      <c r="E70" s="1380"/>
      <c r="F70" s="376"/>
      <c r="G70" s="1203"/>
      <c r="H70" s="1201">
        <f>'[8]United States'!$D111</f>
        <v>8.065064694401487</v>
      </c>
      <c r="I70" s="1204"/>
      <c r="J70" s="1462"/>
      <c r="K70" s="1242">
        <f>'[61](Transpose)'!$E8</f>
        <v>17.3</v>
      </c>
      <c r="L70" s="1243"/>
      <c r="M70" s="295"/>
      <c r="N70" s="219"/>
      <c r="O70" s="1204"/>
      <c r="P70" s="1323"/>
      <c r="Q70" s="1126">
        <v>213.5</v>
      </c>
      <c r="R70" s="1204">
        <f>'[59]Table T.10'!$F30</f>
        <v>237.22442140695824</v>
      </c>
      <c r="S70" s="1204"/>
      <c r="T70" s="1452">
        <f>[21]Data!$E67</f>
        <v>0.26801577210426297</v>
      </c>
      <c r="U70" s="377">
        <f>('[60]wealth shares'!$B9)*100</f>
        <v>31.555834412574768</v>
      </c>
      <c r="V70" s="245"/>
      <c r="W70" s="90"/>
    </row>
    <row r="71" spans="1:23" x14ac:dyDescent="0.25">
      <c r="A71" s="51">
        <v>1966</v>
      </c>
      <c r="B71" s="290"/>
      <c r="C71" s="290"/>
      <c r="D71" s="290">
        <v>41.3</v>
      </c>
      <c r="E71" s="1380"/>
      <c r="F71" s="376"/>
      <c r="G71" s="1203"/>
      <c r="H71" s="1201">
        <f>'[8]United States'!$D112</f>
        <v>8.3681843007293182</v>
      </c>
      <c r="I71" s="1204"/>
      <c r="J71" s="1462"/>
      <c r="K71" s="1242">
        <f>'[61](Transpose)'!$E9</f>
        <v>14.7</v>
      </c>
      <c r="L71" s="1243"/>
      <c r="M71" s="295"/>
      <c r="N71" s="219"/>
      <c r="O71" s="1204"/>
      <c r="P71" s="1323"/>
      <c r="Q71" s="1126">
        <v>208</v>
      </c>
      <c r="R71" s="1204">
        <f>'[59]Table T.10'!$F31</f>
        <v>237.55599962741752</v>
      </c>
      <c r="S71" s="1204"/>
      <c r="T71" s="1452">
        <f>[21]Data!$E68</f>
        <v>0.26557135581970198</v>
      </c>
      <c r="U71" s="377"/>
      <c r="V71" s="245"/>
      <c r="W71" s="90"/>
    </row>
    <row r="72" spans="1:23" x14ac:dyDescent="0.25">
      <c r="A72" s="51">
        <v>1967</v>
      </c>
      <c r="B72" s="290"/>
      <c r="C72" s="290"/>
      <c r="D72" s="1455">
        <v>41.6</v>
      </c>
      <c r="E72" s="1464">
        <v>0.36199999999999999</v>
      </c>
      <c r="F72" s="376"/>
      <c r="G72" s="1203"/>
      <c r="H72" s="1201">
        <f>'[8]United States'!$D113</f>
        <v>8.4253319526665713</v>
      </c>
      <c r="I72" s="1204"/>
      <c r="J72" s="1462"/>
      <c r="K72" s="1242">
        <f>'[61](Transpose)'!$E10</f>
        <v>14.2</v>
      </c>
      <c r="L72" s="1243"/>
      <c r="M72" s="295"/>
      <c r="N72" s="219"/>
      <c r="O72" s="1204"/>
      <c r="P72" s="1323"/>
      <c r="Q72" s="1126">
        <v>210</v>
      </c>
      <c r="R72" s="1204">
        <f>'[59]Table T.10'!$F32</f>
        <v>239.02441966669318</v>
      </c>
      <c r="S72" s="1204"/>
      <c r="T72" s="1452">
        <f>[21]Data!$E69</f>
        <v>0.26471599936485302</v>
      </c>
      <c r="U72" s="377"/>
      <c r="V72" s="245"/>
      <c r="W72" s="90"/>
    </row>
    <row r="73" spans="1:23" x14ac:dyDescent="0.25">
      <c r="A73" s="51">
        <v>1968</v>
      </c>
      <c r="B73" s="290"/>
      <c r="C73" s="290"/>
      <c r="D73" s="290">
        <v>40.6</v>
      </c>
      <c r="E73" s="1380">
        <v>0.35099999999999998</v>
      </c>
      <c r="F73" s="376"/>
      <c r="G73" s="1203"/>
      <c r="H73" s="1201">
        <f>'[8]United States'!$D114</f>
        <v>8.3519414859066643</v>
      </c>
      <c r="I73" s="1204"/>
      <c r="J73" s="1462"/>
      <c r="K73" s="1242">
        <f>'[61](Transpose)'!$E11</f>
        <v>12.8</v>
      </c>
      <c r="L73" s="1243"/>
      <c r="M73" s="295"/>
      <c r="N73" s="219"/>
      <c r="O73" s="1204"/>
      <c r="P73" s="1323"/>
      <c r="Q73" s="1126">
        <v>217.3</v>
      </c>
      <c r="R73" s="1204"/>
      <c r="S73" s="1204"/>
      <c r="T73" s="1452">
        <f>[21]Data!$E70</f>
        <v>0.26781845092773399</v>
      </c>
      <c r="U73" s="377">
        <f>('[60]wealth shares'!$B10)*100</f>
        <v>23.784817755222321</v>
      </c>
      <c r="V73" s="245"/>
      <c r="W73" s="90"/>
    </row>
    <row r="74" spans="1:23" x14ac:dyDescent="0.25">
      <c r="A74" s="51">
        <v>1969</v>
      </c>
      <c r="B74" s="290"/>
      <c r="C74" s="290"/>
      <c r="D74" s="290"/>
      <c r="E74" s="1380">
        <v>0.35299999999999998</v>
      </c>
      <c r="F74" s="376"/>
      <c r="G74" s="1203"/>
      <c r="H74" s="1201">
        <f>'[8]United States'!$D115</f>
        <v>8.0174220214230285</v>
      </c>
      <c r="I74" s="1204"/>
      <c r="J74" s="1462"/>
      <c r="K74" s="1242">
        <f>'[61](Transpose)'!$E12</f>
        <v>12.1</v>
      </c>
      <c r="L74" s="1243"/>
      <c r="M74" s="295"/>
      <c r="N74" s="219"/>
      <c r="O74" s="1204"/>
      <c r="P74" s="1323"/>
      <c r="Q74" s="1126">
        <v>217.7</v>
      </c>
      <c r="R74" s="1204"/>
      <c r="S74" s="1204"/>
      <c r="T74" s="1452">
        <f>[21]Data!$E71</f>
        <v>0.26150816679000799</v>
      </c>
      <c r="U74" s="377"/>
      <c r="V74" s="245"/>
      <c r="W74" s="90"/>
    </row>
    <row r="75" spans="1:23" x14ac:dyDescent="0.25">
      <c r="A75" s="51">
        <v>1970</v>
      </c>
      <c r="B75" s="290"/>
      <c r="C75" s="290"/>
      <c r="D75" s="290"/>
      <c r="E75" s="1380">
        <v>0.35699999999999998</v>
      </c>
      <c r="F75" s="376"/>
      <c r="G75" s="1203"/>
      <c r="H75" s="1201">
        <f>'[8]United States'!$D116</f>
        <v>7.8038458864426294</v>
      </c>
      <c r="I75" s="1204"/>
      <c r="J75" s="1462"/>
      <c r="K75" s="1242">
        <f>'[61](Transpose)'!$E13</f>
        <v>12.6</v>
      </c>
      <c r="L75" s="1243"/>
      <c r="M75" s="295"/>
      <c r="N75" s="219"/>
      <c r="O75" s="1204"/>
      <c r="P75" s="1323"/>
      <c r="Q75" s="1126">
        <v>215.4</v>
      </c>
      <c r="R75" s="1204"/>
      <c r="S75" s="1204"/>
      <c r="T75" s="1452">
        <f>[21]Data!$E72</f>
        <v>0.25814172625541698</v>
      </c>
      <c r="U75" s="377"/>
      <c r="V75" s="245"/>
      <c r="W75" s="90"/>
    </row>
    <row r="76" spans="1:23" x14ac:dyDescent="0.25">
      <c r="A76" s="51">
        <v>1971</v>
      </c>
      <c r="B76" s="290"/>
      <c r="C76" s="290"/>
      <c r="D76" s="290"/>
      <c r="E76" s="1380">
        <v>0.35899999999999999</v>
      </c>
      <c r="F76" s="376"/>
      <c r="G76" s="1203"/>
      <c r="H76" s="1201">
        <f>'[8]United States'!$D117</f>
        <v>7.7860816660916825</v>
      </c>
      <c r="I76" s="1204"/>
      <c r="J76" s="1462"/>
      <c r="K76" s="1242">
        <f>'[61](Transpose)'!$E14</f>
        <v>12.5</v>
      </c>
      <c r="L76" s="1243"/>
      <c r="M76" s="295"/>
      <c r="N76" s="219"/>
      <c r="O76" s="1205"/>
      <c r="P76" s="1323"/>
      <c r="Q76" s="1126">
        <v>221.4</v>
      </c>
      <c r="R76" s="1204"/>
      <c r="S76" s="1205"/>
      <c r="T76" s="1452">
        <f>[21]Data!$E73</f>
        <v>0.25386416912078902</v>
      </c>
      <c r="U76" s="377">
        <f>('[60]wealth shares'!$B11)*100</f>
        <v>31.449055671691895</v>
      </c>
      <c r="V76" s="258"/>
      <c r="W76" s="90"/>
    </row>
    <row r="77" spans="1:23" x14ac:dyDescent="0.25">
      <c r="A77" s="51">
        <v>1972</v>
      </c>
      <c r="B77" s="290"/>
      <c r="C77" s="290"/>
      <c r="D77" s="290"/>
      <c r="E77" s="1380">
        <v>0.36199999999999999</v>
      </c>
      <c r="F77" s="376"/>
      <c r="G77" s="1203"/>
      <c r="H77" s="1201">
        <f>'[8]United States'!$D118</f>
        <v>7.7541268798518805</v>
      </c>
      <c r="I77" s="1204"/>
      <c r="J77" s="1462"/>
      <c r="K77" s="1242">
        <f>'[61](Transpose)'!$E15</f>
        <v>11.9</v>
      </c>
      <c r="L77" s="1243"/>
      <c r="M77" s="295">
        <v>15.8</v>
      </c>
      <c r="N77" s="219"/>
      <c r="O77" s="1205"/>
      <c r="P77" s="1323"/>
      <c r="Q77" s="1126">
        <v>226.2</v>
      </c>
      <c r="R77" s="1204"/>
      <c r="S77" s="1205"/>
      <c r="T77" s="1452">
        <f>[21]Data!$E74</f>
        <v>0.24690343439578999</v>
      </c>
      <c r="U77" s="377"/>
      <c r="V77" s="258"/>
      <c r="W77" s="90"/>
    </row>
    <row r="78" spans="1:23" x14ac:dyDescent="0.25">
      <c r="A78" s="51">
        <v>1973</v>
      </c>
      <c r="B78" s="290"/>
      <c r="C78" s="290"/>
      <c r="D78" s="290"/>
      <c r="E78" s="1380">
        <v>0.36</v>
      </c>
      <c r="F78" s="376"/>
      <c r="G78" s="1203"/>
      <c r="H78" s="1201">
        <f>'[8]United States'!$D119</f>
        <v>7.7419961675539462</v>
      </c>
      <c r="I78" s="1204"/>
      <c r="J78" s="1462"/>
      <c r="K78" s="1242">
        <f>'[61](Transpose)'!$E16</f>
        <v>11.1</v>
      </c>
      <c r="L78" s="1243"/>
      <c r="M78" s="295">
        <v>15.2</v>
      </c>
      <c r="N78" s="219"/>
      <c r="O78" s="1205"/>
      <c r="P78" s="1465">
        <f>'[62]EPI Data Library - Wages by per'!$O2</f>
        <v>1.9</v>
      </c>
      <c r="Q78" s="1463">
        <v>221.4</v>
      </c>
      <c r="R78" s="1429"/>
      <c r="S78" s="1205"/>
      <c r="T78" s="1452">
        <f>[21]Data!$E75</f>
        <v>0.238200113177299</v>
      </c>
      <c r="U78" s="377"/>
      <c r="V78" s="258"/>
      <c r="W78" s="90"/>
    </row>
    <row r="79" spans="1:23" x14ac:dyDescent="0.25">
      <c r="A79" s="51">
        <v>1974</v>
      </c>
      <c r="B79" s="290"/>
      <c r="C79" s="290"/>
      <c r="D79" s="290"/>
      <c r="E79" s="1380">
        <v>0.35399999999999998</v>
      </c>
      <c r="F79" s="376"/>
      <c r="G79" s="1203"/>
      <c r="H79" s="1201">
        <f>'[8]United States'!$D120</f>
        <v>8.123618917085782</v>
      </c>
      <c r="I79" s="1204"/>
      <c r="J79" s="1462"/>
      <c r="K79" s="1242">
        <f>'[61](Transpose)'!$E17</f>
        <v>11.2</v>
      </c>
      <c r="L79" s="1243"/>
      <c r="M79" s="295"/>
      <c r="N79" s="219"/>
      <c r="O79" s="1205"/>
      <c r="P79" s="1323">
        <f>'[62]EPI Data Library - Wages by per'!$O3</f>
        <v>1.91</v>
      </c>
      <c r="Q79" s="1204"/>
      <c r="R79" s="1389"/>
      <c r="S79" s="1205"/>
      <c r="T79" s="1452">
        <f>[21]Data!$E76</f>
        <v>0.23378595709800701</v>
      </c>
      <c r="U79" s="377"/>
      <c r="V79" s="258"/>
      <c r="W79" s="90"/>
    </row>
    <row r="80" spans="1:23" x14ac:dyDescent="0.25">
      <c r="A80" s="51">
        <v>1975</v>
      </c>
      <c r="B80" s="290"/>
      <c r="C80" s="290"/>
      <c r="D80" s="290"/>
      <c r="E80" s="1380">
        <v>0.35899999999999999</v>
      </c>
      <c r="F80" s="376"/>
      <c r="G80" s="1203"/>
      <c r="H80" s="1201">
        <f>'[8]United States'!$D121</f>
        <v>8.0058801501615697</v>
      </c>
      <c r="I80" s="1204"/>
      <c r="J80" s="1462"/>
      <c r="K80" s="1242">
        <f>'[61](Transpose)'!$E18</f>
        <v>12.3</v>
      </c>
      <c r="L80" s="1243"/>
      <c r="M80" s="295"/>
      <c r="N80" s="219"/>
      <c r="O80" s="1205"/>
      <c r="P80" s="1323">
        <f>'[62]EPI Data Library - Wages by per'!$O4</f>
        <v>1.91</v>
      </c>
      <c r="Q80" s="1204"/>
      <c r="R80" s="1389"/>
      <c r="S80" s="1205"/>
      <c r="T80" s="1452">
        <f>[21]Data!$E77</f>
        <v>0.227575019001961</v>
      </c>
      <c r="U80" s="377"/>
      <c r="V80" s="258"/>
      <c r="W80" s="90"/>
    </row>
    <row r="81" spans="1:23" x14ac:dyDescent="0.25">
      <c r="A81" s="51">
        <v>1976</v>
      </c>
      <c r="B81" s="290"/>
      <c r="C81" s="290"/>
      <c r="D81" s="290"/>
      <c r="E81" s="1380">
        <v>0.35899999999999999</v>
      </c>
      <c r="F81" s="376"/>
      <c r="G81" s="1203"/>
      <c r="H81" s="1201">
        <f>'[8]United States'!$D122</f>
        <v>7.8891961987813497</v>
      </c>
      <c r="I81" s="1204"/>
      <c r="J81" s="1462"/>
      <c r="K81" s="1242">
        <f>'[61](Transpose)'!$E19</f>
        <v>11.8</v>
      </c>
      <c r="L81" s="1243"/>
      <c r="M81" s="295"/>
      <c r="N81" s="219"/>
      <c r="O81" s="1205"/>
      <c r="P81" s="1323">
        <f>'[62]EPI Data Library - Wages by per'!$O5</f>
        <v>1.94</v>
      </c>
      <c r="Q81" s="1204"/>
      <c r="R81" s="1389"/>
      <c r="S81" s="1205"/>
      <c r="T81" s="1452">
        <f>[21]Data!$E78</f>
        <v>0.22103437781333901</v>
      </c>
      <c r="U81" s="377"/>
      <c r="V81" s="258"/>
      <c r="W81" s="90"/>
    </row>
    <row r="82" spans="1:23" x14ac:dyDescent="0.25">
      <c r="A82" s="51">
        <v>1977</v>
      </c>
      <c r="B82" s="290"/>
      <c r="C82" s="290"/>
      <c r="D82" s="290"/>
      <c r="E82" s="1380">
        <v>0.36199999999999999</v>
      </c>
      <c r="F82" s="376"/>
      <c r="G82" s="1203"/>
      <c r="H82" s="1201">
        <f>'[8]United States'!$D123</f>
        <v>7.8992263574060786</v>
      </c>
      <c r="I82" s="1204"/>
      <c r="J82" s="1462"/>
      <c r="K82" s="1242">
        <f>'[61](Transpose)'!$E20</f>
        <v>11.6</v>
      </c>
      <c r="L82" s="1243"/>
      <c r="M82" s="295"/>
      <c r="N82" s="219"/>
      <c r="O82" s="1205"/>
      <c r="P82" s="1323">
        <f>'[62]EPI Data Library - Wages by per'!$O6</f>
        <v>1.94</v>
      </c>
      <c r="Q82" s="1204"/>
      <c r="R82" s="1389"/>
      <c r="S82" s="1205"/>
      <c r="T82" s="1452">
        <f>[21]Data!$E79</f>
        <v>0.21824899315834101</v>
      </c>
      <c r="U82" s="377">
        <f>('[60]wealth shares'!$B12)*100</f>
        <v>35.320371389389038</v>
      </c>
      <c r="V82" s="258"/>
      <c r="W82" s="90"/>
    </row>
    <row r="83" spans="1:23" x14ac:dyDescent="0.25">
      <c r="A83" s="51">
        <v>1978</v>
      </c>
      <c r="B83" s="736"/>
      <c r="C83" s="736"/>
      <c r="D83" s="736"/>
      <c r="E83" s="1380">
        <v>0.36299999999999999</v>
      </c>
      <c r="F83" s="479"/>
      <c r="G83" s="1203"/>
      <c r="H83" s="1201">
        <f>'[8]United States'!$D124</f>
        <v>7.9526089866496275</v>
      </c>
      <c r="I83" s="1204"/>
      <c r="J83" s="1462"/>
      <c r="K83" s="1242">
        <f>'[61](Transpose)'!$E21</f>
        <v>11.4</v>
      </c>
      <c r="L83" s="1243"/>
      <c r="M83" s="295"/>
      <c r="N83" s="219"/>
      <c r="O83" s="1205"/>
      <c r="P83" s="1323">
        <f>'[62]EPI Data Library - Wages by per'!$O7</f>
        <v>1.93</v>
      </c>
      <c r="Q83" s="1204"/>
      <c r="R83" s="1389"/>
      <c r="S83" s="1205"/>
      <c r="T83" s="1452">
        <f>[21]Data!$E80</f>
        <v>0.216042339801788</v>
      </c>
      <c r="U83" s="377"/>
      <c r="V83" s="258"/>
      <c r="W83" s="90"/>
    </row>
    <row r="84" spans="1:23" x14ac:dyDescent="0.25">
      <c r="A84" s="51">
        <v>1979</v>
      </c>
      <c r="B84" s="290"/>
      <c r="C84" s="290"/>
      <c r="D84" s="290"/>
      <c r="E84" s="290">
        <v>0.36599999999999999</v>
      </c>
      <c r="F84" s="376"/>
      <c r="G84" s="1203"/>
      <c r="H84" s="1201">
        <f>'[8]United States'!$D125</f>
        <v>8.0324098037332945</v>
      </c>
      <c r="I84" s="1204"/>
      <c r="J84" s="1462"/>
      <c r="K84" s="1242">
        <f>'[61](Transpose)'!$E22</f>
        <v>11.7</v>
      </c>
      <c r="L84" s="1243"/>
      <c r="M84" s="295"/>
      <c r="N84" s="219"/>
      <c r="O84" s="1205"/>
      <c r="P84" s="1323">
        <f>'[62]EPI Data Library - Wages by per'!$O8</f>
        <v>1.95</v>
      </c>
      <c r="Q84" s="1204"/>
      <c r="R84" s="1389"/>
      <c r="S84" s="1205"/>
      <c r="T84" s="1452">
        <f>[21]Data!$E81</f>
        <v>0.223587110638618</v>
      </c>
      <c r="U84" s="377"/>
      <c r="V84" s="258"/>
      <c r="W84" s="90"/>
    </row>
    <row r="85" spans="1:23" x14ac:dyDescent="0.25">
      <c r="A85" s="51">
        <v>1980</v>
      </c>
      <c r="B85" s="290"/>
      <c r="C85" s="290"/>
      <c r="D85" s="290"/>
      <c r="E85" s="290">
        <v>0.36699999999999999</v>
      </c>
      <c r="F85" s="376"/>
      <c r="G85" s="1203"/>
      <c r="H85" s="1201">
        <f>'[8]United States'!$D126</f>
        <v>8.1767146253680529</v>
      </c>
      <c r="I85" s="1204"/>
      <c r="J85" s="1462"/>
      <c r="K85" s="1242">
        <f>'[61](Transpose)'!$E23</f>
        <v>13</v>
      </c>
      <c r="L85" s="1243"/>
      <c r="M85" s="295">
        <v>15.9</v>
      </c>
      <c r="N85" s="219"/>
      <c r="O85" s="1205"/>
      <c r="P85" s="1323">
        <f>'[62]EPI Data Library - Wages by per'!$O9</f>
        <v>1.94</v>
      </c>
      <c r="Q85" s="1204"/>
      <c r="R85" s="1389"/>
      <c r="S85" s="1205"/>
      <c r="T85" s="1452">
        <f>[21]Data!$E82</f>
        <v>0.22503641247749301</v>
      </c>
      <c r="U85" s="377"/>
      <c r="V85" s="258"/>
      <c r="W85" s="90"/>
    </row>
    <row r="86" spans="1:23" x14ac:dyDescent="0.25">
      <c r="A86" s="51">
        <v>1981</v>
      </c>
      <c r="B86" s="290"/>
      <c r="C86" s="290"/>
      <c r="D86" s="290"/>
      <c r="E86" s="290">
        <v>0.373</v>
      </c>
      <c r="F86" s="376"/>
      <c r="G86" s="1203"/>
      <c r="H86" s="1201">
        <f>'[8]United States'!$D127</f>
        <v>8.026075546927979</v>
      </c>
      <c r="I86" s="1204"/>
      <c r="J86" s="1462"/>
      <c r="K86" s="1242">
        <f>'[61](Transpose)'!$E24</f>
        <v>14</v>
      </c>
      <c r="L86" s="1243"/>
      <c r="M86" s="295">
        <v>16.3</v>
      </c>
      <c r="N86" s="219"/>
      <c r="O86" s="1205"/>
      <c r="P86" s="1323">
        <f>'[62]EPI Data Library - Wages by per'!$O10</f>
        <v>1.99</v>
      </c>
      <c r="Q86" s="1204"/>
      <c r="R86" s="1389"/>
      <c r="S86" s="1205"/>
      <c r="T86" s="1452">
        <f>[21]Data!$E83</f>
        <v>0.23325926065444899</v>
      </c>
      <c r="U86" s="377"/>
      <c r="V86" s="258"/>
      <c r="W86" s="90"/>
    </row>
    <row r="87" spans="1:23" x14ac:dyDescent="0.25">
      <c r="A87" s="51">
        <v>1982</v>
      </c>
      <c r="B87" s="290"/>
      <c r="C87" s="290"/>
      <c r="D87" s="290"/>
      <c r="E87" s="290">
        <v>0.38400000000000001</v>
      </c>
      <c r="F87" s="376"/>
      <c r="G87" s="1203"/>
      <c r="H87" s="1201">
        <f>'[8]United States'!$D128</f>
        <v>8.3899380716959886</v>
      </c>
      <c r="I87" s="1204"/>
      <c r="J87" s="1462"/>
      <c r="K87" s="1242">
        <f>'[61](Transpose)'!$E25</f>
        <v>15</v>
      </c>
      <c r="L87" s="1243"/>
      <c r="M87" s="295">
        <v>17.3</v>
      </c>
      <c r="N87" s="219"/>
      <c r="O87" s="1205"/>
      <c r="P87" s="1323">
        <f>'[62]EPI Data Library - Wages by per'!$O11</f>
        <v>2</v>
      </c>
      <c r="Q87" s="1204"/>
      <c r="R87" s="1389"/>
      <c r="S87" s="1205"/>
      <c r="T87" s="1452">
        <f>[21]Data!$E84</f>
        <v>0.237345650792122</v>
      </c>
      <c r="U87" s="377"/>
      <c r="V87" s="258"/>
      <c r="W87" s="90"/>
    </row>
    <row r="88" spans="1:23" x14ac:dyDescent="0.25">
      <c r="A88" s="51">
        <v>1983</v>
      </c>
      <c r="B88" s="290"/>
      <c r="C88" s="290"/>
      <c r="D88" s="290"/>
      <c r="E88" s="290">
        <v>0.38900000000000001</v>
      </c>
      <c r="F88" s="376"/>
      <c r="G88" s="1203"/>
      <c r="H88" s="1201">
        <f>'[8]United States'!$D129</f>
        <v>8.5929026489475131</v>
      </c>
      <c r="I88" s="1204"/>
      <c r="J88" s="1462"/>
      <c r="K88" s="1242">
        <f>'[61](Transpose)'!$E26</f>
        <v>15.2</v>
      </c>
      <c r="L88" s="1243"/>
      <c r="M88" s="295">
        <v>18.100000000000001</v>
      </c>
      <c r="N88" s="219"/>
      <c r="O88" s="1205"/>
      <c r="P88" s="1323">
        <f>'[62]EPI Data Library - Wages by per'!$O12</f>
        <v>2.02</v>
      </c>
      <c r="Q88" s="1204"/>
      <c r="R88" s="1389"/>
      <c r="S88" s="1205"/>
      <c r="T88" s="1452">
        <f>[21]Data!$E85</f>
        <v>0.22656503319740301</v>
      </c>
      <c r="U88" s="377">
        <f>('[60]wealth shares'!$B13)*100</f>
        <v>30.513998866081238</v>
      </c>
      <c r="V88" s="258"/>
      <c r="W88" s="90"/>
    </row>
    <row r="89" spans="1:23" x14ac:dyDescent="0.25">
      <c r="A89" s="51">
        <v>1984</v>
      </c>
      <c r="B89" s="290"/>
      <c r="C89" s="290"/>
      <c r="D89" s="290"/>
      <c r="E89" s="290">
        <v>0.38900000000000001</v>
      </c>
      <c r="F89" s="376"/>
      <c r="G89" s="1203"/>
      <c r="H89" s="1201">
        <f>'[8]United States'!$D130</f>
        <v>8.8863707222620985</v>
      </c>
      <c r="I89" s="1204"/>
      <c r="J89" s="1462"/>
      <c r="K89" s="1242">
        <f>'[61](Transpose)'!$E27</f>
        <v>14.4</v>
      </c>
      <c r="L89" s="1243"/>
      <c r="M89" s="295">
        <v>18.2</v>
      </c>
      <c r="N89" s="219"/>
      <c r="O89" s="1205"/>
      <c r="P89" s="1323">
        <f>'[62]EPI Data Library - Wages by per'!$O13</f>
        <v>2.0699999999999998</v>
      </c>
      <c r="Q89" s="1204"/>
      <c r="R89" s="1389"/>
      <c r="S89" s="1205"/>
      <c r="T89" s="1452">
        <f>[21]Data!$E86</f>
        <v>0.22879630327224701</v>
      </c>
      <c r="U89" s="377"/>
      <c r="V89" s="258"/>
      <c r="W89" s="90"/>
    </row>
    <row r="90" spans="1:23" x14ac:dyDescent="0.25">
      <c r="A90" s="51">
        <v>1985</v>
      </c>
      <c r="B90" s="290"/>
      <c r="C90" s="290"/>
      <c r="D90" s="290"/>
      <c r="E90" s="290">
        <v>0.39400000000000002</v>
      </c>
      <c r="F90" s="376"/>
      <c r="G90" s="1203"/>
      <c r="H90" s="1201">
        <f>'[8]United States'!$D131</f>
        <v>9.0945605795137041</v>
      </c>
      <c r="I90" s="1204"/>
      <c r="J90" s="1462"/>
      <c r="K90" s="1242">
        <f>'[61](Transpose)'!$E28</f>
        <v>14</v>
      </c>
      <c r="L90" s="1243"/>
      <c r="M90" s="295">
        <v>17.8</v>
      </c>
      <c r="N90" s="219"/>
      <c r="O90" s="1205"/>
      <c r="P90" s="1323">
        <f>'[62]EPI Data Library - Wages by per'!$O14</f>
        <v>2.0299999999999998</v>
      </c>
      <c r="Q90" s="1204"/>
      <c r="R90" s="1389"/>
      <c r="S90" s="1205"/>
      <c r="T90" s="1452">
        <f>[21]Data!$E87</f>
        <v>0.23066528141498599</v>
      </c>
      <c r="U90" s="377"/>
      <c r="V90" s="258"/>
      <c r="W90" s="90"/>
    </row>
    <row r="91" spans="1:23" x14ac:dyDescent="0.25">
      <c r="A91" s="51">
        <v>1986</v>
      </c>
      <c r="B91" s="290"/>
      <c r="C91" s="290"/>
      <c r="D91" s="290"/>
      <c r="E91" s="290">
        <v>0.39700000000000002</v>
      </c>
      <c r="F91" s="376"/>
      <c r="G91" s="1203"/>
      <c r="H91" s="1201">
        <f>'[8]United States'!$D132</f>
        <v>9.1292990690663967</v>
      </c>
      <c r="I91" s="1204"/>
      <c r="J91" s="1462"/>
      <c r="K91" s="1242">
        <f>'[61](Transpose)'!$E29</f>
        <v>13.6</v>
      </c>
      <c r="L91" s="1243"/>
      <c r="M91" s="295">
        <v>18</v>
      </c>
      <c r="N91" s="219"/>
      <c r="O91" s="1205"/>
      <c r="P91" s="1323">
        <f>'[62]EPI Data Library - Wages by per'!$O15</f>
        <v>2.04</v>
      </c>
      <c r="Q91" s="1204"/>
      <c r="R91" s="1389"/>
      <c r="S91" s="1205"/>
      <c r="T91" s="1452">
        <f>[21]Data!$E88</f>
        <v>0.22911106050014499</v>
      </c>
      <c r="U91" s="377">
        <f>('[60]wealth shares'!$B14)*100</f>
        <v>30.204778909683228</v>
      </c>
      <c r="V91" s="258"/>
      <c r="W91" s="90"/>
    </row>
    <row r="92" spans="1:23" x14ac:dyDescent="0.25">
      <c r="A92" s="51">
        <v>1987</v>
      </c>
      <c r="B92" s="290"/>
      <c r="C92" s="290"/>
      <c r="D92" s="290"/>
      <c r="E92" s="290">
        <v>0.39900000000000002</v>
      </c>
      <c r="F92" s="376"/>
      <c r="G92" s="1203"/>
      <c r="H92" s="1201">
        <f>'[8]United States'!$D133</f>
        <v>10.746260633305884</v>
      </c>
      <c r="I92" s="1204"/>
      <c r="J92" s="1462"/>
      <c r="K92" s="1242">
        <f>'[61](Transpose)'!$E30</f>
        <v>13.4</v>
      </c>
      <c r="L92" s="1243"/>
      <c r="M92" s="295">
        <v>18.600000000000001</v>
      </c>
      <c r="N92" s="219"/>
      <c r="O92" s="1205"/>
      <c r="P92" s="1323">
        <f>'[62]EPI Data Library - Wages by per'!$O16</f>
        <v>2.09</v>
      </c>
      <c r="Q92" s="1204"/>
      <c r="R92" s="1389"/>
      <c r="S92" s="1205"/>
      <c r="T92" s="1452">
        <f>[21]Data!$E89</f>
        <v>0.24608807265758501</v>
      </c>
      <c r="U92" s="377"/>
      <c r="V92" s="258"/>
      <c r="W92" s="90"/>
    </row>
    <row r="93" spans="1:23" x14ac:dyDescent="0.25">
      <c r="A93" s="51">
        <v>1988</v>
      </c>
      <c r="B93" s="290"/>
      <c r="C93" s="290"/>
      <c r="D93" s="290"/>
      <c r="E93" s="290">
        <v>0.40200000000000002</v>
      </c>
      <c r="F93" s="376"/>
      <c r="G93" s="1203"/>
      <c r="H93" s="1201">
        <f>'[8]United States'!$D134</f>
        <v>13.165480795439365</v>
      </c>
      <c r="I93" s="1204"/>
      <c r="J93" s="1462"/>
      <c r="K93" s="1242">
        <f>'[61](Transpose)'!$E31</f>
        <v>13</v>
      </c>
      <c r="L93" s="1243"/>
      <c r="M93" s="295">
        <v>18.100000000000001</v>
      </c>
      <c r="N93" s="219"/>
      <c r="O93" s="1205"/>
      <c r="P93" s="1323">
        <f>'[62]EPI Data Library - Wages by per'!$O17</f>
        <v>2.1</v>
      </c>
      <c r="Q93" s="1204"/>
      <c r="R93" s="1389"/>
      <c r="S93" s="1205"/>
      <c r="T93" s="1452">
        <f>[21]Data!$E90</f>
        <v>0.26496446132659901</v>
      </c>
      <c r="U93" s="377"/>
      <c r="V93" s="258"/>
      <c r="W93" s="90"/>
    </row>
    <row r="94" spans="1:23" x14ac:dyDescent="0.25">
      <c r="A94" s="51">
        <v>1989</v>
      </c>
      <c r="B94" s="290"/>
      <c r="C94" s="290"/>
      <c r="D94" s="290"/>
      <c r="E94" s="290">
        <v>0.40799999999999997</v>
      </c>
      <c r="F94" s="376"/>
      <c r="G94" s="1203"/>
      <c r="H94" s="1201">
        <f>'[8]United States'!$D135</f>
        <v>12.611494478689435</v>
      </c>
      <c r="I94" s="1204"/>
      <c r="J94" s="1462"/>
      <c r="K94" s="1242">
        <f>'[61](Transpose)'!$E32</f>
        <v>12.8</v>
      </c>
      <c r="L94" s="1243"/>
      <c r="M94" s="295">
        <v>18.2</v>
      </c>
      <c r="N94" s="219"/>
      <c r="O94" s="1205"/>
      <c r="P94" s="1323">
        <f>'[62]EPI Data Library - Wages by per'!$O18</f>
        <v>2.08</v>
      </c>
      <c r="Q94" s="1204"/>
      <c r="R94" s="1389"/>
      <c r="S94" s="1205"/>
      <c r="T94" s="1452">
        <f>[21]Data!$E91</f>
        <v>0.26571738719940202</v>
      </c>
      <c r="U94" s="377">
        <f>('[60]wealth shares'!$B15)*100</f>
        <v>35.204815864562988</v>
      </c>
      <c r="V94" s="258"/>
      <c r="W94" s="90"/>
    </row>
    <row r="95" spans="1:23" x14ac:dyDescent="0.25">
      <c r="A95" s="51">
        <v>1990</v>
      </c>
      <c r="B95" s="290"/>
      <c r="C95" s="290"/>
      <c r="D95" s="290"/>
      <c r="E95" s="290">
        <v>0.40600000000000003</v>
      </c>
      <c r="F95" s="376"/>
      <c r="G95" s="1203"/>
      <c r="H95" s="1201">
        <f>'[8]United States'!$D136</f>
        <v>12.981647252493072</v>
      </c>
      <c r="I95" s="1204"/>
      <c r="J95" s="1462"/>
      <c r="K95" s="1242">
        <f>'[61](Transpose)'!$E33</f>
        <v>13.5</v>
      </c>
      <c r="L95" s="1243"/>
      <c r="M95" s="295">
        <v>18.100000000000001</v>
      </c>
      <c r="N95" s="219"/>
      <c r="O95" s="1205"/>
      <c r="P95" s="1323">
        <f>'[62]EPI Data Library - Wages by per'!$O19</f>
        <v>2.12</v>
      </c>
      <c r="Q95" s="1204"/>
      <c r="R95" s="1389"/>
      <c r="S95" s="1205"/>
      <c r="T95" s="1452">
        <f>[21]Data!$E92</f>
        <v>0.26657256484031699</v>
      </c>
      <c r="U95" s="377"/>
      <c r="V95" s="258"/>
      <c r="W95" s="90"/>
    </row>
    <row r="96" spans="1:23" x14ac:dyDescent="0.25">
      <c r="A96" s="51">
        <v>1991</v>
      </c>
      <c r="B96" s="290"/>
      <c r="C96" s="290"/>
      <c r="D96" s="290"/>
      <c r="E96" s="290">
        <v>0.40600000000000003</v>
      </c>
      <c r="F96" s="376"/>
      <c r="G96" s="1203"/>
      <c r="H96" s="1201">
        <f>'[8]United States'!$D137</f>
        <v>12.167379448376485</v>
      </c>
      <c r="I96" s="1204"/>
      <c r="J96" s="1462"/>
      <c r="K96" s="1242">
        <f>'[61](Transpose)'!$E34</f>
        <v>14.2</v>
      </c>
      <c r="L96" s="1243"/>
      <c r="M96" s="295">
        <v>18.3</v>
      </c>
      <c r="N96" s="219"/>
      <c r="O96" s="1205"/>
      <c r="P96" s="1323">
        <f>'[62]EPI Data Library - Wages by per'!$O20</f>
        <v>2.12</v>
      </c>
      <c r="Q96" s="1240"/>
      <c r="R96" s="1389"/>
      <c r="S96" s="1205"/>
      <c r="T96" s="1452">
        <f>[21]Data!$E93</f>
        <v>0.259941697120667</v>
      </c>
      <c r="U96" s="377"/>
      <c r="V96" s="258"/>
      <c r="W96" s="90"/>
    </row>
    <row r="97" spans="1:23" x14ac:dyDescent="0.25">
      <c r="A97" s="51">
        <v>1992</v>
      </c>
      <c r="B97" s="290"/>
      <c r="C97" s="290"/>
      <c r="D97" s="290"/>
      <c r="E97" s="290">
        <v>0.41299999999999998</v>
      </c>
      <c r="F97" s="376"/>
      <c r="G97" s="1203"/>
      <c r="H97" s="1201">
        <f>'[8]United States'!$D138</f>
        <v>13.479744861469998</v>
      </c>
      <c r="I97" s="1204"/>
      <c r="J97" s="1462"/>
      <c r="K97" s="1242">
        <f>'[61](Transpose)'!$E35</f>
        <v>14.8</v>
      </c>
      <c r="L97" s="1243"/>
      <c r="M97" s="295">
        <v>18.600000000000001</v>
      </c>
      <c r="N97" s="219"/>
      <c r="O97" s="1205"/>
      <c r="P97" s="1323">
        <f>'[62]EPI Data Library - Wages by per'!$O21</f>
        <v>2.08</v>
      </c>
      <c r="Q97" s="1240"/>
      <c r="R97" s="1389"/>
      <c r="S97" s="1205"/>
      <c r="T97" s="1452">
        <f>[21]Data!$E94</f>
        <v>0.27566269040107699</v>
      </c>
      <c r="U97" s="377">
        <f>('[60]wealth shares'!$B16)*100</f>
        <v>34.953638911247253</v>
      </c>
      <c r="V97" s="258"/>
      <c r="W97" s="90"/>
    </row>
    <row r="98" spans="1:23" x14ac:dyDescent="0.25">
      <c r="A98" s="51">
        <v>1993</v>
      </c>
      <c r="B98" s="290"/>
      <c r="C98" s="290"/>
      <c r="D98" s="290"/>
      <c r="E98" s="290">
        <v>0.436</v>
      </c>
      <c r="F98" s="376"/>
      <c r="G98" s="1203"/>
      <c r="H98" s="1201">
        <f>'[8]United States'!$D139</f>
        <v>12.821259920178939</v>
      </c>
      <c r="I98" s="1204"/>
      <c r="J98" s="1462"/>
      <c r="K98" s="1242">
        <f>'[61](Transpose)'!$E36</f>
        <v>15.1</v>
      </c>
      <c r="L98" s="1243"/>
      <c r="M98" s="295">
        <v>18.600000000000001</v>
      </c>
      <c r="N98" s="219"/>
      <c r="O98" s="1205"/>
      <c r="P98" s="1323">
        <f>'[62]EPI Data Library - Wages by per'!$O22</f>
        <v>2.11</v>
      </c>
      <c r="Q98" s="1240"/>
      <c r="R98" s="1389"/>
      <c r="S98" s="1205"/>
      <c r="T98" s="1452">
        <f>[21]Data!$E95</f>
        <v>0.27686855196952798</v>
      </c>
      <c r="U98" s="377"/>
      <c r="V98" s="258"/>
      <c r="W98" s="90"/>
    </row>
    <row r="99" spans="1:23" x14ac:dyDescent="0.25">
      <c r="A99" s="51">
        <v>1994</v>
      </c>
      <c r="B99" s="290"/>
      <c r="C99" s="290"/>
      <c r="D99" s="290"/>
      <c r="E99" s="290">
        <v>0.436</v>
      </c>
      <c r="F99" s="376"/>
      <c r="G99" s="1203"/>
      <c r="H99" s="1201">
        <f>'[8]United States'!$D140</f>
        <v>12.852119853413258</v>
      </c>
      <c r="I99" s="1204"/>
      <c r="J99" s="1462"/>
      <c r="K99" s="1242">
        <f>'[61](Transpose)'!$E37</f>
        <v>14.5</v>
      </c>
      <c r="L99" s="1243"/>
      <c r="M99" s="295">
        <v>17.8</v>
      </c>
      <c r="N99" s="219"/>
      <c r="O99" s="1205"/>
      <c r="P99" s="1323">
        <f>'[62]EPI Data Library - Wages by per'!$O23</f>
        <v>2.19</v>
      </c>
      <c r="Q99" s="1240"/>
      <c r="R99" s="1389"/>
      <c r="S99" s="1205"/>
      <c r="T99" s="1452">
        <f>[21]Data!$E96</f>
        <v>0.27605798840522799</v>
      </c>
      <c r="U99" s="377"/>
      <c r="V99" s="258"/>
      <c r="W99" s="90"/>
    </row>
    <row r="100" spans="1:23" x14ac:dyDescent="0.25">
      <c r="A100" s="51">
        <v>1995</v>
      </c>
      <c r="B100" s="290"/>
      <c r="C100" s="290"/>
      <c r="D100" s="290"/>
      <c r="E100" s="290">
        <v>0.433</v>
      </c>
      <c r="F100" s="376"/>
      <c r="G100" s="1203"/>
      <c r="H100" s="1201">
        <f>'[8]United States'!$D141</f>
        <v>13.53</v>
      </c>
      <c r="I100" s="1204"/>
      <c r="J100" s="1462"/>
      <c r="K100" s="1242">
        <f>'[61](Transpose)'!$E38</f>
        <v>13.8</v>
      </c>
      <c r="L100" s="1243"/>
      <c r="M100" s="295">
        <v>17.100000000000001</v>
      </c>
      <c r="N100" s="219"/>
      <c r="O100" s="1205"/>
      <c r="P100" s="1323">
        <f>'[62]EPI Data Library - Wages by per'!$O24</f>
        <v>2.2200000000000002</v>
      </c>
      <c r="Q100" s="1240"/>
      <c r="R100" s="1389"/>
      <c r="S100" s="1205"/>
      <c r="T100" s="1452">
        <f>[21]Data!$E97</f>
        <v>0.27918201684951799</v>
      </c>
      <c r="U100" s="377">
        <f>('[60]wealth shares'!$B17)*100</f>
        <v>33.21097195148468</v>
      </c>
      <c r="V100" s="258"/>
      <c r="W100" s="90"/>
    </row>
    <row r="101" spans="1:23" x14ac:dyDescent="0.25">
      <c r="A101" s="51">
        <v>1996</v>
      </c>
      <c r="B101" s="290"/>
      <c r="C101" s="290"/>
      <c r="D101" s="290"/>
      <c r="E101" s="1466">
        <v>0.437</v>
      </c>
      <c r="F101" s="376"/>
      <c r="G101" s="1203"/>
      <c r="H101" s="1201">
        <f>'[8]United States'!$D142</f>
        <v>14.11</v>
      </c>
      <c r="I101" s="1204"/>
      <c r="J101" s="1462"/>
      <c r="K101" s="1242">
        <f>'[61](Transpose)'!$E39</f>
        <v>13.7</v>
      </c>
      <c r="L101" s="1243"/>
      <c r="M101" s="295">
        <v>17.2</v>
      </c>
      <c r="N101" s="219"/>
      <c r="O101" s="1205"/>
      <c r="P101" s="1323">
        <f>'[62]EPI Data Library - Wages by per'!$O25</f>
        <v>2.21</v>
      </c>
      <c r="Q101" s="1240"/>
      <c r="R101" s="1389"/>
      <c r="S101" s="1205"/>
      <c r="T101" s="1452">
        <f>[21]Data!$E98</f>
        <v>0.28577533364295998</v>
      </c>
      <c r="U101" s="377"/>
      <c r="V101" s="245"/>
      <c r="W101" s="90"/>
    </row>
    <row r="102" spans="1:23" x14ac:dyDescent="0.25">
      <c r="A102" s="51">
        <v>1997</v>
      </c>
      <c r="B102" s="290"/>
      <c r="C102" s="290"/>
      <c r="D102" s="290"/>
      <c r="E102" s="1466">
        <v>0.44</v>
      </c>
      <c r="F102" s="376"/>
      <c r="G102" s="1203"/>
      <c r="H102" s="1201">
        <f>'[8]United States'!$D143</f>
        <v>14.77</v>
      </c>
      <c r="I102" s="1204"/>
      <c r="J102" s="1462"/>
      <c r="K102" s="1242">
        <f>'[61](Transpose)'!$E40</f>
        <v>13.3</v>
      </c>
      <c r="L102" s="1243"/>
      <c r="M102" s="295">
        <v>17.2</v>
      </c>
      <c r="N102" s="219"/>
      <c r="O102" s="1205"/>
      <c r="P102" s="1323">
        <f>'[62]EPI Data Library - Wages by per'!$O26</f>
        <v>2.2000000000000002</v>
      </c>
      <c r="Q102" s="1240"/>
      <c r="R102" s="1430"/>
      <c r="S102" s="1205"/>
      <c r="T102" s="1452">
        <f>[21]Data!$E99</f>
        <v>0.29462435841560403</v>
      </c>
      <c r="U102" s="377"/>
      <c r="V102" s="245"/>
      <c r="W102" s="90"/>
    </row>
    <row r="103" spans="1:23" x14ac:dyDescent="0.25">
      <c r="A103" s="51">
        <v>1998</v>
      </c>
      <c r="B103" s="290"/>
      <c r="C103" s="290"/>
      <c r="D103" s="290"/>
      <c r="E103" s="1466">
        <v>0.439</v>
      </c>
      <c r="F103" s="376"/>
      <c r="G103" s="1203"/>
      <c r="H103" s="1201">
        <f>'[8]United States'!$D144</f>
        <v>15.29</v>
      </c>
      <c r="I103" s="1204"/>
      <c r="J103" s="1462"/>
      <c r="K103" s="1242">
        <f>'[61](Transpose)'!$E41</f>
        <v>12.7</v>
      </c>
      <c r="L103" s="1243"/>
      <c r="M103" s="295">
        <v>17.100000000000001</v>
      </c>
      <c r="N103" s="219"/>
      <c r="O103" s="1205"/>
      <c r="P103" s="1323">
        <f>'[62]EPI Data Library - Wages by per'!$O27</f>
        <v>2.2000000000000002</v>
      </c>
      <c r="Q103" s="1240"/>
      <c r="R103" s="1430"/>
      <c r="S103" s="1205"/>
      <c r="T103" s="1452">
        <f>[21]Data!$E100</f>
        <v>0.30704393982887301</v>
      </c>
      <c r="U103" s="377">
        <f>('[60]wealth shares'!$B18)*100</f>
        <v>34.087872505187988</v>
      </c>
      <c r="V103" s="245"/>
      <c r="W103" s="90"/>
    </row>
    <row r="104" spans="1:23" x14ac:dyDescent="0.25">
      <c r="A104" s="51">
        <v>1999</v>
      </c>
      <c r="B104" s="290"/>
      <c r="C104" s="290"/>
      <c r="D104" s="290"/>
      <c r="E104" s="1466">
        <v>0.441</v>
      </c>
      <c r="F104" s="376"/>
      <c r="G104" s="1203"/>
      <c r="H104" s="1201">
        <f>'[8]United States'!$D145</f>
        <v>15.87</v>
      </c>
      <c r="I104" s="1204"/>
      <c r="J104" s="1462"/>
      <c r="K104" s="1242">
        <f>'[61](Transpose)'!$E42</f>
        <v>11.9</v>
      </c>
      <c r="L104" s="1243"/>
      <c r="M104" s="295">
        <v>17.100000000000001</v>
      </c>
      <c r="N104" s="219"/>
      <c r="O104" s="1205"/>
      <c r="P104" s="1323">
        <f>'[62]EPI Data Library - Wages by per'!$O28</f>
        <v>2.1800000000000002</v>
      </c>
      <c r="Q104" s="1240"/>
      <c r="R104" s="1430"/>
      <c r="S104" s="1205"/>
      <c r="T104" s="1452">
        <f>[21]Data!$E101</f>
        <v>0.31470489501953097</v>
      </c>
      <c r="U104" s="377"/>
      <c r="V104" s="245"/>
      <c r="W104" s="90"/>
    </row>
    <row r="105" spans="1:23" x14ac:dyDescent="0.25">
      <c r="A105" s="51">
        <v>2000</v>
      </c>
      <c r="B105" s="290"/>
      <c r="C105" s="290"/>
      <c r="D105" s="290"/>
      <c r="E105" s="1466">
        <v>0.442</v>
      </c>
      <c r="F105" s="376"/>
      <c r="G105" s="1203"/>
      <c r="H105" s="1201">
        <f>'[8]United States'!$D146</f>
        <v>16.489999999999998</v>
      </c>
      <c r="I105" s="1204"/>
      <c r="J105" s="1462"/>
      <c r="K105" s="1242">
        <f>'[61](Transpose)'!$E43</f>
        <v>11.3</v>
      </c>
      <c r="L105" s="1243"/>
      <c r="M105" s="295">
        <v>16.899999999999999</v>
      </c>
      <c r="N105" s="219"/>
      <c r="O105" s="1205"/>
      <c r="P105" s="1323">
        <f>'[62]EPI Data Library - Wages by per'!$O29</f>
        <v>2.23</v>
      </c>
      <c r="Q105" s="1240"/>
      <c r="R105" s="1430"/>
      <c r="S105" s="1205"/>
      <c r="T105" s="1452">
        <f>[21]Data!$E102</f>
        <v>0.32299152016639698</v>
      </c>
      <c r="U105" s="377"/>
      <c r="V105" s="245"/>
      <c r="W105" s="90"/>
    </row>
    <row r="106" spans="1:23" x14ac:dyDescent="0.25">
      <c r="A106" s="51">
        <v>2001</v>
      </c>
      <c r="B106" s="290"/>
      <c r="C106" s="290"/>
      <c r="D106" s="290"/>
      <c r="E106" s="1466">
        <v>0.44600000000000001</v>
      </c>
      <c r="F106" s="376"/>
      <c r="G106" s="1203"/>
      <c r="H106" s="1201">
        <f>'[8]United States'!$D147</f>
        <v>15.37</v>
      </c>
      <c r="I106" s="1204"/>
      <c r="J106" s="1462"/>
      <c r="K106" s="1242">
        <f>'[61](Transpose)'!$E44</f>
        <v>11.7</v>
      </c>
      <c r="L106" s="1243"/>
      <c r="M106" s="295">
        <v>16.8</v>
      </c>
      <c r="N106" s="219"/>
      <c r="O106" s="1205"/>
      <c r="P106" s="1323">
        <f>'[62]EPI Data Library - Wages by per'!$O30</f>
        <v>2.23</v>
      </c>
      <c r="Q106" s="1240"/>
      <c r="R106" s="1430"/>
      <c r="S106" s="1205"/>
      <c r="T106" s="1452">
        <f>[21]Data!$E103</f>
        <v>0.31334158778190602</v>
      </c>
      <c r="U106" s="377">
        <f>('[60]wealth shares'!$B19)*100</f>
        <v>33.893167972564697</v>
      </c>
      <c r="V106" s="245"/>
      <c r="W106" s="90"/>
    </row>
    <row r="107" spans="1:23" x14ac:dyDescent="0.25">
      <c r="A107" s="51">
        <v>2002</v>
      </c>
      <c r="B107" s="290"/>
      <c r="C107" s="290"/>
      <c r="D107" s="290"/>
      <c r="E107" s="1466">
        <v>0.443</v>
      </c>
      <c r="F107" s="376"/>
      <c r="G107" s="1203"/>
      <c r="H107" s="1201">
        <f>'[8]United States'!$D148</f>
        <v>14.989000000000001</v>
      </c>
      <c r="I107" s="1204"/>
      <c r="J107" s="1462"/>
      <c r="K107" s="1242">
        <f>'[61](Transpose)'!$E45</f>
        <v>12.1</v>
      </c>
      <c r="L107" s="1243"/>
      <c r="M107" s="295">
        <v>16.899999999999999</v>
      </c>
      <c r="N107" s="219"/>
      <c r="O107" s="1205"/>
      <c r="P107" s="1323">
        <f>'[62]EPI Data Library - Wages by per'!$O31</f>
        <v>2.2799999999999998</v>
      </c>
      <c r="Q107" s="1240"/>
      <c r="R107" s="1430"/>
      <c r="S107" s="1205"/>
      <c r="T107" s="1452">
        <f>[21]Data!$E104</f>
        <v>0.30158150196075401</v>
      </c>
      <c r="U107" s="377"/>
      <c r="V107" s="245"/>
      <c r="W107" s="90"/>
    </row>
    <row r="108" spans="1:23" x14ac:dyDescent="0.25">
      <c r="A108" s="51">
        <v>2003</v>
      </c>
      <c r="B108" s="290"/>
      <c r="C108" s="290"/>
      <c r="D108" s="290"/>
      <c r="E108" s="1466">
        <v>0.44500000000000001</v>
      </c>
      <c r="F108" s="376"/>
      <c r="G108" s="1203"/>
      <c r="H108" s="1201">
        <f>'[8]United States'!$D149</f>
        <v>15.214</v>
      </c>
      <c r="I108" s="1204"/>
      <c r="J108" s="1462"/>
      <c r="K108" s="1242">
        <f>'[61](Transpose)'!$E46</f>
        <v>12.5</v>
      </c>
      <c r="L108" s="1243"/>
      <c r="M108" s="295">
        <v>17.5</v>
      </c>
      <c r="N108" s="219"/>
      <c r="O108" s="1205"/>
      <c r="P108" s="1323">
        <f>'[62]EPI Data Library - Wages by per'!$O32</f>
        <v>2.2400000000000002</v>
      </c>
      <c r="Q108" s="1240"/>
      <c r="R108" s="1430"/>
      <c r="S108" s="1205"/>
      <c r="T108" s="1452">
        <f>[21]Data!$E105</f>
        <v>0.30323013663291898</v>
      </c>
      <c r="U108" s="377"/>
      <c r="V108" s="245"/>
      <c r="W108" s="90"/>
    </row>
    <row r="109" spans="1:23" x14ac:dyDescent="0.25">
      <c r="A109" s="51">
        <v>2004</v>
      </c>
      <c r="B109" s="290"/>
      <c r="C109" s="290"/>
      <c r="D109" s="290"/>
      <c r="E109" s="1466">
        <v>0.44700000000000001</v>
      </c>
      <c r="F109" s="376"/>
      <c r="G109" s="1203"/>
      <c r="H109" s="1201">
        <f>'[8]United States'!$D150</f>
        <v>16.337</v>
      </c>
      <c r="I109" s="1204"/>
      <c r="J109" s="1462"/>
      <c r="K109" s="1242">
        <f>'[61](Transpose)'!$E47</f>
        <v>12.7</v>
      </c>
      <c r="L109" s="1243"/>
      <c r="M109" s="295">
        <v>17.399999999999999</v>
      </c>
      <c r="N109" s="219"/>
      <c r="O109" s="1205"/>
      <c r="P109" s="1323">
        <f>'[62]EPI Data Library - Wages by per'!$O33</f>
        <v>2.2400000000000002</v>
      </c>
      <c r="Q109" s="1204"/>
      <c r="R109" s="1430"/>
      <c r="S109" s="1205"/>
      <c r="T109" s="1452">
        <f>[21]Data!$E106</f>
        <v>0.31475982069969199</v>
      </c>
      <c r="U109" s="377">
        <f>('[60]wealth shares'!$B20)*100</f>
        <v>34.220835566520691</v>
      </c>
      <c r="V109" s="245"/>
      <c r="W109" s="90"/>
    </row>
    <row r="110" spans="1:23" x14ac:dyDescent="0.25">
      <c r="A110" s="51">
        <v>2005</v>
      </c>
      <c r="B110" s="290"/>
      <c r="C110" s="290"/>
      <c r="D110" s="290"/>
      <c r="E110" s="1467">
        <v>0.45</v>
      </c>
      <c r="F110" s="376"/>
      <c r="G110" s="1203"/>
      <c r="H110" s="1201">
        <f>'[8]United States'!$D151</f>
        <v>17.681000000000001</v>
      </c>
      <c r="I110" s="1204"/>
      <c r="J110" s="1462"/>
      <c r="K110" s="1242">
        <f>'[61](Transpose)'!$E48</f>
        <v>12.6</v>
      </c>
      <c r="L110" s="1243"/>
      <c r="M110" s="295">
        <v>17.3</v>
      </c>
      <c r="N110" s="219"/>
      <c r="O110" s="1205"/>
      <c r="P110" s="1323">
        <f>'[62]EPI Data Library - Wages by per'!$O34</f>
        <v>2.2599999999999998</v>
      </c>
      <c r="Q110" s="1204"/>
      <c r="R110" s="1389"/>
      <c r="S110" s="1205"/>
      <c r="T110" s="1452">
        <f>[21]Data!$E107</f>
        <v>0.32096618413925199</v>
      </c>
      <c r="U110" s="377"/>
      <c r="V110" s="258"/>
      <c r="W110" s="90"/>
    </row>
    <row r="111" spans="1:23" x14ac:dyDescent="0.25">
      <c r="A111" s="51">
        <v>2006</v>
      </c>
      <c r="B111" s="1094"/>
      <c r="C111" s="1094"/>
      <c r="D111" s="1094"/>
      <c r="E111" s="1467">
        <v>0.45200000000000001</v>
      </c>
      <c r="F111" s="399"/>
      <c r="G111" s="1203"/>
      <c r="H111" s="1201">
        <f>'[8]United States'!$D152</f>
        <v>18.059000000000001</v>
      </c>
      <c r="I111" s="1204"/>
      <c r="J111" s="1462"/>
      <c r="K111" s="1242">
        <f>'[61](Transpose)'!$E49</f>
        <v>12.3</v>
      </c>
      <c r="L111" s="1243"/>
      <c r="M111" s="295">
        <v>17</v>
      </c>
      <c r="N111" s="219"/>
      <c r="O111" s="1205"/>
      <c r="P111" s="1323">
        <f>'[62]EPI Data Library - Wages by per'!$O35</f>
        <v>2.27</v>
      </c>
      <c r="Q111" s="1204"/>
      <c r="R111" s="1389"/>
      <c r="S111" s="1205"/>
      <c r="T111" s="1452">
        <f>[21]Data!$E108</f>
        <v>0.32830104231834401</v>
      </c>
      <c r="U111" s="377"/>
      <c r="V111" s="258"/>
      <c r="W111" s="90"/>
    </row>
    <row r="112" spans="1:23" x14ac:dyDescent="0.25">
      <c r="A112" s="51">
        <v>2007</v>
      </c>
      <c r="B112" s="1094"/>
      <c r="C112" s="1094"/>
      <c r="D112" s="1094"/>
      <c r="E112" s="1466">
        <v>0.44400000000000001</v>
      </c>
      <c r="F112" s="399"/>
      <c r="G112" s="1203"/>
      <c r="H112" s="1201">
        <f>'[8]United States'!$D153</f>
        <v>18.327000000000002</v>
      </c>
      <c r="I112" s="1204"/>
      <c r="J112" s="1462"/>
      <c r="K112" s="1242">
        <f>'[61](Transpose)'!$E50</f>
        <v>12.5</v>
      </c>
      <c r="L112" s="1243"/>
      <c r="M112" s="295">
        <v>17.5</v>
      </c>
      <c r="N112" s="219">
        <v>0.17599999999999999</v>
      </c>
      <c r="O112" s="1205"/>
      <c r="P112" s="1323">
        <f>'[62]EPI Data Library - Wages by per'!$O36</f>
        <v>2.33</v>
      </c>
      <c r="Q112" s="1204"/>
      <c r="R112" s="1389"/>
      <c r="S112" s="1205"/>
      <c r="T112" s="1452">
        <f>[21]Data!$E109</f>
        <v>0.33960363268852201</v>
      </c>
      <c r="U112" s="377">
        <f>('[60]wealth shares'!$B$19)*100</f>
        <v>33.893167972564697</v>
      </c>
      <c r="V112" s="258"/>
      <c r="W112" s="90"/>
    </row>
    <row r="113" spans="1:29" x14ac:dyDescent="0.25">
      <c r="A113" s="51">
        <v>2008</v>
      </c>
      <c r="B113" s="1094"/>
      <c r="C113" s="1094"/>
      <c r="D113" s="1094"/>
      <c r="E113" s="1467">
        <v>0.45</v>
      </c>
      <c r="F113" s="399"/>
      <c r="G113" s="1203"/>
      <c r="H113" s="1201">
        <f>'[8]United States'!$D154</f>
        <v>17.891999999999999</v>
      </c>
      <c r="I113" s="1204"/>
      <c r="J113" s="1462"/>
      <c r="K113" s="1242">
        <f>'[61](Transpose)'!$E51</f>
        <v>13.2</v>
      </c>
      <c r="L113" s="1243"/>
      <c r="M113" s="1468">
        <v>17.3</v>
      </c>
      <c r="N113" s="1469">
        <v>0.17299999999999999</v>
      </c>
      <c r="O113" s="1205"/>
      <c r="P113" s="1323">
        <f>'[62]EPI Data Library - Wages by per'!$O37</f>
        <v>2.3199999999999998</v>
      </c>
      <c r="Q113" s="1204"/>
      <c r="R113" s="1389"/>
      <c r="S113" s="1205"/>
      <c r="T113" s="1452">
        <f>[21]Data!$E110</f>
        <v>0.36090961098670998</v>
      </c>
      <c r="U113" s="377"/>
      <c r="V113" s="258"/>
      <c r="W113" s="90"/>
    </row>
    <row r="114" spans="1:29" x14ac:dyDescent="0.25">
      <c r="A114" s="51">
        <v>2009</v>
      </c>
      <c r="B114" s="1094"/>
      <c r="C114" s="1094"/>
      <c r="D114" s="1094"/>
      <c r="E114" s="1467">
        <v>0.45600000000000002</v>
      </c>
      <c r="F114" s="399"/>
      <c r="G114" s="1203"/>
      <c r="H114" s="1201">
        <f>'[8]United States'!$D155</f>
        <v>16.678999999999998</v>
      </c>
      <c r="I114" s="1204"/>
      <c r="J114" s="1462"/>
      <c r="K114" s="1242">
        <f>'[61](Transpose)'!$E52</f>
        <v>14.3</v>
      </c>
      <c r="L114" s="1243"/>
      <c r="M114" s="290"/>
      <c r="N114" s="219">
        <v>0.16500000000000001</v>
      </c>
      <c r="O114" s="1205"/>
      <c r="P114" s="1323">
        <f>'[62]EPI Data Library - Wages by per'!$O38</f>
        <v>2.35</v>
      </c>
      <c r="Q114" s="1204"/>
      <c r="R114" s="1389"/>
      <c r="S114" s="1205"/>
      <c r="T114" s="1452">
        <f>[21]Data!$E111</f>
        <v>0.36149084568023698</v>
      </c>
      <c r="U114" s="377"/>
      <c r="V114" s="258"/>
      <c r="W114" s="90"/>
    </row>
    <row r="115" spans="1:29" x14ac:dyDescent="0.25">
      <c r="A115" s="51">
        <v>2010</v>
      </c>
      <c r="B115" s="1094"/>
      <c r="C115" s="1094"/>
      <c r="D115" s="1094"/>
      <c r="E115" s="1467">
        <v>0.45600000000000002</v>
      </c>
      <c r="F115" s="399"/>
      <c r="G115" s="1203"/>
      <c r="H115" s="1201">
        <f>'[8]United States'!$D156</f>
        <v>17.451000000000001</v>
      </c>
      <c r="I115" s="1204"/>
      <c r="J115" s="1462"/>
      <c r="K115" s="1242">
        <f>'[61](Transpose)'!$E53</f>
        <v>15.1</v>
      </c>
      <c r="L115" s="1243"/>
      <c r="M115" s="290"/>
      <c r="N115" s="219">
        <v>0.17399999999999999</v>
      </c>
      <c r="O115" s="1205"/>
      <c r="P115" s="1323">
        <f>'[62]EPI Data Library - Wages by per'!$O39</f>
        <v>2.38</v>
      </c>
      <c r="Q115" s="1389"/>
      <c r="R115" s="1389"/>
      <c r="S115" s="1205"/>
      <c r="T115" s="1452">
        <f>[21]Data!$E112</f>
        <v>0.37569138407707198</v>
      </c>
      <c r="U115" s="376">
        <f>('[60]wealth shares'!$B$20)*100</f>
        <v>34.220835566520691</v>
      </c>
      <c r="V115" s="258"/>
      <c r="W115" s="90"/>
    </row>
    <row r="116" spans="1:29" x14ac:dyDescent="0.25">
      <c r="A116" s="51">
        <v>2011</v>
      </c>
      <c r="B116" s="1094"/>
      <c r="C116" s="1094"/>
      <c r="D116" s="1094"/>
      <c r="E116" s="1467">
        <v>0.46300000000000002</v>
      </c>
      <c r="F116" s="399"/>
      <c r="G116" s="1203"/>
      <c r="H116" s="1201">
        <f>'[8]United States'!$D157</f>
        <v>17.466999999999999</v>
      </c>
      <c r="I116" s="1204"/>
      <c r="J116" s="1462"/>
      <c r="K116" s="1242">
        <f>'[61](Transpose)'!$E54</f>
        <v>15</v>
      </c>
      <c r="L116" s="1243"/>
      <c r="M116" s="290"/>
      <c r="N116" s="219">
        <v>0.17100000000000001</v>
      </c>
      <c r="O116" s="1205"/>
      <c r="P116" s="1323">
        <f>'[62]EPI Data Library - Wages by per'!$O40</f>
        <v>2.4</v>
      </c>
      <c r="Q116" s="1389"/>
      <c r="R116" s="1389"/>
      <c r="S116" s="1205"/>
      <c r="T116" s="1452">
        <f>[21]Data!$E113</f>
        <v>0.37431365251541099</v>
      </c>
      <c r="U116" s="376"/>
      <c r="V116" s="258"/>
      <c r="W116" s="90"/>
    </row>
    <row r="117" spans="1:29" x14ac:dyDescent="0.25">
      <c r="A117" s="51">
        <v>2012</v>
      </c>
      <c r="B117" s="1094"/>
      <c r="C117" s="1094"/>
      <c r="D117" s="1094"/>
      <c r="E117" s="1467">
        <v>0.46300000000000002</v>
      </c>
      <c r="F117" s="399"/>
      <c r="G117" s="1203"/>
      <c r="H117" s="1201">
        <f>'[8]United States'!$D158</f>
        <v>18.875</v>
      </c>
      <c r="I117" s="1204"/>
      <c r="J117" s="1462"/>
      <c r="K117" s="1242">
        <f>'[61](Transpose)'!$E55</f>
        <v>15</v>
      </c>
      <c r="L117" s="1243"/>
      <c r="M117" s="290"/>
      <c r="N117" s="219">
        <v>0.17399999999999999</v>
      </c>
      <c r="O117" s="1205"/>
      <c r="P117" s="1323">
        <f>'[62]EPI Data Library - Wages by per'!$O41</f>
        <v>2.4300000000000002</v>
      </c>
      <c r="Q117" s="1389"/>
      <c r="R117" s="1389"/>
      <c r="S117" s="1205"/>
      <c r="T117" s="1452">
        <f>[21]Data!$E114</f>
        <v>0.38848647475242598</v>
      </c>
      <c r="U117" s="376"/>
      <c r="V117" s="258"/>
      <c r="W117" s="90"/>
    </row>
    <row r="118" spans="1:29" x14ac:dyDescent="0.25">
      <c r="A118" s="51">
        <v>2013</v>
      </c>
      <c r="B118" s="1094"/>
      <c r="C118" s="1094"/>
      <c r="D118" s="1094"/>
      <c r="E118" s="1470">
        <v>0.45900000000000002</v>
      </c>
      <c r="F118" s="1471">
        <v>0.46700000000000003</v>
      </c>
      <c r="G118" s="1203"/>
      <c r="H118" s="1201">
        <f>'[8]United States'!$D159</f>
        <v>17.425000000000001</v>
      </c>
      <c r="I118" s="1204"/>
      <c r="J118" s="1462"/>
      <c r="K118" s="1472">
        <f>'[61](Transpose)'!$E56</f>
        <v>14.5</v>
      </c>
      <c r="L118" s="1473">
        <f>'[61](Transpose)'!$E$57</f>
        <v>14.8</v>
      </c>
      <c r="M118" s="290"/>
      <c r="N118" s="219">
        <v>0.17199999999999999</v>
      </c>
      <c r="O118" s="1205"/>
      <c r="P118" s="1323">
        <f>'[62]EPI Data Library - Wages by per'!$O42</f>
        <v>2.4300000000000002</v>
      </c>
      <c r="Q118" s="1430"/>
      <c r="R118" s="1430"/>
      <c r="S118" s="1205"/>
      <c r="T118" s="1452">
        <f>[21]Data!$E115</f>
        <v>0.370316833257675</v>
      </c>
      <c r="U118" s="794">
        <f>('[60]wealth shares'!$B$21)*100</f>
        <v>36.291766166687012</v>
      </c>
      <c r="V118" s="258"/>
      <c r="W118" s="90"/>
    </row>
    <row r="119" spans="1:29" x14ac:dyDescent="0.25">
      <c r="A119" s="51">
        <v>2014</v>
      </c>
      <c r="B119" s="1467"/>
      <c r="C119" s="1467"/>
      <c r="D119" s="1467"/>
      <c r="E119" s="1467"/>
      <c r="F119" s="1474">
        <v>0.46400000000000002</v>
      </c>
      <c r="G119" s="1203"/>
      <c r="H119" s="1201">
        <f>'[8]United States'!$D160</f>
        <v>17.984999999999999</v>
      </c>
      <c r="I119" s="1204"/>
      <c r="J119" s="1462"/>
      <c r="K119" s="1242"/>
      <c r="L119" s="1243">
        <f>'[61](Transpose)'!$E$58</f>
        <v>14.8</v>
      </c>
      <c r="M119" s="290"/>
      <c r="N119" s="219">
        <v>0.17499999999999999</v>
      </c>
      <c r="O119" s="1205"/>
      <c r="P119" s="1323">
        <f>'[62]EPI Data Library - Wages by per'!$O43</f>
        <v>2.41</v>
      </c>
      <c r="Q119" s="1430"/>
      <c r="R119" s="1430"/>
      <c r="S119" s="1205"/>
      <c r="T119" s="1452">
        <f>[21]Data!$E116</f>
        <v>0.372446179389954</v>
      </c>
      <c r="U119" s="794"/>
      <c r="V119" s="258"/>
      <c r="W119" s="90"/>
    </row>
    <row r="120" spans="1:29" ht="15.75" thickBot="1" x14ac:dyDescent="0.3">
      <c r="A120" s="1003">
        <v>2015</v>
      </c>
      <c r="B120" s="1381"/>
      <c r="C120" s="1381"/>
      <c r="D120" s="1381"/>
      <c r="E120" s="1381"/>
      <c r="F120" s="1475">
        <v>0.46200000000000002</v>
      </c>
      <c r="G120" s="1206"/>
      <c r="H120" s="1207">
        <f>'[8]United States'!$D161</f>
        <v>18.39</v>
      </c>
      <c r="I120" s="1206"/>
      <c r="J120" s="1476"/>
      <c r="K120" s="1381"/>
      <c r="L120" s="1324">
        <f>'[61](Transpose)'!$E$59</f>
        <v>13.5</v>
      </c>
      <c r="M120" s="1477"/>
      <c r="N120" s="239"/>
      <c r="O120" s="1208"/>
      <c r="P120" s="1244">
        <f>'[62]EPI Data Library - Wages by per'!$O44</f>
        <v>2.4700000000000002</v>
      </c>
      <c r="Q120" s="1431"/>
      <c r="R120" s="1431"/>
      <c r="S120" s="1206"/>
      <c r="T120" s="1479"/>
      <c r="U120" s="1478"/>
      <c r="V120" s="245"/>
      <c r="W120" s="90"/>
    </row>
    <row r="121" spans="1:29" ht="15.75" thickTop="1" x14ac:dyDescent="0.25">
      <c r="F121" s="1151"/>
    </row>
    <row r="122" spans="1:29" s="45" customFormat="1" x14ac:dyDescent="0.25">
      <c r="A122" s="1147" t="s">
        <v>505</v>
      </c>
      <c r="B122" s="75"/>
      <c r="C122" s="75"/>
      <c r="D122" s="75"/>
      <c r="E122" s="75"/>
      <c r="F122" s="48"/>
      <c r="G122" s="75"/>
      <c r="H122" s="43"/>
      <c r="I122" s="75"/>
      <c r="J122" s="75"/>
      <c r="K122" s="75"/>
      <c r="L122" s="48"/>
      <c r="M122" s="75"/>
      <c r="N122" s="48"/>
      <c r="O122" s="43"/>
      <c r="W122" s="43"/>
    </row>
    <row r="123" spans="1:29" s="45" customFormat="1" x14ac:dyDescent="0.2">
      <c r="A123" s="1148" t="s">
        <v>79</v>
      </c>
      <c r="B123" s="1608" t="s">
        <v>778</v>
      </c>
      <c r="C123" s="1608"/>
      <c r="D123" s="1608"/>
      <c r="E123" s="1608"/>
      <c r="F123" s="1608"/>
      <c r="G123" s="1608"/>
      <c r="H123" s="1608"/>
      <c r="I123" s="1608"/>
      <c r="J123" s="1608"/>
      <c r="K123" s="1608"/>
      <c r="L123" s="1608"/>
      <c r="M123" s="1608"/>
      <c r="N123" s="1608"/>
      <c r="O123" s="1608"/>
      <c r="P123" s="1608"/>
      <c r="Q123" s="1608"/>
      <c r="R123" s="1608"/>
      <c r="W123" s="43"/>
    </row>
    <row r="124" spans="1:29" s="45" customFormat="1" x14ac:dyDescent="0.2">
      <c r="A124" s="1148" t="s">
        <v>80</v>
      </c>
      <c r="B124" s="1611" t="s">
        <v>782</v>
      </c>
      <c r="C124" s="1611"/>
      <c r="D124" s="1611"/>
      <c r="E124" s="1611"/>
      <c r="F124" s="1611"/>
      <c r="G124" s="1611"/>
      <c r="H124" s="1611"/>
      <c r="I124" s="1611"/>
      <c r="J124" s="1611"/>
      <c r="K124" s="1611"/>
      <c r="L124" s="1611"/>
      <c r="M124" s="1611"/>
      <c r="N124" s="1611"/>
      <c r="O124" s="1611"/>
      <c r="P124" s="1611"/>
      <c r="Q124" s="1611"/>
      <c r="R124" s="1611"/>
      <c r="W124" s="43"/>
    </row>
    <row r="125" spans="1:29" s="45" customFormat="1" ht="15" customHeight="1" x14ac:dyDescent="0.25">
      <c r="A125" s="1149" t="s">
        <v>81</v>
      </c>
      <c r="B125" s="1610" t="s">
        <v>779</v>
      </c>
      <c r="C125" s="1610"/>
      <c r="D125" s="1610"/>
      <c r="E125" s="1610"/>
      <c r="F125" s="1610"/>
      <c r="G125" s="1610"/>
      <c r="H125" s="1610"/>
      <c r="I125" s="1610"/>
      <c r="J125" s="1610"/>
      <c r="K125" s="1610"/>
      <c r="L125" s="1610"/>
      <c r="M125" s="1610"/>
      <c r="N125" s="1610"/>
      <c r="O125" s="1610"/>
      <c r="P125" s="1610"/>
      <c r="Q125" s="1610"/>
      <c r="R125" s="1610"/>
      <c r="S125" s="783"/>
      <c r="T125" s="783"/>
      <c r="U125" s="783"/>
      <c r="V125" s="783"/>
      <c r="W125" s="783"/>
      <c r="X125" s="783"/>
      <c r="Y125" s="783"/>
      <c r="Z125" s="783"/>
      <c r="AA125" s="783"/>
      <c r="AB125" s="783"/>
      <c r="AC125" s="783"/>
    </row>
    <row r="126" spans="1:29" s="45" customFormat="1" x14ac:dyDescent="0.2">
      <c r="A126" s="1149" t="s">
        <v>83</v>
      </c>
      <c r="B126" s="1615" t="s">
        <v>780</v>
      </c>
      <c r="C126" s="1616"/>
      <c r="D126" s="1616"/>
      <c r="E126" s="1616"/>
      <c r="F126" s="1616"/>
      <c r="G126" s="1616"/>
      <c r="H126" s="1616"/>
      <c r="I126" s="1616"/>
      <c r="J126" s="1616"/>
      <c r="K126" s="1616"/>
      <c r="L126" s="1616"/>
      <c r="M126" s="1616"/>
      <c r="N126" s="1616"/>
      <c r="O126" s="1616"/>
      <c r="P126" s="1616"/>
      <c r="Q126" s="1616"/>
      <c r="R126" s="1616"/>
      <c r="S126" s="1616"/>
      <c r="T126" s="1616"/>
      <c r="U126" s="1616"/>
    </row>
    <row r="127" spans="1:29" s="45" customFormat="1" x14ac:dyDescent="0.25">
      <c r="A127" s="1149" t="s">
        <v>84</v>
      </c>
      <c r="B127" s="1601" t="s">
        <v>488</v>
      </c>
      <c r="C127" s="1601"/>
      <c r="D127" s="1601"/>
      <c r="E127" s="1601"/>
      <c r="F127" s="1601"/>
      <c r="G127" s="1601"/>
      <c r="H127" s="1601"/>
      <c r="I127" s="1601"/>
      <c r="J127" s="1601"/>
      <c r="K127" s="1601"/>
      <c r="L127" s="1601"/>
      <c r="M127" s="1601"/>
      <c r="N127" s="1601"/>
      <c r="O127" s="1601"/>
      <c r="P127" s="1145"/>
      <c r="Q127" s="1143"/>
      <c r="R127" s="1143"/>
      <c r="S127" s="366"/>
      <c r="V127" s="366"/>
      <c r="W127" s="366"/>
      <c r="X127" s="366"/>
      <c r="Y127" s="366"/>
      <c r="Z127" s="366"/>
      <c r="AA127" s="366"/>
    </row>
    <row r="128" spans="1:29" x14ac:dyDescent="0.25">
      <c r="A128" s="1149" t="s">
        <v>85</v>
      </c>
      <c r="B128" s="1611" t="s">
        <v>795</v>
      </c>
      <c r="C128" s="1611"/>
      <c r="D128" s="1611"/>
      <c r="E128" s="1611"/>
      <c r="F128" s="1611"/>
      <c r="G128" s="1611"/>
      <c r="H128" s="1611"/>
      <c r="I128" s="1611"/>
      <c r="J128" s="1611"/>
      <c r="K128" s="1611"/>
      <c r="L128" s="1611"/>
      <c r="M128" s="1611"/>
      <c r="N128" s="1611"/>
      <c r="O128" s="1611"/>
      <c r="P128" s="1611"/>
      <c r="Q128" s="1611"/>
      <c r="R128" s="1611"/>
      <c r="S128" s="131"/>
      <c r="T128" s="131"/>
      <c r="U128" s="131"/>
      <c r="V128" s="872"/>
    </row>
    <row r="129" spans="1:24" x14ac:dyDescent="0.25">
      <c r="A129" s="1149" t="s">
        <v>314</v>
      </c>
      <c r="B129" s="1543" t="s">
        <v>796</v>
      </c>
      <c r="C129" s="1543"/>
      <c r="D129" s="1543"/>
      <c r="E129" s="1543"/>
      <c r="F129" s="1543"/>
      <c r="G129" s="1543"/>
      <c r="H129" s="1543"/>
      <c r="I129" s="1543"/>
      <c r="J129" s="1543"/>
      <c r="K129" s="1158"/>
      <c r="L129" s="1154"/>
      <c r="M129" s="1158"/>
      <c r="N129" s="1154"/>
      <c r="O129" s="1144"/>
      <c r="P129" s="1143"/>
      <c r="Q129" s="1143"/>
      <c r="R129" s="1143"/>
      <c r="S129" s="131"/>
      <c r="T129" s="131"/>
      <c r="U129" s="131"/>
      <c r="V129" s="872"/>
    </row>
    <row r="130" spans="1:24" x14ac:dyDescent="0.25">
      <c r="A130" s="1149" t="s">
        <v>88</v>
      </c>
      <c r="B130" s="1164" t="s">
        <v>797</v>
      </c>
      <c r="C130" s="129"/>
      <c r="D130" s="129"/>
      <c r="E130" s="129"/>
      <c r="F130" s="1152"/>
      <c r="G130" s="876"/>
      <c r="H130" s="1153"/>
      <c r="I130" s="1153"/>
      <c r="J130" s="1153"/>
      <c r="K130" s="1153"/>
      <c r="L130" s="1155"/>
      <c r="M130" s="1153"/>
      <c r="N130" s="1155"/>
      <c r="O130" s="131"/>
      <c r="S130" s="131"/>
      <c r="T130" s="131"/>
      <c r="U130" s="131"/>
      <c r="V130" s="872"/>
    </row>
    <row r="131" spans="1:24" x14ac:dyDescent="0.25">
      <c r="A131" s="1149" t="s">
        <v>277</v>
      </c>
      <c r="B131" s="131" t="s">
        <v>798</v>
      </c>
      <c r="C131" s="129"/>
      <c r="D131" s="129"/>
      <c r="E131" s="129"/>
      <c r="F131" s="1152"/>
      <c r="G131" s="1123"/>
      <c r="H131" s="1153"/>
      <c r="I131" s="1153"/>
      <c r="J131" s="1153"/>
      <c r="K131" s="1153"/>
      <c r="L131" s="1155"/>
      <c r="M131" s="1153"/>
      <c r="N131" s="1155"/>
      <c r="O131" s="131"/>
      <c r="S131" s="131"/>
      <c r="T131" s="131"/>
      <c r="U131" s="131"/>
      <c r="V131" s="1118"/>
    </row>
    <row r="132" spans="1:24" x14ac:dyDescent="0.25">
      <c r="A132" s="1149" t="s">
        <v>311</v>
      </c>
      <c r="B132" s="1613" t="s">
        <v>801</v>
      </c>
      <c r="C132" s="1614"/>
      <c r="D132" s="1614"/>
      <c r="E132" s="1614"/>
      <c r="F132" s="1614"/>
      <c r="G132" s="1614"/>
      <c r="H132" s="1614"/>
      <c r="I132" s="1614"/>
      <c r="J132" s="1614"/>
      <c r="K132" s="1614"/>
      <c r="L132" s="1614"/>
      <c r="M132" s="1614"/>
      <c r="N132" s="1155"/>
      <c r="O132" s="131"/>
      <c r="S132" s="131"/>
      <c r="T132" s="131"/>
      <c r="U132" s="131"/>
      <c r="V132" s="1118"/>
    </row>
    <row r="133" spans="1:24" x14ac:dyDescent="0.25">
      <c r="A133" s="1149" t="s">
        <v>312</v>
      </c>
      <c r="B133" s="1141" t="s">
        <v>800</v>
      </c>
      <c r="C133" s="129"/>
      <c r="D133" s="129"/>
      <c r="E133" s="129"/>
      <c r="F133" s="1152"/>
      <c r="G133" s="1123"/>
      <c r="H133" s="1153"/>
      <c r="I133" s="1153"/>
      <c r="J133" s="1153"/>
      <c r="K133" s="1153"/>
      <c r="L133" s="1155"/>
      <c r="M133" s="1153"/>
      <c r="N133" s="1155"/>
      <c r="O133" s="131"/>
      <c r="S133" s="131"/>
      <c r="T133" s="131"/>
      <c r="U133" s="131"/>
      <c r="V133" s="1118"/>
    </row>
    <row r="134" spans="1:24" x14ac:dyDescent="0.25">
      <c r="A134" s="1149" t="s">
        <v>317</v>
      </c>
      <c r="B134" s="1141" t="s">
        <v>802</v>
      </c>
      <c r="C134" s="129"/>
      <c r="D134" s="129"/>
      <c r="E134" s="129"/>
      <c r="F134" s="1152"/>
      <c r="G134" s="1123"/>
      <c r="H134" s="1153"/>
      <c r="I134" s="1153"/>
      <c r="J134" s="1153"/>
      <c r="K134" s="1153"/>
      <c r="L134" s="1155"/>
      <c r="M134" s="1153"/>
      <c r="N134" s="1155"/>
      <c r="O134" s="131"/>
      <c r="S134" s="131"/>
      <c r="T134" s="131"/>
      <c r="U134" s="131"/>
      <c r="V134" s="1118"/>
    </row>
    <row r="135" spans="1:24" x14ac:dyDescent="0.25">
      <c r="A135" s="1149" t="s">
        <v>792</v>
      </c>
      <c r="B135" s="1164" t="s">
        <v>803</v>
      </c>
      <c r="C135" s="129"/>
      <c r="D135" s="129"/>
      <c r="E135" s="129"/>
      <c r="F135" s="1152"/>
      <c r="G135" s="1123"/>
      <c r="H135" s="1153"/>
      <c r="I135" s="1153"/>
      <c r="J135" s="1153"/>
      <c r="K135" s="1153"/>
      <c r="L135" s="1155"/>
      <c r="M135" s="1153"/>
      <c r="N135" s="1155"/>
      <c r="O135" s="131"/>
      <c r="S135" s="131"/>
      <c r="T135" s="131"/>
      <c r="U135" s="131"/>
      <c r="V135" s="1118"/>
    </row>
    <row r="136" spans="1:24" x14ac:dyDescent="0.25">
      <c r="A136" s="1149" t="s">
        <v>793</v>
      </c>
      <c r="B136" s="1601" t="s">
        <v>805</v>
      </c>
      <c r="C136" s="1601"/>
      <c r="D136" s="1601"/>
      <c r="E136" s="1601"/>
      <c r="F136" s="1601"/>
      <c r="G136" s="1601"/>
      <c r="H136" s="1601"/>
      <c r="I136" s="1601"/>
      <c r="J136" s="1601"/>
      <c r="K136" s="1601"/>
      <c r="L136" s="1601"/>
      <c r="M136" s="1601"/>
      <c r="N136" s="1601"/>
      <c r="O136" s="131"/>
      <c r="S136" s="131"/>
      <c r="T136" s="131"/>
      <c r="U136" s="131"/>
      <c r="V136" s="1118"/>
    </row>
    <row r="137" spans="1:24" x14ac:dyDescent="0.25">
      <c r="A137" s="1149" t="s">
        <v>799</v>
      </c>
      <c r="B137" s="1164" t="s">
        <v>804</v>
      </c>
      <c r="C137" s="129"/>
      <c r="D137" s="129"/>
      <c r="E137" s="129"/>
      <c r="F137" s="1152"/>
      <c r="G137" s="1123"/>
      <c r="H137" s="1153"/>
      <c r="I137" s="1153"/>
      <c r="J137" s="1153"/>
      <c r="K137" s="1153"/>
      <c r="L137" s="1155"/>
      <c r="M137" s="1153"/>
      <c r="N137" s="1155"/>
      <c r="O137" s="131"/>
      <c r="S137" s="131"/>
      <c r="T137" s="131"/>
      <c r="U137" s="131"/>
      <c r="V137" s="1118"/>
    </row>
    <row r="138" spans="1:24" x14ac:dyDescent="0.25">
      <c r="A138" s="1147" t="s">
        <v>504</v>
      </c>
      <c r="B138" s="129"/>
      <c r="C138" s="129"/>
      <c r="D138" s="129"/>
      <c r="E138" s="129"/>
      <c r="F138" s="1152"/>
      <c r="P138" s="129"/>
      <c r="Q138" s="129"/>
      <c r="R138" s="129"/>
      <c r="T138" s="131"/>
      <c r="U138" s="131"/>
    </row>
    <row r="139" spans="1:24" s="1122" customFormat="1" ht="12.75" x14ac:dyDescent="0.2">
      <c r="A139" s="1150"/>
      <c r="B139" s="1539" t="s">
        <v>772</v>
      </c>
      <c r="C139" s="1539"/>
      <c r="D139" s="1539"/>
      <c r="E139" s="1539"/>
      <c r="F139" s="1539"/>
      <c r="G139" s="1539"/>
      <c r="H139" s="1539"/>
      <c r="I139" s="1539"/>
      <c r="J139" s="1539"/>
      <c r="K139" s="1539"/>
      <c r="L139" s="1539"/>
      <c r="M139" s="1539"/>
      <c r="N139" s="1539"/>
      <c r="O139" s="1539"/>
      <c r="P139" s="1539"/>
      <c r="Q139" s="1539"/>
      <c r="R139" s="1539"/>
      <c r="S139" s="1539"/>
      <c r="T139" s="1539"/>
      <c r="U139" s="1539"/>
      <c r="V139" s="1120"/>
      <c r="W139" s="1120"/>
      <c r="X139" s="1120"/>
    </row>
    <row r="140" spans="1:24" s="1122" customFormat="1" ht="12.75" x14ac:dyDescent="0.2">
      <c r="A140" s="1150"/>
      <c r="B140" s="1539" t="s">
        <v>758</v>
      </c>
      <c r="C140" s="1539"/>
      <c r="D140" s="1539"/>
      <c r="E140" s="1539"/>
      <c r="F140" s="1539"/>
      <c r="G140" s="1539"/>
      <c r="H140" s="1539"/>
      <c r="I140" s="1539"/>
      <c r="J140" s="1539"/>
      <c r="K140" s="1539"/>
      <c r="L140" s="1539"/>
      <c r="M140" s="1539"/>
      <c r="N140" s="1539"/>
      <c r="O140" s="1539"/>
      <c r="P140" s="1539"/>
      <c r="Q140" s="1539"/>
      <c r="R140" s="1539"/>
      <c r="S140" s="1539"/>
      <c r="T140" s="1539"/>
      <c r="U140" s="1539"/>
      <c r="V140" s="1117"/>
      <c r="W140" s="1117"/>
      <c r="X140" s="1117"/>
    </row>
    <row r="141" spans="1:24" s="1122" customFormat="1" ht="12.75" x14ac:dyDescent="0.2">
      <c r="A141" s="1150"/>
      <c r="B141" s="1534" t="s">
        <v>759</v>
      </c>
      <c r="C141" s="1534"/>
      <c r="D141" s="1534"/>
      <c r="E141" s="1534"/>
      <c r="F141" s="1534"/>
      <c r="G141" s="1534"/>
      <c r="H141" s="1534"/>
      <c r="I141" s="1534"/>
      <c r="J141" s="1534"/>
      <c r="K141" s="1534"/>
      <c r="L141" s="1534"/>
      <c r="M141" s="1534"/>
      <c r="N141" s="1534"/>
      <c r="O141" s="1534"/>
      <c r="P141" s="1534"/>
      <c r="Q141" s="1534"/>
      <c r="R141" s="1534"/>
      <c r="S141" s="1534"/>
      <c r="T141" s="1534"/>
      <c r="U141" s="1534"/>
      <c r="V141" s="1117"/>
    </row>
    <row r="142" spans="1:24" s="1122" customFormat="1" ht="12.75" x14ac:dyDescent="0.2">
      <c r="A142" s="48"/>
      <c r="B142" s="1534" t="s">
        <v>760</v>
      </c>
      <c r="C142" s="1534"/>
      <c r="D142" s="1534"/>
      <c r="E142" s="1534"/>
      <c r="F142" s="1534"/>
      <c r="G142" s="1534"/>
      <c r="H142" s="1534"/>
      <c r="I142" s="1534"/>
      <c r="J142" s="1534"/>
      <c r="K142" s="1534"/>
      <c r="L142" s="1534"/>
      <c r="M142" s="1534"/>
      <c r="N142" s="1534"/>
      <c r="O142" s="1534"/>
      <c r="P142" s="1534"/>
      <c r="Q142" s="1534"/>
      <c r="R142" s="1534"/>
      <c r="S142" s="1534"/>
      <c r="T142" s="1534"/>
      <c r="U142" s="1534"/>
      <c r="W142" s="1142"/>
    </row>
    <row r="143" spans="1:24" s="1122" customFormat="1" ht="12.75" x14ac:dyDescent="0.2">
      <c r="A143" s="48"/>
      <c r="B143" s="1534" t="s">
        <v>761</v>
      </c>
      <c r="C143" s="1534"/>
      <c r="D143" s="1534"/>
      <c r="E143" s="1534"/>
      <c r="F143" s="1534"/>
      <c r="G143" s="1534"/>
      <c r="H143" s="1534"/>
      <c r="I143" s="1534"/>
      <c r="J143" s="1534"/>
      <c r="K143" s="1534"/>
      <c r="L143" s="1534"/>
      <c r="M143" s="1534"/>
      <c r="N143" s="1534"/>
      <c r="O143" s="1534"/>
      <c r="P143" s="1534"/>
      <c r="Q143" s="1534"/>
      <c r="R143" s="1534"/>
      <c r="S143" s="1534"/>
      <c r="T143" s="1534"/>
      <c r="U143" s="1534"/>
      <c r="W143" s="1142"/>
    </row>
    <row r="144" spans="1:24" s="1122" customFormat="1" ht="12.75" x14ac:dyDescent="0.2">
      <c r="A144" s="48"/>
      <c r="B144" s="1539" t="s">
        <v>762</v>
      </c>
      <c r="C144" s="1539"/>
      <c r="D144" s="1539"/>
      <c r="E144" s="1539"/>
      <c r="F144" s="1539"/>
      <c r="G144" s="1539"/>
      <c r="H144" s="1539"/>
      <c r="I144" s="1539"/>
      <c r="J144" s="1539"/>
      <c r="K144" s="1539"/>
      <c r="L144" s="1539"/>
      <c r="M144" s="1539"/>
      <c r="N144" s="1539"/>
      <c r="O144" s="1539"/>
      <c r="P144" s="1539"/>
      <c r="Q144" s="1539"/>
      <c r="R144" s="1539"/>
      <c r="S144" s="1539"/>
      <c r="T144" s="1539"/>
      <c r="U144" s="1539"/>
      <c r="W144" s="1142"/>
    </row>
    <row r="145" spans="1:23" s="1122" customFormat="1" ht="12.75" x14ac:dyDescent="0.2">
      <c r="A145" s="48"/>
      <c r="B145" s="1534" t="s">
        <v>763</v>
      </c>
      <c r="C145" s="1534"/>
      <c r="D145" s="1534"/>
      <c r="E145" s="1534"/>
      <c r="F145" s="1534"/>
      <c r="G145" s="1534"/>
      <c r="H145" s="1534"/>
      <c r="I145" s="1534"/>
      <c r="J145" s="1534"/>
      <c r="K145" s="1534"/>
      <c r="L145" s="1534"/>
      <c r="M145" s="1534"/>
      <c r="N145" s="1534"/>
      <c r="O145" s="1534"/>
      <c r="P145" s="1534"/>
      <c r="Q145" s="1534"/>
      <c r="R145" s="1534"/>
      <c r="S145" s="1534"/>
      <c r="T145" s="1534"/>
      <c r="U145" s="1534"/>
      <c r="W145" s="1142"/>
    </row>
    <row r="146" spans="1:23" s="1122" customFormat="1" ht="12.75" x14ac:dyDescent="0.2">
      <c r="A146" s="48"/>
      <c r="B146" s="1539" t="s">
        <v>773</v>
      </c>
      <c r="C146" s="1539"/>
      <c r="D146" s="1539"/>
      <c r="E146" s="1539"/>
      <c r="F146" s="1539"/>
      <c r="G146" s="1539"/>
      <c r="H146" s="1539"/>
      <c r="I146" s="1539"/>
      <c r="J146" s="1539"/>
      <c r="K146" s="1539"/>
      <c r="L146" s="1539"/>
      <c r="M146" s="1539"/>
      <c r="N146" s="1539"/>
      <c r="O146" s="1539"/>
      <c r="P146" s="1539"/>
      <c r="Q146" s="1539"/>
      <c r="R146" s="1539"/>
      <c r="S146" s="1539"/>
      <c r="T146" s="1539"/>
      <c r="U146" s="1539"/>
      <c r="W146" s="1142"/>
    </row>
    <row r="147" spans="1:23" s="1122" customFormat="1" ht="12.75" x14ac:dyDescent="0.2">
      <c r="A147" s="48"/>
      <c r="B147" s="1539" t="s">
        <v>774</v>
      </c>
      <c r="C147" s="1539"/>
      <c r="D147" s="1539"/>
      <c r="E147" s="1539"/>
      <c r="F147" s="1539"/>
      <c r="G147" s="1539"/>
      <c r="H147" s="1539"/>
      <c r="I147" s="1539"/>
      <c r="J147" s="1539"/>
      <c r="K147" s="1539"/>
      <c r="L147" s="1539"/>
      <c r="M147" s="1539"/>
      <c r="N147" s="1539"/>
      <c r="O147" s="1539"/>
      <c r="P147" s="1539"/>
      <c r="Q147" s="1539"/>
      <c r="R147" s="1539"/>
      <c r="S147" s="1539"/>
      <c r="T147" s="1539"/>
      <c r="U147" s="1539"/>
      <c r="W147" s="1142"/>
    </row>
    <row r="148" spans="1:23" s="1122" customFormat="1" ht="12.75" x14ac:dyDescent="0.2">
      <c r="A148" s="48"/>
      <c r="B148" s="1539" t="s">
        <v>764</v>
      </c>
      <c r="C148" s="1539"/>
      <c r="D148" s="1539"/>
      <c r="E148" s="1539"/>
      <c r="F148" s="1539"/>
      <c r="G148" s="1539"/>
      <c r="H148" s="1539"/>
      <c r="I148" s="1539"/>
      <c r="J148" s="1539"/>
      <c r="K148" s="1539"/>
      <c r="L148" s="1539"/>
      <c r="M148" s="1539"/>
      <c r="N148" s="1539"/>
      <c r="O148" s="1539"/>
      <c r="P148" s="1539"/>
      <c r="Q148" s="1539"/>
      <c r="R148" s="1539"/>
      <c r="S148" s="1539"/>
      <c r="T148" s="1539"/>
      <c r="U148" s="1539"/>
      <c r="W148" s="1142"/>
    </row>
    <row r="149" spans="1:23" s="1122" customFormat="1" ht="12.75" x14ac:dyDescent="0.2">
      <c r="A149" s="48"/>
      <c r="B149" s="1539" t="s">
        <v>765</v>
      </c>
      <c r="C149" s="1539"/>
      <c r="D149" s="1539"/>
      <c r="E149" s="1539"/>
      <c r="F149" s="1539"/>
      <c r="G149" s="1539"/>
      <c r="H149" s="1539"/>
      <c r="I149" s="1539"/>
      <c r="J149" s="1539"/>
      <c r="K149" s="1539"/>
      <c r="L149" s="1539"/>
      <c r="M149" s="1539"/>
      <c r="N149" s="1539"/>
      <c r="O149" s="1539"/>
      <c r="P149" s="1539"/>
      <c r="Q149" s="1539"/>
      <c r="R149" s="1539"/>
      <c r="S149" s="1539"/>
      <c r="T149" s="1539"/>
      <c r="U149" s="1539"/>
      <c r="W149" s="1142"/>
    </row>
    <row r="150" spans="1:23" s="1122" customFormat="1" ht="12.75" x14ac:dyDescent="0.2">
      <c r="A150" s="48"/>
      <c r="B150" s="1534" t="s">
        <v>766</v>
      </c>
      <c r="C150" s="1534"/>
      <c r="D150" s="1534"/>
      <c r="E150" s="1534"/>
      <c r="F150" s="1534"/>
      <c r="G150" s="1534"/>
      <c r="H150" s="1534"/>
      <c r="I150" s="1534"/>
      <c r="J150" s="1534"/>
      <c r="K150" s="1534"/>
      <c r="L150" s="1534"/>
      <c r="M150" s="1534"/>
      <c r="N150" s="1534"/>
      <c r="O150" s="1534"/>
      <c r="P150" s="1534"/>
      <c r="Q150" s="1534"/>
      <c r="R150" s="1534"/>
      <c r="S150" s="1534"/>
      <c r="T150" s="1534"/>
      <c r="U150" s="1534"/>
      <c r="W150" s="1142"/>
    </row>
    <row r="151" spans="1:23" s="1122" customFormat="1" ht="12.75" x14ac:dyDescent="0.2">
      <c r="A151" s="48"/>
      <c r="B151" s="1534" t="s">
        <v>767</v>
      </c>
      <c r="C151" s="1534"/>
      <c r="D151" s="1534"/>
      <c r="E151" s="1534"/>
      <c r="F151" s="1534"/>
      <c r="G151" s="1534"/>
      <c r="H151" s="1534"/>
      <c r="I151" s="1534"/>
      <c r="J151" s="1534"/>
      <c r="K151" s="1534"/>
      <c r="L151" s="1534"/>
      <c r="M151" s="1534"/>
      <c r="N151" s="1534"/>
      <c r="O151" s="1534"/>
      <c r="P151" s="1534"/>
      <c r="Q151" s="1534"/>
      <c r="R151" s="1534"/>
      <c r="S151" s="1534"/>
      <c r="T151" s="1534"/>
      <c r="U151" s="1534"/>
      <c r="W151" s="1142"/>
    </row>
    <row r="152" spans="1:23" s="1122" customFormat="1" ht="12.75" x14ac:dyDescent="0.2">
      <c r="A152" s="48"/>
      <c r="B152" s="1539" t="s">
        <v>775</v>
      </c>
      <c r="C152" s="1539"/>
      <c r="D152" s="1539"/>
      <c r="E152" s="1539"/>
      <c r="F152" s="1539"/>
      <c r="G152" s="1539"/>
      <c r="H152" s="1539"/>
      <c r="I152" s="1539"/>
      <c r="J152" s="1539"/>
      <c r="K152" s="1539"/>
      <c r="L152" s="1539"/>
      <c r="M152" s="1539"/>
      <c r="N152" s="1539"/>
      <c r="O152" s="1539"/>
      <c r="P152" s="1539"/>
      <c r="Q152" s="1539"/>
      <c r="R152" s="1539"/>
      <c r="S152" s="1539"/>
      <c r="T152" s="1539"/>
      <c r="U152" s="1539"/>
      <c r="W152" s="1142"/>
    </row>
    <row r="153" spans="1:23" s="1122" customFormat="1" ht="12.75" x14ac:dyDescent="0.2">
      <c r="A153" s="48"/>
      <c r="B153" s="1534" t="s">
        <v>768</v>
      </c>
      <c r="C153" s="1534"/>
      <c r="D153" s="1534"/>
      <c r="E153" s="1534"/>
      <c r="F153" s="1534"/>
      <c r="G153" s="1534"/>
      <c r="H153" s="1534"/>
      <c r="I153" s="1534"/>
      <c r="J153" s="1534"/>
      <c r="K153" s="1534"/>
      <c r="L153" s="1534"/>
      <c r="M153" s="1534"/>
      <c r="N153" s="1534"/>
      <c r="O153" s="1534"/>
      <c r="P153" s="1534"/>
      <c r="Q153" s="1534"/>
      <c r="R153" s="1534"/>
      <c r="S153" s="1534"/>
      <c r="T153" s="1534"/>
      <c r="U153" s="1534"/>
      <c r="W153" s="1142"/>
    </row>
    <row r="154" spans="1:23" s="1122" customFormat="1" ht="12.75" x14ac:dyDescent="0.2">
      <c r="A154" s="48"/>
      <c r="B154" s="1539" t="s">
        <v>776</v>
      </c>
      <c r="C154" s="1539"/>
      <c r="D154" s="1539"/>
      <c r="E154" s="1539"/>
      <c r="F154" s="1539"/>
      <c r="G154" s="1539"/>
      <c r="H154" s="1539"/>
      <c r="I154" s="1539"/>
      <c r="J154" s="1539"/>
      <c r="K154" s="1539"/>
      <c r="L154" s="1539"/>
      <c r="M154" s="1539"/>
      <c r="N154" s="1539"/>
      <c r="O154" s="1539"/>
      <c r="P154" s="1539"/>
      <c r="Q154" s="1539"/>
      <c r="R154" s="1539"/>
      <c r="S154" s="1539"/>
      <c r="T154" s="1539"/>
      <c r="U154" s="1539"/>
      <c r="W154" s="1142"/>
    </row>
    <row r="155" spans="1:23" s="1122" customFormat="1" ht="12.75" x14ac:dyDescent="0.2">
      <c r="A155" s="48"/>
      <c r="B155" s="1534" t="s">
        <v>769</v>
      </c>
      <c r="C155" s="1534"/>
      <c r="D155" s="1534"/>
      <c r="E155" s="1534"/>
      <c r="F155" s="1534"/>
      <c r="G155" s="1534"/>
      <c r="H155" s="1534"/>
      <c r="I155" s="1534"/>
      <c r="J155" s="1534"/>
      <c r="K155" s="1534"/>
      <c r="L155" s="1534"/>
      <c r="M155" s="1534"/>
      <c r="N155" s="1534"/>
      <c r="O155" s="1534"/>
      <c r="P155" s="1534"/>
      <c r="Q155" s="1534"/>
      <c r="R155" s="1534"/>
      <c r="S155" s="1534"/>
      <c r="T155" s="1534"/>
      <c r="U155" s="1534"/>
      <c r="W155" s="1142"/>
    </row>
    <row r="156" spans="1:23" s="1122" customFormat="1" ht="12.75" x14ac:dyDescent="0.2">
      <c r="A156" s="48"/>
      <c r="B156" s="1534" t="s">
        <v>770</v>
      </c>
      <c r="C156" s="1534"/>
      <c r="D156" s="1534"/>
      <c r="E156" s="1534"/>
      <c r="F156" s="1534"/>
      <c r="G156" s="1534"/>
      <c r="H156" s="1534"/>
      <c r="I156" s="1534"/>
      <c r="J156" s="1534"/>
      <c r="K156" s="1534"/>
      <c r="L156" s="1534"/>
      <c r="M156" s="1534"/>
      <c r="N156" s="1534"/>
      <c r="O156" s="1534"/>
      <c r="P156" s="1534"/>
      <c r="Q156" s="1534"/>
      <c r="R156" s="1534"/>
      <c r="S156" s="1534"/>
      <c r="T156" s="1534"/>
      <c r="U156" s="1534"/>
      <c r="W156" s="1142"/>
    </row>
    <row r="157" spans="1:23" s="1122" customFormat="1" ht="12.75" x14ac:dyDescent="0.2">
      <c r="A157" s="48"/>
      <c r="B157" s="1534" t="s">
        <v>771</v>
      </c>
      <c r="C157" s="1534"/>
      <c r="D157" s="1534"/>
      <c r="E157" s="1534"/>
      <c r="F157" s="1534"/>
      <c r="G157" s="1534"/>
      <c r="H157" s="1534"/>
      <c r="I157" s="1534"/>
      <c r="J157" s="1534"/>
      <c r="K157" s="1534"/>
      <c r="L157" s="1534"/>
      <c r="M157" s="1534"/>
      <c r="N157" s="1534"/>
      <c r="O157" s="1534"/>
      <c r="P157" s="1534"/>
      <c r="Q157" s="1534"/>
      <c r="R157" s="1534"/>
      <c r="S157" s="1534"/>
      <c r="T157" s="1534"/>
      <c r="U157" s="1534"/>
      <c r="W157" s="1142"/>
    </row>
  </sheetData>
  <mergeCells count="34">
    <mergeCell ref="B1:U1"/>
    <mergeCell ref="B132:M132"/>
    <mergeCell ref="B127:O127"/>
    <mergeCell ref="J2:N2"/>
    <mergeCell ref="B126:U126"/>
    <mergeCell ref="B124:R124"/>
    <mergeCell ref="B2:F2"/>
    <mergeCell ref="P2:R2"/>
    <mergeCell ref="T2:U2"/>
    <mergeCell ref="B154:U154"/>
    <mergeCell ref="B155:U155"/>
    <mergeCell ref="B156:U156"/>
    <mergeCell ref="B157:U157"/>
    <mergeCell ref="B139:U139"/>
    <mergeCell ref="B149:U149"/>
    <mergeCell ref="B150:U150"/>
    <mergeCell ref="B151:U151"/>
    <mergeCell ref="B152:U152"/>
    <mergeCell ref="B153:U153"/>
    <mergeCell ref="B144:U144"/>
    <mergeCell ref="B145:U145"/>
    <mergeCell ref="B146:U146"/>
    <mergeCell ref="B147:U147"/>
    <mergeCell ref="B148:U148"/>
    <mergeCell ref="B140:U140"/>
    <mergeCell ref="B141:U141"/>
    <mergeCell ref="B142:U142"/>
    <mergeCell ref="B143:U143"/>
    <mergeCell ref="X4:AA4"/>
    <mergeCell ref="B123:R123"/>
    <mergeCell ref="B125:R125"/>
    <mergeCell ref="B128:R128"/>
    <mergeCell ref="B129:J129"/>
    <mergeCell ref="B136:N136"/>
  </mergeCells>
  <hyperlinks>
    <hyperlink ref="S125" r:id="rId1" display="http://wid.world/" xr:uid="{00000000-0004-0000-3200-000000000000}"/>
    <hyperlink ref="V125" r:id="rId2" display="http://wid.world/" xr:uid="{00000000-0004-0000-3200-000001000000}"/>
    <hyperlink ref="W125" r:id="rId3" display="http://wid.world/" xr:uid="{00000000-0004-0000-3200-000002000000}"/>
    <hyperlink ref="X125" r:id="rId4" display="http://wid.world/" xr:uid="{00000000-0004-0000-3200-000003000000}"/>
    <hyperlink ref="Y125" r:id="rId5" display="http://wid.world/" xr:uid="{00000000-0004-0000-3200-000004000000}"/>
    <hyperlink ref="Z125" r:id="rId6" display="http://wid.world/" xr:uid="{00000000-0004-0000-3200-000005000000}"/>
    <hyperlink ref="AA125" r:id="rId7" display="http://wid.world/" xr:uid="{00000000-0004-0000-3200-000006000000}"/>
    <hyperlink ref="AB125" r:id="rId8" display="http://wid.world/" xr:uid="{00000000-0004-0000-3200-000007000000}"/>
    <hyperlink ref="AC125" r:id="rId9" display="http://wid.world/" xr:uid="{00000000-0004-0000-3200-000008000000}"/>
    <hyperlink ref="B141" r:id="rId10" display="http://dx.doi.org/10.17016/FEDS.2015.030" xr:uid="{00000000-0004-0000-3200-000009000000}"/>
    <hyperlink ref="B142" r:id="rId11" display="http://www.jstor.org/stable/1815814" xr:uid="{00000000-0004-0000-3200-00000A000000}"/>
    <hyperlink ref="B145" r:id="rId12" display="http://www.jstor.org/stable/2118322" xr:uid="{00000000-0004-0000-3200-00000B000000}"/>
    <hyperlink ref="B150" r:id="rId13" display="http://www.nber.org/papers/w10399" xr:uid="{00000000-0004-0000-3200-00000C000000}"/>
    <hyperlink ref="B151" r:id="rId14" display="http://www.wiwi.uni-bonn.de/kuhn/paper/Wealthinequality_20March2017.pdf" xr:uid="{00000000-0004-0000-3200-00000D000000}"/>
    <hyperlink ref="B153" r:id="rId15" display="http://www.dicdoha.net/sites/default/files/working-papers/wp_09_07.pdf" xr:uid="{00000000-0004-0000-3200-00000E000000}"/>
    <hyperlink ref="B155" r:id="rId16" display="http://www.jstor.org/stable/25053897" xr:uid="{00000000-0004-0000-3200-00000F000000}"/>
    <hyperlink ref="B156" r:id="rId17" display="http://wid.world/document/t-piketty-e-saez-g-zucman-data-appendix-to-distributional-national-accounts-methods-and-estimates-for-the-united-states-2016/" xr:uid="{00000000-0004-0000-3200-000010000000}"/>
    <hyperlink ref="B157" r:id="rId18" display="https://academic.oup.com/qje/article-lookup/doi/10.1093/qje/qjw004" xr:uid="{00000000-0004-0000-3200-000011000000}"/>
    <hyperlink ref="B127" r:id="rId19" display="WID.world (accessed 21 February 2017)" xr:uid="{00000000-0004-0000-3200-000012000000}"/>
    <hyperlink ref="B129:J129" r:id="rId20" display="Bureau of the Census website, Historical Poverty Tables, Table 2" xr:uid="{00000000-0004-0000-3200-000013000000}"/>
    <hyperlink ref="B131" r:id="rId21" display="http://www.oecd-ilibrary.org/social-issues-migration-health/data/oecd-social-and-welfare-statistics/income-distribution_data-00654-en;jsessionid=18lbuabpu7i8v.x-oecd-live-02?isPartOf=/content/datacollection/socwel-data-en" xr:uid="{00000000-0004-0000-3200-000014000000}"/>
    <hyperlink ref="B132" r:id="rId22" location="?subject=wage-percentiles" display="http://www.epi.org/data/ - ?subject=wage-percentiles" xr:uid="{00000000-0004-0000-3200-000015000000}"/>
    <hyperlink ref="B143:U143" r:id="rId23" location="?subject=wage-percentiles" display="Economic Policy Institute, 2016, State of Working America Data Library, Series for wages by percentile." xr:uid="{00000000-0004-0000-3200-000016000000}"/>
    <hyperlink ref="B136" r:id="rId24" display="WID.world (accessed 21 February 2017)" xr:uid="{00000000-0004-0000-3200-00001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36"/>
  <sheetViews>
    <sheetView workbookViewId="0">
      <pane xSplit="1" ySplit="5" topLeftCell="B123" activePane="bottomRight" state="frozen"/>
      <selection pane="topRight" activeCell="B1" sqref="B1"/>
      <selection pane="bottomLeft" activeCell="A6" sqref="A6"/>
      <selection pane="bottomRight" activeCell="D5" sqref="D5"/>
    </sheetView>
  </sheetViews>
  <sheetFormatPr defaultColWidth="8.85546875" defaultRowHeight="15" x14ac:dyDescent="0.25"/>
  <cols>
    <col min="1" max="1" width="9.7109375" style="19" customWidth="1"/>
    <col min="2" max="2" width="24.28515625" style="191" bestFit="1" customWidth="1"/>
    <col min="3" max="3" width="20.28515625" style="32" customWidth="1"/>
    <col min="4" max="4" width="16.85546875" style="32" customWidth="1"/>
    <col min="5" max="5" width="20.85546875" style="32" bestFit="1" customWidth="1"/>
    <col min="6" max="6" width="17.85546875" style="32" bestFit="1" customWidth="1"/>
    <col min="7" max="8" width="2" style="32" customWidth="1"/>
    <col min="9" max="16384" width="8.85546875" style="19"/>
  </cols>
  <sheetData>
    <row r="1" spans="1:8" ht="27" thickBot="1" x14ac:dyDescent="0.3">
      <c r="B1" s="1504" t="s">
        <v>15</v>
      </c>
      <c r="C1" s="1505"/>
      <c r="D1" s="1505"/>
      <c r="E1" s="1505"/>
      <c r="F1" s="1506"/>
      <c r="G1" s="20"/>
      <c r="H1" s="20"/>
    </row>
    <row r="2" spans="1:8" ht="15.75" thickBot="1" x14ac:dyDescent="0.3">
      <c r="B2" s="187" t="s">
        <v>55</v>
      </c>
      <c r="C2" s="80" t="s">
        <v>56</v>
      </c>
      <c r="D2" s="997" t="s">
        <v>57</v>
      </c>
      <c r="E2" s="21" t="s">
        <v>58</v>
      </c>
      <c r="F2" s="82" t="s">
        <v>59</v>
      </c>
      <c r="G2" s="20"/>
      <c r="H2" s="20"/>
    </row>
    <row r="3" spans="1:8" ht="15" customHeight="1" x14ac:dyDescent="0.25">
      <c r="B3" s="188" t="s">
        <v>60</v>
      </c>
      <c r="C3" s="22" t="s">
        <v>61</v>
      </c>
      <c r="D3" s="998" t="s">
        <v>62</v>
      </c>
      <c r="E3" s="22" t="s">
        <v>63</v>
      </c>
      <c r="F3" s="23" t="s">
        <v>64</v>
      </c>
      <c r="G3" s="20"/>
      <c r="H3" s="20"/>
    </row>
    <row r="4" spans="1:8" s="24" customFormat="1" x14ac:dyDescent="0.25">
      <c r="A4" s="24" t="s">
        <v>65</v>
      </c>
      <c r="B4" s="189" t="s">
        <v>66</v>
      </c>
      <c r="C4" s="25" t="s">
        <v>67</v>
      </c>
      <c r="D4" s="999" t="s">
        <v>68</v>
      </c>
      <c r="E4" s="189" t="s">
        <v>66</v>
      </c>
      <c r="F4" s="21"/>
      <c r="G4" s="26"/>
      <c r="H4" s="26"/>
    </row>
    <row r="5" spans="1:8" s="28" customFormat="1" ht="90" x14ac:dyDescent="0.25">
      <c r="A5" s="28" t="s">
        <v>4</v>
      </c>
      <c r="B5" s="190" t="s">
        <v>53</v>
      </c>
      <c r="C5" s="990" t="s">
        <v>464</v>
      </c>
      <c r="D5" s="1000" t="s">
        <v>838</v>
      </c>
      <c r="E5" s="271" t="s">
        <v>153</v>
      </c>
      <c r="F5" s="994" t="s">
        <v>69</v>
      </c>
      <c r="G5" s="30"/>
      <c r="H5" s="30"/>
    </row>
    <row r="6" spans="1:8" s="28" customFormat="1" x14ac:dyDescent="0.25">
      <c r="A6" s="19">
        <v>1900</v>
      </c>
      <c r="B6" s="190"/>
      <c r="C6" s="990"/>
      <c r="D6" s="1000"/>
      <c r="E6" s="29"/>
      <c r="F6" s="29"/>
      <c r="G6" s="30"/>
      <c r="H6" s="30"/>
    </row>
    <row r="7" spans="1:8" s="28" customFormat="1" x14ac:dyDescent="0.25">
      <c r="A7" s="19">
        <v>1901</v>
      </c>
      <c r="B7" s="190"/>
      <c r="C7" s="990"/>
      <c r="D7" s="1000"/>
      <c r="E7" s="29"/>
      <c r="F7" s="29"/>
      <c r="G7" s="30"/>
      <c r="H7" s="30"/>
    </row>
    <row r="8" spans="1:8" s="28" customFormat="1" x14ac:dyDescent="0.25">
      <c r="A8" s="19">
        <v>1902</v>
      </c>
      <c r="B8" s="190"/>
      <c r="C8" s="990"/>
      <c r="D8" s="1000"/>
      <c r="E8" s="29"/>
      <c r="F8" s="29"/>
      <c r="G8" s="30"/>
      <c r="H8" s="30"/>
    </row>
    <row r="9" spans="1:8" s="28" customFormat="1" x14ac:dyDescent="0.25">
      <c r="A9" s="19">
        <v>1903</v>
      </c>
      <c r="B9" s="190"/>
      <c r="C9" s="990"/>
      <c r="D9" s="1000"/>
      <c r="E9" s="29"/>
      <c r="F9" s="29"/>
      <c r="G9" s="30"/>
      <c r="H9" s="30"/>
    </row>
    <row r="10" spans="1:8" s="28" customFormat="1" x14ac:dyDescent="0.25">
      <c r="A10" s="19">
        <v>1904</v>
      </c>
      <c r="B10" s="190"/>
      <c r="C10" s="990"/>
      <c r="D10" s="1000"/>
      <c r="E10" s="29"/>
      <c r="F10" s="29"/>
      <c r="G10" s="30"/>
      <c r="H10" s="30"/>
    </row>
    <row r="11" spans="1:8" s="28" customFormat="1" x14ac:dyDescent="0.25">
      <c r="A11" s="19">
        <v>1905</v>
      </c>
      <c r="B11" s="190"/>
      <c r="C11" s="990"/>
      <c r="D11" s="1000"/>
      <c r="E11" s="29"/>
      <c r="F11" s="29"/>
      <c r="G11" s="30"/>
      <c r="H11" s="30"/>
    </row>
    <row r="12" spans="1:8" s="28" customFormat="1" x14ac:dyDescent="0.25">
      <c r="A12" s="19">
        <v>1906</v>
      </c>
      <c r="B12" s="190"/>
      <c r="C12" s="990"/>
      <c r="D12" s="1000"/>
      <c r="E12" s="29"/>
      <c r="F12" s="29"/>
      <c r="G12" s="30"/>
      <c r="H12" s="30"/>
    </row>
    <row r="13" spans="1:8" s="28" customFormat="1" x14ac:dyDescent="0.25">
      <c r="A13" s="19">
        <v>1907</v>
      </c>
      <c r="B13" s="190"/>
      <c r="C13" s="990"/>
      <c r="D13" s="1000"/>
      <c r="E13" s="29"/>
      <c r="F13" s="29"/>
      <c r="G13" s="30"/>
      <c r="H13" s="30"/>
    </row>
    <row r="14" spans="1:8" s="28" customFormat="1" x14ac:dyDescent="0.25">
      <c r="A14" s="19">
        <v>1908</v>
      </c>
      <c r="B14" s="190"/>
      <c r="C14" s="990"/>
      <c r="D14" s="1000"/>
      <c r="E14" s="29"/>
      <c r="F14" s="29"/>
      <c r="G14" s="30"/>
      <c r="H14" s="30"/>
    </row>
    <row r="15" spans="1:8" s="28" customFormat="1" x14ac:dyDescent="0.25">
      <c r="A15" s="19">
        <v>1909</v>
      </c>
      <c r="B15" s="190"/>
      <c r="C15" s="990"/>
      <c r="D15" s="1000"/>
      <c r="E15" s="29"/>
      <c r="F15" s="29"/>
      <c r="G15" s="30"/>
      <c r="H15" s="30"/>
    </row>
    <row r="16" spans="1:8" s="28" customFormat="1" x14ac:dyDescent="0.25">
      <c r="A16" s="19">
        <v>1910</v>
      </c>
      <c r="B16" s="190"/>
      <c r="C16" s="990"/>
      <c r="D16" s="1000"/>
      <c r="E16" s="29"/>
      <c r="F16" s="29"/>
      <c r="G16" s="30"/>
      <c r="H16" s="30"/>
    </row>
    <row r="17" spans="1:8" x14ac:dyDescent="0.25">
      <c r="A17" s="19">
        <v>1911</v>
      </c>
      <c r="B17" s="33"/>
      <c r="C17" s="31"/>
      <c r="D17" s="51"/>
      <c r="E17" s="31"/>
      <c r="F17" s="31"/>
      <c r="G17" s="19"/>
      <c r="H17" s="19"/>
    </row>
    <row r="18" spans="1:8" x14ac:dyDescent="0.25">
      <c r="A18" s="19">
        <v>1912</v>
      </c>
      <c r="B18" s="33"/>
      <c r="C18" s="31"/>
      <c r="D18" s="51"/>
      <c r="E18" s="31"/>
      <c r="F18" s="31"/>
      <c r="G18" s="19"/>
      <c r="H18" s="19"/>
    </row>
    <row r="19" spans="1:8" x14ac:dyDescent="0.25">
      <c r="A19" s="19">
        <v>1913</v>
      </c>
      <c r="B19" s="33"/>
      <c r="C19" s="31"/>
      <c r="D19" s="51"/>
      <c r="E19" s="31"/>
      <c r="F19" s="31"/>
      <c r="G19" s="19"/>
      <c r="H19" s="19"/>
    </row>
    <row r="20" spans="1:8" x14ac:dyDescent="0.25">
      <c r="A20" s="19">
        <v>1914</v>
      </c>
      <c r="B20" s="33"/>
      <c r="C20" s="31"/>
      <c r="D20" s="51"/>
      <c r="E20" s="31"/>
      <c r="F20" s="31"/>
      <c r="G20" s="19"/>
      <c r="H20" s="19"/>
    </row>
    <row r="21" spans="1:8" x14ac:dyDescent="0.25">
      <c r="A21" s="19">
        <v>1915</v>
      </c>
      <c r="B21" s="33"/>
      <c r="C21" s="31"/>
      <c r="D21" s="51"/>
      <c r="E21" s="31"/>
      <c r="F21" s="31"/>
      <c r="G21" s="19"/>
      <c r="H21" s="19"/>
    </row>
    <row r="22" spans="1:8" x14ac:dyDescent="0.25">
      <c r="A22" s="19">
        <v>1916</v>
      </c>
      <c r="B22" s="33"/>
      <c r="C22" s="31"/>
      <c r="D22" s="51"/>
      <c r="E22" s="31"/>
      <c r="F22" s="31"/>
      <c r="G22" s="19"/>
      <c r="H22" s="19"/>
    </row>
    <row r="23" spans="1:8" x14ac:dyDescent="0.25">
      <c r="A23" s="19">
        <v>1917</v>
      </c>
      <c r="B23" s="33"/>
      <c r="C23" s="31"/>
      <c r="D23" s="51"/>
      <c r="E23" s="31"/>
      <c r="F23" s="31"/>
      <c r="G23" s="19"/>
      <c r="H23" s="19"/>
    </row>
    <row r="24" spans="1:8" x14ac:dyDescent="0.25">
      <c r="A24" s="19">
        <v>1918</v>
      </c>
      <c r="B24" s="33"/>
      <c r="C24" s="31"/>
      <c r="D24" s="51"/>
      <c r="E24" s="31"/>
      <c r="F24" s="31"/>
      <c r="G24" s="19"/>
      <c r="H24" s="19"/>
    </row>
    <row r="25" spans="1:8" x14ac:dyDescent="0.25">
      <c r="A25" s="19">
        <v>1919</v>
      </c>
      <c r="B25" s="33"/>
      <c r="C25" s="31"/>
      <c r="D25" s="51"/>
      <c r="E25" s="31"/>
      <c r="F25" s="31"/>
      <c r="G25" s="19"/>
      <c r="H25" s="19"/>
    </row>
    <row r="26" spans="1:8" x14ac:dyDescent="0.25">
      <c r="A26" s="19">
        <v>1920</v>
      </c>
      <c r="B26" s="33"/>
      <c r="C26" s="31"/>
      <c r="D26" s="51"/>
      <c r="E26" s="31"/>
      <c r="F26" s="31"/>
      <c r="G26" s="19"/>
      <c r="H26" s="19"/>
    </row>
    <row r="27" spans="1:8" x14ac:dyDescent="0.25">
      <c r="A27" s="19">
        <v>1921</v>
      </c>
      <c r="B27" s="33"/>
      <c r="C27" s="31"/>
      <c r="D27" s="51"/>
      <c r="E27" s="31"/>
      <c r="F27" s="31"/>
      <c r="G27" s="19"/>
      <c r="H27" s="19"/>
    </row>
    <row r="28" spans="1:8" x14ac:dyDescent="0.25">
      <c r="A28" s="19">
        <v>1922</v>
      </c>
      <c r="B28" s="33"/>
      <c r="C28" s="31"/>
      <c r="D28" s="51"/>
      <c r="E28" s="31"/>
      <c r="F28" s="31"/>
      <c r="G28" s="19"/>
      <c r="H28" s="19"/>
    </row>
    <row r="29" spans="1:8" x14ac:dyDescent="0.25">
      <c r="A29" s="19">
        <v>1923</v>
      </c>
      <c r="B29" s="33"/>
      <c r="C29" s="31"/>
      <c r="D29" s="51"/>
      <c r="E29" s="31"/>
      <c r="F29" s="31"/>
      <c r="G29" s="19"/>
      <c r="H29" s="19"/>
    </row>
    <row r="30" spans="1:8" x14ac:dyDescent="0.25">
      <c r="A30" s="19">
        <v>1924</v>
      </c>
      <c r="B30" s="33"/>
      <c r="C30" s="31"/>
      <c r="D30" s="51"/>
      <c r="E30" s="31"/>
      <c r="F30" s="31"/>
      <c r="G30" s="19"/>
      <c r="H30" s="19"/>
    </row>
    <row r="31" spans="1:8" x14ac:dyDescent="0.25">
      <c r="A31" s="19">
        <v>1925</v>
      </c>
      <c r="B31" s="33"/>
      <c r="C31" s="31"/>
      <c r="D31" s="51"/>
      <c r="E31" s="31"/>
      <c r="F31" s="31"/>
      <c r="G31" s="19"/>
      <c r="H31" s="19"/>
    </row>
    <row r="32" spans="1:8" x14ac:dyDescent="0.25">
      <c r="A32" s="19">
        <v>1926</v>
      </c>
      <c r="B32" s="33"/>
      <c r="C32" s="31"/>
      <c r="D32" s="51"/>
      <c r="E32" s="31"/>
      <c r="F32" s="31"/>
      <c r="G32" s="19"/>
      <c r="H32" s="19"/>
    </row>
    <row r="33" spans="1:8" x14ac:dyDescent="0.25">
      <c r="A33" s="19">
        <v>1927</v>
      </c>
      <c r="B33" s="33"/>
      <c r="C33" s="31"/>
      <c r="D33" s="51"/>
      <c r="E33" s="31"/>
      <c r="F33" s="31"/>
      <c r="G33" s="19"/>
      <c r="H33" s="19"/>
    </row>
    <row r="34" spans="1:8" x14ac:dyDescent="0.25">
      <c r="A34" s="19">
        <v>1928</v>
      </c>
      <c r="B34" s="33"/>
      <c r="C34" s="31"/>
      <c r="D34" s="51"/>
      <c r="E34" s="31"/>
      <c r="F34" s="31"/>
      <c r="G34" s="19"/>
      <c r="H34" s="19"/>
    </row>
    <row r="35" spans="1:8" x14ac:dyDescent="0.25">
      <c r="A35" s="19">
        <v>1929</v>
      </c>
      <c r="B35" s="33"/>
      <c r="C35" s="31"/>
      <c r="D35" s="51"/>
      <c r="E35" s="31"/>
      <c r="F35" s="31"/>
      <c r="G35" s="19"/>
      <c r="H35" s="19"/>
    </row>
    <row r="36" spans="1:8" x14ac:dyDescent="0.25">
      <c r="A36" s="19">
        <v>1930</v>
      </c>
      <c r="B36" s="33"/>
      <c r="C36" s="31"/>
      <c r="D36" s="51"/>
      <c r="E36" s="31"/>
      <c r="F36" s="31"/>
      <c r="G36" s="19"/>
      <c r="H36" s="19"/>
    </row>
    <row r="37" spans="1:8" x14ac:dyDescent="0.25">
      <c r="A37" s="19">
        <v>1931</v>
      </c>
      <c r="B37" s="33"/>
      <c r="C37" s="31"/>
      <c r="D37" s="51"/>
      <c r="E37" s="31"/>
      <c r="F37" s="31"/>
      <c r="G37" s="19"/>
      <c r="H37" s="19"/>
    </row>
    <row r="38" spans="1:8" x14ac:dyDescent="0.25">
      <c r="A38" s="19">
        <v>1932</v>
      </c>
      <c r="B38" s="33"/>
      <c r="C38" s="33"/>
      <c r="D38" s="51"/>
      <c r="E38" s="31"/>
      <c r="F38" s="31"/>
      <c r="G38" s="19"/>
      <c r="H38" s="19"/>
    </row>
    <row r="39" spans="1:8" x14ac:dyDescent="0.25">
      <c r="A39" s="19">
        <v>1933</v>
      </c>
      <c r="B39" s="33"/>
      <c r="C39" s="33"/>
      <c r="D39" s="51"/>
      <c r="E39" s="31"/>
      <c r="F39" s="31"/>
      <c r="G39" s="19"/>
      <c r="H39" s="19"/>
    </row>
    <row r="40" spans="1:8" x14ac:dyDescent="0.25">
      <c r="A40" s="19">
        <v>1934</v>
      </c>
      <c r="B40" s="33"/>
      <c r="C40" s="33"/>
      <c r="D40" s="51"/>
      <c r="E40" s="31"/>
      <c r="F40" s="31"/>
      <c r="G40" s="19"/>
      <c r="H40" s="19"/>
    </row>
    <row r="41" spans="1:8" x14ac:dyDescent="0.25">
      <c r="A41" s="19">
        <v>1935</v>
      </c>
      <c r="B41" s="33"/>
      <c r="C41" s="33"/>
      <c r="D41" s="51"/>
      <c r="E41" s="31"/>
      <c r="F41" s="31"/>
      <c r="G41" s="19"/>
      <c r="H41" s="19"/>
    </row>
    <row r="42" spans="1:8" x14ac:dyDescent="0.25">
      <c r="A42" s="19">
        <v>1936</v>
      </c>
      <c r="B42" s="33"/>
      <c r="C42" s="33"/>
      <c r="D42" s="51"/>
      <c r="E42" s="31"/>
      <c r="F42" s="31"/>
      <c r="G42" s="19"/>
      <c r="H42" s="19"/>
    </row>
    <row r="43" spans="1:8" x14ac:dyDescent="0.25">
      <c r="A43" s="19">
        <v>1937</v>
      </c>
      <c r="B43" s="33"/>
      <c r="C43" s="33"/>
      <c r="D43" s="51"/>
      <c r="E43" s="31"/>
      <c r="F43" s="31"/>
      <c r="G43" s="19"/>
      <c r="H43" s="19"/>
    </row>
    <row r="44" spans="1:8" x14ac:dyDescent="0.25">
      <c r="A44" s="19">
        <v>1938</v>
      </c>
      <c r="B44" s="33"/>
      <c r="C44" s="33"/>
      <c r="D44" s="51"/>
      <c r="E44" s="31"/>
      <c r="F44" s="31"/>
      <c r="G44" s="19"/>
      <c r="H44" s="19"/>
    </row>
    <row r="45" spans="1:8" x14ac:dyDescent="0.25">
      <c r="A45" s="19">
        <v>1939</v>
      </c>
      <c r="B45" s="33"/>
      <c r="C45" s="33"/>
      <c r="D45" s="51"/>
      <c r="E45" s="31"/>
      <c r="F45" s="31"/>
      <c r="G45" s="19"/>
      <c r="H45" s="19"/>
    </row>
    <row r="46" spans="1:8" x14ac:dyDescent="0.25">
      <c r="A46" s="19">
        <v>1940</v>
      </c>
      <c r="B46" s="33"/>
      <c r="C46" s="33"/>
      <c r="D46" s="51"/>
      <c r="E46" s="31"/>
      <c r="F46" s="31"/>
      <c r="G46" s="19"/>
      <c r="H46" s="19"/>
    </row>
    <row r="47" spans="1:8" x14ac:dyDescent="0.25">
      <c r="A47" s="19">
        <v>1941</v>
      </c>
      <c r="B47" s="33"/>
      <c r="C47" s="33"/>
      <c r="D47" s="51"/>
      <c r="E47" s="31"/>
      <c r="F47" s="31"/>
      <c r="G47" s="19"/>
      <c r="H47" s="19"/>
    </row>
    <row r="48" spans="1:8" x14ac:dyDescent="0.25">
      <c r="A48" s="19">
        <v>1942</v>
      </c>
      <c r="B48" s="33"/>
      <c r="C48" s="33"/>
      <c r="D48" s="51"/>
      <c r="E48" s="31"/>
      <c r="F48" s="31"/>
      <c r="G48" s="19"/>
      <c r="H48" s="19"/>
    </row>
    <row r="49" spans="1:8" x14ac:dyDescent="0.25">
      <c r="A49" s="19">
        <v>1943</v>
      </c>
      <c r="B49" s="33"/>
      <c r="C49" s="33"/>
      <c r="D49" s="51"/>
      <c r="E49" s="31"/>
      <c r="F49" s="31"/>
      <c r="G49" s="19"/>
      <c r="H49" s="19"/>
    </row>
    <row r="50" spans="1:8" x14ac:dyDescent="0.25">
      <c r="A50" s="19">
        <v>1944</v>
      </c>
      <c r="B50" s="33"/>
      <c r="C50" s="33"/>
      <c r="D50" s="51"/>
      <c r="E50" s="31"/>
      <c r="F50" s="31"/>
      <c r="G50" s="19"/>
      <c r="H50" s="19"/>
    </row>
    <row r="51" spans="1:8" x14ac:dyDescent="0.25">
      <c r="A51" s="19">
        <v>1945</v>
      </c>
      <c r="B51" s="33"/>
      <c r="C51" s="33"/>
      <c r="D51" s="51"/>
      <c r="E51" s="31"/>
      <c r="F51" s="31"/>
      <c r="G51" s="19"/>
      <c r="H51" s="19"/>
    </row>
    <row r="52" spans="1:8" x14ac:dyDescent="0.25">
      <c r="A52" s="19">
        <v>1946</v>
      </c>
      <c r="B52" s="33"/>
      <c r="C52" s="33"/>
      <c r="D52" s="51"/>
      <c r="E52" s="31"/>
      <c r="F52" s="31"/>
      <c r="G52" s="19"/>
      <c r="H52" s="19"/>
    </row>
    <row r="53" spans="1:8" x14ac:dyDescent="0.25">
      <c r="A53" s="19">
        <v>1947</v>
      </c>
      <c r="B53" s="33"/>
      <c r="C53" s="33"/>
      <c r="D53" s="51"/>
      <c r="E53" s="31"/>
      <c r="F53" s="31"/>
      <c r="G53" s="19"/>
      <c r="H53" s="19"/>
    </row>
    <row r="54" spans="1:8" x14ac:dyDescent="0.25">
      <c r="A54" s="19">
        <v>1948</v>
      </c>
      <c r="B54" s="33"/>
      <c r="C54" s="33"/>
      <c r="D54" s="51"/>
      <c r="E54" s="31"/>
      <c r="F54" s="31"/>
      <c r="G54" s="19"/>
      <c r="H54" s="19"/>
    </row>
    <row r="55" spans="1:8" x14ac:dyDescent="0.25">
      <c r="A55" s="19">
        <v>1949</v>
      </c>
      <c r="B55" s="33"/>
      <c r="C55" s="33"/>
      <c r="D55" s="51"/>
      <c r="E55" s="31"/>
      <c r="F55" s="31"/>
      <c r="G55" s="19"/>
      <c r="H55" s="19"/>
    </row>
    <row r="56" spans="1:8" x14ac:dyDescent="0.25">
      <c r="A56" s="19">
        <v>1950</v>
      </c>
      <c r="B56" s="33"/>
      <c r="C56" s="33"/>
      <c r="D56" s="51"/>
      <c r="E56" s="31"/>
      <c r="F56" s="31"/>
      <c r="G56" s="19"/>
      <c r="H56" s="19"/>
    </row>
    <row r="57" spans="1:8" x14ac:dyDescent="0.25">
      <c r="A57" s="19">
        <v>1951</v>
      </c>
      <c r="B57" s="33"/>
      <c r="C57" s="33"/>
      <c r="D57" s="51"/>
      <c r="E57" s="31"/>
      <c r="F57" s="31"/>
      <c r="G57" s="19"/>
      <c r="H57" s="19"/>
    </row>
    <row r="58" spans="1:8" x14ac:dyDescent="0.25">
      <c r="A58" s="19">
        <v>1952</v>
      </c>
      <c r="B58" s="33"/>
      <c r="C58" s="33"/>
      <c r="D58" s="51"/>
      <c r="E58" s="31"/>
      <c r="F58" s="31"/>
      <c r="G58" s="19"/>
      <c r="H58" s="19"/>
    </row>
    <row r="59" spans="1:8" x14ac:dyDescent="0.25">
      <c r="A59" s="19">
        <v>1953</v>
      </c>
      <c r="B59" s="33"/>
      <c r="C59" s="33"/>
      <c r="D59" s="51"/>
      <c r="E59" s="31"/>
      <c r="F59" s="31"/>
      <c r="G59" s="19"/>
      <c r="H59" s="19"/>
    </row>
    <row r="60" spans="1:8" x14ac:dyDescent="0.25">
      <c r="A60" s="19">
        <v>1954</v>
      </c>
      <c r="B60" s="33"/>
      <c r="C60" s="33"/>
      <c r="D60" s="51"/>
      <c r="E60" s="31"/>
      <c r="F60" s="31"/>
      <c r="G60" s="19"/>
      <c r="H60" s="19"/>
    </row>
    <row r="61" spans="1:8" x14ac:dyDescent="0.25">
      <c r="A61" s="19">
        <v>1955</v>
      </c>
      <c r="B61" s="33"/>
      <c r="C61" s="33"/>
      <c r="D61" s="51"/>
      <c r="E61" s="31"/>
      <c r="F61" s="31"/>
      <c r="G61" s="19"/>
      <c r="H61" s="19"/>
    </row>
    <row r="62" spans="1:8" x14ac:dyDescent="0.25">
      <c r="A62" s="19">
        <v>1956</v>
      </c>
      <c r="B62" s="33"/>
      <c r="C62" s="33"/>
      <c r="D62" s="51"/>
      <c r="E62" s="31"/>
      <c r="F62" s="31"/>
      <c r="G62" s="19"/>
      <c r="H62" s="19"/>
    </row>
    <row r="63" spans="1:8" x14ac:dyDescent="0.25">
      <c r="A63" s="19">
        <v>1957</v>
      </c>
      <c r="B63" s="33"/>
      <c r="C63" s="33"/>
      <c r="D63" s="51"/>
      <c r="E63" s="31"/>
      <c r="F63" s="31"/>
      <c r="G63" s="19"/>
      <c r="H63" s="19"/>
    </row>
    <row r="64" spans="1:8" x14ac:dyDescent="0.25">
      <c r="A64" s="19">
        <v>1958</v>
      </c>
      <c r="B64" s="33"/>
      <c r="C64" s="33"/>
      <c r="D64" s="51"/>
      <c r="E64" s="31"/>
      <c r="F64" s="31"/>
      <c r="G64" s="19"/>
      <c r="H64" s="19"/>
    </row>
    <row r="65" spans="1:8" x14ac:dyDescent="0.25">
      <c r="A65" s="19">
        <v>1959</v>
      </c>
      <c r="B65" s="33"/>
      <c r="C65" s="33"/>
      <c r="D65" s="51"/>
      <c r="E65" s="31"/>
      <c r="F65" s="31"/>
    </row>
    <row r="66" spans="1:8" x14ac:dyDescent="0.25">
      <c r="A66" s="19">
        <v>1960</v>
      </c>
      <c r="B66" s="33"/>
      <c r="C66" s="34">
        <f>'Brazil (sources)'!F65</f>
        <v>12.1</v>
      </c>
      <c r="D66" s="51"/>
      <c r="E66" s="31"/>
      <c r="F66" s="31"/>
    </row>
    <row r="67" spans="1:8" x14ac:dyDescent="0.25">
      <c r="A67" s="19">
        <v>1961</v>
      </c>
      <c r="B67" s="33"/>
      <c r="C67" s="34"/>
      <c r="D67" s="51"/>
      <c r="E67" s="31"/>
      <c r="F67" s="31"/>
    </row>
    <row r="68" spans="1:8" x14ac:dyDescent="0.25">
      <c r="A68" s="19">
        <v>1962</v>
      </c>
      <c r="B68" s="33"/>
      <c r="C68" s="34"/>
      <c r="D68" s="51"/>
      <c r="E68" s="31"/>
      <c r="F68" s="31"/>
    </row>
    <row r="69" spans="1:8" x14ac:dyDescent="0.25">
      <c r="A69" s="19">
        <v>1963</v>
      </c>
      <c r="B69" s="33"/>
      <c r="C69" s="34"/>
      <c r="D69" s="51"/>
      <c r="E69" s="31"/>
      <c r="F69" s="31"/>
    </row>
    <row r="70" spans="1:8" x14ac:dyDescent="0.25">
      <c r="A70" s="19">
        <v>1964</v>
      </c>
      <c r="B70" s="33"/>
      <c r="C70" s="34"/>
      <c r="D70" s="51"/>
      <c r="E70" s="31"/>
      <c r="F70" s="31"/>
    </row>
    <row r="71" spans="1:8" x14ac:dyDescent="0.25">
      <c r="A71" s="19">
        <v>1965</v>
      </c>
      <c r="B71" s="33"/>
      <c r="C71" s="34"/>
      <c r="D71" s="51"/>
      <c r="E71" s="31"/>
      <c r="F71" s="31"/>
    </row>
    <row r="72" spans="1:8" x14ac:dyDescent="0.25">
      <c r="A72" s="19">
        <v>1966</v>
      </c>
      <c r="B72" s="33"/>
      <c r="C72" s="34"/>
      <c r="D72" s="51"/>
      <c r="E72" s="31"/>
      <c r="F72" s="31"/>
    </row>
    <row r="73" spans="1:8" x14ac:dyDescent="0.25">
      <c r="A73" s="19">
        <v>1967</v>
      </c>
      <c r="B73" s="33"/>
      <c r="C73" s="34"/>
      <c r="D73" s="51"/>
      <c r="E73" s="31"/>
      <c r="F73" s="31"/>
    </row>
    <row r="74" spans="1:8" x14ac:dyDescent="0.25">
      <c r="A74" s="19">
        <v>1968</v>
      </c>
      <c r="B74" s="33"/>
      <c r="C74" s="34"/>
      <c r="D74" s="51"/>
      <c r="E74" s="31"/>
      <c r="F74" s="31"/>
    </row>
    <row r="75" spans="1:8" x14ac:dyDescent="0.25">
      <c r="A75" s="19">
        <v>1969</v>
      </c>
      <c r="B75" s="33"/>
      <c r="C75" s="34"/>
      <c r="D75" s="51"/>
      <c r="E75" s="31"/>
      <c r="F75" s="31"/>
    </row>
    <row r="76" spans="1:8" x14ac:dyDescent="0.25">
      <c r="A76" s="19">
        <v>1970</v>
      </c>
      <c r="B76" s="33"/>
      <c r="C76" s="34">
        <f>'Brazil (sources)'!F75</f>
        <v>14.1</v>
      </c>
      <c r="D76" s="51"/>
      <c r="E76" s="31"/>
      <c r="F76" s="31"/>
    </row>
    <row r="77" spans="1:8" x14ac:dyDescent="0.25">
      <c r="A77" s="19">
        <v>1971</v>
      </c>
      <c r="B77" s="33"/>
      <c r="C77" s="33"/>
      <c r="D77" s="51"/>
      <c r="E77" s="31"/>
      <c r="F77" s="31"/>
    </row>
    <row r="78" spans="1:8" x14ac:dyDescent="0.25">
      <c r="A78" s="19">
        <v>1972</v>
      </c>
      <c r="B78" s="33"/>
      <c r="C78" s="33"/>
      <c r="D78" s="51"/>
      <c r="E78" s="31"/>
      <c r="F78" s="31"/>
    </row>
    <row r="79" spans="1:8" x14ac:dyDescent="0.25">
      <c r="A79" s="19">
        <v>1973</v>
      </c>
      <c r="B79" s="33"/>
      <c r="C79" s="33"/>
      <c r="D79" s="51"/>
      <c r="E79" s="31"/>
      <c r="F79" s="31"/>
    </row>
    <row r="80" spans="1:8" x14ac:dyDescent="0.25">
      <c r="A80" s="19">
        <v>1974</v>
      </c>
      <c r="B80" s="33"/>
      <c r="C80" s="33"/>
      <c r="D80" s="1001"/>
      <c r="E80" s="34"/>
      <c r="F80" s="34"/>
      <c r="G80" s="35"/>
      <c r="H80" s="35"/>
    </row>
    <row r="81" spans="1:8" x14ac:dyDescent="0.25">
      <c r="A81" s="19">
        <v>1975</v>
      </c>
      <c r="B81" s="33"/>
      <c r="C81" s="33"/>
      <c r="D81" s="1001"/>
      <c r="E81" s="34"/>
      <c r="F81" s="34"/>
      <c r="G81" s="35"/>
      <c r="H81" s="35"/>
    </row>
    <row r="82" spans="1:8" x14ac:dyDescent="0.25">
      <c r="A82" s="19">
        <v>1976</v>
      </c>
      <c r="B82" s="33"/>
      <c r="C82" s="33"/>
      <c r="D82" s="1001"/>
      <c r="E82" s="34"/>
      <c r="F82" s="34"/>
      <c r="G82" s="35"/>
      <c r="H82" s="35"/>
    </row>
    <row r="83" spans="1:8" x14ac:dyDescent="0.25">
      <c r="A83" s="19">
        <v>1977</v>
      </c>
      <c r="B83" s="33"/>
      <c r="C83" s="33"/>
      <c r="D83" s="1001"/>
      <c r="E83" s="34"/>
      <c r="F83" s="34"/>
      <c r="G83" s="35"/>
      <c r="H83" s="35"/>
    </row>
    <row r="84" spans="1:8" x14ac:dyDescent="0.25">
      <c r="A84" s="19">
        <v>1978</v>
      </c>
      <c r="B84" s="33"/>
      <c r="C84" s="33"/>
      <c r="D84" s="1001"/>
      <c r="E84" s="34"/>
      <c r="F84" s="34"/>
      <c r="G84" s="35"/>
      <c r="H84" s="35"/>
    </row>
    <row r="85" spans="1:8" x14ac:dyDescent="0.25">
      <c r="A85" s="19">
        <v>1979</v>
      </c>
      <c r="B85" s="33"/>
      <c r="C85" s="33"/>
      <c r="D85" s="1001"/>
      <c r="E85" s="34"/>
      <c r="F85" s="34"/>
      <c r="G85" s="35"/>
      <c r="H85" s="35"/>
    </row>
    <row r="86" spans="1:8" x14ac:dyDescent="0.25">
      <c r="A86" s="19">
        <v>1980</v>
      </c>
      <c r="B86" s="33"/>
      <c r="C86" s="33"/>
      <c r="D86" s="1001"/>
      <c r="E86" s="34"/>
      <c r="F86" s="34"/>
      <c r="G86" s="35"/>
      <c r="H86" s="35"/>
    </row>
    <row r="87" spans="1:8" x14ac:dyDescent="0.25">
      <c r="A87" s="19">
        <v>1981</v>
      </c>
      <c r="B87" s="33">
        <f>'Brazil (sources)'!D86*'Brazil '!$B$96/'Brazil (sources)'!$D$95</f>
        <v>54.543557231106043</v>
      </c>
      <c r="C87" s="33"/>
      <c r="D87" s="1006">
        <f>'Brazil (sources)'!J86*'Brazil '!D88/'Brazil (sources)'!J87</f>
        <v>23.561374909674214</v>
      </c>
      <c r="E87" s="34"/>
      <c r="F87" s="34"/>
      <c r="G87" s="35"/>
      <c r="H87" s="35"/>
    </row>
    <row r="88" spans="1:8" x14ac:dyDescent="0.25">
      <c r="A88" s="19">
        <v>1982</v>
      </c>
      <c r="B88" s="33">
        <f>'Brazil (sources)'!D87*'Brazil '!$B$96/'Brazil (sources)'!$D$95</f>
        <v>55.172001028334343</v>
      </c>
      <c r="C88" s="33"/>
      <c r="D88" s="1006">
        <f>'Brazil (sources)'!J87*'Brazil '!D89/'Brazil (sources)'!J88</f>
        <v>23.933247833811897</v>
      </c>
      <c r="E88" s="34"/>
      <c r="F88" s="34"/>
      <c r="G88" s="35"/>
      <c r="H88" s="35"/>
    </row>
    <row r="89" spans="1:8" x14ac:dyDescent="0.25">
      <c r="A89" s="19">
        <v>1983</v>
      </c>
      <c r="B89" s="33">
        <f>'Brazil (sources)'!D88*'Brazil '!$B$96/'Brazil (sources)'!$D$95</f>
        <v>55.748783276844193</v>
      </c>
      <c r="C89" s="33"/>
      <c r="D89" s="1006">
        <f>'Brazil (sources)'!J88*'Brazil '!D90/'Brazil (sources)'!J89</f>
        <v>23.317027447263413</v>
      </c>
      <c r="E89" s="34"/>
      <c r="F89" s="34"/>
      <c r="G89" s="35"/>
      <c r="H89" s="35"/>
    </row>
    <row r="90" spans="1:8" x14ac:dyDescent="0.25">
      <c r="A90" s="19">
        <v>1984</v>
      </c>
      <c r="B90" s="33">
        <f>'Brazil (sources)'!D89*'Brazil '!$B$96/'Brazil (sources)'!$D$95</f>
        <v>55.248628338833356</v>
      </c>
      <c r="C90" s="33"/>
      <c r="D90" s="1006">
        <f>'Brazil (sources)'!J89*'Brazil '!D91/'Brazil (sources)'!J90</f>
        <v>22.933469487832909</v>
      </c>
      <c r="E90" s="34"/>
      <c r="F90" s="34"/>
      <c r="G90" s="35"/>
      <c r="H90" s="35"/>
    </row>
    <row r="91" spans="1:8" x14ac:dyDescent="0.25">
      <c r="A91" s="19">
        <v>1985</v>
      </c>
      <c r="B91" s="33">
        <f>'Brazil (sources)'!D90*'Brazil '!$B$96/'Brazil (sources)'!$D$95</f>
        <v>52.495193548988063</v>
      </c>
      <c r="C91" s="33"/>
      <c r="D91" s="1006">
        <f>'Brazil (sources)'!J90*'Brazil '!D92/'Brazil (sources)'!J91</f>
        <v>23.567271198818364</v>
      </c>
      <c r="E91" s="34"/>
      <c r="F91" s="34"/>
      <c r="G91" s="35"/>
      <c r="H91" s="35"/>
    </row>
    <row r="92" spans="1:8" x14ac:dyDescent="0.25">
      <c r="A92" s="19">
        <v>1986</v>
      </c>
      <c r="B92" s="33">
        <f>'Brazil (sources)'!D91*'Brazil '!$B$96/'Brazil (sources)'!$D$95</f>
        <v>55.589751979761303</v>
      </c>
      <c r="C92" s="33"/>
      <c r="D92" s="1006">
        <f>'Brazil (sources)'!J91*'Brazil '!D93/'Brazil (sources)'!J92</f>
        <v>23.437812896163265</v>
      </c>
      <c r="E92" s="34"/>
      <c r="F92" s="34"/>
      <c r="G92" s="35"/>
      <c r="H92" s="35"/>
    </row>
    <row r="93" spans="1:8" x14ac:dyDescent="0.25">
      <c r="A93" s="19">
        <v>1987</v>
      </c>
      <c r="B93" s="33">
        <f>'Brazil (sources)'!D92*'Brazil '!$B$96/'Brazil (sources)'!$D$95</f>
        <v>56.662240530163011</v>
      </c>
      <c r="C93" s="33"/>
      <c r="D93" s="1006">
        <f>'Brazil (sources)'!J92*'Brazil '!D94/'Brazil (sources)'!J93</f>
        <v>24.734308232706915</v>
      </c>
      <c r="E93" s="34"/>
      <c r="F93" s="34"/>
      <c r="G93" s="35"/>
      <c r="H93" s="35"/>
    </row>
    <row r="94" spans="1:8" x14ac:dyDescent="0.25">
      <c r="A94" s="19">
        <v>1988</v>
      </c>
      <c r="B94" s="33">
        <f>'Brazil (sources)'!D93*'Brazil '!$B$96/'Brazil (sources)'!$D$95</f>
        <v>58.69291090852002</v>
      </c>
      <c r="C94" s="33"/>
      <c r="D94" s="1006">
        <f>'Brazil (sources)'!J93*'Brazil '!D95/'Brazil (sources)'!J94</f>
        <v>25.556615216858258</v>
      </c>
      <c r="E94" s="34"/>
      <c r="F94" s="34"/>
      <c r="G94" s="35"/>
      <c r="H94" s="35"/>
    </row>
    <row r="95" spans="1:8" x14ac:dyDescent="0.25">
      <c r="A95" s="19">
        <v>1989</v>
      </c>
      <c r="B95" s="33">
        <f>'Brazil (sources)'!D94*'Brazil '!$B$96/'Brazil (sources)'!$D$95</f>
        <v>60.554776290583199</v>
      </c>
      <c r="C95" s="33"/>
      <c r="D95" s="1006">
        <f>'Brazil (sources)'!J94*'Brazil '!D96/'Brazil (sources)'!J95</f>
        <v>25.464638581125524</v>
      </c>
      <c r="E95" s="31"/>
      <c r="F95" s="31"/>
    </row>
    <row r="96" spans="1:8" x14ac:dyDescent="0.25">
      <c r="A96" s="19">
        <v>1990</v>
      </c>
      <c r="B96" s="192">
        <f>B99</f>
        <v>58.107871586410511</v>
      </c>
      <c r="C96" s="33"/>
      <c r="D96" s="1007">
        <f>D98</f>
        <v>25.282517451237926</v>
      </c>
      <c r="E96" s="31"/>
      <c r="F96" s="31"/>
    </row>
    <row r="97" spans="1:8" x14ac:dyDescent="0.25">
      <c r="A97" s="19">
        <v>1991</v>
      </c>
      <c r="B97" s="33"/>
      <c r="C97" s="33"/>
      <c r="D97" s="1006"/>
      <c r="E97" s="34"/>
      <c r="F97" s="34"/>
      <c r="G97" s="35"/>
      <c r="H97" s="35"/>
    </row>
    <row r="98" spans="1:8" x14ac:dyDescent="0.25">
      <c r="A98" s="19">
        <v>1992</v>
      </c>
      <c r="B98" s="33"/>
      <c r="C98" s="33"/>
      <c r="D98" s="1006">
        <f>'Brazil (sources)'!I97*'Brazil '!$D$110/'Brazil (sources)'!$I$109</f>
        <v>25.282517451237926</v>
      </c>
      <c r="E98" s="34"/>
      <c r="F98" s="34"/>
      <c r="G98" s="35"/>
      <c r="H98" s="35"/>
    </row>
    <row r="99" spans="1:8" x14ac:dyDescent="0.25">
      <c r="A99" s="19">
        <v>1993</v>
      </c>
      <c r="B99" s="33">
        <f>'Brazil (sources)'!C98*$B$110/'Brazil (sources)'!$C$109</f>
        <v>58.107871586410511</v>
      </c>
      <c r="C99" s="33"/>
      <c r="D99" s="1006">
        <f>'Brazil (sources)'!I98*'Brazil '!$D$110/'Brazil (sources)'!$I$109</f>
        <v>25.080217803088608</v>
      </c>
      <c r="E99" s="34"/>
      <c r="F99" s="34"/>
      <c r="G99" s="35"/>
      <c r="H99" s="35"/>
    </row>
    <row r="100" spans="1:8" x14ac:dyDescent="0.25">
      <c r="A100" s="19">
        <v>1994</v>
      </c>
      <c r="B100" s="33"/>
      <c r="C100" s="33"/>
      <c r="D100" s="1006"/>
      <c r="E100" s="34"/>
      <c r="F100" s="34"/>
      <c r="G100" s="35"/>
      <c r="H100" s="35"/>
    </row>
    <row r="101" spans="1:8" x14ac:dyDescent="0.25">
      <c r="A101" s="19">
        <v>1995</v>
      </c>
      <c r="B101" s="33">
        <f>'Brazil (sources)'!C100*$B$110/'Brazil (sources)'!$C$109</f>
        <v>57.378379974504867</v>
      </c>
      <c r="C101" s="33"/>
      <c r="D101" s="1006">
        <f>'Brazil (sources)'!I100*'Brazil '!$D$110/'Brazil (sources)'!$I$109</f>
        <v>24.167406090055287</v>
      </c>
      <c r="E101" s="34"/>
      <c r="F101" s="34"/>
      <c r="G101" s="35"/>
      <c r="H101" s="35"/>
    </row>
    <row r="102" spans="1:8" x14ac:dyDescent="0.25">
      <c r="A102" s="19">
        <v>1996</v>
      </c>
      <c r="B102" s="33">
        <f>'Brazil (sources)'!C101*$B$110/'Brazil (sources)'!$C$109</f>
        <v>57.641834665557511</v>
      </c>
      <c r="C102" s="33"/>
      <c r="D102" s="1006">
        <f>'Brazil (sources)'!I101*'Brazil '!$D$110/'Brazil (sources)'!$I$109</f>
        <v>26.103629876226801</v>
      </c>
      <c r="E102" s="34"/>
      <c r="F102" s="34"/>
      <c r="G102" s="35"/>
      <c r="H102" s="35"/>
    </row>
    <row r="103" spans="1:8" x14ac:dyDescent="0.25">
      <c r="A103" s="19">
        <v>1997</v>
      </c>
      <c r="B103" s="33">
        <f>'Brazil (sources)'!C102*$B$110/'Brazil (sources)'!$C$109</f>
        <v>57.623500358679969</v>
      </c>
      <c r="C103" s="33"/>
      <c r="D103" s="1006">
        <f>'Brazil (sources)'!I102*'Brazil '!$D$110/'Brazil (sources)'!$I$109</f>
        <v>25.222926335656215</v>
      </c>
      <c r="E103" s="34"/>
      <c r="F103" s="34"/>
      <c r="G103" s="35"/>
      <c r="H103" s="35"/>
    </row>
    <row r="104" spans="1:8" x14ac:dyDescent="0.25">
      <c r="A104" s="19">
        <v>1998</v>
      </c>
      <c r="B104" s="33">
        <f>'Brazil (sources)'!C103*$B$110/'Brazil (sources)'!$C$109</f>
        <v>57.358724420421005</v>
      </c>
      <c r="C104" s="33"/>
      <c r="D104" s="1006">
        <f>'Brazil (sources)'!I103*'Brazil '!$D$110/'Brazil (sources)'!$I$109</f>
        <v>24.991035198626683</v>
      </c>
      <c r="E104" s="34"/>
      <c r="F104" s="34"/>
      <c r="G104" s="35"/>
      <c r="H104" s="35"/>
    </row>
    <row r="105" spans="1:8" x14ac:dyDescent="0.25">
      <c r="A105" s="19">
        <v>1999</v>
      </c>
      <c r="B105" s="33">
        <f>'Brazil (sources)'!C104*$B$110/'Brazil (sources)'!$C$109</f>
        <v>56.750692461736712</v>
      </c>
      <c r="C105" s="33"/>
      <c r="D105" s="1006">
        <f>'Brazil (sources)'!I104*'Brazil '!$D$110/'Brazil (sources)'!$I$109</f>
        <v>25.048073706514462</v>
      </c>
      <c r="E105" s="34"/>
      <c r="F105" s="34"/>
      <c r="G105" s="35"/>
      <c r="H105" s="35"/>
    </row>
    <row r="106" spans="1:8" x14ac:dyDescent="0.25">
      <c r="A106" s="19">
        <v>2000</v>
      </c>
      <c r="B106" s="33"/>
      <c r="C106" s="33"/>
      <c r="D106" s="1006"/>
      <c r="E106" s="34"/>
      <c r="F106" s="34"/>
      <c r="G106" s="35"/>
      <c r="H106" s="35"/>
    </row>
    <row r="107" spans="1:8" x14ac:dyDescent="0.25">
      <c r="A107" s="19">
        <v>2001</v>
      </c>
      <c r="B107" s="33">
        <f>'Brazil (sources)'!C106*$B$110/'Brazil (sources)'!$C$109</f>
        <v>56.935220649218451</v>
      </c>
      <c r="C107" s="33"/>
      <c r="D107" s="1006">
        <f>'Brazil (sources)'!I106*'Brazil '!$D$110/'Brazil (sources)'!$I$109</f>
        <v>25.07349700057939</v>
      </c>
      <c r="E107" s="34"/>
      <c r="F107" s="34"/>
      <c r="G107" s="35"/>
      <c r="H107" s="35"/>
    </row>
    <row r="108" spans="1:8" x14ac:dyDescent="0.25">
      <c r="A108" s="19">
        <v>2002</v>
      </c>
      <c r="B108" s="33">
        <f>'Brazil (sources)'!C107*$B$110/'Brazil (sources)'!$C$109</f>
        <v>56.411302090334779</v>
      </c>
      <c r="C108" s="33"/>
      <c r="D108" s="1006">
        <f>'Brazil (sources)'!I107*'Brazil '!$D$110/'Brazil (sources)'!$I$109</f>
        <v>24.700142700177718</v>
      </c>
      <c r="E108" s="34">
        <f>'Brazil (sources)'!L107*100</f>
        <v>75.900000000000006</v>
      </c>
      <c r="F108" s="34"/>
      <c r="G108" s="35"/>
      <c r="H108" s="35"/>
    </row>
    <row r="109" spans="1:8" x14ac:dyDescent="0.25">
      <c r="A109" s="19">
        <v>2003</v>
      </c>
      <c r="B109" s="196">
        <f>'Brazil (sources)'!C108*$B$110/'Brazil (sources)'!$C$109</f>
        <v>55.689367612071401</v>
      </c>
      <c r="C109" s="33"/>
      <c r="D109" s="1008">
        <f>'Brazil (sources)'!I108*'Brazil '!$D$110/'Brazil (sources)'!$I$109</f>
        <v>24.955229836364893</v>
      </c>
      <c r="E109" s="34">
        <f>'Brazil (sources)'!L108*100</f>
        <v>74.7</v>
      </c>
      <c r="F109" s="34"/>
      <c r="G109" s="35"/>
      <c r="H109" s="35"/>
    </row>
    <row r="110" spans="1:8" x14ac:dyDescent="0.25">
      <c r="A110" s="19">
        <v>2004</v>
      </c>
      <c r="B110" s="192">
        <f>'Brazil (sources)'!B109*100</f>
        <v>54.568970000000007</v>
      </c>
      <c r="C110" s="33"/>
      <c r="D110" s="1006">
        <f>'Brazil (sources)'!H109</f>
        <v>24.286266999999999</v>
      </c>
      <c r="E110" s="34">
        <f>'Brazil (sources)'!L109*100</f>
        <v>73.400000000000006</v>
      </c>
      <c r="F110" s="34"/>
      <c r="G110" s="35"/>
      <c r="H110" s="35"/>
    </row>
    <row r="111" spans="1:8" x14ac:dyDescent="0.25">
      <c r="A111" s="19">
        <v>2005</v>
      </c>
      <c r="B111" s="33">
        <f>'Brazil (sources)'!B110*100</f>
        <v>54.353240999999997</v>
      </c>
      <c r="C111" s="31"/>
      <c r="D111" s="1006">
        <f>'Brazil (sources)'!H110</f>
        <v>23.88673</v>
      </c>
      <c r="E111" s="34">
        <f>'Brazil (sources)'!L110*100</f>
        <v>71.599999999999994</v>
      </c>
      <c r="F111" s="34"/>
      <c r="G111" s="35"/>
      <c r="H111" s="35"/>
    </row>
    <row r="112" spans="1:8" x14ac:dyDescent="0.25">
      <c r="A112" s="19">
        <v>2006</v>
      </c>
      <c r="B112" s="33">
        <f>'Brazil (sources)'!B111*100</f>
        <v>53.739784</v>
      </c>
      <c r="C112" s="31"/>
      <c r="D112" s="1006">
        <f>'Brazil (sources)'!H111</f>
        <v>23.560722999999999</v>
      </c>
      <c r="E112" s="34">
        <f>'Brazil (sources)'!L111*100</f>
        <v>71.3</v>
      </c>
      <c r="F112" s="34"/>
      <c r="G112" s="35"/>
      <c r="H112" s="35"/>
    </row>
    <row r="113" spans="1:8" x14ac:dyDescent="0.25">
      <c r="A113" s="19">
        <v>2007</v>
      </c>
      <c r="B113" s="33">
        <f>'Brazil (sources)'!B112*100</f>
        <v>52.830587999999999</v>
      </c>
      <c r="C113" s="31"/>
      <c r="D113" s="1006">
        <f>'Brazil (sources)'!H112</f>
        <v>24.021356999999998</v>
      </c>
      <c r="E113" s="34">
        <f>'Brazil (sources)'!L112*100</f>
        <v>70.5</v>
      </c>
      <c r="F113" s="34"/>
      <c r="G113" s="35"/>
      <c r="H113" s="35"/>
    </row>
    <row r="114" spans="1:8" x14ac:dyDescent="0.25">
      <c r="A114" s="19">
        <v>2008</v>
      </c>
      <c r="B114" s="33">
        <f>'Brazil (sources)'!B113*100</f>
        <v>52.027102999999997</v>
      </c>
      <c r="C114" s="31"/>
      <c r="D114" s="1006">
        <f>'Brazil (sources)'!H113</f>
        <v>23.413567</v>
      </c>
      <c r="E114" s="34">
        <f>'Brazil (sources)'!L113*100</f>
        <v>68.599999999999994</v>
      </c>
      <c r="F114" s="34"/>
      <c r="G114" s="35"/>
      <c r="H114" s="35"/>
    </row>
    <row r="115" spans="1:8" x14ac:dyDescent="0.25">
      <c r="A115" s="19">
        <v>2009</v>
      </c>
      <c r="B115" s="33">
        <f>'Brazil (sources)'!B114*100</f>
        <v>51.543355999999996</v>
      </c>
      <c r="C115" s="31"/>
      <c r="D115" s="1006">
        <f>'Brazil (sources)'!H114</f>
        <v>23.316417000000001</v>
      </c>
      <c r="E115" s="34">
        <f>'Brazil (sources)'!L114*100</f>
        <v>68.8</v>
      </c>
      <c r="F115" s="34"/>
      <c r="G115" s="35"/>
      <c r="H115" s="35"/>
    </row>
    <row r="116" spans="1:8" x14ac:dyDescent="0.25">
      <c r="A116" s="19">
        <v>2010</v>
      </c>
      <c r="B116" s="33"/>
      <c r="C116" s="31"/>
      <c r="D116" s="1006"/>
      <c r="E116" s="34"/>
      <c r="F116" s="34"/>
      <c r="G116" s="35"/>
      <c r="H116" s="35"/>
    </row>
    <row r="117" spans="1:8" x14ac:dyDescent="0.25">
      <c r="A117" s="19">
        <v>2011</v>
      </c>
      <c r="B117" s="33">
        <f>'Brazil (sources)'!B116*100</f>
        <v>50.737119</v>
      </c>
      <c r="C117" s="31"/>
      <c r="D117" s="1006">
        <f>'Brazil (sources)'!H116</f>
        <v>22.930758999999998</v>
      </c>
      <c r="E117" s="34"/>
      <c r="F117" s="34"/>
      <c r="G117" s="35"/>
      <c r="H117" s="35"/>
    </row>
    <row r="118" spans="1:8" x14ac:dyDescent="0.25">
      <c r="A118" s="19">
        <v>2012</v>
      </c>
      <c r="B118" s="33">
        <f>'Brazil (sources)'!B117*100</f>
        <v>50.239345</v>
      </c>
      <c r="C118" s="31"/>
      <c r="D118" s="1006">
        <f>'Brazil (sources)'!H117</f>
        <v>22.734835</v>
      </c>
      <c r="E118" s="34"/>
      <c r="F118" s="34"/>
      <c r="G118" s="35"/>
      <c r="H118" s="35"/>
    </row>
    <row r="119" spans="1:8" x14ac:dyDescent="0.25">
      <c r="A119" s="19">
        <v>2013</v>
      </c>
      <c r="B119" s="33">
        <f>'Brazil (sources)'!B118*100</f>
        <v>50.450437999999998</v>
      </c>
      <c r="C119" s="31"/>
      <c r="D119" s="1006">
        <f>'Brazil (sources)'!H118</f>
        <v>22.820385999999999</v>
      </c>
      <c r="E119" s="34"/>
      <c r="F119" s="34"/>
      <c r="G119" s="35"/>
      <c r="H119" s="35"/>
    </row>
    <row r="120" spans="1:8" x14ac:dyDescent="0.25">
      <c r="A120" s="19">
        <v>2014</v>
      </c>
      <c r="B120" s="33">
        <f>'Brazil (sources)'!B119*100</f>
        <v>49.485362000000002</v>
      </c>
      <c r="C120" s="31"/>
      <c r="D120" s="1006">
        <f>'Brazil (sources)'!H119</f>
        <v>22.019949</v>
      </c>
      <c r="E120" s="34"/>
      <c r="F120" s="34"/>
      <c r="G120" s="35"/>
      <c r="H120" s="35"/>
    </row>
    <row r="121" spans="1:8" ht="15.75" thickBot="1" x14ac:dyDescent="0.3">
      <c r="A121" s="37">
        <v>2015</v>
      </c>
      <c r="B121" s="193"/>
      <c r="C121" s="38"/>
      <c r="D121" s="1003"/>
      <c r="E121" s="38"/>
      <c r="F121" s="38"/>
    </row>
    <row r="122" spans="1:8" ht="15.75" thickTop="1" x14ac:dyDescent="0.25">
      <c r="A122" s="39"/>
      <c r="B122" s="194"/>
      <c r="C122" s="41"/>
      <c r="D122" s="40"/>
      <c r="E122" s="40"/>
      <c r="F122" s="40"/>
      <c r="G122" s="35"/>
      <c r="H122" s="35"/>
    </row>
    <row r="123" spans="1:8" x14ac:dyDescent="0.25">
      <c r="A123" s="42" t="s">
        <v>70</v>
      </c>
      <c r="B123" s="1509" t="s">
        <v>71</v>
      </c>
      <c r="C123" s="1509"/>
      <c r="D123" s="1509"/>
      <c r="E123" s="1509"/>
      <c r="F123" s="1509"/>
      <c r="G123" s="43"/>
      <c r="H123" s="43"/>
    </row>
    <row r="124" spans="1:8" x14ac:dyDescent="0.25">
      <c r="A124" s="42"/>
      <c r="B124" s="987" t="s">
        <v>485</v>
      </c>
      <c r="C124" s="987"/>
      <c r="D124" s="103"/>
      <c r="E124" s="103"/>
      <c r="F124" s="103"/>
      <c r="G124" s="43"/>
      <c r="H124" s="43"/>
    </row>
    <row r="125" spans="1:8" s="45" customFormat="1" ht="43.5" customHeight="1" x14ac:dyDescent="0.25">
      <c r="A125" s="42" t="s">
        <v>72</v>
      </c>
      <c r="B125" s="1510" t="s">
        <v>486</v>
      </c>
      <c r="C125" s="1510"/>
      <c r="D125" s="1510"/>
      <c r="E125" s="1510"/>
      <c r="F125" s="1510"/>
      <c r="G125" s="44"/>
      <c r="H125" s="44"/>
    </row>
    <row r="126" spans="1:8" s="45" customFormat="1" x14ac:dyDescent="0.25">
      <c r="A126" s="46" t="s">
        <v>73</v>
      </c>
      <c r="B126" s="195"/>
      <c r="C126" s="75"/>
      <c r="D126" s="47"/>
      <c r="E126" s="47"/>
      <c r="F126" s="47"/>
    </row>
    <row r="127" spans="1:8" s="45" customFormat="1" ht="51" customHeight="1" x14ac:dyDescent="0.25">
      <c r="A127" s="49" t="s">
        <v>55</v>
      </c>
      <c r="B127" s="1508" t="s">
        <v>133</v>
      </c>
      <c r="C127" s="1508"/>
      <c r="D127" s="1508"/>
      <c r="E127" s="1508"/>
      <c r="F127" s="1508"/>
    </row>
    <row r="128" spans="1:8" s="45" customFormat="1" ht="36" customHeight="1" x14ac:dyDescent="0.25">
      <c r="A128" s="49" t="s">
        <v>56</v>
      </c>
      <c r="B128" s="1508" t="s">
        <v>498</v>
      </c>
      <c r="C128" s="1508"/>
      <c r="D128" s="1508"/>
      <c r="E128" s="1508"/>
      <c r="F128" s="1508"/>
    </row>
    <row r="129" spans="1:8" s="45" customFormat="1" ht="52.5" customHeight="1" x14ac:dyDescent="0.25">
      <c r="A129" s="49" t="s">
        <v>57</v>
      </c>
      <c r="B129" s="1508" t="s">
        <v>134</v>
      </c>
      <c r="C129" s="1508"/>
      <c r="D129" s="1508"/>
      <c r="E129" s="1508"/>
      <c r="F129" s="1508"/>
    </row>
    <row r="130" spans="1:8" s="45" customFormat="1" ht="27" customHeight="1" x14ac:dyDescent="0.25">
      <c r="A130" s="49" t="s">
        <v>74</v>
      </c>
      <c r="B130" s="1508" t="s">
        <v>135</v>
      </c>
      <c r="C130" s="1508"/>
      <c r="D130" s="1508"/>
      <c r="E130" s="1508"/>
      <c r="F130" s="1508"/>
    </row>
    <row r="131" spans="1:8" s="45" customFormat="1" x14ac:dyDescent="0.25">
      <c r="A131" s="49" t="s">
        <v>76</v>
      </c>
      <c r="B131" s="1508" t="s">
        <v>77</v>
      </c>
      <c r="C131" s="1508"/>
      <c r="D131" s="1508"/>
      <c r="E131" s="1508"/>
      <c r="F131" s="1508"/>
    </row>
    <row r="133" spans="1:8" x14ac:dyDescent="0.25">
      <c r="B133" s="1503" t="s">
        <v>78</v>
      </c>
      <c r="C133" s="1503"/>
      <c r="D133" s="1503"/>
    </row>
    <row r="136" spans="1:8" x14ac:dyDescent="0.25">
      <c r="A136" s="52"/>
      <c r="C136" s="1004"/>
      <c r="D136" s="53"/>
      <c r="E136" s="53"/>
      <c r="F136" s="53"/>
      <c r="G136" s="102"/>
      <c r="H136" s="102"/>
    </row>
  </sheetData>
  <mergeCells count="9">
    <mergeCell ref="B133:D133"/>
    <mergeCell ref="B1:F1"/>
    <mergeCell ref="B129:F129"/>
    <mergeCell ref="B130:F130"/>
    <mergeCell ref="B131:F131"/>
    <mergeCell ref="B123:F123"/>
    <mergeCell ref="B125:F125"/>
    <mergeCell ref="B127:F127"/>
    <mergeCell ref="B128:F128"/>
  </mergeCells>
  <hyperlinks>
    <hyperlink ref="B133" location="'Brazil (sources)'!A1" display="Explore the original series, references, and source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34"/>
  <sheetViews>
    <sheetView workbookViewId="0">
      <pane xSplit="1" ySplit="4" topLeftCell="B39" activePane="bottomRight" state="frozen"/>
      <selection pane="topRight" activeCell="B1" sqref="B1"/>
      <selection pane="bottomLeft" activeCell="A5" sqref="A5"/>
      <selection pane="bottomRight" activeCell="D118" sqref="D118"/>
    </sheetView>
  </sheetViews>
  <sheetFormatPr defaultColWidth="8.85546875" defaultRowHeight="15" x14ac:dyDescent="0.25"/>
  <cols>
    <col min="1" max="1" width="9.7109375" style="19" customWidth="1"/>
    <col min="2" max="2" width="17.140625" style="90" customWidth="1"/>
    <col min="3" max="3" width="15.7109375" style="182" customWidth="1"/>
    <col min="4" max="4" width="15.7109375" style="90" customWidth="1"/>
    <col min="5" max="5" width="4.140625" style="6" customWidth="1"/>
    <col min="6" max="6" width="16.140625" style="6" customWidth="1"/>
    <col min="7" max="7" width="4.140625" style="6" customWidth="1"/>
    <col min="8" max="10" width="16.7109375" style="6" customWidth="1"/>
    <col min="11" max="11" width="4.140625" style="6" customWidth="1"/>
    <col min="12" max="12" width="18" style="6" bestFit="1" customWidth="1"/>
    <col min="13" max="13" width="8.85546875" style="6" customWidth="1"/>
    <col min="14" max="14" width="8.85546875" style="127" customWidth="1"/>
    <col min="15" max="16384" width="8.85546875" style="6"/>
  </cols>
  <sheetData>
    <row r="1" spans="1:14" ht="27" thickBot="1" x14ac:dyDescent="0.45">
      <c r="B1" s="1521" t="s">
        <v>811</v>
      </c>
      <c r="C1" s="1522"/>
      <c r="D1" s="1522"/>
      <c r="E1" s="1522"/>
      <c r="F1" s="1522"/>
      <c r="G1" s="1522"/>
      <c r="H1" s="1522"/>
      <c r="I1" s="1522"/>
      <c r="J1" s="1522"/>
      <c r="K1" s="1522"/>
      <c r="L1" s="1523"/>
    </row>
    <row r="2" spans="1:14" x14ac:dyDescent="0.25">
      <c r="B2" s="1531" t="s">
        <v>60</v>
      </c>
      <c r="C2" s="1532"/>
      <c r="D2" s="1533"/>
      <c r="E2" s="110"/>
      <c r="F2" s="111" t="s">
        <v>61</v>
      </c>
      <c r="G2" s="173"/>
      <c r="H2" s="1531" t="s">
        <v>62</v>
      </c>
      <c r="I2" s="1532"/>
      <c r="J2" s="1533"/>
      <c r="K2" s="110"/>
      <c r="L2" s="22" t="s">
        <v>63</v>
      </c>
    </row>
    <row r="3" spans="1:14" x14ac:dyDescent="0.25">
      <c r="A3" s="24" t="s">
        <v>65</v>
      </c>
      <c r="B3" s="174" t="s">
        <v>79</v>
      </c>
      <c r="C3" s="180" t="s">
        <v>80</v>
      </c>
      <c r="D3" s="176" t="s">
        <v>81</v>
      </c>
      <c r="E3" s="175"/>
      <c r="F3" s="177" t="s">
        <v>82</v>
      </c>
      <c r="G3" s="175"/>
      <c r="H3" s="174" t="s">
        <v>83</v>
      </c>
      <c r="I3" s="175" t="s">
        <v>84</v>
      </c>
      <c r="J3" s="176" t="s">
        <v>85</v>
      </c>
      <c r="K3" s="175"/>
      <c r="L3" s="177" t="s">
        <v>86</v>
      </c>
      <c r="M3" s="178"/>
      <c r="N3" s="179"/>
    </row>
    <row r="4" spans="1:14" ht="90" x14ac:dyDescent="0.25">
      <c r="A4" s="28" t="s">
        <v>4</v>
      </c>
      <c r="B4" s="64" t="s">
        <v>125</v>
      </c>
      <c r="C4" s="181" t="s">
        <v>126</v>
      </c>
      <c r="D4" s="83" t="s">
        <v>127</v>
      </c>
      <c r="E4" s="16"/>
      <c r="F4" s="243" t="s">
        <v>465</v>
      </c>
      <c r="G4" s="16"/>
      <c r="H4" s="66" t="s">
        <v>129</v>
      </c>
      <c r="I4" s="67" t="s">
        <v>130</v>
      </c>
      <c r="J4" s="68" t="s">
        <v>131</v>
      </c>
      <c r="K4" s="67"/>
      <c r="L4" s="199" t="s">
        <v>132</v>
      </c>
      <c r="M4" s="16"/>
      <c r="N4" s="126"/>
    </row>
    <row r="5" spans="1:14" x14ac:dyDescent="0.25">
      <c r="A5" s="19">
        <v>1900</v>
      </c>
      <c r="B5" s="64"/>
      <c r="C5" s="181"/>
      <c r="D5" s="83"/>
      <c r="E5" s="16"/>
      <c r="F5" s="197"/>
      <c r="G5" s="16"/>
      <c r="H5" s="64"/>
      <c r="I5" s="65"/>
      <c r="J5" s="83"/>
      <c r="K5" s="65"/>
      <c r="L5" s="117"/>
      <c r="M5" s="16"/>
      <c r="N5" s="126"/>
    </row>
    <row r="6" spans="1:14" x14ac:dyDescent="0.25">
      <c r="A6" s="19">
        <v>1901</v>
      </c>
      <c r="B6" s="64"/>
      <c r="C6" s="181"/>
      <c r="D6" s="83"/>
      <c r="E6" s="16"/>
      <c r="F6" s="198"/>
      <c r="G6" s="16"/>
      <c r="H6" s="64"/>
      <c r="I6" s="65"/>
      <c r="J6" s="83"/>
      <c r="K6" s="65"/>
      <c r="L6" s="117"/>
      <c r="M6" s="16"/>
      <c r="N6" s="126"/>
    </row>
    <row r="7" spans="1:14" x14ac:dyDescent="0.25">
      <c r="A7" s="19">
        <v>1902</v>
      </c>
      <c r="B7" s="64"/>
      <c r="C7" s="181"/>
      <c r="D7" s="83"/>
      <c r="E7" s="16"/>
      <c r="F7" s="198"/>
      <c r="G7" s="16"/>
      <c r="H7" s="64"/>
      <c r="I7" s="65"/>
      <c r="J7" s="83"/>
      <c r="K7" s="65"/>
      <c r="L7" s="117"/>
      <c r="M7" s="16"/>
      <c r="N7" s="126"/>
    </row>
    <row r="8" spans="1:14" x14ac:dyDescent="0.25">
      <c r="A8" s="19">
        <v>1903</v>
      </c>
      <c r="B8" s="64"/>
      <c r="C8" s="181"/>
      <c r="D8" s="83"/>
      <c r="E8" s="16"/>
      <c r="F8" s="198"/>
      <c r="G8" s="16"/>
      <c r="H8" s="64"/>
      <c r="I8" s="65"/>
      <c r="J8" s="83"/>
      <c r="K8" s="65"/>
      <c r="L8" s="117"/>
      <c r="M8" s="16"/>
      <c r="N8" s="126"/>
    </row>
    <row r="9" spans="1:14" x14ac:dyDescent="0.25">
      <c r="A9" s="19">
        <v>1904</v>
      </c>
      <c r="B9" s="64"/>
      <c r="C9" s="181"/>
      <c r="D9" s="83"/>
      <c r="E9" s="16"/>
      <c r="F9" s="198"/>
      <c r="G9" s="16"/>
      <c r="H9" s="64"/>
      <c r="I9" s="65"/>
      <c r="J9" s="83"/>
      <c r="K9" s="65"/>
      <c r="L9" s="117"/>
      <c r="M9" s="16"/>
      <c r="N9" s="126"/>
    </row>
    <row r="10" spans="1:14" x14ac:dyDescent="0.25">
      <c r="A10" s="19">
        <v>1905</v>
      </c>
      <c r="B10" s="64"/>
      <c r="C10" s="181"/>
      <c r="D10" s="83"/>
      <c r="E10" s="16"/>
      <c r="F10" s="198"/>
      <c r="G10" s="16"/>
      <c r="H10" s="64"/>
      <c r="I10" s="65"/>
      <c r="J10" s="83"/>
      <c r="K10" s="65"/>
      <c r="L10" s="117"/>
      <c r="M10" s="16"/>
      <c r="N10" s="126"/>
    </row>
    <row r="11" spans="1:14" x14ac:dyDescent="0.25">
      <c r="A11" s="19">
        <v>1906</v>
      </c>
      <c r="B11" s="64"/>
      <c r="C11" s="181"/>
      <c r="D11" s="83"/>
      <c r="E11" s="16"/>
      <c r="F11" s="198"/>
      <c r="G11" s="16"/>
      <c r="H11" s="64"/>
      <c r="I11" s="65"/>
      <c r="J11" s="83"/>
      <c r="K11" s="65"/>
      <c r="L11" s="117"/>
      <c r="M11" s="16"/>
      <c r="N11" s="126"/>
    </row>
    <row r="12" spans="1:14" x14ac:dyDescent="0.25">
      <c r="A12" s="19">
        <v>1907</v>
      </c>
      <c r="B12" s="64"/>
      <c r="C12" s="181"/>
      <c r="D12" s="83"/>
      <c r="E12" s="16"/>
      <c r="F12" s="198"/>
      <c r="G12" s="16"/>
      <c r="H12" s="64"/>
      <c r="I12" s="65"/>
      <c r="J12" s="83"/>
      <c r="K12" s="65"/>
      <c r="L12" s="117"/>
      <c r="M12" s="16"/>
      <c r="N12" s="126"/>
    </row>
    <row r="13" spans="1:14" x14ac:dyDescent="0.25">
      <c r="A13" s="19">
        <v>1908</v>
      </c>
      <c r="B13" s="64"/>
      <c r="C13" s="181"/>
      <c r="D13" s="83"/>
      <c r="E13" s="16"/>
      <c r="F13" s="198"/>
      <c r="G13" s="16"/>
      <c r="H13" s="64"/>
      <c r="I13" s="65"/>
      <c r="J13" s="83"/>
      <c r="K13" s="65"/>
      <c r="L13" s="117"/>
      <c r="M13" s="16"/>
      <c r="N13" s="126"/>
    </row>
    <row r="14" spans="1:14" x14ac:dyDescent="0.25">
      <c r="A14" s="19">
        <v>1909</v>
      </c>
      <c r="B14" s="64"/>
      <c r="C14" s="181"/>
      <c r="D14" s="83"/>
      <c r="E14" s="16"/>
      <c r="F14" s="198"/>
      <c r="G14" s="16"/>
      <c r="H14" s="64"/>
      <c r="I14" s="65"/>
      <c r="J14" s="83"/>
      <c r="K14" s="65"/>
      <c r="L14" s="117"/>
      <c r="M14" s="16"/>
      <c r="N14" s="126"/>
    </row>
    <row r="15" spans="1:14" x14ac:dyDescent="0.25">
      <c r="A15" s="19">
        <v>1910</v>
      </c>
      <c r="B15" s="64"/>
      <c r="C15" s="181"/>
      <c r="D15" s="83"/>
      <c r="E15" s="16"/>
      <c r="F15" s="198"/>
      <c r="G15" s="16"/>
      <c r="H15" s="64"/>
      <c r="I15" s="65"/>
      <c r="J15" s="83"/>
      <c r="K15" s="65"/>
      <c r="L15" s="117"/>
      <c r="M15" s="16"/>
      <c r="N15" s="126"/>
    </row>
    <row r="16" spans="1:14" x14ac:dyDescent="0.25">
      <c r="A16" s="19">
        <v>1911</v>
      </c>
      <c r="B16" s="97"/>
      <c r="D16" s="92"/>
      <c r="F16" s="87"/>
      <c r="H16" s="97"/>
      <c r="I16" s="90"/>
      <c r="J16" s="92"/>
      <c r="K16" s="90"/>
      <c r="L16" s="96"/>
    </row>
    <row r="17" spans="1:12" x14ac:dyDescent="0.25">
      <c r="A17" s="19">
        <v>1912</v>
      </c>
      <c r="B17" s="97"/>
      <c r="D17" s="92"/>
      <c r="F17" s="87"/>
      <c r="H17" s="97"/>
      <c r="I17" s="90"/>
      <c r="J17" s="92"/>
      <c r="K17" s="90"/>
      <c r="L17" s="96"/>
    </row>
    <row r="18" spans="1:12" x14ac:dyDescent="0.25">
      <c r="A18" s="19">
        <v>1913</v>
      </c>
      <c r="B18" s="97"/>
      <c r="D18" s="92"/>
      <c r="F18" s="87"/>
      <c r="H18" s="97"/>
      <c r="I18" s="90"/>
      <c r="J18" s="92"/>
      <c r="K18" s="90"/>
      <c r="L18" s="96"/>
    </row>
    <row r="19" spans="1:12" x14ac:dyDescent="0.25">
      <c r="A19" s="19">
        <v>1914</v>
      </c>
      <c r="B19" s="97"/>
      <c r="D19" s="92"/>
      <c r="F19" s="87"/>
      <c r="H19" s="97"/>
      <c r="I19" s="90"/>
      <c r="J19" s="92"/>
      <c r="K19" s="90"/>
      <c r="L19" s="96"/>
    </row>
    <row r="20" spans="1:12" x14ac:dyDescent="0.25">
      <c r="A20" s="19">
        <v>1915</v>
      </c>
      <c r="B20" s="97"/>
      <c r="D20" s="92"/>
      <c r="F20" s="87"/>
      <c r="H20" s="97"/>
      <c r="I20" s="90"/>
      <c r="J20" s="92"/>
      <c r="K20" s="90"/>
      <c r="L20" s="96"/>
    </row>
    <row r="21" spans="1:12" x14ac:dyDescent="0.25">
      <c r="A21" s="19">
        <v>1916</v>
      </c>
      <c r="B21" s="97"/>
      <c r="D21" s="92"/>
      <c r="F21" s="87"/>
      <c r="H21" s="97"/>
      <c r="I21" s="90"/>
      <c r="J21" s="92"/>
      <c r="K21" s="90"/>
      <c r="L21" s="96"/>
    </row>
    <row r="22" spans="1:12" x14ac:dyDescent="0.25">
      <c r="A22" s="19">
        <v>1917</v>
      </c>
      <c r="B22" s="97"/>
      <c r="D22" s="92"/>
      <c r="F22" s="87"/>
      <c r="H22" s="97"/>
      <c r="I22" s="90"/>
      <c r="J22" s="92"/>
      <c r="K22" s="90"/>
      <c r="L22" s="96"/>
    </row>
    <row r="23" spans="1:12" x14ac:dyDescent="0.25">
      <c r="A23" s="19">
        <v>1918</v>
      </c>
      <c r="B23" s="97"/>
      <c r="D23" s="92"/>
      <c r="F23" s="87"/>
      <c r="H23" s="97"/>
      <c r="I23" s="90"/>
      <c r="J23" s="92"/>
      <c r="K23" s="90"/>
      <c r="L23" s="96"/>
    </row>
    <row r="24" spans="1:12" x14ac:dyDescent="0.25">
      <c r="A24" s="19">
        <v>1919</v>
      </c>
      <c r="B24" s="97"/>
      <c r="D24" s="92"/>
      <c r="F24" s="87"/>
      <c r="H24" s="97"/>
      <c r="I24" s="90"/>
      <c r="J24" s="92"/>
      <c r="K24" s="90"/>
      <c r="L24" s="96"/>
    </row>
    <row r="25" spans="1:12" x14ac:dyDescent="0.25">
      <c r="A25" s="19">
        <v>1920</v>
      </c>
      <c r="B25" s="97"/>
      <c r="D25" s="92"/>
      <c r="F25" s="87"/>
      <c r="H25" s="97"/>
      <c r="I25" s="90"/>
      <c r="J25" s="92"/>
      <c r="K25" s="90"/>
      <c r="L25" s="96"/>
    </row>
    <row r="26" spans="1:12" x14ac:dyDescent="0.25">
      <c r="A26" s="19">
        <v>1921</v>
      </c>
      <c r="B26" s="97"/>
      <c r="D26" s="92"/>
      <c r="F26" s="87"/>
      <c r="H26" s="97"/>
      <c r="I26" s="90"/>
      <c r="J26" s="92"/>
      <c r="K26" s="90"/>
      <c r="L26" s="96"/>
    </row>
    <row r="27" spans="1:12" x14ac:dyDescent="0.25">
      <c r="A27" s="19">
        <v>1922</v>
      </c>
      <c r="B27" s="97"/>
      <c r="D27" s="92"/>
      <c r="F27" s="87"/>
      <c r="H27" s="97"/>
      <c r="I27" s="90"/>
      <c r="J27" s="92"/>
      <c r="K27" s="90"/>
      <c r="L27" s="96"/>
    </row>
    <row r="28" spans="1:12" x14ac:dyDescent="0.25">
      <c r="A28" s="19">
        <v>1923</v>
      </c>
      <c r="B28" s="97"/>
      <c r="D28" s="92"/>
      <c r="F28" s="87"/>
      <c r="H28" s="97"/>
      <c r="I28" s="90"/>
      <c r="J28" s="92"/>
      <c r="K28" s="90"/>
      <c r="L28" s="96"/>
    </row>
    <row r="29" spans="1:12" x14ac:dyDescent="0.25">
      <c r="A29" s="19">
        <v>1924</v>
      </c>
      <c r="B29" s="97"/>
      <c r="D29" s="92"/>
      <c r="F29" s="87"/>
      <c r="H29" s="97"/>
      <c r="I29" s="90"/>
      <c r="J29" s="92"/>
      <c r="K29" s="90"/>
      <c r="L29" s="96"/>
    </row>
    <row r="30" spans="1:12" x14ac:dyDescent="0.25">
      <c r="A30" s="19">
        <v>1925</v>
      </c>
      <c r="B30" s="97"/>
      <c r="D30" s="92"/>
      <c r="F30" s="87"/>
      <c r="H30" s="97"/>
      <c r="I30" s="90"/>
      <c r="J30" s="92"/>
      <c r="K30" s="90"/>
      <c r="L30" s="96"/>
    </row>
    <row r="31" spans="1:12" x14ac:dyDescent="0.25">
      <c r="A31" s="19">
        <v>1926</v>
      </c>
      <c r="B31" s="97"/>
      <c r="D31" s="92"/>
      <c r="F31" s="87"/>
      <c r="H31" s="97"/>
      <c r="I31" s="90"/>
      <c r="J31" s="92"/>
      <c r="K31" s="90"/>
      <c r="L31" s="96"/>
    </row>
    <row r="32" spans="1:12" x14ac:dyDescent="0.25">
      <c r="A32" s="19">
        <v>1927</v>
      </c>
      <c r="B32" s="97"/>
      <c r="D32" s="92"/>
      <c r="F32" s="87"/>
      <c r="H32" s="97"/>
      <c r="I32" s="90"/>
      <c r="J32" s="92"/>
      <c r="K32" s="90"/>
      <c r="L32" s="96"/>
    </row>
    <row r="33" spans="1:12" x14ac:dyDescent="0.25">
      <c r="A33" s="19">
        <v>1928</v>
      </c>
      <c r="B33" s="97"/>
      <c r="D33" s="92"/>
      <c r="F33" s="87"/>
      <c r="H33" s="97"/>
      <c r="I33" s="90"/>
      <c r="J33" s="92"/>
      <c r="K33" s="90"/>
      <c r="L33" s="96"/>
    </row>
    <row r="34" spans="1:12" x14ac:dyDescent="0.25">
      <c r="A34" s="19">
        <v>1929</v>
      </c>
      <c r="B34" s="97"/>
      <c r="D34" s="92"/>
      <c r="F34" s="87"/>
      <c r="H34" s="97"/>
      <c r="I34" s="90"/>
      <c r="J34" s="92"/>
      <c r="K34" s="90"/>
      <c r="L34" s="96"/>
    </row>
    <row r="35" spans="1:12" x14ac:dyDescent="0.25">
      <c r="A35" s="19">
        <v>1930</v>
      </c>
      <c r="B35" s="97"/>
      <c r="D35" s="92"/>
      <c r="F35" s="87"/>
      <c r="H35" s="97"/>
      <c r="I35" s="90"/>
      <c r="J35" s="92"/>
      <c r="K35" s="90"/>
      <c r="L35" s="96"/>
    </row>
    <row r="36" spans="1:12" x14ac:dyDescent="0.25">
      <c r="A36" s="19">
        <v>1931</v>
      </c>
      <c r="B36" s="97"/>
      <c r="D36" s="92"/>
      <c r="F36" s="87"/>
      <c r="H36" s="97"/>
      <c r="I36" s="90"/>
      <c r="J36" s="92"/>
      <c r="K36" s="90"/>
      <c r="L36" s="96"/>
    </row>
    <row r="37" spans="1:12" x14ac:dyDescent="0.25">
      <c r="A37" s="19">
        <v>1932</v>
      </c>
      <c r="B37" s="97"/>
      <c r="D37" s="92"/>
      <c r="F37" s="87"/>
      <c r="H37" s="97"/>
      <c r="I37" s="90"/>
      <c r="J37" s="92"/>
      <c r="K37" s="90"/>
      <c r="L37" s="96"/>
    </row>
    <row r="38" spans="1:12" x14ac:dyDescent="0.25">
      <c r="A38" s="19">
        <v>1933</v>
      </c>
      <c r="B38" s="97"/>
      <c r="D38" s="92"/>
      <c r="F38" s="87"/>
      <c r="H38" s="97"/>
      <c r="I38" s="90"/>
      <c r="J38" s="92"/>
      <c r="K38" s="90"/>
      <c r="L38" s="96"/>
    </row>
    <row r="39" spans="1:12" x14ac:dyDescent="0.25">
      <c r="A39" s="19">
        <v>1934</v>
      </c>
      <c r="B39" s="97"/>
      <c r="D39" s="92"/>
      <c r="F39" s="87"/>
      <c r="H39" s="97"/>
      <c r="I39" s="90"/>
      <c r="J39" s="92"/>
      <c r="K39" s="90"/>
      <c r="L39" s="96"/>
    </row>
    <row r="40" spans="1:12" x14ac:dyDescent="0.25">
      <c r="A40" s="19">
        <v>1935</v>
      </c>
      <c r="B40" s="97"/>
      <c r="D40" s="92"/>
      <c r="F40" s="87"/>
      <c r="H40" s="97"/>
      <c r="I40" s="90"/>
      <c r="J40" s="92"/>
      <c r="K40" s="90"/>
      <c r="L40" s="96"/>
    </row>
    <row r="41" spans="1:12" x14ac:dyDescent="0.25">
      <c r="A41" s="19">
        <v>1936</v>
      </c>
      <c r="B41" s="97"/>
      <c r="D41" s="92"/>
      <c r="F41" s="87"/>
      <c r="H41" s="97"/>
      <c r="I41" s="90"/>
      <c r="J41" s="92"/>
      <c r="K41" s="90"/>
      <c r="L41" s="96"/>
    </row>
    <row r="42" spans="1:12" x14ac:dyDescent="0.25">
      <c r="A42" s="19">
        <v>1937</v>
      </c>
      <c r="B42" s="97"/>
      <c r="D42" s="92"/>
      <c r="F42" s="87"/>
      <c r="H42" s="97"/>
      <c r="I42" s="90"/>
      <c r="J42" s="92"/>
      <c r="K42" s="90"/>
      <c r="L42" s="96"/>
    </row>
    <row r="43" spans="1:12" x14ac:dyDescent="0.25">
      <c r="A43" s="19">
        <v>1938</v>
      </c>
      <c r="B43" s="97"/>
      <c r="D43" s="92"/>
      <c r="F43" s="87"/>
      <c r="H43" s="97"/>
      <c r="I43" s="90"/>
      <c r="J43" s="92"/>
      <c r="K43" s="90"/>
      <c r="L43" s="96"/>
    </row>
    <row r="44" spans="1:12" x14ac:dyDescent="0.25">
      <c r="A44" s="19">
        <v>1939</v>
      </c>
      <c r="B44" s="97"/>
      <c r="D44" s="92"/>
      <c r="F44" s="87"/>
      <c r="H44" s="97"/>
      <c r="I44" s="90"/>
      <c r="J44" s="92"/>
      <c r="K44" s="90"/>
      <c r="L44" s="96"/>
    </row>
    <row r="45" spans="1:12" x14ac:dyDescent="0.25">
      <c r="A45" s="19">
        <v>1940</v>
      </c>
      <c r="B45" s="97"/>
      <c r="D45" s="92"/>
      <c r="F45" s="87"/>
      <c r="H45" s="97"/>
      <c r="I45" s="90"/>
      <c r="J45" s="92"/>
      <c r="K45" s="90"/>
      <c r="L45" s="96"/>
    </row>
    <row r="46" spans="1:12" x14ac:dyDescent="0.25">
      <c r="A46" s="19">
        <v>1941</v>
      </c>
      <c r="B46" s="97"/>
      <c r="D46" s="92"/>
      <c r="F46" s="87"/>
      <c r="H46" s="97"/>
      <c r="I46" s="90"/>
      <c r="J46" s="92"/>
      <c r="K46" s="90"/>
      <c r="L46" s="96"/>
    </row>
    <row r="47" spans="1:12" x14ac:dyDescent="0.25">
      <c r="A47" s="19">
        <v>1942</v>
      </c>
      <c r="B47" s="97"/>
      <c r="D47" s="92"/>
      <c r="F47" s="87"/>
      <c r="H47" s="97"/>
      <c r="I47" s="90"/>
      <c r="J47" s="92"/>
      <c r="K47" s="90"/>
      <c r="L47" s="96"/>
    </row>
    <row r="48" spans="1:12" x14ac:dyDescent="0.25">
      <c r="A48" s="19">
        <v>1943</v>
      </c>
      <c r="B48" s="97"/>
      <c r="D48" s="92"/>
      <c r="F48" s="87"/>
      <c r="H48" s="97"/>
      <c r="I48" s="90"/>
      <c r="J48" s="92"/>
      <c r="K48" s="90"/>
      <c r="L48" s="96"/>
    </row>
    <row r="49" spans="1:12" x14ac:dyDescent="0.25">
      <c r="A49" s="19">
        <v>1944</v>
      </c>
      <c r="B49" s="97"/>
      <c r="D49" s="92"/>
      <c r="F49" s="87"/>
      <c r="H49" s="97"/>
      <c r="I49" s="90"/>
      <c r="J49" s="92"/>
      <c r="K49" s="90"/>
      <c r="L49" s="96"/>
    </row>
    <row r="50" spans="1:12" x14ac:dyDescent="0.25">
      <c r="A50" s="19">
        <v>1945</v>
      </c>
      <c r="B50" s="97"/>
      <c r="D50" s="92"/>
      <c r="F50" s="87"/>
      <c r="H50" s="97"/>
      <c r="I50" s="90"/>
      <c r="J50" s="92"/>
      <c r="K50" s="90"/>
      <c r="L50" s="96"/>
    </row>
    <row r="51" spans="1:12" x14ac:dyDescent="0.25">
      <c r="A51" s="19">
        <v>1946</v>
      </c>
      <c r="B51" s="97"/>
      <c r="D51" s="92"/>
      <c r="F51" s="87"/>
      <c r="H51" s="97"/>
      <c r="I51" s="90"/>
      <c r="J51" s="92"/>
      <c r="K51" s="90"/>
      <c r="L51" s="96"/>
    </row>
    <row r="52" spans="1:12" x14ac:dyDescent="0.25">
      <c r="A52" s="19">
        <v>1947</v>
      </c>
      <c r="B52" s="97"/>
      <c r="D52" s="92"/>
      <c r="F52" s="87"/>
      <c r="H52" s="97"/>
      <c r="I52" s="90"/>
      <c r="J52" s="92"/>
      <c r="K52" s="90"/>
      <c r="L52" s="96"/>
    </row>
    <row r="53" spans="1:12" x14ac:dyDescent="0.25">
      <c r="A53" s="19">
        <v>1948</v>
      </c>
      <c r="B53" s="97"/>
      <c r="D53" s="92"/>
      <c r="F53" s="87"/>
      <c r="H53" s="97"/>
      <c r="I53" s="90"/>
      <c r="J53" s="92"/>
      <c r="K53" s="90"/>
      <c r="L53" s="96"/>
    </row>
    <row r="54" spans="1:12" x14ac:dyDescent="0.25">
      <c r="A54" s="19">
        <v>1949</v>
      </c>
      <c r="B54" s="97"/>
      <c r="D54" s="92"/>
      <c r="F54" s="87"/>
      <c r="H54" s="97"/>
      <c r="I54" s="90"/>
      <c r="J54" s="92"/>
      <c r="K54" s="90"/>
      <c r="L54" s="96"/>
    </row>
    <row r="55" spans="1:12" x14ac:dyDescent="0.25">
      <c r="A55" s="19">
        <v>1950</v>
      </c>
      <c r="B55" s="97"/>
      <c r="D55" s="92"/>
      <c r="F55" s="87"/>
      <c r="H55" s="97"/>
      <c r="I55" s="90"/>
      <c r="J55" s="92"/>
      <c r="K55" s="90"/>
      <c r="L55" s="96"/>
    </row>
    <row r="56" spans="1:12" x14ac:dyDescent="0.25">
      <c r="A56" s="19">
        <v>1951</v>
      </c>
      <c r="B56" s="97"/>
      <c r="D56" s="92"/>
      <c r="F56" s="87"/>
      <c r="H56" s="97"/>
      <c r="I56" s="90"/>
      <c r="J56" s="92"/>
      <c r="K56" s="90"/>
      <c r="L56" s="96"/>
    </row>
    <row r="57" spans="1:12" x14ac:dyDescent="0.25">
      <c r="A57" s="19">
        <v>1952</v>
      </c>
      <c r="B57" s="97"/>
      <c r="D57" s="92"/>
      <c r="F57" s="87"/>
      <c r="H57" s="97"/>
      <c r="I57" s="90"/>
      <c r="J57" s="92"/>
      <c r="K57" s="90"/>
      <c r="L57" s="96"/>
    </row>
    <row r="58" spans="1:12" x14ac:dyDescent="0.25">
      <c r="A58" s="19">
        <v>1953</v>
      </c>
      <c r="B58" s="97"/>
      <c r="D58" s="92"/>
      <c r="F58" s="87"/>
      <c r="H58" s="97"/>
      <c r="I58" s="90"/>
      <c r="J58" s="92"/>
      <c r="K58" s="90"/>
      <c r="L58" s="96"/>
    </row>
    <row r="59" spans="1:12" x14ac:dyDescent="0.25">
      <c r="A59" s="19">
        <v>1954</v>
      </c>
      <c r="B59" s="97"/>
      <c r="D59" s="92"/>
      <c r="F59" s="87"/>
      <c r="H59" s="97"/>
      <c r="I59" s="90"/>
      <c r="J59" s="92"/>
      <c r="K59" s="90"/>
      <c r="L59" s="96"/>
    </row>
    <row r="60" spans="1:12" x14ac:dyDescent="0.25">
      <c r="A60" s="19">
        <v>1955</v>
      </c>
      <c r="B60" s="97"/>
      <c r="D60" s="92"/>
      <c r="F60" s="87"/>
      <c r="H60" s="97"/>
      <c r="I60" s="90"/>
      <c r="J60" s="92"/>
      <c r="K60" s="90"/>
      <c r="L60" s="96"/>
    </row>
    <row r="61" spans="1:12" x14ac:dyDescent="0.25">
      <c r="A61" s="19">
        <v>1956</v>
      </c>
      <c r="B61" s="97"/>
      <c r="D61" s="92"/>
      <c r="F61" s="87"/>
      <c r="H61" s="97"/>
      <c r="I61" s="90"/>
      <c r="J61" s="92"/>
      <c r="K61" s="90"/>
      <c r="L61" s="96"/>
    </row>
    <row r="62" spans="1:12" x14ac:dyDescent="0.25">
      <c r="A62" s="19">
        <v>1957</v>
      </c>
      <c r="B62" s="97"/>
      <c r="D62" s="92"/>
      <c r="F62" s="87"/>
      <c r="H62" s="97"/>
      <c r="I62" s="90"/>
      <c r="J62" s="92"/>
      <c r="K62" s="90"/>
      <c r="L62" s="96"/>
    </row>
    <row r="63" spans="1:12" x14ac:dyDescent="0.25">
      <c r="A63" s="19">
        <v>1958</v>
      </c>
      <c r="B63" s="97"/>
      <c r="D63" s="92"/>
      <c r="F63" s="87"/>
      <c r="H63" s="97"/>
      <c r="I63" s="90"/>
      <c r="J63" s="92"/>
      <c r="K63" s="90"/>
      <c r="L63" s="96"/>
    </row>
    <row r="64" spans="1:12" x14ac:dyDescent="0.25">
      <c r="A64" s="19">
        <v>1959</v>
      </c>
      <c r="B64" s="97"/>
      <c r="D64" s="92"/>
      <c r="F64" s="87"/>
      <c r="H64" s="97"/>
      <c r="I64" s="90"/>
      <c r="J64" s="92"/>
      <c r="K64" s="90"/>
      <c r="L64" s="96"/>
    </row>
    <row r="65" spans="1:12" x14ac:dyDescent="0.25">
      <c r="A65" s="19">
        <v>1960</v>
      </c>
      <c r="B65" s="97"/>
      <c r="D65" s="92"/>
      <c r="F65" s="87">
        <v>12.1</v>
      </c>
      <c r="H65" s="97"/>
      <c r="I65" s="90"/>
      <c r="J65" s="92"/>
      <c r="K65" s="90"/>
      <c r="L65" s="96"/>
    </row>
    <row r="66" spans="1:12" x14ac:dyDescent="0.25">
      <c r="A66" s="19">
        <v>1961</v>
      </c>
      <c r="B66" s="97"/>
      <c r="D66" s="92"/>
      <c r="F66" s="87"/>
      <c r="H66" s="97"/>
      <c r="I66" s="90"/>
      <c r="J66" s="92"/>
      <c r="K66" s="90"/>
      <c r="L66" s="96"/>
    </row>
    <row r="67" spans="1:12" x14ac:dyDescent="0.25">
      <c r="A67" s="19">
        <v>1962</v>
      </c>
      <c r="B67" s="97"/>
      <c r="D67" s="92"/>
      <c r="F67" s="87"/>
      <c r="H67" s="97"/>
      <c r="I67" s="90"/>
      <c r="J67" s="92"/>
      <c r="K67" s="90"/>
      <c r="L67" s="96"/>
    </row>
    <row r="68" spans="1:12" x14ac:dyDescent="0.25">
      <c r="A68" s="19">
        <v>1963</v>
      </c>
      <c r="B68" s="97"/>
      <c r="D68" s="92"/>
      <c r="F68" s="87"/>
      <c r="H68" s="97"/>
      <c r="I68" s="90"/>
      <c r="J68" s="92"/>
      <c r="K68" s="90"/>
      <c r="L68" s="96"/>
    </row>
    <row r="69" spans="1:12" x14ac:dyDescent="0.25">
      <c r="A69" s="19">
        <v>1964</v>
      </c>
      <c r="B69" s="97"/>
      <c r="D69" s="92"/>
      <c r="F69" s="87"/>
      <c r="H69" s="97"/>
      <c r="I69" s="90"/>
      <c r="J69" s="92"/>
      <c r="K69" s="90"/>
      <c r="L69" s="96"/>
    </row>
    <row r="70" spans="1:12" x14ac:dyDescent="0.25">
      <c r="A70" s="19">
        <v>1965</v>
      </c>
      <c r="B70" s="97"/>
      <c r="D70" s="92"/>
      <c r="F70" s="87"/>
      <c r="H70" s="97"/>
      <c r="I70" s="90"/>
      <c r="J70" s="92"/>
      <c r="K70" s="90"/>
      <c r="L70" s="96"/>
    </row>
    <row r="71" spans="1:12" x14ac:dyDescent="0.25">
      <c r="A71" s="19">
        <v>1966</v>
      </c>
      <c r="B71" s="97"/>
      <c r="D71" s="92"/>
      <c r="F71" s="87"/>
      <c r="H71" s="97"/>
      <c r="I71" s="90"/>
      <c r="J71" s="92"/>
      <c r="K71" s="90"/>
      <c r="L71" s="96"/>
    </row>
    <row r="72" spans="1:12" x14ac:dyDescent="0.25">
      <c r="A72" s="19">
        <v>1967</v>
      </c>
      <c r="B72" s="97"/>
      <c r="D72" s="92"/>
      <c r="F72" s="87"/>
      <c r="H72" s="97"/>
      <c r="I72" s="90"/>
      <c r="J72" s="92"/>
      <c r="K72" s="90"/>
      <c r="L72" s="96"/>
    </row>
    <row r="73" spans="1:12" x14ac:dyDescent="0.25">
      <c r="A73" s="19">
        <v>1968</v>
      </c>
      <c r="B73" s="97"/>
      <c r="D73" s="92"/>
      <c r="F73" s="87"/>
      <c r="H73" s="97"/>
      <c r="I73" s="90"/>
      <c r="J73" s="92"/>
      <c r="K73" s="90"/>
      <c r="L73" s="96"/>
    </row>
    <row r="74" spans="1:12" x14ac:dyDescent="0.25">
      <c r="A74" s="19">
        <v>1969</v>
      </c>
      <c r="B74" s="97"/>
      <c r="D74" s="92"/>
      <c r="F74" s="87"/>
      <c r="H74" s="97"/>
      <c r="I74" s="90"/>
      <c r="J74" s="92"/>
      <c r="K74" s="90"/>
      <c r="L74" s="96"/>
    </row>
    <row r="75" spans="1:12" x14ac:dyDescent="0.25">
      <c r="A75" s="19">
        <v>1970</v>
      </c>
      <c r="B75" s="97"/>
      <c r="D75" s="92"/>
      <c r="F75" s="87">
        <v>14.1</v>
      </c>
      <c r="H75" s="97"/>
      <c r="I75" s="90"/>
      <c r="J75" s="92"/>
      <c r="K75" s="90"/>
      <c r="L75" s="96"/>
    </row>
    <row r="76" spans="1:12" x14ac:dyDescent="0.25">
      <c r="A76" s="19">
        <v>1971</v>
      </c>
      <c r="B76" s="97"/>
      <c r="D76" s="92"/>
      <c r="F76" s="87"/>
      <c r="H76" s="98"/>
      <c r="I76" s="91"/>
      <c r="J76" s="93"/>
      <c r="K76" s="91"/>
      <c r="L76" s="139"/>
    </row>
    <row r="77" spans="1:12" x14ac:dyDescent="0.25">
      <c r="A77" s="19">
        <v>1972</v>
      </c>
      <c r="B77" s="97"/>
      <c r="D77" s="92"/>
      <c r="F77" s="87"/>
      <c r="H77" s="98"/>
      <c r="I77" s="91"/>
      <c r="J77" s="93"/>
      <c r="K77" s="91"/>
      <c r="L77" s="139"/>
    </row>
    <row r="78" spans="1:12" x14ac:dyDescent="0.25">
      <c r="A78" s="19">
        <v>1973</v>
      </c>
      <c r="B78" s="97"/>
      <c r="D78" s="92"/>
      <c r="F78" s="87"/>
      <c r="H78" s="98"/>
      <c r="I78" s="91"/>
      <c r="J78" s="93"/>
      <c r="K78" s="91"/>
      <c r="L78" s="139"/>
    </row>
    <row r="79" spans="1:12" x14ac:dyDescent="0.25">
      <c r="A79" s="19">
        <v>1974</v>
      </c>
      <c r="B79" s="97"/>
      <c r="D79" s="93"/>
      <c r="F79" s="87"/>
      <c r="H79" s="98"/>
      <c r="I79" s="91"/>
      <c r="J79" s="93"/>
      <c r="K79" s="91"/>
      <c r="L79" s="139"/>
    </row>
    <row r="80" spans="1:12" x14ac:dyDescent="0.25">
      <c r="A80" s="19">
        <v>1975</v>
      </c>
      <c r="B80" s="97"/>
      <c r="D80" s="93"/>
      <c r="F80" s="87"/>
      <c r="H80" s="98"/>
      <c r="I80" s="91"/>
      <c r="J80" s="93"/>
      <c r="K80" s="91"/>
      <c r="L80" s="139"/>
    </row>
    <row r="81" spans="1:12" x14ac:dyDescent="0.25">
      <c r="A81" s="19">
        <v>1976</v>
      </c>
      <c r="B81" s="97"/>
      <c r="D81" s="93"/>
      <c r="F81" s="87"/>
      <c r="H81" s="98"/>
      <c r="I81" s="91"/>
      <c r="J81" s="93"/>
      <c r="K81" s="91"/>
      <c r="L81" s="139"/>
    </row>
    <row r="82" spans="1:12" x14ac:dyDescent="0.25">
      <c r="A82" s="19">
        <v>1977</v>
      </c>
      <c r="B82" s="97"/>
      <c r="D82" s="93"/>
      <c r="F82" s="87"/>
      <c r="H82" s="98"/>
      <c r="I82" s="91"/>
      <c r="J82" s="93"/>
      <c r="K82" s="91"/>
      <c r="L82" s="139"/>
    </row>
    <row r="83" spans="1:12" x14ac:dyDescent="0.25">
      <c r="A83" s="19">
        <v>1978</v>
      </c>
      <c r="B83" s="97"/>
      <c r="D83" s="93"/>
      <c r="F83" s="87"/>
      <c r="H83" s="98"/>
      <c r="I83" s="91"/>
      <c r="J83" s="93"/>
      <c r="K83" s="91"/>
      <c r="L83" s="139"/>
    </row>
    <row r="84" spans="1:12" x14ac:dyDescent="0.25">
      <c r="A84" s="19">
        <v>1979</v>
      </c>
      <c r="B84" s="97"/>
      <c r="D84" s="93"/>
      <c r="F84" s="87"/>
      <c r="H84" s="98"/>
      <c r="I84" s="91"/>
      <c r="J84" s="93"/>
      <c r="K84" s="91"/>
      <c r="L84" s="139"/>
    </row>
    <row r="85" spans="1:12" x14ac:dyDescent="0.25">
      <c r="A85" s="19">
        <v>1980</v>
      </c>
      <c r="B85" s="97"/>
      <c r="D85" s="93"/>
      <c r="F85" s="87"/>
      <c r="H85" s="98"/>
      <c r="I85" s="91"/>
      <c r="J85" s="93"/>
      <c r="K85" s="91"/>
      <c r="L85" s="139"/>
    </row>
    <row r="86" spans="1:12" x14ac:dyDescent="0.25">
      <c r="A86" s="19">
        <v>1981</v>
      </c>
      <c r="B86" s="97"/>
      <c r="D86" s="186">
        <f>'[6]intervals ei'!$B83</f>
        <v>0.54952623</v>
      </c>
      <c r="F86" s="87"/>
      <c r="H86" s="98"/>
      <c r="I86" s="91"/>
      <c r="J86" s="93">
        <f>'[7]intervals median'!$B82</f>
        <v>24.099675000000001</v>
      </c>
      <c r="K86" s="91"/>
      <c r="L86" s="139"/>
    </row>
    <row r="87" spans="1:12" x14ac:dyDescent="0.25">
      <c r="A87" s="19">
        <v>1982</v>
      </c>
      <c r="B87" s="97"/>
      <c r="D87" s="186">
        <f>'[6]intervals ei'!$B84</f>
        <v>0.55585779999999996</v>
      </c>
      <c r="F87" s="87"/>
      <c r="H87" s="98"/>
      <c r="I87" s="91"/>
      <c r="J87" s="93">
        <f>'[7]intervals median'!$B83</f>
        <v>24.480043999999999</v>
      </c>
      <c r="K87" s="91"/>
      <c r="L87" s="139"/>
    </row>
    <row r="88" spans="1:12" x14ac:dyDescent="0.25">
      <c r="A88" s="19">
        <v>1983</v>
      </c>
      <c r="B88" s="97"/>
      <c r="D88" s="186">
        <f>'[6]intervals ei'!$B85</f>
        <v>0.56166888000000004</v>
      </c>
      <c r="F88" s="87"/>
      <c r="H88" s="98"/>
      <c r="I88" s="91"/>
      <c r="J88" s="93">
        <f>'[7]intervals median'!$B84</f>
        <v>23.849744999999999</v>
      </c>
      <c r="K88" s="91"/>
      <c r="L88" s="139"/>
    </row>
    <row r="89" spans="1:12" x14ac:dyDescent="0.25">
      <c r="A89" s="19">
        <v>1984</v>
      </c>
      <c r="B89" s="97"/>
      <c r="D89" s="186">
        <f>'[6]intervals ei'!$B86</f>
        <v>0.55662982000000005</v>
      </c>
      <c r="F89" s="87"/>
      <c r="H89" s="98"/>
      <c r="I89" s="91"/>
      <c r="J89" s="93">
        <f>'[7]intervals median'!$B85</f>
        <v>23.457424</v>
      </c>
      <c r="K89" s="91"/>
      <c r="L89" s="139"/>
    </row>
    <row r="90" spans="1:12" x14ac:dyDescent="0.25">
      <c r="A90" s="19">
        <v>1985</v>
      </c>
      <c r="B90" s="97"/>
      <c r="D90" s="186">
        <f>'[6]intervals ei'!$B87</f>
        <v>0.52888897000000001</v>
      </c>
      <c r="F90" s="87"/>
      <c r="H90" s="98"/>
      <c r="I90" s="91"/>
      <c r="J90" s="93">
        <f>'[7]intervals median'!$B86</f>
        <v>24.105706000000001</v>
      </c>
      <c r="K90" s="91"/>
      <c r="L90" s="139"/>
    </row>
    <row r="91" spans="1:12" x14ac:dyDescent="0.25">
      <c r="A91" s="19">
        <v>1986</v>
      </c>
      <c r="B91" s="97"/>
      <c r="D91" s="186">
        <f>'[6]intervals ei'!$B88</f>
        <v>0.56006663999999995</v>
      </c>
      <c r="F91" s="87"/>
      <c r="H91" s="98"/>
      <c r="I91" s="91"/>
      <c r="J91" s="93">
        <f>'[7]intervals median'!$B87</f>
        <v>23.973289999999999</v>
      </c>
      <c r="K91" s="91"/>
      <c r="L91" s="139"/>
    </row>
    <row r="92" spans="1:12" x14ac:dyDescent="0.25">
      <c r="A92" s="19">
        <v>1987</v>
      </c>
      <c r="B92" s="97"/>
      <c r="D92" s="186">
        <f>'[6]intervals ei'!$B89</f>
        <v>0.57087195999999996</v>
      </c>
      <c r="F92" s="87"/>
      <c r="H92" s="98"/>
      <c r="I92" s="91"/>
      <c r="J92" s="93">
        <f>'[7]intervals median'!$B88</f>
        <v>25.299406000000001</v>
      </c>
      <c r="K92" s="91"/>
      <c r="L92" s="139"/>
    </row>
    <row r="93" spans="1:12" x14ac:dyDescent="0.25">
      <c r="A93" s="19">
        <v>1988</v>
      </c>
      <c r="B93" s="97"/>
      <c r="D93" s="186">
        <f>'[6]intervals ei'!$B90</f>
        <v>0.59133095999999996</v>
      </c>
      <c r="F93" s="87"/>
      <c r="H93" s="98"/>
      <c r="I93" s="91"/>
      <c r="J93" s="93">
        <f>'[7]intervals median'!$B89</f>
        <v>26.140499999999999</v>
      </c>
      <c r="K93" s="91"/>
      <c r="L93" s="139"/>
    </row>
    <row r="94" spans="1:12" x14ac:dyDescent="0.25">
      <c r="A94" s="19">
        <v>1989</v>
      </c>
      <c r="B94" s="97"/>
      <c r="D94" s="186">
        <f>'[6]intervals ei'!$B91</f>
        <v>0.61008925000000003</v>
      </c>
      <c r="F94" s="87"/>
      <c r="H94" s="98"/>
      <c r="I94" s="91"/>
      <c r="J94" s="93">
        <f>'[7]intervals median'!$B90</f>
        <v>26.046422</v>
      </c>
      <c r="K94" s="91"/>
      <c r="L94" s="139"/>
    </row>
    <row r="95" spans="1:12" x14ac:dyDescent="0.25">
      <c r="A95" s="19">
        <v>1990</v>
      </c>
      <c r="B95" s="97"/>
      <c r="D95" s="201">
        <f>'[6]intervals ei'!$B92</f>
        <v>0.58543668999999998</v>
      </c>
      <c r="F95" s="87"/>
      <c r="H95" s="98"/>
      <c r="I95" s="91"/>
      <c r="J95" s="242">
        <f>'[7]intervals median'!$B91</f>
        <v>25.860140000000001</v>
      </c>
      <c r="K95" s="91"/>
      <c r="L95" s="139"/>
    </row>
    <row r="96" spans="1:12" x14ac:dyDescent="0.25">
      <c r="A96" s="19">
        <v>1991</v>
      </c>
      <c r="B96" s="97"/>
      <c r="D96" s="93"/>
      <c r="F96" s="87"/>
      <c r="H96" s="98"/>
      <c r="I96" s="91"/>
      <c r="J96" s="93"/>
      <c r="K96" s="91"/>
      <c r="L96" s="139"/>
    </row>
    <row r="97" spans="1:12" x14ac:dyDescent="0.25">
      <c r="A97" s="19">
        <v>1992</v>
      </c>
      <c r="B97" s="97"/>
      <c r="D97" s="93"/>
      <c r="F97" s="87"/>
      <c r="H97" s="98"/>
      <c r="I97" s="73">
        <f>'[7]intervals median'!$B$93</f>
        <v>25.335926000000001</v>
      </c>
      <c r="J97" s="93"/>
      <c r="K97" s="91"/>
      <c r="L97" s="139"/>
    </row>
    <row r="98" spans="1:12" x14ac:dyDescent="0.25">
      <c r="A98" s="19">
        <v>1993</v>
      </c>
      <c r="B98" s="97"/>
      <c r="C98" s="830">
        <f>'[6]intervals ei'!$B$94</f>
        <v>0.5805302</v>
      </c>
      <c r="D98" s="93"/>
      <c r="F98" s="87"/>
      <c r="H98" s="98"/>
      <c r="I98" s="91">
        <f>'[7]intervals median'!$B$94</f>
        <v>25.133199000000001</v>
      </c>
      <c r="J98" s="93"/>
      <c r="K98" s="91"/>
      <c r="L98" s="139"/>
    </row>
    <row r="99" spans="1:12" x14ac:dyDescent="0.25">
      <c r="A99" s="19">
        <v>1994</v>
      </c>
      <c r="B99" s="97"/>
      <c r="D99" s="93"/>
      <c r="F99" s="87"/>
      <c r="H99" s="98"/>
      <c r="I99" s="91"/>
      <c r="J99" s="93"/>
      <c r="K99" s="91"/>
      <c r="L99" s="139"/>
    </row>
    <row r="100" spans="1:12" x14ac:dyDescent="0.25">
      <c r="A100" s="19">
        <v>1995</v>
      </c>
      <c r="B100" s="97"/>
      <c r="C100" s="182">
        <f>'[6]intervals ei'!$B95</f>
        <v>0.57324217</v>
      </c>
      <c r="D100" s="93"/>
      <c r="F100" s="87"/>
      <c r="H100" s="98"/>
      <c r="I100" s="91">
        <f>'[7]intervals median'!$B95</f>
        <v>24.218458999999999</v>
      </c>
      <c r="J100" s="93"/>
      <c r="K100" s="91"/>
      <c r="L100" s="139"/>
    </row>
    <row r="101" spans="1:12" x14ac:dyDescent="0.25">
      <c r="A101" s="19">
        <v>1996</v>
      </c>
      <c r="B101" s="97"/>
      <c r="C101" s="182">
        <f>'[6]intervals ei'!$B96</f>
        <v>0.57587423000000004</v>
      </c>
      <c r="D101" s="93"/>
      <c r="F101" s="87"/>
      <c r="H101" s="98"/>
      <c r="I101" s="91">
        <f>'[7]intervals median'!$B96</f>
        <v>26.158773</v>
      </c>
      <c r="J101" s="93"/>
      <c r="K101" s="91"/>
      <c r="L101" s="139"/>
    </row>
    <row r="102" spans="1:12" x14ac:dyDescent="0.25">
      <c r="A102" s="19">
        <v>1997</v>
      </c>
      <c r="B102" s="97"/>
      <c r="C102" s="182">
        <f>'[6]intervals ei'!$B97</f>
        <v>0.57569106000000003</v>
      </c>
      <c r="D102" s="93"/>
      <c r="F102" s="87"/>
      <c r="H102" s="98"/>
      <c r="I102" s="91">
        <f>'[7]intervals median'!$B97</f>
        <v>25.276209000000001</v>
      </c>
      <c r="J102" s="93"/>
      <c r="K102" s="91"/>
      <c r="L102" s="139"/>
    </row>
    <row r="103" spans="1:12" x14ac:dyDescent="0.25">
      <c r="A103" s="19">
        <v>1998</v>
      </c>
      <c r="B103" s="97"/>
      <c r="C103" s="182">
        <f>'[6]intervals ei'!$B98</f>
        <v>0.57304580000000005</v>
      </c>
      <c r="D103" s="93"/>
      <c r="F103" s="87"/>
      <c r="H103" s="98"/>
      <c r="I103" s="91">
        <f>'[7]intervals median'!$B98</f>
        <v>25.043828000000001</v>
      </c>
      <c r="J103" s="93"/>
      <c r="K103" s="91"/>
      <c r="L103" s="139"/>
    </row>
    <row r="104" spans="1:12" x14ac:dyDescent="0.25">
      <c r="A104" s="19">
        <v>1999</v>
      </c>
      <c r="B104" s="97"/>
      <c r="C104" s="182">
        <f>'[6]intervals ei'!$B99</f>
        <v>0.56697122</v>
      </c>
      <c r="D104" s="93"/>
      <c r="F104" s="87"/>
      <c r="H104" s="98"/>
      <c r="I104" s="91">
        <f>'[7]intervals median'!$B99</f>
        <v>25.100987</v>
      </c>
      <c r="J104" s="93"/>
      <c r="K104" s="91"/>
      <c r="L104" s="139"/>
    </row>
    <row r="105" spans="1:12" x14ac:dyDescent="0.25">
      <c r="A105" s="19">
        <v>2000</v>
      </c>
      <c r="B105" s="97"/>
      <c r="D105" s="93"/>
      <c r="F105" s="87"/>
      <c r="H105" s="98"/>
      <c r="I105" s="91"/>
      <c r="J105" s="93"/>
      <c r="K105" s="91"/>
      <c r="L105" s="139"/>
    </row>
    <row r="106" spans="1:12" x14ac:dyDescent="0.25">
      <c r="A106" s="19">
        <v>2001</v>
      </c>
      <c r="B106" s="97"/>
      <c r="C106" s="182">
        <f>'[6]intervals ei'!$B100</f>
        <v>0.56881475999999997</v>
      </c>
      <c r="D106" s="93"/>
      <c r="F106" s="87"/>
      <c r="H106" s="98"/>
      <c r="I106" s="91">
        <f>'[7]intervals median'!$B100</f>
        <v>25.126463999999999</v>
      </c>
      <c r="J106" s="93"/>
      <c r="K106" s="91"/>
      <c r="L106" s="96"/>
    </row>
    <row r="107" spans="1:12" x14ac:dyDescent="0.25">
      <c r="A107" s="19">
        <v>2002</v>
      </c>
      <c r="B107" s="97"/>
      <c r="C107" s="182">
        <f>'[6]intervals ei'!$B101</f>
        <v>0.56358052000000003</v>
      </c>
      <c r="D107" s="93"/>
      <c r="F107" s="87"/>
      <c r="H107" s="98"/>
      <c r="I107" s="91">
        <f>'[7]intervals median'!$B101</f>
        <v>24.752320999999998</v>
      </c>
      <c r="J107" s="93"/>
      <c r="K107" s="91"/>
      <c r="L107" s="96">
        <v>0.75900000000000001</v>
      </c>
    </row>
    <row r="108" spans="1:12" x14ac:dyDescent="0.25">
      <c r="A108" s="19">
        <v>2003</v>
      </c>
      <c r="B108" s="97"/>
      <c r="C108" s="182">
        <f>'[6]intervals ei'!$B102</f>
        <v>0.55636799000000003</v>
      </c>
      <c r="D108" s="93"/>
      <c r="F108" s="87"/>
      <c r="H108" s="98"/>
      <c r="I108" s="91">
        <f>'[7]intervals median'!$B102</f>
        <v>25.007947000000001</v>
      </c>
      <c r="J108" s="93"/>
      <c r="K108" s="91"/>
      <c r="L108" s="96">
        <v>0.747</v>
      </c>
    </row>
    <row r="109" spans="1:12" x14ac:dyDescent="0.25">
      <c r="A109" s="19">
        <v>2004</v>
      </c>
      <c r="B109" s="653">
        <f>'[6]intervals ei'!$B105</f>
        <v>0.54568970000000006</v>
      </c>
      <c r="C109" s="200">
        <f>'[6]intervals ei'!$B103</f>
        <v>0.54517459000000001</v>
      </c>
      <c r="D109" s="93"/>
      <c r="F109" s="87"/>
      <c r="H109" s="986">
        <f>'[7]intervals median'!$B105</f>
        <v>24.286266999999999</v>
      </c>
      <c r="I109" s="74">
        <f>'[7]intervals median'!$B103</f>
        <v>24.337571000000001</v>
      </c>
      <c r="J109" s="93"/>
      <c r="K109" s="91"/>
      <c r="L109" s="96">
        <v>0.7340000000000001</v>
      </c>
    </row>
    <row r="110" spans="1:12" x14ac:dyDescent="0.25">
      <c r="A110" s="19">
        <v>2005</v>
      </c>
      <c r="B110" s="128">
        <f>'[6]intervals ei'!$B106</f>
        <v>0.54353240999999997</v>
      </c>
      <c r="D110" s="93"/>
      <c r="F110" s="87"/>
      <c r="H110" s="98">
        <f>'[7]intervals median'!$B106</f>
        <v>23.88673</v>
      </c>
      <c r="I110" s="91"/>
      <c r="J110" s="93"/>
      <c r="K110" s="91"/>
      <c r="L110" s="96">
        <v>0.71599999999999997</v>
      </c>
    </row>
    <row r="111" spans="1:12" x14ac:dyDescent="0.25">
      <c r="A111" s="19">
        <v>2006</v>
      </c>
      <c r="B111" s="128">
        <f>'[6]intervals ei'!$B107</f>
        <v>0.53739784000000002</v>
      </c>
      <c r="D111" s="93"/>
      <c r="F111" s="87"/>
      <c r="H111" s="98">
        <f>'[7]intervals median'!$B107</f>
        <v>23.560722999999999</v>
      </c>
      <c r="I111" s="91"/>
      <c r="J111" s="93"/>
      <c r="K111" s="91"/>
      <c r="L111" s="96">
        <v>0.71299999999999997</v>
      </c>
    </row>
    <row r="112" spans="1:12" x14ac:dyDescent="0.25">
      <c r="A112" s="19">
        <v>2007</v>
      </c>
      <c r="B112" s="128">
        <f>'[6]intervals ei'!$B108</f>
        <v>0.52830588000000001</v>
      </c>
      <c r="D112" s="93"/>
      <c r="F112" s="87"/>
      <c r="H112" s="98">
        <f>'[7]intervals median'!$B108</f>
        <v>24.021356999999998</v>
      </c>
      <c r="I112" s="91"/>
      <c r="J112" s="93"/>
      <c r="K112" s="91"/>
      <c r="L112" s="96">
        <v>0.70499999999999996</v>
      </c>
    </row>
    <row r="113" spans="1:14" x14ac:dyDescent="0.25">
      <c r="A113" s="19">
        <v>2008</v>
      </c>
      <c r="B113" s="128">
        <f>'[6]intervals ei'!$B109</f>
        <v>0.52027102999999997</v>
      </c>
      <c r="D113" s="93"/>
      <c r="F113" s="87"/>
      <c r="H113" s="98">
        <f>'[7]intervals median'!$B109</f>
        <v>23.413567</v>
      </c>
      <c r="I113" s="91"/>
      <c r="J113" s="93"/>
      <c r="K113" s="91"/>
      <c r="L113" s="96">
        <v>0.68599999999999994</v>
      </c>
    </row>
    <row r="114" spans="1:14" x14ac:dyDescent="0.25">
      <c r="A114" s="19">
        <v>2009</v>
      </c>
      <c r="B114" s="128">
        <f>'[6]intervals ei'!$B110</f>
        <v>0.51543355999999996</v>
      </c>
      <c r="D114" s="93"/>
      <c r="F114" s="87"/>
      <c r="H114" s="98">
        <f>'[7]intervals median'!$B110</f>
        <v>23.316417000000001</v>
      </c>
      <c r="I114" s="91"/>
      <c r="J114" s="93"/>
      <c r="K114" s="91"/>
      <c r="L114" s="96">
        <v>0.68799999999999994</v>
      </c>
    </row>
    <row r="115" spans="1:14" x14ac:dyDescent="0.25">
      <c r="A115" s="19">
        <v>2010</v>
      </c>
      <c r="B115" s="128"/>
      <c r="D115" s="93"/>
      <c r="F115" s="87"/>
      <c r="H115" s="98"/>
      <c r="I115" s="91"/>
      <c r="J115" s="93"/>
      <c r="K115" s="91"/>
      <c r="L115" s="139"/>
    </row>
    <row r="116" spans="1:14" x14ac:dyDescent="0.25">
      <c r="A116" s="19">
        <v>2011</v>
      </c>
      <c r="B116" s="128">
        <f>'[6]intervals ei'!$B111</f>
        <v>0.50737118999999997</v>
      </c>
      <c r="D116" s="93"/>
      <c r="F116" s="87"/>
      <c r="H116" s="98">
        <f>'[7]intervals median'!$B111</f>
        <v>22.930758999999998</v>
      </c>
      <c r="I116" s="91"/>
      <c r="J116" s="93"/>
      <c r="K116" s="91"/>
      <c r="L116" s="139"/>
    </row>
    <row r="117" spans="1:14" x14ac:dyDescent="0.25">
      <c r="A117" s="19">
        <v>2012</v>
      </c>
      <c r="B117" s="128">
        <f>'[6]intervals ei'!$B112</f>
        <v>0.50239345000000002</v>
      </c>
      <c r="D117" s="93"/>
      <c r="F117" s="87"/>
      <c r="H117" s="98">
        <f>'[7]intervals median'!$B112</f>
        <v>22.734835</v>
      </c>
      <c r="I117" s="91"/>
      <c r="J117" s="93"/>
      <c r="K117" s="91"/>
      <c r="L117" s="139"/>
    </row>
    <row r="118" spans="1:14" x14ac:dyDescent="0.25">
      <c r="A118" s="19">
        <v>2013</v>
      </c>
      <c r="B118" s="128">
        <f>'[6]intervals ei'!$B113</f>
        <v>0.50450437999999997</v>
      </c>
      <c r="D118" s="93"/>
      <c r="F118" s="87"/>
      <c r="H118" s="98">
        <f>'[7]intervals median'!$B113</f>
        <v>22.820385999999999</v>
      </c>
      <c r="I118" s="91"/>
      <c r="J118" s="93"/>
      <c r="K118" s="91"/>
      <c r="L118" s="139"/>
    </row>
    <row r="119" spans="1:14" x14ac:dyDescent="0.25">
      <c r="A119" s="19">
        <v>2014</v>
      </c>
      <c r="B119" s="128">
        <f>'[6]intervals ei'!$B114</f>
        <v>0.49485361999999999</v>
      </c>
      <c r="D119" s="93"/>
      <c r="F119" s="87"/>
      <c r="H119" s="98">
        <f>'[7]intervals median'!$B114</f>
        <v>22.019949</v>
      </c>
      <c r="I119" s="91"/>
      <c r="J119" s="93"/>
      <c r="K119" s="91"/>
      <c r="L119" s="139"/>
    </row>
    <row r="120" spans="1:14" ht="15.75" thickBot="1" x14ac:dyDescent="0.3">
      <c r="A120" s="37">
        <v>2015</v>
      </c>
      <c r="B120" s="166"/>
      <c r="C120" s="183"/>
      <c r="D120" s="154"/>
      <c r="E120" s="143"/>
      <c r="F120" s="159"/>
      <c r="G120" s="143"/>
      <c r="H120" s="156"/>
      <c r="I120" s="157"/>
      <c r="J120" s="158"/>
      <c r="K120" s="166"/>
      <c r="L120" s="145"/>
    </row>
    <row r="121" spans="1:14" ht="15.75" thickTop="1" x14ac:dyDescent="0.25"/>
    <row r="122" spans="1:14" s="45" customFormat="1" x14ac:dyDescent="0.25">
      <c r="A122" s="1012" t="s">
        <v>505</v>
      </c>
      <c r="B122" s="75"/>
      <c r="C122" s="184"/>
      <c r="D122" s="75"/>
      <c r="E122" s="75"/>
      <c r="F122" s="75"/>
      <c r="G122" s="75"/>
      <c r="H122" s="43"/>
      <c r="I122" s="43"/>
      <c r="N122" s="89"/>
    </row>
    <row r="123" spans="1:14" s="45" customFormat="1" x14ac:dyDescent="0.25">
      <c r="A123" s="99" t="s">
        <v>128</v>
      </c>
      <c r="B123" s="76" t="s">
        <v>89</v>
      </c>
      <c r="C123" s="185"/>
      <c r="D123" s="78"/>
      <c r="E123" s="76"/>
      <c r="F123" s="76"/>
      <c r="G123" s="76"/>
      <c r="H123" s="77"/>
      <c r="I123" s="77"/>
      <c r="N123" s="89"/>
    </row>
    <row r="124" spans="1:14" s="45" customFormat="1" x14ac:dyDescent="0.25">
      <c r="A124" s="99" t="s">
        <v>82</v>
      </c>
      <c r="B124" s="1539" t="s">
        <v>500</v>
      </c>
      <c r="C124" s="1539"/>
      <c r="D124" s="1539"/>
      <c r="E124" s="1539"/>
      <c r="F124" s="1539"/>
      <c r="G124" s="1539"/>
      <c r="H124" s="1539"/>
      <c r="I124" s="1539"/>
      <c r="J124" s="1539"/>
      <c r="N124" s="89"/>
    </row>
    <row r="125" spans="1:14" x14ac:dyDescent="0.25">
      <c r="A125" s="99" t="s">
        <v>137</v>
      </c>
      <c r="B125" s="76" t="s">
        <v>89</v>
      </c>
    </row>
    <row r="126" spans="1:14" ht="15.75" x14ac:dyDescent="0.25">
      <c r="A126" s="241" t="s">
        <v>86</v>
      </c>
      <c r="B126" s="1538" t="s">
        <v>501</v>
      </c>
      <c r="C126" s="1538"/>
      <c r="D126" s="1538"/>
      <c r="E126" s="1538"/>
      <c r="F126" s="1538"/>
      <c r="G126" s="1538"/>
      <c r="H126" s="1538"/>
      <c r="I126" s="1538"/>
      <c r="J126" s="1538"/>
    </row>
    <row r="127" spans="1:14" ht="14.1" customHeight="1" x14ac:dyDescent="0.25">
      <c r="A127" s="6"/>
      <c r="B127" s="240"/>
      <c r="C127" s="240"/>
      <c r="D127" s="240"/>
      <c r="E127" s="240"/>
      <c r="F127" s="240"/>
      <c r="G127" s="240"/>
      <c r="H127" s="240"/>
      <c r="I127" s="240"/>
      <c r="J127" s="240"/>
    </row>
    <row r="128" spans="1:14" x14ac:dyDescent="0.25">
      <c r="A128" s="42" t="s">
        <v>504</v>
      </c>
    </row>
    <row r="129" spans="1:14" x14ac:dyDescent="0.25">
      <c r="A129" s="6"/>
      <c r="B129" s="1514" t="s">
        <v>138</v>
      </c>
      <c r="C129" s="1514"/>
      <c r="D129" s="1514"/>
      <c r="E129" s="1514"/>
      <c r="F129" s="1514"/>
      <c r="G129" s="1514"/>
      <c r="H129" s="1514"/>
      <c r="I129" s="1514"/>
      <c r="J129" s="1514"/>
      <c r="M129" s="245"/>
      <c r="N129" s="6"/>
    </row>
    <row r="130" spans="1:14" x14ac:dyDescent="0.25">
      <c r="A130" s="6"/>
      <c r="B130" s="1520" t="s">
        <v>139</v>
      </c>
      <c r="C130" s="1520"/>
      <c r="D130" s="1520"/>
      <c r="E130" s="1520"/>
      <c r="F130" s="1520"/>
      <c r="G130" s="1520"/>
      <c r="H130" s="1520"/>
      <c r="I130" s="1520"/>
      <c r="J130" s="1520"/>
      <c r="M130" s="245"/>
      <c r="N130" s="6"/>
    </row>
    <row r="131" spans="1:14" x14ac:dyDescent="0.25">
      <c r="A131" s="6"/>
      <c r="B131" s="1520" t="s">
        <v>499</v>
      </c>
      <c r="C131" s="1520"/>
      <c r="D131" s="1520"/>
      <c r="E131" s="1520"/>
      <c r="F131" s="1520"/>
      <c r="G131" s="1520"/>
      <c r="H131" s="1520"/>
      <c r="I131" s="1520"/>
      <c r="J131" s="1520"/>
      <c r="M131" s="90"/>
      <c r="N131" s="6"/>
    </row>
    <row r="132" spans="1:14" x14ac:dyDescent="0.25">
      <c r="B132" s="1520" t="s">
        <v>140</v>
      </c>
      <c r="C132" s="1520"/>
      <c r="D132" s="1520"/>
      <c r="E132" s="1520"/>
      <c r="F132" s="1520"/>
      <c r="G132" s="1520"/>
      <c r="H132" s="1520"/>
      <c r="I132" s="1520"/>
      <c r="J132" s="1520"/>
    </row>
    <row r="133" spans="1:14" x14ac:dyDescent="0.25">
      <c r="B133" s="1520" t="s">
        <v>141</v>
      </c>
      <c r="C133" s="1520"/>
      <c r="D133" s="1520"/>
      <c r="E133" s="1520"/>
      <c r="F133" s="1520"/>
      <c r="G133" s="1520"/>
      <c r="H133" s="1520"/>
      <c r="I133" s="1520"/>
      <c r="J133" s="1520"/>
    </row>
    <row r="134" spans="1:14" ht="27.95" customHeight="1" x14ac:dyDescent="0.25">
      <c r="B134" s="1537" t="s">
        <v>136</v>
      </c>
      <c r="C134" s="1537"/>
      <c r="D134" s="1537"/>
      <c r="E134" s="1537"/>
      <c r="F134" s="1537"/>
      <c r="G134" s="1537"/>
      <c r="H134" s="1537"/>
      <c r="I134" s="1537"/>
      <c r="J134" s="1537"/>
    </row>
  </sheetData>
  <mergeCells count="11">
    <mergeCell ref="B1:L1"/>
    <mergeCell ref="B134:J134"/>
    <mergeCell ref="B132:J132"/>
    <mergeCell ref="B133:J133"/>
    <mergeCell ref="B2:D2"/>
    <mergeCell ref="H2:J2"/>
    <mergeCell ref="B126:J126"/>
    <mergeCell ref="B124:J124"/>
    <mergeCell ref="B129:J129"/>
    <mergeCell ref="B130:J130"/>
    <mergeCell ref="B131:J131"/>
  </mergeCells>
  <hyperlinks>
    <hyperlink ref="B123" r:id="rId1" display="Socio-Economic Database for Latin America and the Caribbean (CEDLAS and The World Bank)), " xr:uid="{00000000-0004-0000-0600-000000000000}"/>
    <hyperlink ref="B125" r:id="rId2" display="Socio-Economic Database for Latin America and the Caribbean (CEDLAS and The World Bank)), " xr:uid="{00000000-0004-0000-0600-000001000000}"/>
    <hyperlink ref="B126" r:id="rId3" display="Neri, M C, 2010, “The decade of falling income inequality and formal employment generation in Brazil” in Tackling inequalities in Brazil, China, India and South Africa, OECD, Paris. " xr:uid="{00000000-0004-0000-0600-000002000000}"/>
    <hyperlink ref="B129" r:id="rId4" xr:uid="{00000000-0004-0000-0600-000003000000}"/>
    <hyperlink ref="B134" r:id="rId5" display="Neri, M C, 2010, “The decade of falling income inequality and formal employment generation in Brazil” in Tackling inequalities in Brazil, China, India and South Africa, OECD, Paris. " xr:uid="{00000000-0004-0000-0600-000004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33"/>
  <sheetViews>
    <sheetView workbookViewId="0">
      <pane xSplit="1" ySplit="5" topLeftCell="B72" activePane="bottomRight" state="frozen"/>
      <selection pane="topRight" activeCell="B1" sqref="B1"/>
      <selection pane="bottomLeft" activeCell="A6" sqref="A6"/>
      <selection pane="bottomRight" activeCell="G5" sqref="G5"/>
    </sheetView>
  </sheetViews>
  <sheetFormatPr defaultColWidth="8.85546875" defaultRowHeight="15" x14ac:dyDescent="0.25"/>
  <cols>
    <col min="2" max="2" width="17.28515625" style="70" customWidth="1"/>
    <col min="3" max="3" width="17.42578125" style="70" customWidth="1"/>
    <col min="4" max="4" width="17.85546875" style="70" customWidth="1"/>
    <col min="5" max="5" width="22.42578125" style="70" customWidth="1"/>
    <col min="6" max="7" width="20.42578125" style="70" customWidth="1"/>
    <col min="8" max="8" width="17" style="70" customWidth="1"/>
    <col min="9" max="10" width="2" style="70" customWidth="1"/>
    <col min="11" max="11" width="2" customWidth="1"/>
  </cols>
  <sheetData>
    <row r="1" spans="1:11" ht="27" thickBot="1" x14ac:dyDescent="0.45">
      <c r="A1" s="6"/>
      <c r="B1" s="1521" t="s">
        <v>526</v>
      </c>
      <c r="C1" s="1522"/>
      <c r="D1" s="1522"/>
      <c r="E1" s="1522"/>
      <c r="F1" s="1522"/>
      <c r="G1" s="1522"/>
      <c r="H1" s="1523"/>
      <c r="I1" s="110"/>
      <c r="J1" s="110"/>
    </row>
    <row r="2" spans="1:11" ht="15.75" thickBot="1" x14ac:dyDescent="0.3">
      <c r="A2" s="6"/>
      <c r="B2" s="1540" t="s">
        <v>55</v>
      </c>
      <c r="C2" s="1541"/>
      <c r="D2" s="1542"/>
      <c r="E2" s="142" t="s">
        <v>56</v>
      </c>
      <c r="F2" s="142" t="s">
        <v>57</v>
      </c>
      <c r="G2" s="142" t="s">
        <v>58</v>
      </c>
      <c r="H2" s="142" t="s">
        <v>59</v>
      </c>
      <c r="I2" s="110"/>
      <c r="J2" s="110"/>
    </row>
    <row r="3" spans="1:11" ht="15" customHeight="1" x14ac:dyDescent="0.25">
      <c r="A3" s="6"/>
      <c r="B3" s="1527" t="s">
        <v>60</v>
      </c>
      <c r="C3" s="1528"/>
      <c r="D3" s="1529"/>
      <c r="E3" s="140" t="s">
        <v>61</v>
      </c>
      <c r="F3" s="141" t="s">
        <v>62</v>
      </c>
      <c r="G3" s="141" t="s">
        <v>63</v>
      </c>
      <c r="H3" s="140" t="s">
        <v>64</v>
      </c>
      <c r="I3" s="106"/>
      <c r="J3" s="107"/>
      <c r="K3" s="108"/>
    </row>
    <row r="4" spans="1:11" ht="17.100000000000001" customHeight="1" x14ac:dyDescent="0.25">
      <c r="A4" s="6"/>
      <c r="B4" s="260" t="s">
        <v>152</v>
      </c>
      <c r="C4" s="268" t="s">
        <v>99</v>
      </c>
      <c r="D4" s="269" t="s">
        <v>100</v>
      </c>
      <c r="E4" s="137" t="s">
        <v>67</v>
      </c>
      <c r="F4" s="105" t="s">
        <v>68</v>
      </c>
      <c r="G4" s="105" t="s">
        <v>254</v>
      </c>
      <c r="H4" s="137"/>
      <c r="I4" s="106"/>
      <c r="J4" s="107"/>
      <c r="K4" s="108"/>
    </row>
    <row r="5" spans="1:11" s="1" customFormat="1" ht="96" customHeight="1" x14ac:dyDescent="0.25">
      <c r="A5" s="16"/>
      <c r="B5" s="958" t="s">
        <v>450</v>
      </c>
      <c r="C5" s="898" t="s">
        <v>446</v>
      </c>
      <c r="D5" s="274" t="s">
        <v>447</v>
      </c>
      <c r="E5" s="275" t="s">
        <v>463</v>
      </c>
      <c r="F5" s="275" t="s">
        <v>451</v>
      </c>
      <c r="G5" s="276" t="s">
        <v>54</v>
      </c>
      <c r="H5" s="1009" t="s">
        <v>69</v>
      </c>
      <c r="I5" s="113"/>
      <c r="J5" s="114"/>
      <c r="K5" s="115"/>
    </row>
    <row r="6" spans="1:11" s="1" customFormat="1" x14ac:dyDescent="0.25">
      <c r="A6">
        <v>1900</v>
      </c>
      <c r="B6" s="261"/>
      <c r="C6" s="266"/>
      <c r="D6" s="210"/>
      <c r="E6" s="204"/>
      <c r="F6" s="205"/>
      <c r="G6" s="205"/>
      <c r="H6" s="204"/>
      <c r="I6" s="206"/>
      <c r="J6" s="207"/>
      <c r="K6" s="208"/>
    </row>
    <row r="7" spans="1:11" s="1" customFormat="1" ht="15" customHeight="1" x14ac:dyDescent="0.25">
      <c r="A7">
        <v>1901</v>
      </c>
      <c r="B7" s="262"/>
      <c r="C7" s="266"/>
      <c r="D7" s="210"/>
      <c r="E7" s="204"/>
      <c r="F7" s="205"/>
      <c r="G7" s="205"/>
      <c r="H7" s="204"/>
      <c r="I7" s="206"/>
      <c r="J7" s="207"/>
      <c r="K7" s="208"/>
    </row>
    <row r="8" spans="1:11" s="1" customFormat="1" x14ac:dyDescent="0.25">
      <c r="A8">
        <v>1902</v>
      </c>
      <c r="B8" s="262"/>
      <c r="C8" s="266"/>
      <c r="D8" s="210"/>
      <c r="E8" s="204"/>
      <c r="F8" s="205"/>
      <c r="G8" s="205"/>
      <c r="H8" s="204"/>
      <c r="I8" s="206"/>
      <c r="J8" s="207"/>
      <c r="K8" s="208"/>
    </row>
    <row r="9" spans="1:11" s="1" customFormat="1" x14ac:dyDescent="0.25">
      <c r="A9">
        <v>1903</v>
      </c>
      <c r="B9" s="262"/>
      <c r="C9" s="266"/>
      <c r="D9" s="210"/>
      <c r="E9" s="204"/>
      <c r="F9" s="205"/>
      <c r="G9" s="205"/>
      <c r="H9" s="204"/>
      <c r="I9" s="206"/>
      <c r="J9" s="207"/>
      <c r="K9" s="208"/>
    </row>
    <row r="10" spans="1:11" s="1" customFormat="1" x14ac:dyDescent="0.25">
      <c r="A10">
        <v>1904</v>
      </c>
      <c r="B10" s="262"/>
      <c r="C10" s="266"/>
      <c r="D10" s="210"/>
      <c r="E10" s="204"/>
      <c r="F10" s="205"/>
      <c r="G10" s="205"/>
      <c r="H10" s="204"/>
      <c r="I10" s="206"/>
      <c r="J10" s="207"/>
      <c r="K10" s="208"/>
    </row>
    <row r="11" spans="1:11" s="1" customFormat="1" x14ac:dyDescent="0.25">
      <c r="A11">
        <v>1905</v>
      </c>
      <c r="B11" s="262"/>
      <c r="C11" s="266"/>
      <c r="D11" s="210"/>
      <c r="E11" s="204"/>
      <c r="F11" s="205"/>
      <c r="G11" s="205"/>
      <c r="H11" s="204"/>
      <c r="I11" s="206"/>
      <c r="J11" s="207"/>
      <c r="K11" s="208"/>
    </row>
    <row r="12" spans="1:11" s="1" customFormat="1" x14ac:dyDescent="0.25">
      <c r="A12">
        <v>1906</v>
      </c>
      <c r="B12" s="262"/>
      <c r="C12" s="266"/>
      <c r="D12" s="210"/>
      <c r="E12" s="204"/>
      <c r="F12" s="205"/>
      <c r="G12" s="205"/>
      <c r="H12" s="204"/>
      <c r="I12" s="206"/>
      <c r="J12" s="207"/>
      <c r="K12" s="208"/>
    </row>
    <row r="13" spans="1:11" s="1" customFormat="1" x14ac:dyDescent="0.25">
      <c r="A13">
        <v>1907</v>
      </c>
      <c r="B13" s="262"/>
      <c r="C13" s="266"/>
      <c r="D13" s="210"/>
      <c r="E13" s="204"/>
      <c r="F13" s="205"/>
      <c r="G13" s="205"/>
      <c r="H13" s="204"/>
      <c r="I13" s="206"/>
      <c r="J13" s="207"/>
      <c r="K13" s="208"/>
    </row>
    <row r="14" spans="1:11" s="1" customFormat="1" x14ac:dyDescent="0.25">
      <c r="A14">
        <v>1908</v>
      </c>
      <c r="B14" s="262"/>
      <c r="C14" s="266"/>
      <c r="D14" s="210"/>
      <c r="E14" s="204"/>
      <c r="F14" s="205"/>
      <c r="G14" s="205"/>
      <c r="H14" s="204"/>
      <c r="I14" s="206"/>
      <c r="J14" s="207"/>
      <c r="K14" s="208"/>
    </row>
    <row r="15" spans="1:11" s="1" customFormat="1" x14ac:dyDescent="0.25">
      <c r="A15">
        <v>1909</v>
      </c>
      <c r="B15" s="262"/>
      <c r="C15" s="266"/>
      <c r="D15" s="210"/>
      <c r="E15" s="204"/>
      <c r="F15" s="205"/>
      <c r="G15" s="205"/>
      <c r="H15" s="204"/>
      <c r="I15" s="206"/>
      <c r="J15" s="207"/>
      <c r="K15" s="208"/>
    </row>
    <row r="16" spans="1:11" s="1" customFormat="1" x14ac:dyDescent="0.25">
      <c r="A16">
        <v>1910</v>
      </c>
      <c r="B16" s="262"/>
      <c r="C16" s="266"/>
      <c r="D16" s="210"/>
      <c r="E16" s="204"/>
      <c r="F16" s="205"/>
      <c r="G16" s="205"/>
      <c r="H16" s="204"/>
      <c r="I16" s="206"/>
      <c r="J16" s="207"/>
      <c r="K16" s="208"/>
    </row>
    <row r="17" spans="1:11" x14ac:dyDescent="0.25">
      <c r="A17">
        <v>1911</v>
      </c>
      <c r="B17" s="263"/>
      <c r="C17" s="266"/>
      <c r="D17" s="210"/>
      <c r="E17" s="214"/>
      <c r="F17" s="215"/>
      <c r="G17" s="215"/>
      <c r="H17" s="214"/>
      <c r="I17" s="216"/>
      <c r="J17" s="100"/>
      <c r="K17" s="217"/>
    </row>
    <row r="18" spans="1:11" x14ac:dyDescent="0.25">
      <c r="A18">
        <v>1912</v>
      </c>
      <c r="B18" s="263"/>
      <c r="C18" s="266"/>
      <c r="D18" s="210"/>
      <c r="E18" s="214"/>
      <c r="F18" s="215"/>
      <c r="G18" s="215"/>
      <c r="H18" s="214"/>
      <c r="I18" s="216"/>
      <c r="J18" s="100"/>
      <c r="K18" s="217"/>
    </row>
    <row r="19" spans="1:11" x14ac:dyDescent="0.25">
      <c r="A19">
        <v>1913</v>
      </c>
      <c r="B19" s="263"/>
      <c r="C19" s="266"/>
      <c r="D19" s="210"/>
      <c r="E19" s="214"/>
      <c r="F19" s="215"/>
      <c r="G19" s="215"/>
      <c r="H19" s="214"/>
      <c r="I19" s="216"/>
      <c r="J19" s="100"/>
      <c r="K19" s="217"/>
    </row>
    <row r="20" spans="1:11" x14ac:dyDescent="0.25">
      <c r="A20">
        <v>1914</v>
      </c>
      <c r="B20" s="263"/>
      <c r="C20" s="266"/>
      <c r="D20" s="210"/>
      <c r="E20" s="214"/>
      <c r="F20" s="215"/>
      <c r="G20" s="215"/>
      <c r="H20" s="214"/>
      <c r="I20" s="216"/>
      <c r="J20" s="100"/>
      <c r="K20" s="217"/>
    </row>
    <row r="21" spans="1:11" x14ac:dyDescent="0.25">
      <c r="A21">
        <v>1915</v>
      </c>
      <c r="B21" s="263"/>
      <c r="C21" s="266"/>
      <c r="D21" s="210"/>
      <c r="E21" s="214"/>
      <c r="F21" s="215"/>
      <c r="G21" s="215"/>
      <c r="H21" s="214"/>
      <c r="I21" s="216"/>
      <c r="J21" s="100"/>
      <c r="K21" s="217"/>
    </row>
    <row r="22" spans="1:11" x14ac:dyDescent="0.25">
      <c r="A22">
        <v>1916</v>
      </c>
      <c r="B22" s="263"/>
      <c r="C22" s="266"/>
      <c r="D22" s="210"/>
      <c r="E22" s="214"/>
      <c r="F22" s="215"/>
      <c r="G22" s="215"/>
      <c r="H22" s="214"/>
      <c r="I22" s="216"/>
      <c r="J22" s="100"/>
      <c r="K22" s="217"/>
    </row>
    <row r="23" spans="1:11" x14ac:dyDescent="0.25">
      <c r="A23">
        <v>1917</v>
      </c>
      <c r="B23" s="263"/>
      <c r="C23" s="266"/>
      <c r="D23" s="210"/>
      <c r="E23" s="214"/>
      <c r="F23" s="215"/>
      <c r="G23" s="215"/>
      <c r="H23" s="214"/>
      <c r="I23" s="216"/>
      <c r="J23" s="100"/>
      <c r="K23" s="217"/>
    </row>
    <row r="24" spans="1:11" x14ac:dyDescent="0.25">
      <c r="A24">
        <v>1918</v>
      </c>
      <c r="B24" s="263"/>
      <c r="C24" s="266"/>
      <c r="D24" s="210"/>
      <c r="E24" s="214"/>
      <c r="F24" s="215"/>
      <c r="G24" s="215"/>
      <c r="H24" s="214"/>
      <c r="I24" s="216"/>
      <c r="J24" s="100"/>
      <c r="K24" s="217"/>
    </row>
    <row r="25" spans="1:11" x14ac:dyDescent="0.25">
      <c r="A25">
        <v>1919</v>
      </c>
      <c r="B25" s="263"/>
      <c r="C25" s="266"/>
      <c r="D25" s="210"/>
      <c r="E25" s="221"/>
      <c r="F25" s="215"/>
      <c r="G25" s="215"/>
      <c r="H25" s="214"/>
      <c r="I25" s="216"/>
      <c r="J25" s="100"/>
      <c r="K25" s="217"/>
    </row>
    <row r="26" spans="1:11" x14ac:dyDescent="0.25">
      <c r="A26">
        <v>1920</v>
      </c>
      <c r="B26" s="263"/>
      <c r="C26" s="266"/>
      <c r="D26" s="210"/>
      <c r="E26" s="222">
        <f>'Canada (sources)'!F25*Canada!E$88/'Canada (sources)'!F$87</f>
        <v>13.443735824294064</v>
      </c>
      <c r="F26" s="215"/>
      <c r="G26" s="215"/>
      <c r="H26" s="214"/>
      <c r="I26" s="216"/>
      <c r="J26" s="100"/>
      <c r="K26" s="217"/>
    </row>
    <row r="27" spans="1:11" x14ac:dyDescent="0.25">
      <c r="A27">
        <v>1921</v>
      </c>
      <c r="B27" s="263"/>
      <c r="C27" s="266"/>
      <c r="D27" s="210"/>
      <c r="E27" s="222">
        <f>'Canada (sources)'!F26*Canada!E$88/'Canada (sources)'!F$87</f>
        <v>16.429677010291201</v>
      </c>
      <c r="F27" s="215"/>
      <c r="G27" s="215"/>
      <c r="H27" s="214"/>
      <c r="I27" s="216"/>
      <c r="J27" s="100"/>
      <c r="K27" s="217"/>
    </row>
    <row r="28" spans="1:11" x14ac:dyDescent="0.25">
      <c r="A28">
        <v>1922</v>
      </c>
      <c r="B28" s="263"/>
      <c r="C28" s="266"/>
      <c r="D28" s="210"/>
      <c r="E28" s="222">
        <f>'Canada (sources)'!F27*Canada!E$88/'Canada (sources)'!F$87</f>
        <v>14.158718927912009</v>
      </c>
      <c r="F28" s="215"/>
      <c r="G28" s="215"/>
      <c r="H28" s="214"/>
      <c r="I28" s="216"/>
      <c r="J28" s="100"/>
      <c r="K28" s="217"/>
    </row>
    <row r="29" spans="1:11" x14ac:dyDescent="0.25">
      <c r="A29">
        <v>1923</v>
      </c>
      <c r="B29" s="263"/>
      <c r="C29" s="266"/>
      <c r="D29" s="210"/>
      <c r="E29" s="222">
        <f>'Canada (sources)'!F28*Canada!E$88/'Canada (sources)'!F$87</f>
        <v>13.426001256449755</v>
      </c>
      <c r="F29" s="215"/>
      <c r="G29" s="215"/>
      <c r="H29" s="214"/>
      <c r="I29" s="216"/>
      <c r="J29" s="100"/>
      <c r="K29" s="217"/>
    </row>
    <row r="30" spans="1:11" x14ac:dyDescent="0.25">
      <c r="A30">
        <v>1924</v>
      </c>
      <c r="B30" s="263"/>
      <c r="C30" s="266"/>
      <c r="D30" s="210"/>
      <c r="E30" s="222">
        <f>'Canada (sources)'!F29*Canada!E$88/'Canada (sources)'!F$87</f>
        <v>13.56601100258904</v>
      </c>
      <c r="F30" s="215"/>
      <c r="G30" s="215"/>
      <c r="H30" s="214"/>
      <c r="I30" s="216"/>
      <c r="J30" s="100"/>
      <c r="K30" s="217"/>
    </row>
    <row r="31" spans="1:11" x14ac:dyDescent="0.25">
      <c r="A31">
        <v>1925</v>
      </c>
      <c r="B31" s="263"/>
      <c r="C31" s="266"/>
      <c r="D31" s="210"/>
      <c r="E31" s="222">
        <f>'Canada (sources)'!F30*Canada!E$88/'Canada (sources)'!F$87</f>
        <v>12.298456100874722</v>
      </c>
      <c r="F31" s="215"/>
      <c r="G31" s="215"/>
      <c r="H31" s="214"/>
      <c r="I31" s="216"/>
      <c r="J31" s="100"/>
      <c r="K31" s="217"/>
    </row>
    <row r="32" spans="1:11" x14ac:dyDescent="0.25">
      <c r="A32">
        <v>1926</v>
      </c>
      <c r="B32" s="263"/>
      <c r="C32" s="266"/>
      <c r="D32" s="210"/>
      <c r="E32" s="222">
        <f>'Canada (sources)'!F31*Canada!E$88/'Canada (sources)'!F$87</f>
        <v>13.077843687716735</v>
      </c>
      <c r="F32" s="215"/>
      <c r="G32" s="215"/>
      <c r="H32" s="214"/>
      <c r="I32" s="216"/>
      <c r="J32" s="100"/>
      <c r="K32" s="217"/>
    </row>
    <row r="33" spans="1:11" x14ac:dyDescent="0.25">
      <c r="A33">
        <v>1927</v>
      </c>
      <c r="B33" s="263"/>
      <c r="C33" s="266"/>
      <c r="D33" s="210"/>
      <c r="E33" s="222">
        <f>'Canada (sources)'!F32*Canada!E$88/'Canada (sources)'!F$87</f>
        <v>13.712554536881491</v>
      </c>
      <c r="F33" s="215"/>
      <c r="G33" s="215"/>
      <c r="H33" s="214"/>
      <c r="I33" s="216"/>
      <c r="J33" s="100"/>
      <c r="K33" s="217"/>
    </row>
    <row r="34" spans="1:11" x14ac:dyDescent="0.25">
      <c r="A34">
        <v>1928</v>
      </c>
      <c r="B34" s="263"/>
      <c r="C34" s="266"/>
      <c r="D34" s="210"/>
      <c r="E34" s="222">
        <f>'Canada (sources)'!F33*Canada!E$88/'Canada (sources)'!F$87</f>
        <v>14.294995080820913</v>
      </c>
      <c r="F34" s="215"/>
      <c r="G34" s="215"/>
      <c r="H34" s="214"/>
      <c r="I34" s="216"/>
      <c r="J34" s="100"/>
      <c r="K34" s="217"/>
    </row>
    <row r="35" spans="1:11" x14ac:dyDescent="0.25">
      <c r="A35">
        <v>1929</v>
      </c>
      <c r="B35" s="263"/>
      <c r="C35" s="266"/>
      <c r="D35" s="210"/>
      <c r="E35" s="222">
        <f>'Canada (sources)'!F34*Canada!E$88/'Canada (sources)'!F$87</f>
        <v>14.600216327404551</v>
      </c>
      <c r="F35" s="215"/>
      <c r="G35" s="215"/>
      <c r="H35" s="214"/>
      <c r="I35" s="216"/>
      <c r="J35" s="100"/>
      <c r="K35" s="217"/>
    </row>
    <row r="36" spans="1:11" x14ac:dyDescent="0.25">
      <c r="A36">
        <v>1930</v>
      </c>
      <c r="B36" s="263"/>
      <c r="C36" s="266"/>
      <c r="D36" s="210"/>
      <c r="E36" s="222">
        <f>'Canada (sources)'!F35*Canada!E$88/'Canada (sources)'!F$87</f>
        <v>15.029579548898358</v>
      </c>
      <c r="F36" s="215"/>
      <c r="G36" s="215"/>
      <c r="H36" s="214"/>
      <c r="I36" s="216"/>
      <c r="J36" s="100"/>
      <c r="K36" s="217"/>
    </row>
    <row r="37" spans="1:11" x14ac:dyDescent="0.25">
      <c r="A37">
        <v>1931</v>
      </c>
      <c r="B37" s="263"/>
      <c r="C37" s="266"/>
      <c r="D37" s="210"/>
      <c r="E37" s="222">
        <f>'Canada (sources)'!F36*Canada!E$88/'Canada (sources)'!F$87</f>
        <v>15.497212101003566</v>
      </c>
      <c r="F37" s="215"/>
      <c r="G37" s="225">
        <f>'Canada (sources)'!N36*Canada!G$56/'Canada (sources)'!N$56</f>
        <v>234.87074799973988</v>
      </c>
      <c r="H37" s="214"/>
      <c r="I37" s="216"/>
      <c r="J37" s="100"/>
      <c r="K37" s="217"/>
    </row>
    <row r="38" spans="1:11" x14ac:dyDescent="0.25">
      <c r="A38">
        <v>1932</v>
      </c>
      <c r="B38" s="263"/>
      <c r="C38" s="266"/>
      <c r="D38" s="210"/>
      <c r="E38" s="222">
        <f>'Canada (sources)'!F37*Canada!E$88/'Canada (sources)'!F$87</f>
        <v>16.493148095207673</v>
      </c>
      <c r="F38" s="215"/>
      <c r="G38" s="225"/>
      <c r="H38" s="214"/>
      <c r="I38" s="216"/>
      <c r="J38" s="100"/>
      <c r="K38" s="217"/>
    </row>
    <row r="39" spans="1:11" x14ac:dyDescent="0.25">
      <c r="A39">
        <v>1933</v>
      </c>
      <c r="B39" s="263"/>
      <c r="C39" s="266"/>
      <c r="D39" s="210"/>
      <c r="E39" s="222">
        <f>'Canada (sources)'!F38*Canada!E$88/'Canada (sources)'!F$87</f>
        <v>16.831971680864743</v>
      </c>
      <c r="F39" s="215"/>
      <c r="G39" s="225"/>
      <c r="H39" s="214"/>
      <c r="I39" s="216"/>
      <c r="J39" s="100"/>
      <c r="K39" s="217"/>
    </row>
    <row r="40" spans="1:11" x14ac:dyDescent="0.25">
      <c r="A40">
        <v>1934</v>
      </c>
      <c r="B40" s="263"/>
      <c r="C40" s="266"/>
      <c r="D40" s="210"/>
      <c r="E40" s="222">
        <f>'Canada (sources)'!F39*Canada!E$88/'Canada (sources)'!F$87</f>
        <v>16.338203976146868</v>
      </c>
      <c r="F40" s="215"/>
      <c r="G40" s="225"/>
      <c r="H40" s="214"/>
      <c r="I40" s="216"/>
      <c r="J40" s="100"/>
      <c r="K40" s="217"/>
    </row>
    <row r="41" spans="1:11" x14ac:dyDescent="0.25">
      <c r="A41">
        <v>1935</v>
      </c>
      <c r="B41" s="263"/>
      <c r="C41" s="266"/>
      <c r="D41" s="210"/>
      <c r="E41" s="222">
        <f>'Canada (sources)'!F40*Canada!E$88/'Canada (sources)'!F$87</f>
        <v>15.855637051120132</v>
      </c>
      <c r="F41" s="215"/>
      <c r="G41" s="225"/>
      <c r="H41" s="214"/>
      <c r="I41" s="216"/>
      <c r="J41" s="100"/>
      <c r="K41" s="217"/>
    </row>
    <row r="42" spans="1:11" x14ac:dyDescent="0.25">
      <c r="A42">
        <v>1936</v>
      </c>
      <c r="B42" s="263"/>
      <c r="C42" s="266"/>
      <c r="D42" s="210"/>
      <c r="E42" s="222">
        <f>'Canada (sources)'!F41*Canada!E$88/'Canada (sources)'!F$87</f>
        <v>16.285933670921533</v>
      </c>
      <c r="F42" s="215"/>
      <c r="G42" s="225"/>
      <c r="H42" s="214"/>
      <c r="I42" s="216"/>
      <c r="J42" s="100"/>
      <c r="K42" s="217"/>
    </row>
    <row r="43" spans="1:11" x14ac:dyDescent="0.25">
      <c r="A43">
        <v>1937</v>
      </c>
      <c r="B43" s="263"/>
      <c r="C43" s="266"/>
      <c r="D43" s="210"/>
      <c r="E43" s="222">
        <f>'Canada (sources)'!F42*Canada!E$88/'Canada (sources)'!F$87</f>
        <v>15.174256286575618</v>
      </c>
      <c r="F43" s="215"/>
      <c r="G43" s="225"/>
      <c r="H43" s="214"/>
      <c r="I43" s="216"/>
      <c r="J43" s="100"/>
      <c r="K43" s="217"/>
    </row>
    <row r="44" spans="1:11" x14ac:dyDescent="0.25">
      <c r="A44">
        <v>1938</v>
      </c>
      <c r="B44" s="263"/>
      <c r="C44" s="266"/>
      <c r="D44" s="210"/>
      <c r="E44" s="222">
        <f>'Canada (sources)'!F43*Canada!E$88/'Canada (sources)'!F$87</f>
        <v>17.179195851290167</v>
      </c>
      <c r="F44" s="215"/>
      <c r="G44" s="225"/>
      <c r="H44" s="214"/>
      <c r="I44" s="216"/>
      <c r="J44" s="100"/>
      <c r="K44" s="217"/>
    </row>
    <row r="45" spans="1:11" x14ac:dyDescent="0.25">
      <c r="A45">
        <v>1939</v>
      </c>
      <c r="B45" s="263"/>
      <c r="C45" s="266"/>
      <c r="D45" s="210"/>
      <c r="E45" s="222">
        <f>'Canada (sources)'!F44*Canada!E$88/'Canada (sources)'!F$87</f>
        <v>15.758563627130227</v>
      </c>
      <c r="F45" s="215"/>
      <c r="G45" s="225"/>
      <c r="H45" s="214"/>
      <c r="I45" s="216"/>
      <c r="J45" s="100"/>
      <c r="K45" s="217"/>
    </row>
    <row r="46" spans="1:11" x14ac:dyDescent="0.25">
      <c r="A46">
        <v>1940</v>
      </c>
      <c r="B46" s="263"/>
      <c r="C46" s="266"/>
      <c r="D46" s="210"/>
      <c r="E46" s="222">
        <f>'Canada (sources)'!F45*Canada!E$88/'Canada (sources)'!F$87</f>
        <v>13.726555511495418</v>
      </c>
      <c r="F46" s="215"/>
      <c r="G46" s="225"/>
      <c r="H46" s="214"/>
      <c r="I46" s="216"/>
      <c r="J46" s="100"/>
      <c r="K46" s="217"/>
    </row>
    <row r="47" spans="1:11" x14ac:dyDescent="0.25">
      <c r="A47">
        <v>1941</v>
      </c>
      <c r="B47" s="263"/>
      <c r="C47" s="266"/>
      <c r="D47" s="210"/>
      <c r="E47" s="222">
        <f>'Canada (sources)'!F46*Canada!E$88/'Canada (sources)'!F$87</f>
        <v>12.411397296093742</v>
      </c>
      <c r="F47" s="215"/>
      <c r="G47" s="225">
        <f>'Canada (sources)'!N46*Canada!G$56/'Canada (sources)'!N$56</f>
        <v>219.30927955705104</v>
      </c>
      <c r="H47" s="214"/>
      <c r="I47" s="216"/>
      <c r="J47" s="100"/>
      <c r="K47" s="217"/>
    </row>
    <row r="48" spans="1:11" x14ac:dyDescent="0.25">
      <c r="A48">
        <v>1942</v>
      </c>
      <c r="B48" s="263"/>
      <c r="C48" s="266"/>
      <c r="D48" s="210"/>
      <c r="E48" s="222">
        <f>'Canada (sources)'!F47*Canada!E$88/'Canada (sources)'!F$87</f>
        <v>10.544600680903287</v>
      </c>
      <c r="F48" s="215"/>
      <c r="G48" s="225"/>
      <c r="H48" s="214"/>
      <c r="I48" s="216"/>
      <c r="J48" s="100"/>
      <c r="K48" s="217"/>
    </row>
    <row r="49" spans="1:11" x14ac:dyDescent="0.25">
      <c r="A49">
        <v>1943</v>
      </c>
      <c r="B49" s="263"/>
      <c r="C49" s="266"/>
      <c r="D49" s="210"/>
      <c r="E49" s="222">
        <f>'Canada (sources)'!F48*Canada!E$88/'Canada (sources)'!F$87</f>
        <v>10.00416306080565</v>
      </c>
      <c r="F49" s="215"/>
      <c r="G49" s="225"/>
      <c r="H49" s="214"/>
      <c r="I49" s="216"/>
      <c r="J49" s="100"/>
      <c r="K49" s="217"/>
    </row>
    <row r="50" spans="1:11" x14ac:dyDescent="0.25">
      <c r="A50">
        <v>1944</v>
      </c>
      <c r="B50" s="263"/>
      <c r="C50" s="266"/>
      <c r="D50" s="210"/>
      <c r="E50" s="222">
        <f>'Canada (sources)'!F49*Canada!E$88/'Canada (sources)'!F$87</f>
        <v>9.3423836607206336</v>
      </c>
      <c r="F50" s="215"/>
      <c r="G50" s="225"/>
      <c r="H50" s="214"/>
      <c r="I50" s="216"/>
      <c r="J50" s="100"/>
      <c r="K50" s="217"/>
    </row>
    <row r="51" spans="1:11" x14ac:dyDescent="0.25">
      <c r="A51">
        <v>1945</v>
      </c>
      <c r="B51" s="263"/>
      <c r="C51" s="266"/>
      <c r="D51" s="210"/>
      <c r="E51" s="222">
        <f>'Canada (sources)'!F50*Canada!E$88/'Canada (sources)'!F$87</f>
        <v>9.4469242711712997</v>
      </c>
      <c r="F51" s="215"/>
      <c r="G51" s="225"/>
      <c r="H51" s="214"/>
      <c r="I51" s="216"/>
      <c r="J51" s="100"/>
      <c r="K51" s="217"/>
    </row>
    <row r="52" spans="1:11" x14ac:dyDescent="0.25">
      <c r="A52">
        <v>1946</v>
      </c>
      <c r="B52" s="263"/>
      <c r="C52" s="266"/>
      <c r="D52" s="210"/>
      <c r="E52" s="222">
        <f>'Canada (sources)'!F51*Canada!E$88/'Canada (sources)'!F$87</f>
        <v>10.009763450651223</v>
      </c>
      <c r="F52" s="215"/>
      <c r="G52" s="225"/>
      <c r="H52" s="214"/>
      <c r="I52" s="216"/>
      <c r="J52" s="100"/>
      <c r="K52" s="217"/>
    </row>
    <row r="53" spans="1:11" x14ac:dyDescent="0.25">
      <c r="A53">
        <v>1947</v>
      </c>
      <c r="B53" s="263"/>
      <c r="C53" s="266"/>
      <c r="D53" s="210"/>
      <c r="E53" s="222">
        <f>'Canada (sources)'!F52*Canada!E$88/'Canada (sources)'!F$87</f>
        <v>10.260847595394338</v>
      </c>
      <c r="F53" s="215"/>
      <c r="G53" s="225"/>
      <c r="H53" s="214"/>
      <c r="I53" s="216"/>
      <c r="J53" s="100"/>
      <c r="K53" s="217"/>
    </row>
    <row r="54" spans="1:11" x14ac:dyDescent="0.25">
      <c r="A54">
        <v>1948</v>
      </c>
      <c r="B54" s="263"/>
      <c r="C54" s="266"/>
      <c r="D54" s="210"/>
      <c r="E54" s="222">
        <f>'Canada (sources)'!F53*Canada!E$88/'Canada (sources)'!F$87</f>
        <v>9.6980084159144155</v>
      </c>
      <c r="F54" s="215"/>
      <c r="G54" s="225"/>
      <c r="H54" s="214"/>
      <c r="I54" s="216"/>
      <c r="J54" s="100"/>
      <c r="K54" s="217"/>
    </row>
    <row r="55" spans="1:11" x14ac:dyDescent="0.25">
      <c r="A55">
        <v>1949</v>
      </c>
      <c r="B55" s="263"/>
      <c r="C55" s="266"/>
      <c r="D55" s="210"/>
      <c r="E55" s="222">
        <f>'Canada (sources)'!F54*Canada!E$88/'Canada (sources)'!F$87</f>
        <v>9.9733609166550075</v>
      </c>
      <c r="F55" s="215"/>
      <c r="G55" s="225"/>
      <c r="H55" s="214"/>
      <c r="I55" s="216"/>
      <c r="J55" s="100"/>
      <c r="K55" s="217"/>
    </row>
    <row r="56" spans="1:11" x14ac:dyDescent="0.25">
      <c r="A56">
        <v>1950</v>
      </c>
      <c r="B56" s="263"/>
      <c r="C56" s="266"/>
      <c r="D56" s="210"/>
      <c r="E56" s="222">
        <f>'Canada (sources)'!F55*Canada!E$88/'Canada (sources)'!F$87</f>
        <v>10.153506790020888</v>
      </c>
      <c r="F56" s="215"/>
      <c r="G56" s="225">
        <f>'Canada (sources)'!M55*Canada!G$73/'Canada (sources)'!M$72</f>
        <v>167.84897568942893</v>
      </c>
      <c r="H56" s="214"/>
      <c r="I56" s="216"/>
      <c r="J56" s="100"/>
      <c r="K56" s="217"/>
    </row>
    <row r="57" spans="1:11" x14ac:dyDescent="0.25">
      <c r="A57">
        <v>1951</v>
      </c>
      <c r="B57" s="263"/>
      <c r="C57" s="266"/>
      <c r="D57" s="210"/>
      <c r="E57" s="222">
        <f>'Canada (sources)'!F56*Canada!E$88/'Canada (sources)'!F$87</f>
        <v>9.3638518217953255</v>
      </c>
      <c r="F57" s="215"/>
      <c r="G57" s="225"/>
      <c r="H57" s="214"/>
      <c r="I57" s="216"/>
      <c r="J57" s="100"/>
      <c r="K57" s="217"/>
    </row>
    <row r="58" spans="1:11" x14ac:dyDescent="0.25">
      <c r="A58">
        <v>1952</v>
      </c>
      <c r="B58" s="263"/>
      <c r="C58" s="266"/>
      <c r="D58" s="210"/>
      <c r="E58" s="222">
        <f>'Canada (sources)'!F57*Canada!E$88/'Canada (sources)'!F$87</f>
        <v>9.1893063382750171</v>
      </c>
      <c r="F58" s="215"/>
      <c r="G58" s="225"/>
      <c r="H58" s="214"/>
      <c r="I58" s="216"/>
      <c r="J58" s="100"/>
      <c r="K58" s="217"/>
    </row>
    <row r="59" spans="1:11" x14ac:dyDescent="0.25">
      <c r="A59">
        <v>1953</v>
      </c>
      <c r="B59" s="263"/>
      <c r="C59" s="266"/>
      <c r="D59" s="210"/>
      <c r="E59" s="222">
        <f>'Canada (sources)'!F58*Canada!E$88/'Canada (sources)'!F$87</f>
        <v>9.2182416858104688</v>
      </c>
      <c r="F59" s="215"/>
      <c r="G59" s="225">
        <f>'Canada (sources)'!M58*Canada!G$73/'Canada (sources)'!M$72</f>
        <v>165.44933225912766</v>
      </c>
      <c r="H59" s="214"/>
      <c r="I59" s="216"/>
      <c r="J59" s="100"/>
      <c r="K59" s="217"/>
    </row>
    <row r="60" spans="1:11" x14ac:dyDescent="0.25">
      <c r="A60">
        <v>1954</v>
      </c>
      <c r="B60" s="263"/>
      <c r="C60" s="266"/>
      <c r="D60" s="210"/>
      <c r="E60" s="222">
        <f>'Canada (sources)'!F59*Canada!E$88/'Canada (sources)'!F$87</f>
        <v>9.6429379157662964</v>
      </c>
      <c r="F60" s="215"/>
      <c r="G60" s="225"/>
      <c r="H60" s="214"/>
      <c r="I60" s="216"/>
      <c r="J60" s="100"/>
      <c r="K60" s="217"/>
    </row>
    <row r="61" spans="1:11" x14ac:dyDescent="0.25">
      <c r="A61">
        <v>1955</v>
      </c>
      <c r="B61" s="263"/>
      <c r="C61" s="266"/>
      <c r="D61" s="210"/>
      <c r="E61" s="222">
        <f>'Canada (sources)'!F60*Canada!E$88/'Canada (sources)'!F$87</f>
        <v>9.5103953560877752</v>
      </c>
      <c r="F61" s="215"/>
      <c r="G61" s="225"/>
      <c r="H61" s="214"/>
      <c r="I61" s="216"/>
      <c r="J61" s="100"/>
      <c r="K61" s="217"/>
    </row>
    <row r="62" spans="1:11" x14ac:dyDescent="0.25">
      <c r="A62">
        <v>1956</v>
      </c>
      <c r="B62" s="263"/>
      <c r="C62" s="266"/>
      <c r="D62" s="210"/>
      <c r="E62" s="222">
        <f>'Canada (sources)'!F61*Canada!E$88/'Canada (sources)'!F$87</f>
        <v>8.9839587106040657</v>
      </c>
      <c r="F62" s="215"/>
      <c r="G62" s="225">
        <f>'Canada (sources)'!M61*Canada!G$73/'Canada (sources)'!M$72</f>
        <v>172.59001113839264</v>
      </c>
      <c r="H62" s="214"/>
      <c r="I62" s="216"/>
      <c r="J62" s="100"/>
      <c r="K62" s="217"/>
    </row>
    <row r="63" spans="1:11" x14ac:dyDescent="0.25">
      <c r="A63">
        <v>1957</v>
      </c>
      <c r="B63" s="263"/>
      <c r="C63" s="266"/>
      <c r="D63" s="210"/>
      <c r="E63" s="222">
        <f>'Canada (sources)'!F62*Canada!E$88/'Canada (sources)'!F$87</f>
        <v>8.9970262869103994</v>
      </c>
      <c r="F63" s="215"/>
      <c r="G63" s="225"/>
      <c r="H63" s="214"/>
      <c r="I63" s="216"/>
      <c r="J63" s="100"/>
      <c r="K63" s="217"/>
    </row>
    <row r="64" spans="1:11" x14ac:dyDescent="0.25">
      <c r="A64">
        <v>1958</v>
      </c>
      <c r="B64" s="263"/>
      <c r="C64" s="266"/>
      <c r="D64" s="210"/>
      <c r="E64" s="222">
        <f>'Canada (sources)'!F63*Canada!E$88/'Canada (sources)'!F$87</f>
        <v>9.2303758638092059</v>
      </c>
      <c r="F64" s="215"/>
      <c r="G64" s="225"/>
      <c r="H64" s="214"/>
      <c r="I64" s="216"/>
      <c r="J64" s="100"/>
      <c r="K64" s="217"/>
    </row>
    <row r="65" spans="1:11" x14ac:dyDescent="0.25">
      <c r="A65">
        <v>1959</v>
      </c>
      <c r="B65" s="263"/>
      <c r="C65" s="266"/>
      <c r="D65" s="270">
        <f>'Canada (sources)'!D64</f>
        <v>37.1</v>
      </c>
      <c r="E65" s="222">
        <f>'Canada (sources)'!F64*Canada!E$88/'Canada (sources)'!F$87</f>
        <v>9.0866325244395405</v>
      </c>
      <c r="F65" s="215"/>
      <c r="G65" s="225">
        <f>'Canada (sources)'!M64*Canada!G$73/'Canada (sources)'!M$72</f>
        <v>173.56732421306677</v>
      </c>
      <c r="H65" s="214"/>
      <c r="I65" s="216"/>
      <c r="J65" s="100"/>
      <c r="K65" s="217"/>
    </row>
    <row r="66" spans="1:11" x14ac:dyDescent="0.25">
      <c r="A66">
        <v>1960</v>
      </c>
      <c r="B66" s="263"/>
      <c r="C66" s="266"/>
      <c r="D66" s="270"/>
      <c r="E66" s="222">
        <f>'Canada (sources)'!F65*Canada!E$88/'Canada (sources)'!F$87</f>
        <v>9.1174346685901853</v>
      </c>
      <c r="F66" s="215"/>
      <c r="G66" s="225"/>
      <c r="H66" s="214"/>
      <c r="I66" s="223"/>
      <c r="J66" s="224"/>
      <c r="K66" s="217"/>
    </row>
    <row r="67" spans="1:11" x14ac:dyDescent="0.25">
      <c r="A67">
        <v>1961</v>
      </c>
      <c r="B67" s="263"/>
      <c r="C67" s="266"/>
      <c r="D67" s="270">
        <f>'Canada (sources)'!D66</f>
        <v>36.799999999999997</v>
      </c>
      <c r="E67" s="222">
        <f>'Canada (sources)'!F66*Canada!E$88/'Canada (sources)'!F$87</f>
        <v>9.2649116011902315</v>
      </c>
      <c r="F67" s="215"/>
      <c r="G67" s="225"/>
      <c r="H67" s="214"/>
      <c r="I67" s="223"/>
      <c r="J67" s="224"/>
      <c r="K67" s="217"/>
    </row>
    <row r="68" spans="1:11" x14ac:dyDescent="0.25">
      <c r="A68">
        <v>1962</v>
      </c>
      <c r="B68" s="263"/>
      <c r="C68" s="266"/>
      <c r="D68" s="210"/>
      <c r="E68" s="222">
        <f>'Canada (sources)'!F67*Canada!E$88/'Canada (sources)'!F$87</f>
        <v>8.7468755404748801</v>
      </c>
      <c r="F68" s="215"/>
      <c r="G68" s="225"/>
      <c r="H68" s="214"/>
      <c r="I68" s="223"/>
      <c r="J68" s="224"/>
      <c r="K68" s="217"/>
    </row>
    <row r="69" spans="1:11" x14ac:dyDescent="0.25">
      <c r="A69">
        <v>1963</v>
      </c>
      <c r="B69" s="263"/>
      <c r="C69" s="266"/>
      <c r="D69" s="210"/>
      <c r="E69" s="222">
        <f>'Canada (sources)'!F68*Canada!E$88/'Canada (sources)'!F$87</f>
        <v>8.5331273280355706</v>
      </c>
      <c r="F69" s="215"/>
      <c r="G69" s="225"/>
      <c r="H69" s="214"/>
      <c r="I69" s="223"/>
      <c r="J69" s="224"/>
      <c r="K69" s="217"/>
    </row>
    <row r="70" spans="1:11" x14ac:dyDescent="0.25">
      <c r="A70">
        <v>1964</v>
      </c>
      <c r="B70" s="263"/>
      <c r="C70" s="266"/>
      <c r="D70" s="210"/>
      <c r="E70" s="222">
        <f>'Canada (sources)'!F69*Canada!E$88/'Canada (sources)'!F$87</f>
        <v>8.757142921858426</v>
      </c>
      <c r="F70" s="215"/>
      <c r="G70" s="225">
        <f>'Canada (sources)'!M69*Canada!G$73/'Canada (sources)'!M$72</f>
        <v>180.42159148910144</v>
      </c>
      <c r="H70" s="214"/>
      <c r="I70" s="223"/>
      <c r="J70" s="224"/>
      <c r="K70" s="217"/>
    </row>
    <row r="71" spans="1:11" x14ac:dyDescent="0.25">
      <c r="A71">
        <v>1965</v>
      </c>
      <c r="B71" s="263"/>
      <c r="C71" s="266">
        <f>'Canada (sources)'!C70</f>
        <v>37.1</v>
      </c>
      <c r="D71" s="210"/>
      <c r="E71" s="222">
        <f>'Canada (sources)'!F70*Canada!E$88/'Canada (sources)'!F$87</f>
        <v>8.5881978281836897</v>
      </c>
      <c r="F71" s="215"/>
      <c r="G71" s="225"/>
      <c r="H71" s="214"/>
      <c r="I71" s="223"/>
      <c r="J71" s="224"/>
      <c r="K71" s="217"/>
    </row>
    <row r="72" spans="1:11" x14ac:dyDescent="0.25">
      <c r="A72">
        <v>1966</v>
      </c>
      <c r="B72" s="263"/>
      <c r="C72" s="266"/>
      <c r="D72" s="210"/>
      <c r="E72" s="222">
        <f>'Canada (sources)'!F71*Canada!E$88/'Canada (sources)'!F$87</f>
        <v>8.3147121240582873</v>
      </c>
      <c r="F72" s="215"/>
      <c r="G72" s="225"/>
      <c r="H72" s="214"/>
      <c r="I72" s="223"/>
      <c r="J72" s="224"/>
      <c r="K72" s="217"/>
    </row>
    <row r="73" spans="1:11" x14ac:dyDescent="0.25">
      <c r="A73">
        <v>1967</v>
      </c>
      <c r="B73" s="263"/>
      <c r="C73" s="266"/>
      <c r="D73" s="210"/>
      <c r="E73" s="222">
        <f>'Canada (sources)'!F72*Canada!E$88/'Canada (sources)'!F$87</f>
        <v>8.3977845734342633</v>
      </c>
      <c r="F73" s="215"/>
      <c r="G73" s="225">
        <f>'Canada (sources)'!L72</f>
        <v>177.92</v>
      </c>
      <c r="H73" s="214"/>
      <c r="I73" s="223"/>
      <c r="J73" s="224"/>
      <c r="K73" s="217"/>
    </row>
    <row r="74" spans="1:11" x14ac:dyDescent="0.25">
      <c r="A74">
        <v>1968</v>
      </c>
      <c r="B74" s="263"/>
      <c r="C74" s="266"/>
      <c r="D74" s="210"/>
      <c r="E74" s="222">
        <f>'Canada (sources)'!F73*Canada!E$88/'Canada (sources)'!F$87</f>
        <v>8.4332537091228819</v>
      </c>
      <c r="F74" s="215"/>
      <c r="G74" s="225"/>
      <c r="H74" s="214"/>
      <c r="I74" s="223"/>
      <c r="J74" s="224"/>
      <c r="K74" s="217"/>
    </row>
    <row r="75" spans="1:11" x14ac:dyDescent="0.25">
      <c r="A75">
        <v>1969</v>
      </c>
      <c r="B75" s="263"/>
      <c r="C75" s="266"/>
      <c r="D75" s="270">
        <f>'Canada (sources)'!D74</f>
        <v>38</v>
      </c>
      <c r="E75" s="222">
        <f>'Canada (sources)'!F74*Canada!E$88/'Canada (sources)'!F$87</f>
        <v>8.408051954817811</v>
      </c>
      <c r="F75" s="215"/>
      <c r="G75" s="225"/>
      <c r="H75" s="214"/>
      <c r="I75" s="223"/>
      <c r="J75" s="224"/>
      <c r="K75" s="217"/>
    </row>
    <row r="76" spans="1:11" x14ac:dyDescent="0.25">
      <c r="A76">
        <v>1970</v>
      </c>
      <c r="B76" s="263"/>
      <c r="C76" s="266"/>
      <c r="D76" s="210"/>
      <c r="E76" s="222">
        <f>'Canada (sources)'!F75*Canada!E$88/'Canada (sources)'!F$87</f>
        <v>8.3716494208215977</v>
      </c>
      <c r="F76" s="215"/>
      <c r="G76" s="225"/>
      <c r="H76" s="214"/>
      <c r="I76" s="223"/>
      <c r="J76" s="224"/>
      <c r="K76" s="217"/>
    </row>
    <row r="77" spans="1:11" x14ac:dyDescent="0.25">
      <c r="A77">
        <v>1971</v>
      </c>
      <c r="B77" s="263"/>
      <c r="C77" s="266">
        <f>'Canada (sources)'!C76</f>
        <v>39.9</v>
      </c>
      <c r="D77" s="210">
        <f>'Canada (sources)'!D76</f>
        <v>39.799999999999997</v>
      </c>
      <c r="E77" s="222">
        <f>'Canada (sources)'!F76*Canada!E$88/'Canada (sources)'!F$87</f>
        <v>8.275509395139288</v>
      </c>
      <c r="F77" s="215"/>
      <c r="G77" s="225"/>
      <c r="H77" s="214"/>
      <c r="I77" s="223"/>
      <c r="J77" s="224"/>
      <c r="K77" s="217"/>
    </row>
    <row r="78" spans="1:11" x14ac:dyDescent="0.25">
      <c r="A78">
        <v>1972</v>
      </c>
      <c r="B78" s="263"/>
      <c r="C78" s="266"/>
      <c r="D78" s="210"/>
      <c r="E78" s="222">
        <f>'Canada (sources)'!F77*Canada!E$88/'Canada (sources)'!F$87</f>
        <v>8.3221793105190507</v>
      </c>
      <c r="F78" s="215"/>
      <c r="G78" s="225"/>
      <c r="H78" s="214"/>
      <c r="I78" s="223"/>
      <c r="J78" s="224"/>
      <c r="K78" s="217"/>
    </row>
    <row r="79" spans="1:11" x14ac:dyDescent="0.25">
      <c r="A79">
        <v>1973</v>
      </c>
      <c r="B79" s="263"/>
      <c r="C79" s="266"/>
      <c r="D79" s="210"/>
      <c r="E79" s="222">
        <f>'Canada (sources)'!F78*Canada!E$88/'Canada (sources)'!F$87</f>
        <v>8.3837835988203349</v>
      </c>
      <c r="F79" s="215"/>
      <c r="G79" s="225">
        <f>'Canada (sources)'!L78</f>
        <v>178.61395570373898</v>
      </c>
      <c r="H79" s="214"/>
      <c r="I79" s="223"/>
      <c r="J79" s="224"/>
      <c r="K79" s="217"/>
    </row>
    <row r="80" spans="1:11" x14ac:dyDescent="0.25">
      <c r="A80">
        <v>1974</v>
      </c>
      <c r="B80" s="263"/>
      <c r="C80" s="266"/>
      <c r="D80" s="210"/>
      <c r="E80" s="222">
        <f>'Canada (sources)'!F79*Canada!E$88/'Canada (sources)'!F$87</f>
        <v>8.3697826242064082</v>
      </c>
      <c r="F80" s="225"/>
      <c r="G80" s="225"/>
      <c r="H80" s="226"/>
      <c r="I80" s="227"/>
      <c r="J80" s="228"/>
      <c r="K80" s="217"/>
    </row>
    <row r="81" spans="1:11" x14ac:dyDescent="0.25">
      <c r="A81">
        <v>1975</v>
      </c>
      <c r="B81" s="263"/>
      <c r="C81" s="266">
        <f>'Canada (sources)'!C80</f>
        <v>37.1</v>
      </c>
      <c r="D81" s="210"/>
      <c r="E81" s="222">
        <f>'Canada (sources)'!F80*Canada!E$88/'Canada (sources)'!F$87</f>
        <v>8.3175123189810751</v>
      </c>
      <c r="F81" s="225"/>
      <c r="G81" s="225"/>
      <c r="H81" s="226"/>
      <c r="I81" s="227"/>
      <c r="J81" s="228"/>
      <c r="K81" s="217"/>
    </row>
    <row r="82" spans="1:11" x14ac:dyDescent="0.25">
      <c r="A82">
        <v>1976</v>
      </c>
      <c r="B82" s="264">
        <f>'Canada (sources)'!B81*100</f>
        <v>30</v>
      </c>
      <c r="C82" s="266"/>
      <c r="D82" s="210"/>
      <c r="E82" s="222">
        <f>'Canada (sources)'!F81*Canada!E$88/'Canada (sources)'!F$87</f>
        <v>7.7360051733492474</v>
      </c>
      <c r="F82" s="225">
        <f>'Canada (sources)'!I81</f>
        <v>13</v>
      </c>
      <c r="G82" s="225"/>
      <c r="H82" s="226"/>
      <c r="I82" s="227"/>
      <c r="J82" s="228"/>
      <c r="K82" s="217"/>
    </row>
    <row r="83" spans="1:11" x14ac:dyDescent="0.25">
      <c r="A83">
        <v>1977</v>
      </c>
      <c r="B83" s="264">
        <f>'Canada (sources)'!B82*100</f>
        <v>28.599999999999998</v>
      </c>
      <c r="C83" s="266"/>
      <c r="D83" s="210"/>
      <c r="E83" s="222">
        <f>'Canada (sources)'!F82*Canada!E$88/'Canada (sources)'!F$87</f>
        <v>7.47745384214537</v>
      </c>
      <c r="F83" s="225">
        <f>'Canada (sources)'!I82</f>
        <v>13.6</v>
      </c>
      <c r="G83" s="225"/>
      <c r="H83" s="226"/>
      <c r="I83" s="227"/>
      <c r="J83" s="228"/>
      <c r="K83" s="217"/>
    </row>
    <row r="84" spans="1:11" x14ac:dyDescent="0.25">
      <c r="A84">
        <v>1978</v>
      </c>
      <c r="B84" s="264">
        <f>'Canada (sources)'!B83*100</f>
        <v>29.099999999999998</v>
      </c>
      <c r="C84" s="266"/>
      <c r="D84" s="210"/>
      <c r="E84" s="222">
        <f>'Canada (sources)'!F83*Canada!E$88/'Canada (sources)'!F$87</f>
        <v>7.5614596898289408</v>
      </c>
      <c r="F84" s="225">
        <f>'Canada (sources)'!I83</f>
        <v>12.9</v>
      </c>
      <c r="G84" s="225"/>
      <c r="H84" s="226"/>
      <c r="I84" s="227"/>
      <c r="J84" s="228"/>
      <c r="K84" s="217"/>
    </row>
    <row r="85" spans="1:11" x14ac:dyDescent="0.25">
      <c r="A85">
        <v>1979</v>
      </c>
      <c r="B85" s="264">
        <f>'Canada (sources)'!B84*100</f>
        <v>28.599999999999998</v>
      </c>
      <c r="C85" s="266">
        <f>'Canada (sources)'!C84</f>
        <v>36.6</v>
      </c>
      <c r="D85" s="210"/>
      <c r="E85" s="222">
        <f>'Canada (sources)'!F84*Canada!E$88/'Canada (sources)'!F$87</f>
        <v>7.8937494873328422</v>
      </c>
      <c r="F85" s="225">
        <f>'Canada (sources)'!I84</f>
        <v>13.1</v>
      </c>
      <c r="G85" s="225"/>
      <c r="H85" s="226"/>
      <c r="I85" s="227"/>
      <c r="J85" s="228"/>
      <c r="K85" s="217"/>
    </row>
    <row r="86" spans="1:11" x14ac:dyDescent="0.25">
      <c r="A86">
        <v>1980</v>
      </c>
      <c r="B86" s="264">
        <f>'Canada (sources)'!B85*100</f>
        <v>28.599999999999998</v>
      </c>
      <c r="C86" s="266"/>
      <c r="D86" s="210"/>
      <c r="E86" s="222">
        <f>'Canada (sources)'!F85*Canada!E$88/'Canada (sources)'!F$87</f>
        <v>8.2923105646760025</v>
      </c>
      <c r="F86" s="225">
        <f>'Canada (sources)'!I85</f>
        <v>12.7</v>
      </c>
      <c r="G86" s="225"/>
      <c r="H86" s="226"/>
      <c r="I86" s="227"/>
      <c r="J86" s="228"/>
      <c r="K86" s="217"/>
    </row>
    <row r="87" spans="1:11" x14ac:dyDescent="0.25">
      <c r="A87">
        <v>1981</v>
      </c>
      <c r="B87" s="264">
        <f>'Canada (sources)'!B86*100</f>
        <v>28.499999999999996</v>
      </c>
      <c r="C87" s="266"/>
      <c r="D87" s="210"/>
      <c r="E87" s="222">
        <f>'Canada (sources)'!F86*Canada!E$88/'Canada (sources)'!F$87</f>
        <v>7.9768219367088173</v>
      </c>
      <c r="F87" s="225">
        <f>'Canada (sources)'!I86</f>
        <v>12</v>
      </c>
      <c r="G87" s="225">
        <f>'Canada (sources)'!L86</f>
        <v>179.26750216076059</v>
      </c>
      <c r="H87" s="226"/>
      <c r="I87" s="227"/>
      <c r="J87" s="228"/>
      <c r="K87" s="217"/>
    </row>
    <row r="88" spans="1:11" x14ac:dyDescent="0.25">
      <c r="A88">
        <v>1982</v>
      </c>
      <c r="B88" s="264">
        <f>'Canada (sources)'!B87*100</f>
        <v>28.799999999999997</v>
      </c>
      <c r="C88" s="266">
        <f>'Canada (sources)'!C87</f>
        <v>36.6</v>
      </c>
      <c r="D88" s="210"/>
      <c r="E88" s="288">
        <f>'Canada (sources)'!G87</f>
        <v>8.2997777511367659</v>
      </c>
      <c r="F88" s="225">
        <f>'Canada (sources)'!I87</f>
        <v>12.2</v>
      </c>
      <c r="G88" s="225"/>
      <c r="H88" s="226"/>
      <c r="I88" s="227"/>
      <c r="J88" s="228"/>
      <c r="K88" s="217"/>
    </row>
    <row r="89" spans="1:11" x14ac:dyDescent="0.25">
      <c r="A89">
        <v>1983</v>
      </c>
      <c r="B89" s="264">
        <f>'Canada (sources)'!B88*100</f>
        <v>29.599999999999998</v>
      </c>
      <c r="C89" s="266">
        <f>'Canada (sources)'!C88</f>
        <v>37.299999999999997</v>
      </c>
      <c r="D89" s="210"/>
      <c r="E89" s="222">
        <f>'Canada (sources)'!G88</f>
        <v>8.2410871995234487</v>
      </c>
      <c r="F89" s="225">
        <f>'Canada (sources)'!I88</f>
        <v>12.9</v>
      </c>
      <c r="G89" s="225"/>
      <c r="H89" s="226"/>
      <c r="I89" s="227"/>
      <c r="J89" s="228"/>
      <c r="K89" s="217"/>
    </row>
    <row r="90" spans="1:11" x14ac:dyDescent="0.25">
      <c r="A90">
        <v>1984</v>
      </c>
      <c r="B90" s="264">
        <f>'Canada (sources)'!B89*100</f>
        <v>29.299999999999997</v>
      </c>
      <c r="C90" s="266"/>
      <c r="D90" s="210"/>
      <c r="E90" s="222">
        <f>'Canada (sources)'!G89</f>
        <v>8.2994420927765731</v>
      </c>
      <c r="F90" s="225">
        <f>'Canada (sources)'!I89</f>
        <v>13</v>
      </c>
      <c r="G90" s="225"/>
      <c r="H90" s="226"/>
      <c r="I90" s="227"/>
      <c r="J90" s="228"/>
      <c r="K90" s="217"/>
    </row>
    <row r="91" spans="1:11" x14ac:dyDescent="0.25">
      <c r="A91">
        <v>1985</v>
      </c>
      <c r="B91" s="264">
        <f>'Canada (sources)'!B90*100</f>
        <v>28.999999999999996</v>
      </c>
      <c r="C91" s="266"/>
      <c r="D91" s="210"/>
      <c r="E91" s="222">
        <f>'Canada (sources)'!G90</f>
        <v>8.565496528635915</v>
      </c>
      <c r="F91" s="225">
        <f>'Canada (sources)'!I90</f>
        <v>12.1</v>
      </c>
      <c r="G91" s="225"/>
      <c r="H91" s="226"/>
      <c r="I91" s="227"/>
      <c r="J91" s="228"/>
      <c r="K91" s="217"/>
    </row>
    <row r="92" spans="1:11" x14ac:dyDescent="0.25">
      <c r="A92">
        <v>1986</v>
      </c>
      <c r="B92" s="264">
        <f>'Canada (sources)'!B91*100</f>
        <v>28.999999999999996</v>
      </c>
      <c r="C92" s="266"/>
      <c r="D92" s="210"/>
      <c r="E92" s="222">
        <f>'Canada (sources)'!G91</f>
        <v>8.9583614511408349</v>
      </c>
      <c r="F92" s="225">
        <f>'Canada (sources)'!I91</f>
        <v>11.6</v>
      </c>
      <c r="G92" s="225">
        <f>'Canada (sources)'!L91</f>
        <v>182.86094256504032</v>
      </c>
      <c r="H92" s="226"/>
      <c r="I92" s="227"/>
      <c r="J92" s="228"/>
      <c r="K92" s="217"/>
    </row>
    <row r="93" spans="1:11" x14ac:dyDescent="0.25">
      <c r="A93">
        <v>1987</v>
      </c>
      <c r="B93" s="264">
        <f>'Canada (sources)'!B92*100</f>
        <v>28.7</v>
      </c>
      <c r="C93" s="266"/>
      <c r="D93" s="210"/>
      <c r="E93" s="222">
        <f>'Canada (sources)'!G92</f>
        <v>9.7507970915531903</v>
      </c>
      <c r="F93" s="225">
        <f>'Canada (sources)'!I92</f>
        <v>11.5</v>
      </c>
      <c r="G93" s="225"/>
      <c r="H93" s="226"/>
      <c r="I93" s="227"/>
      <c r="J93" s="228"/>
      <c r="K93" s="217"/>
    </row>
    <row r="94" spans="1:11" x14ac:dyDescent="0.25">
      <c r="A94">
        <v>1988</v>
      </c>
      <c r="B94" s="264">
        <f>'Canada (sources)'!B93*100</f>
        <v>28.199999999999996</v>
      </c>
      <c r="C94" s="266"/>
      <c r="D94" s="210"/>
      <c r="E94" s="222">
        <f>'Canada (sources)'!G93</f>
        <v>10.600281570316536</v>
      </c>
      <c r="F94" s="225">
        <f>'Canada (sources)'!I93</f>
        <v>11.1</v>
      </c>
      <c r="G94" s="225">
        <f>'Canada (sources)'!L93</f>
        <v>186.33825819438641</v>
      </c>
      <c r="H94" s="226"/>
      <c r="I94" s="227"/>
      <c r="J94" s="228"/>
      <c r="K94" s="217"/>
    </row>
    <row r="95" spans="1:11" x14ac:dyDescent="0.25">
      <c r="A95">
        <v>1989</v>
      </c>
      <c r="B95" s="264">
        <f>'Canada (sources)'!B94*100</f>
        <v>28.1</v>
      </c>
      <c r="C95" s="266"/>
      <c r="D95" s="210"/>
      <c r="E95" s="222">
        <f>'Canada (sources)'!G94</f>
        <v>11.68738667990387</v>
      </c>
      <c r="F95" s="225">
        <f>'Canada (sources)'!I94</f>
        <v>10.5</v>
      </c>
      <c r="G95" s="225"/>
      <c r="H95" s="214"/>
      <c r="I95" s="223"/>
      <c r="J95" s="224"/>
      <c r="K95" s="217"/>
    </row>
    <row r="96" spans="1:11" x14ac:dyDescent="0.25">
      <c r="A96">
        <v>1990</v>
      </c>
      <c r="B96" s="264">
        <f>'Canada (sources)'!B95*100</f>
        <v>28.599999999999998</v>
      </c>
      <c r="C96" s="266"/>
      <c r="D96" s="210"/>
      <c r="E96" s="222">
        <f>'Canada (sources)'!G95</f>
        <v>10.202455855185965</v>
      </c>
      <c r="F96" s="225">
        <f>'Canada (sources)'!I95</f>
        <v>11.7</v>
      </c>
      <c r="G96" s="225">
        <f>'Canada (sources)'!L95</f>
        <v>184.67692517192074</v>
      </c>
      <c r="H96" s="214"/>
      <c r="I96" s="223"/>
      <c r="J96" s="224"/>
      <c r="K96" s="217"/>
    </row>
    <row r="97" spans="1:11" x14ac:dyDescent="0.25">
      <c r="A97">
        <v>1991</v>
      </c>
      <c r="B97" s="264">
        <f>'Canada (sources)'!B96*100</f>
        <v>29.2</v>
      </c>
      <c r="C97" s="266"/>
      <c r="D97" s="210"/>
      <c r="E97" s="222">
        <f>'Canada (sources)'!G96</f>
        <v>10.297192480722723</v>
      </c>
      <c r="F97" s="225">
        <f>'Canada (sources)'!I96</f>
        <v>11.5</v>
      </c>
      <c r="G97" s="225">
        <f>'Canada (sources)'!L96</f>
        <v>188.06515957446808</v>
      </c>
      <c r="H97" s="226"/>
      <c r="I97" s="227"/>
      <c r="J97" s="228"/>
      <c r="K97" s="217"/>
    </row>
    <row r="98" spans="1:11" x14ac:dyDescent="0.25">
      <c r="A98" s="6">
        <v>1992</v>
      </c>
      <c r="B98" s="264">
        <f>'Canada (sources)'!B97*100</f>
        <v>29.099999999999998</v>
      </c>
      <c r="C98" s="266"/>
      <c r="D98" s="210"/>
      <c r="E98" s="222">
        <f>'Canada (sources)'!G97</f>
        <v>10.445158743866862</v>
      </c>
      <c r="F98" s="225">
        <f>'Canada (sources)'!I97</f>
        <v>11.8</v>
      </c>
      <c r="G98" s="225">
        <f>'Canada (sources)'!L97</f>
        <v>182</v>
      </c>
      <c r="H98" s="226"/>
      <c r="I98" s="227"/>
      <c r="J98" s="228"/>
      <c r="K98" s="217"/>
    </row>
    <row r="99" spans="1:11" x14ac:dyDescent="0.25">
      <c r="A99" s="6">
        <v>1993</v>
      </c>
      <c r="B99" s="264">
        <f>'Canada (sources)'!B98*100</f>
        <v>28.9</v>
      </c>
      <c r="C99" s="266"/>
      <c r="D99" s="210"/>
      <c r="E99" s="222">
        <f>'Canada (sources)'!G98</f>
        <v>11.287937884331674</v>
      </c>
      <c r="F99" s="225">
        <f>'Canada (sources)'!I98</f>
        <v>11.9</v>
      </c>
      <c r="G99" s="225">
        <f>'Canada (sources)'!L98</f>
        <v>182.1875</v>
      </c>
      <c r="H99" s="226"/>
      <c r="I99" s="227"/>
      <c r="J99" s="228"/>
      <c r="K99" s="217"/>
    </row>
    <row r="100" spans="1:11" x14ac:dyDescent="0.25">
      <c r="A100" s="6">
        <v>1994</v>
      </c>
      <c r="B100" s="264">
        <f>'Canada (sources)'!B99*100</f>
        <v>28.999999999999996</v>
      </c>
      <c r="C100" s="266"/>
      <c r="D100" s="210"/>
      <c r="E100" s="222">
        <f>'Canada (sources)'!G99</f>
        <v>11.38787455538152</v>
      </c>
      <c r="F100" s="225">
        <f>'Canada (sources)'!I99</f>
        <v>11.8</v>
      </c>
      <c r="G100" s="225">
        <f>'Canada (sources)'!L99</f>
        <v>183.54236769654329</v>
      </c>
      <c r="H100" s="226"/>
      <c r="I100" s="227"/>
      <c r="J100" s="228"/>
      <c r="K100" s="217"/>
    </row>
    <row r="101" spans="1:11" x14ac:dyDescent="0.25">
      <c r="A101" s="6">
        <v>1995</v>
      </c>
      <c r="B101" s="264">
        <f>'Canada (sources)'!B100*100</f>
        <v>29.299999999999997</v>
      </c>
      <c r="C101" s="266"/>
      <c r="D101" s="210"/>
      <c r="E101" s="222">
        <f>'Canada (sources)'!G100</f>
        <v>10.897215676953953</v>
      </c>
      <c r="F101" s="225">
        <f>'Canada (sources)'!I100</f>
        <v>12.1</v>
      </c>
      <c r="G101" s="225"/>
      <c r="H101" s="226"/>
      <c r="I101" s="227"/>
      <c r="J101" s="228"/>
      <c r="K101" s="217"/>
    </row>
    <row r="102" spans="1:11" ht="15.75" thickBot="1" x14ac:dyDescent="0.3">
      <c r="A102" s="6">
        <v>1996</v>
      </c>
      <c r="B102" s="264">
        <f>'Canada (sources)'!B101*100</f>
        <v>30.099999999999998</v>
      </c>
      <c r="C102" s="266"/>
      <c r="D102" s="210"/>
      <c r="E102" s="222">
        <f>'Canada (sources)'!G101</f>
        <v>11.504297508675688</v>
      </c>
      <c r="F102" s="225">
        <f>'Canada (sources)'!I101</f>
        <v>12.7</v>
      </c>
      <c r="G102" s="681"/>
      <c r="H102" s="226"/>
      <c r="I102" s="227"/>
      <c r="J102" s="228"/>
      <c r="K102" s="217"/>
    </row>
    <row r="103" spans="1:11" ht="15.75" thickTop="1" x14ac:dyDescent="0.25">
      <c r="A103" s="6">
        <v>1997</v>
      </c>
      <c r="B103" s="264">
        <f>'Canada (sources)'!B102*100</f>
        <v>30.4</v>
      </c>
      <c r="C103" s="266"/>
      <c r="D103" s="210"/>
      <c r="E103" s="222">
        <f>'Canada (sources)'!G102</f>
        <v>12.458339461874367</v>
      </c>
      <c r="F103" s="225">
        <f>'Canada (sources)'!I102</f>
        <v>12.7</v>
      </c>
      <c r="G103" s="409">
        <f>'Canada (sources)'!K102*100</f>
        <v>176.29999999999998</v>
      </c>
      <c r="H103" s="226"/>
      <c r="I103" s="227"/>
      <c r="J103" s="228"/>
      <c r="K103" s="217"/>
    </row>
    <row r="104" spans="1:11" x14ac:dyDescent="0.25">
      <c r="A104" s="6">
        <v>1998</v>
      </c>
      <c r="B104" s="264">
        <f>'Canada (sources)'!B103*100</f>
        <v>31.1</v>
      </c>
      <c r="C104" s="266"/>
      <c r="D104" s="210"/>
      <c r="E104" s="222">
        <f>'Canada (sources)'!G103</f>
        <v>12.992340322597187</v>
      </c>
      <c r="F104" s="225">
        <f>'Canada (sources)'!I103</f>
        <v>12.9</v>
      </c>
      <c r="G104" s="225">
        <f>'Canada (sources)'!K103*100</f>
        <v>179.5</v>
      </c>
      <c r="H104" s="226"/>
      <c r="I104" s="227"/>
      <c r="J104" s="228"/>
      <c r="K104" s="217"/>
    </row>
    <row r="105" spans="1:11" x14ac:dyDescent="0.25">
      <c r="A105" s="6">
        <v>1999</v>
      </c>
      <c r="B105" s="264">
        <f>'Canada (sources)'!B104*100</f>
        <v>31</v>
      </c>
      <c r="C105" s="266"/>
      <c r="D105" s="210"/>
      <c r="E105" s="222">
        <f>'Canada (sources)'!G104</f>
        <v>13.24736335183834</v>
      </c>
      <c r="F105" s="225">
        <f>'Canada (sources)'!I104</f>
        <v>12.4</v>
      </c>
      <c r="G105" s="225">
        <f>'Canada (sources)'!K104*100</f>
        <v>181.20000000000002</v>
      </c>
      <c r="H105" s="226"/>
      <c r="I105" s="227"/>
      <c r="J105" s="228"/>
      <c r="K105" s="217"/>
    </row>
    <row r="106" spans="1:11" x14ac:dyDescent="0.25">
      <c r="A106" s="6">
        <v>2000</v>
      </c>
      <c r="B106" s="264">
        <f>'Canada (sources)'!B105*100</f>
        <v>31.7</v>
      </c>
      <c r="C106" s="266"/>
      <c r="D106" s="210"/>
      <c r="E106" s="222">
        <f>'Canada (sources)'!G105</f>
        <v>14.621724818125301</v>
      </c>
      <c r="F106" s="225">
        <f>'Canada (sources)'!I105</f>
        <v>12.8</v>
      </c>
      <c r="G106" s="225">
        <f>'Canada (sources)'!K105*100</f>
        <v>180.29999999999998</v>
      </c>
      <c r="H106" s="226"/>
      <c r="I106" s="227"/>
      <c r="J106" s="228"/>
      <c r="K106" s="217"/>
    </row>
    <row r="107" spans="1:11" x14ac:dyDescent="0.25">
      <c r="A107" s="6">
        <v>2001</v>
      </c>
      <c r="B107" s="264">
        <f>'Canada (sources)'!B106*100</f>
        <v>31.8</v>
      </c>
      <c r="C107" s="266"/>
      <c r="D107" s="210"/>
      <c r="E107" s="222">
        <f>'Canada (sources)'!G106</f>
        <v>13.845495226432678</v>
      </c>
      <c r="F107" s="225">
        <f>'Canada (sources)'!I106</f>
        <v>12.5</v>
      </c>
      <c r="G107" s="225">
        <f>'Canada (sources)'!K106*100</f>
        <v>181.50001</v>
      </c>
      <c r="H107" s="226"/>
      <c r="I107" s="227"/>
      <c r="J107" s="228"/>
      <c r="K107" s="217"/>
    </row>
    <row r="108" spans="1:11" x14ac:dyDescent="0.25">
      <c r="A108" s="6">
        <v>2002</v>
      </c>
      <c r="B108" s="264">
        <f>'Canada (sources)'!B107*100</f>
        <v>31.8</v>
      </c>
      <c r="C108" s="266"/>
      <c r="D108" s="210"/>
      <c r="E108" s="222">
        <f>'Canada (sources)'!G107</f>
        <v>13.346314104296106</v>
      </c>
      <c r="F108" s="225">
        <f>'Canada (sources)'!I107</f>
        <v>12.9</v>
      </c>
      <c r="G108" s="225">
        <f>'Canada (sources)'!K107*100</f>
        <v>183</v>
      </c>
      <c r="H108" s="226"/>
      <c r="I108" s="227"/>
      <c r="J108" s="228"/>
      <c r="K108" s="217"/>
    </row>
    <row r="109" spans="1:11" x14ac:dyDescent="0.25">
      <c r="A109" s="6">
        <v>2003</v>
      </c>
      <c r="B109" s="264">
        <f>'Canada (sources)'!B108*100</f>
        <v>31.6</v>
      </c>
      <c r="C109" s="266"/>
      <c r="D109" s="210"/>
      <c r="E109" s="222">
        <f>'Canada (sources)'!G108</f>
        <v>13.22860079463714</v>
      </c>
      <c r="F109" s="225">
        <f>'Canada (sources)'!I108</f>
        <v>13.2</v>
      </c>
      <c r="G109" s="225">
        <f>'Canada (sources)'!K108*100</f>
        <v>183.80000999999999</v>
      </c>
      <c r="H109" s="226"/>
      <c r="I109" s="227"/>
      <c r="J109" s="228"/>
      <c r="K109" s="217"/>
    </row>
    <row r="110" spans="1:11" x14ac:dyDescent="0.25">
      <c r="A110" s="6">
        <v>2004</v>
      </c>
      <c r="B110" s="264">
        <f>'Canada (sources)'!B109*100</f>
        <v>32.200000000000003</v>
      </c>
      <c r="C110" s="266"/>
      <c r="D110" s="210"/>
      <c r="E110" s="222">
        <f>'Canada (sources)'!G109</f>
        <v>13.968231670530821</v>
      </c>
      <c r="F110" s="225">
        <f>'Canada (sources)'!I109</f>
        <v>13.4</v>
      </c>
      <c r="G110" s="225">
        <f>'Canada (sources)'!K109*100</f>
        <v>184.30001000000001</v>
      </c>
      <c r="H110" s="226"/>
      <c r="I110" s="227"/>
      <c r="J110" s="228"/>
      <c r="K110" s="217"/>
    </row>
    <row r="111" spans="1:11" x14ac:dyDescent="0.25">
      <c r="A111" s="6">
        <v>2005</v>
      </c>
      <c r="B111" s="264">
        <f>'Canada (sources)'!B110*100</f>
        <v>31.7</v>
      </c>
      <c r="C111" s="266"/>
      <c r="D111" s="210"/>
      <c r="E111" s="222">
        <f>'Canada (sources)'!G110</f>
        <v>14.728966111472825</v>
      </c>
      <c r="F111" s="225">
        <f>'Canada (sources)'!I110</f>
        <v>13</v>
      </c>
      <c r="G111" s="225">
        <f>'Canada (sources)'!K110*100</f>
        <v>186.9</v>
      </c>
      <c r="H111" s="226"/>
      <c r="I111" s="227"/>
      <c r="J111" s="228"/>
      <c r="K111" s="217"/>
    </row>
    <row r="112" spans="1:11" x14ac:dyDescent="0.25">
      <c r="A112" s="6">
        <v>2006</v>
      </c>
      <c r="B112" s="264">
        <f>'Canada (sources)'!B111*100</f>
        <v>31.6</v>
      </c>
      <c r="C112" s="266"/>
      <c r="D112" s="210"/>
      <c r="E112" s="222">
        <f>'Canada (sources)'!G111</f>
        <v>15.426445594190842</v>
      </c>
      <c r="F112" s="225">
        <f>'Canada (sources)'!I111</f>
        <v>13.4</v>
      </c>
      <c r="G112" s="225">
        <f>'Canada (sources)'!K111*100</f>
        <v>187.3</v>
      </c>
      <c r="H112" s="226"/>
      <c r="I112" s="227"/>
      <c r="J112" s="228"/>
      <c r="K112" s="217"/>
    </row>
    <row r="113" spans="1:11" x14ac:dyDescent="0.25">
      <c r="A113" s="6">
        <v>2007</v>
      </c>
      <c r="B113" s="264">
        <f>'Canada (sources)'!B112*100</f>
        <v>31.6</v>
      </c>
      <c r="C113" s="266"/>
      <c r="D113" s="210"/>
      <c r="E113" s="222">
        <f>'Canada (sources)'!G112</f>
        <v>15.631596812953418</v>
      </c>
      <c r="F113" s="225">
        <f>'Canada (sources)'!I112</f>
        <v>13.3</v>
      </c>
      <c r="G113" s="225">
        <f>'Canada (sources)'!K112*100</f>
        <v>188.7</v>
      </c>
      <c r="H113" s="226"/>
      <c r="I113" s="227"/>
      <c r="J113" s="228"/>
      <c r="K113" s="217"/>
    </row>
    <row r="114" spans="1:11" x14ac:dyDescent="0.25">
      <c r="A114" s="6">
        <v>2008</v>
      </c>
      <c r="B114" s="264">
        <f>'Canada (sources)'!B113*100</f>
        <v>31.4</v>
      </c>
      <c r="C114" s="266"/>
      <c r="D114" s="210"/>
      <c r="E114" s="222">
        <f>'Canada (sources)'!G113</f>
        <v>14.377437570301808</v>
      </c>
      <c r="F114" s="225">
        <f>'Canada (sources)'!I113</f>
        <v>13.4</v>
      </c>
      <c r="G114" s="225">
        <f>'Canada (sources)'!K113*100</f>
        <v>188.39999</v>
      </c>
      <c r="H114" s="226"/>
      <c r="I114" s="227"/>
      <c r="J114" s="228"/>
      <c r="K114" s="217"/>
    </row>
    <row r="115" spans="1:11" x14ac:dyDescent="0.25">
      <c r="A115" s="6">
        <v>2009</v>
      </c>
      <c r="B115" s="264">
        <f>'Canada (sources)'!B114*100</f>
        <v>31.5</v>
      </c>
      <c r="C115" s="266"/>
      <c r="D115" s="210"/>
      <c r="E115" s="222">
        <f>'Canada (sources)'!G114</f>
        <v>13.298442849097718</v>
      </c>
      <c r="F115" s="225">
        <f>'Canada (sources)'!I114</f>
        <v>13.7</v>
      </c>
      <c r="G115" s="225">
        <f>'Canada (sources)'!K114*100</f>
        <v>190.39999999999998</v>
      </c>
      <c r="H115" s="226"/>
      <c r="I115" s="227"/>
      <c r="J115" s="228"/>
      <c r="K115" s="217"/>
    </row>
    <row r="116" spans="1:11" x14ac:dyDescent="0.25">
      <c r="A116" s="6">
        <v>2010</v>
      </c>
      <c r="B116" s="264">
        <f>'Canada (sources)'!B115*100</f>
        <v>31.5</v>
      </c>
      <c r="C116" s="266"/>
      <c r="D116" s="210"/>
      <c r="E116" s="222">
        <f>'Canada (sources)'!G115</f>
        <v>13.62325173201793</v>
      </c>
      <c r="F116" s="225">
        <f>'Canada (sources)'!I115</f>
        <v>13.5</v>
      </c>
      <c r="G116" s="225">
        <f>'Canada (sources)'!K115*100</f>
        <v>188.5</v>
      </c>
      <c r="H116" s="226"/>
      <c r="I116" s="227"/>
      <c r="J116" s="228"/>
      <c r="K116" s="217"/>
    </row>
    <row r="117" spans="1:11" x14ac:dyDescent="0.25">
      <c r="A117" s="6">
        <v>2011</v>
      </c>
      <c r="B117" s="264">
        <f>'Canada (sources)'!B116*100</f>
        <v>31.1</v>
      </c>
      <c r="C117" s="266"/>
      <c r="D117" s="210"/>
      <c r="E117" s="221"/>
      <c r="F117" s="225">
        <f>'Canada (sources)'!I116</f>
        <v>13.3</v>
      </c>
      <c r="G117" s="225">
        <f>'Canada (sources)'!K116*100</f>
        <v>190.9</v>
      </c>
      <c r="H117" s="226"/>
      <c r="I117" s="227"/>
      <c r="J117" s="228"/>
      <c r="K117" s="217"/>
    </row>
    <row r="118" spans="1:11" x14ac:dyDescent="0.25">
      <c r="A118" s="6">
        <v>2012</v>
      </c>
      <c r="B118" s="264">
        <f>'Canada (sources)'!B117*100</f>
        <v>31.6</v>
      </c>
      <c r="C118" s="266"/>
      <c r="D118" s="210"/>
      <c r="E118" s="221"/>
      <c r="F118" s="225">
        <f>'Canada (sources)'!I117</f>
        <v>13.7</v>
      </c>
      <c r="G118" s="225">
        <f>'Canada (sources)'!K117*100</f>
        <v>189.79999999999998</v>
      </c>
      <c r="H118" s="226"/>
      <c r="I118" s="227"/>
      <c r="J118" s="228"/>
      <c r="K118" s="217"/>
    </row>
    <row r="119" spans="1:11" x14ac:dyDescent="0.25">
      <c r="A119" s="6">
        <v>2013</v>
      </c>
      <c r="B119" s="264">
        <f>'Canada (sources)'!B118*100</f>
        <v>31.8</v>
      </c>
      <c r="C119" s="266"/>
      <c r="D119" s="210"/>
      <c r="E119" s="221"/>
      <c r="F119" s="225">
        <f>'Canada (sources)'!I118</f>
        <v>13.4</v>
      </c>
      <c r="G119" s="225">
        <f>'Canada (sources)'!K118*100</f>
        <v>194.4</v>
      </c>
      <c r="H119" s="226"/>
      <c r="I119" s="227"/>
      <c r="J119" s="228"/>
      <c r="K119" s="217"/>
    </row>
    <row r="120" spans="1:11" x14ac:dyDescent="0.25">
      <c r="A120" s="6">
        <v>2014</v>
      </c>
      <c r="B120" s="264">
        <f>'Canada (sources)'!B119*100</f>
        <v>31.1</v>
      </c>
      <c r="C120" s="266"/>
      <c r="D120" s="210"/>
      <c r="E120" s="221"/>
      <c r="F120" s="225">
        <f>'Canada (sources)'!I119</f>
        <v>13</v>
      </c>
      <c r="G120" s="225">
        <f>'Canada (sources)'!K119*100</f>
        <v>190.39999999999998</v>
      </c>
      <c r="H120" s="226"/>
      <c r="I120" s="227"/>
      <c r="J120" s="228"/>
      <c r="K120" s="217"/>
    </row>
    <row r="121" spans="1:11" ht="15.75" thickBot="1" x14ac:dyDescent="0.3">
      <c r="A121" s="143">
        <v>2015</v>
      </c>
      <c r="B121" s="265"/>
      <c r="C121" s="267"/>
      <c r="D121" s="239"/>
      <c r="E121" s="235"/>
      <c r="F121" s="236"/>
      <c r="G121" s="254">
        <f>'Canada (sources)'!K120*100</f>
        <v>190.69998999999999</v>
      </c>
      <c r="H121" s="237"/>
      <c r="I121" s="223"/>
      <c r="J121" s="224"/>
      <c r="K121" s="217"/>
    </row>
    <row r="122" spans="1:11" ht="15.75" thickTop="1" x14ac:dyDescent="0.25">
      <c r="B122" s="119"/>
      <c r="C122" s="119"/>
      <c r="D122" s="119"/>
      <c r="F122" s="119"/>
      <c r="G122" s="120"/>
      <c r="H122" s="120"/>
      <c r="I122" s="120"/>
      <c r="J122" s="120"/>
    </row>
    <row r="123" spans="1:11" x14ac:dyDescent="0.25">
      <c r="A123" s="42" t="s">
        <v>70</v>
      </c>
      <c r="B123" s="1005" t="s">
        <v>71</v>
      </c>
      <c r="C123" s="1005"/>
      <c r="D123" s="1005"/>
      <c r="E123" s="1005"/>
      <c r="F123" s="1005"/>
      <c r="G123" s="43"/>
      <c r="H123" s="121"/>
    </row>
    <row r="124" spans="1:11" x14ac:dyDescent="0.25">
      <c r="A124" s="42"/>
      <c r="B124" s="987" t="s">
        <v>485</v>
      </c>
      <c r="C124" s="987"/>
      <c r="D124" s="987"/>
      <c r="E124" s="987"/>
      <c r="F124" s="987"/>
      <c r="G124" s="43"/>
    </row>
    <row r="125" spans="1:11" ht="30" customHeight="1" x14ac:dyDescent="0.25">
      <c r="A125" s="42" t="s">
        <v>72</v>
      </c>
      <c r="B125" s="1510" t="s">
        <v>486</v>
      </c>
      <c r="C125" s="1510"/>
      <c r="D125" s="1510"/>
      <c r="E125" s="1510"/>
      <c r="F125" s="1510"/>
      <c r="G125" s="1510"/>
      <c r="H125" s="1510"/>
      <c r="I125" s="122"/>
      <c r="J125" s="122"/>
      <c r="K125" s="122"/>
    </row>
    <row r="126" spans="1:11" x14ac:dyDescent="0.25">
      <c r="A126" s="46" t="s">
        <v>73</v>
      </c>
      <c r="B126" s="992"/>
      <c r="C126" s="992"/>
      <c r="D126" s="992"/>
      <c r="E126" s="992"/>
      <c r="F126" s="992"/>
      <c r="G126" s="45"/>
      <c r="H126" s="991"/>
      <c r="I126" s="122"/>
      <c r="J126" s="122"/>
      <c r="K126" s="122"/>
    </row>
    <row r="127" spans="1:11" s="70" customFormat="1" ht="42" customHeight="1" x14ac:dyDescent="0.25">
      <c r="A127" s="49" t="s">
        <v>55</v>
      </c>
      <c r="B127" s="1508" t="s">
        <v>502</v>
      </c>
      <c r="C127" s="1508"/>
      <c r="D127" s="1508"/>
      <c r="E127" s="1508"/>
      <c r="F127" s="1508"/>
      <c r="G127" s="1508"/>
      <c r="H127" s="1508"/>
      <c r="I127" s="123"/>
      <c r="J127" s="123"/>
      <c r="K127" s="123"/>
    </row>
    <row r="128" spans="1:11" s="70" customFormat="1" ht="27.95" customHeight="1" x14ac:dyDescent="0.25">
      <c r="A128" s="49" t="s">
        <v>56</v>
      </c>
      <c r="B128" s="1508" t="s">
        <v>812</v>
      </c>
      <c r="C128" s="1508"/>
      <c r="D128" s="1508"/>
      <c r="E128" s="1508"/>
      <c r="F128" s="1508"/>
      <c r="G128" s="1508"/>
      <c r="H128" s="1508"/>
      <c r="I128" s="123"/>
      <c r="J128" s="123"/>
      <c r="K128" s="123"/>
    </row>
    <row r="129" spans="1:11" s="70" customFormat="1" ht="30.95" customHeight="1" x14ac:dyDescent="0.25">
      <c r="A129" s="49" t="s">
        <v>57</v>
      </c>
      <c r="B129" s="1508" t="s">
        <v>503</v>
      </c>
      <c r="C129" s="1508"/>
      <c r="D129" s="1508"/>
      <c r="E129" s="1508"/>
      <c r="F129" s="1508"/>
      <c r="G129" s="1508"/>
      <c r="H129" s="1508"/>
      <c r="I129" s="124"/>
      <c r="J129" s="124"/>
      <c r="K129" s="124"/>
    </row>
    <row r="130" spans="1:11" ht="45.95" customHeight="1" x14ac:dyDescent="0.25">
      <c r="A130" s="49" t="s">
        <v>74</v>
      </c>
      <c r="B130" s="1508" t="s">
        <v>642</v>
      </c>
      <c r="C130" s="1508"/>
      <c r="D130" s="1508"/>
      <c r="E130" s="1508"/>
      <c r="F130" s="1508"/>
      <c r="G130" s="1508"/>
      <c r="H130" s="1508"/>
      <c r="I130" s="123"/>
      <c r="J130" s="123"/>
      <c r="K130" s="123"/>
    </row>
    <row r="131" spans="1:11" ht="15" customHeight="1" x14ac:dyDescent="0.25">
      <c r="A131" s="49" t="s">
        <v>76</v>
      </c>
      <c r="B131" s="1508" t="s">
        <v>77</v>
      </c>
      <c r="C131" s="1508"/>
      <c r="D131" s="1508"/>
      <c r="E131" s="1508"/>
      <c r="F131" s="1508"/>
      <c r="G131" s="1508"/>
      <c r="H131" s="1508"/>
      <c r="I131" s="125"/>
      <c r="J131" s="125"/>
      <c r="K131" s="125"/>
    </row>
    <row r="132" spans="1:11" x14ac:dyDescent="0.25">
      <c r="A132" s="49"/>
      <c r="B132" s="101"/>
      <c r="C132" s="101"/>
      <c r="D132" s="101"/>
      <c r="E132" s="101"/>
      <c r="F132" s="101"/>
      <c r="G132" s="101"/>
      <c r="H132" s="101"/>
      <c r="I132" s="125"/>
      <c r="J132" s="125"/>
      <c r="K132" s="125"/>
    </row>
    <row r="133" spans="1:11" x14ac:dyDescent="0.25">
      <c r="B133" s="1503" t="s">
        <v>78</v>
      </c>
      <c r="C133" s="1503"/>
      <c r="D133" s="1503"/>
      <c r="E133" s="1017"/>
      <c r="F133" s="32"/>
      <c r="G133" s="32"/>
    </row>
  </sheetData>
  <mergeCells count="10">
    <mergeCell ref="B133:D133"/>
    <mergeCell ref="B131:H131"/>
    <mergeCell ref="B1:H1"/>
    <mergeCell ref="B2:D2"/>
    <mergeCell ref="B3:D3"/>
    <mergeCell ref="B125:H125"/>
    <mergeCell ref="B127:H127"/>
    <mergeCell ref="B128:H128"/>
    <mergeCell ref="B129:H129"/>
    <mergeCell ref="B130:H130"/>
  </mergeCells>
  <hyperlinks>
    <hyperlink ref="H126" r:id="rId1" display="http://www.lisdatacenter.org/data-access/key-figures/" xr:uid="{00000000-0004-0000-0700-000000000000}"/>
    <hyperlink ref="I126" r:id="rId2" display="http://www.lisdatacenter.org/data-access/key-figures/" xr:uid="{00000000-0004-0000-0700-000001000000}"/>
    <hyperlink ref="J126" r:id="rId3" display="http://www.lisdatacenter.org/data-access/key-figures/" xr:uid="{00000000-0004-0000-0700-000002000000}"/>
    <hyperlink ref="K126" r:id="rId4" display="http://www.lisdatacenter.org/data-access/key-figures/" xr:uid="{00000000-0004-0000-0700-000003000000}"/>
    <hyperlink ref="B133" location="'Canada (sources)'!A1" display="Explore the original series, references, and sources" xr:uid="{00000000-0004-0000-0700-000004000000}"/>
    <hyperlink ref="E133" location="'Canada (sources)'!A1" display="'Canada (sources)'!A1" xr:uid="{00000000-0004-0000-0700-000005000000}"/>
  </hyperlinks>
  <pageMargins left="0.7" right="0.7" top="0.75" bottom="0.75" header="0.3" footer="0.3"/>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41"/>
  <sheetViews>
    <sheetView workbookViewId="0">
      <pane xSplit="1" ySplit="4" topLeftCell="B32" activePane="bottomRight" state="frozen"/>
      <selection pane="topRight" activeCell="B1" sqref="B1"/>
      <selection pane="bottomLeft" activeCell="A5" sqref="A5"/>
      <selection pane="bottomRight" activeCell="B131" sqref="B131:N131"/>
    </sheetView>
  </sheetViews>
  <sheetFormatPr defaultColWidth="8.85546875" defaultRowHeight="15" x14ac:dyDescent="0.25"/>
  <cols>
    <col min="1" max="1" width="9.7109375" style="19" customWidth="1"/>
    <col min="2" max="4" width="20.42578125" style="70" customWidth="1"/>
    <col min="5" max="5" width="4.140625" customWidth="1"/>
    <col min="6" max="7" width="16.140625" customWidth="1"/>
    <col min="8" max="8" width="4.140625" customWidth="1"/>
    <col min="9" max="9" width="16.7109375" customWidth="1"/>
    <col min="10" max="10" width="4.28515625" customWidth="1"/>
    <col min="11" max="14" width="16.7109375" customWidth="1"/>
    <col min="15" max="15" width="3.140625" customWidth="1"/>
    <col min="16" max="16" width="3.140625" style="70" customWidth="1"/>
  </cols>
  <sheetData>
    <row r="1" spans="1:16" ht="27" thickBot="1" x14ac:dyDescent="0.45">
      <c r="B1" s="1511" t="s">
        <v>813</v>
      </c>
      <c r="C1" s="1512"/>
      <c r="D1" s="1512"/>
      <c r="E1" s="1512"/>
      <c r="F1" s="1512"/>
      <c r="G1" s="1512"/>
      <c r="H1" s="1512"/>
      <c r="I1" s="1512"/>
      <c r="J1" s="1512"/>
      <c r="K1" s="1512"/>
      <c r="L1" s="1512"/>
      <c r="M1" s="1512"/>
      <c r="N1" s="1513"/>
      <c r="O1" s="256"/>
    </row>
    <row r="2" spans="1:16" x14ac:dyDescent="0.25">
      <c r="B2" s="1517" t="s">
        <v>60</v>
      </c>
      <c r="C2" s="1518"/>
      <c r="D2" s="1519"/>
      <c r="E2" s="58"/>
      <c r="F2" s="1517" t="s">
        <v>61</v>
      </c>
      <c r="G2" s="1519"/>
      <c r="H2" s="59"/>
      <c r="I2" s="109" t="s">
        <v>62</v>
      </c>
      <c r="J2" s="59"/>
      <c r="K2" s="1544" t="s">
        <v>63</v>
      </c>
      <c r="L2" s="1545"/>
      <c r="M2" s="1545"/>
      <c r="N2" s="1546"/>
      <c r="O2" s="257"/>
    </row>
    <row r="3" spans="1:16" x14ac:dyDescent="0.25">
      <c r="A3" s="24" t="s">
        <v>65</v>
      </c>
      <c r="B3" s="60" t="s">
        <v>79</v>
      </c>
      <c r="C3" s="61" t="s">
        <v>80</v>
      </c>
      <c r="D3" s="62" t="s">
        <v>81</v>
      </c>
      <c r="E3" s="61"/>
      <c r="F3" s="60" t="s">
        <v>82</v>
      </c>
      <c r="G3" s="770" t="s">
        <v>83</v>
      </c>
      <c r="H3" s="61"/>
      <c r="I3" s="84" t="s">
        <v>84</v>
      </c>
      <c r="J3" s="61"/>
      <c r="K3" s="60" t="s">
        <v>85</v>
      </c>
      <c r="L3" s="834" t="s">
        <v>86</v>
      </c>
      <c r="M3" s="834" t="s">
        <v>87</v>
      </c>
      <c r="N3" s="770" t="s">
        <v>88</v>
      </c>
      <c r="O3" s="251"/>
      <c r="P3" s="246"/>
    </row>
    <row r="4" spans="1:16" ht="90" x14ac:dyDescent="0.25">
      <c r="A4" s="28" t="s">
        <v>4</v>
      </c>
      <c r="B4" s="116" t="s">
        <v>448</v>
      </c>
      <c r="C4" s="133" t="s">
        <v>411</v>
      </c>
      <c r="D4" s="152" t="s">
        <v>142</v>
      </c>
      <c r="E4" s="1"/>
      <c r="F4" s="326" t="s">
        <v>467</v>
      </c>
      <c r="G4" s="325" t="s">
        <v>360</v>
      </c>
      <c r="H4" s="1"/>
      <c r="I4" s="199" t="s">
        <v>449</v>
      </c>
      <c r="J4" s="67"/>
      <c r="K4" s="116" t="s">
        <v>161</v>
      </c>
      <c r="L4" s="133" t="s">
        <v>147</v>
      </c>
      <c r="M4" s="133" t="s">
        <v>146</v>
      </c>
      <c r="N4" s="152" t="s">
        <v>148</v>
      </c>
      <c r="O4" s="252"/>
      <c r="P4" s="67"/>
    </row>
    <row r="5" spans="1:16" x14ac:dyDescent="0.25">
      <c r="A5" s="19">
        <v>1900</v>
      </c>
      <c r="B5" s="577"/>
      <c r="C5" s="578"/>
      <c r="D5" s="579"/>
      <c r="E5" s="580"/>
      <c r="F5" s="840"/>
      <c r="G5" s="841"/>
      <c r="H5" s="580"/>
      <c r="I5" s="542"/>
      <c r="J5" s="516"/>
      <c r="K5" s="577"/>
      <c r="L5" s="516"/>
      <c r="M5" s="516"/>
      <c r="N5" s="581"/>
      <c r="O5" s="250"/>
      <c r="P5" s="65"/>
    </row>
    <row r="6" spans="1:16" x14ac:dyDescent="0.25">
      <c r="A6" s="19">
        <v>1901</v>
      </c>
      <c r="B6" s="577"/>
      <c r="C6" s="578"/>
      <c r="D6" s="579"/>
      <c r="E6" s="580"/>
      <c r="F6" s="840"/>
      <c r="G6" s="841"/>
      <c r="H6" s="580"/>
      <c r="I6" s="542"/>
      <c r="J6" s="516"/>
      <c r="K6" s="577"/>
      <c r="L6" s="516"/>
      <c r="M6" s="516"/>
      <c r="N6" s="581"/>
      <c r="O6" s="250"/>
      <c r="P6" s="65"/>
    </row>
    <row r="7" spans="1:16" x14ac:dyDescent="0.25">
      <c r="A7" s="19">
        <v>1902</v>
      </c>
      <c r="B7" s="577"/>
      <c r="C7" s="578"/>
      <c r="D7" s="579"/>
      <c r="E7" s="580"/>
      <c r="F7" s="840"/>
      <c r="G7" s="841"/>
      <c r="H7" s="580"/>
      <c r="I7" s="542"/>
      <c r="J7" s="516"/>
      <c r="K7" s="577"/>
      <c r="L7" s="516"/>
      <c r="M7" s="516"/>
      <c r="N7" s="581"/>
      <c r="O7" s="250"/>
      <c r="P7" s="65"/>
    </row>
    <row r="8" spans="1:16" x14ac:dyDescent="0.25">
      <c r="A8" s="19">
        <v>1903</v>
      </c>
      <c r="B8" s="577"/>
      <c r="C8" s="578"/>
      <c r="D8" s="579"/>
      <c r="E8" s="580"/>
      <c r="F8" s="840"/>
      <c r="G8" s="841"/>
      <c r="H8" s="580"/>
      <c r="I8" s="542"/>
      <c r="J8" s="516"/>
      <c r="K8" s="577"/>
      <c r="L8" s="516"/>
      <c r="M8" s="516"/>
      <c r="N8" s="581"/>
      <c r="O8" s="250"/>
      <c r="P8" s="65"/>
    </row>
    <row r="9" spans="1:16" x14ac:dyDescent="0.25">
      <c r="A9" s="19">
        <v>1904</v>
      </c>
      <c r="B9" s="577"/>
      <c r="C9" s="578"/>
      <c r="D9" s="579"/>
      <c r="E9" s="580"/>
      <c r="F9" s="840"/>
      <c r="G9" s="841"/>
      <c r="H9" s="580"/>
      <c r="I9" s="542"/>
      <c r="J9" s="516"/>
      <c r="K9" s="577"/>
      <c r="L9" s="516"/>
      <c r="M9" s="516"/>
      <c r="N9" s="581"/>
      <c r="O9" s="250"/>
      <c r="P9" s="65"/>
    </row>
    <row r="10" spans="1:16" x14ac:dyDescent="0.25">
      <c r="A10" s="19">
        <v>1905</v>
      </c>
      <c r="B10" s="577"/>
      <c r="C10" s="578"/>
      <c r="D10" s="579"/>
      <c r="E10" s="580"/>
      <c r="F10" s="840"/>
      <c r="G10" s="841"/>
      <c r="H10" s="580"/>
      <c r="I10" s="542"/>
      <c r="J10" s="516"/>
      <c r="K10" s="577"/>
      <c r="L10" s="516"/>
      <c r="M10" s="516"/>
      <c r="N10" s="581"/>
      <c r="O10" s="250"/>
      <c r="P10" s="65"/>
    </row>
    <row r="11" spans="1:16" x14ac:dyDescent="0.25">
      <c r="A11" s="19">
        <v>1906</v>
      </c>
      <c r="B11" s="577"/>
      <c r="C11" s="578"/>
      <c r="D11" s="579"/>
      <c r="E11" s="580"/>
      <c r="F11" s="840"/>
      <c r="G11" s="841"/>
      <c r="H11" s="580"/>
      <c r="I11" s="542"/>
      <c r="J11" s="516"/>
      <c r="K11" s="577"/>
      <c r="L11" s="516"/>
      <c r="M11" s="516"/>
      <c r="N11" s="581"/>
      <c r="O11" s="250"/>
      <c r="P11" s="65"/>
    </row>
    <row r="12" spans="1:16" x14ac:dyDescent="0.25">
      <c r="A12" s="19">
        <v>1907</v>
      </c>
      <c r="B12" s="577"/>
      <c r="C12" s="578"/>
      <c r="D12" s="579"/>
      <c r="E12" s="580"/>
      <c r="F12" s="840"/>
      <c r="G12" s="841"/>
      <c r="H12" s="580"/>
      <c r="I12" s="542"/>
      <c r="J12" s="516"/>
      <c r="K12" s="577"/>
      <c r="L12" s="516"/>
      <c r="M12" s="516"/>
      <c r="N12" s="581"/>
      <c r="O12" s="250"/>
      <c r="P12" s="65"/>
    </row>
    <row r="13" spans="1:16" x14ac:dyDescent="0.25">
      <c r="A13" s="19">
        <v>1908</v>
      </c>
      <c r="B13" s="577"/>
      <c r="C13" s="578"/>
      <c r="D13" s="579"/>
      <c r="E13" s="580"/>
      <c r="F13" s="840"/>
      <c r="G13" s="841"/>
      <c r="H13" s="580"/>
      <c r="I13" s="542"/>
      <c r="J13" s="516"/>
      <c r="K13" s="577"/>
      <c r="L13" s="516"/>
      <c r="M13" s="516"/>
      <c r="N13" s="581"/>
      <c r="O13" s="250"/>
      <c r="P13" s="65"/>
    </row>
    <row r="14" spans="1:16" x14ac:dyDescent="0.25">
      <c r="A14" s="19">
        <v>1909</v>
      </c>
      <c r="B14" s="577"/>
      <c r="C14" s="578"/>
      <c r="D14" s="579"/>
      <c r="E14" s="580"/>
      <c r="F14" s="840"/>
      <c r="G14" s="841"/>
      <c r="H14" s="580"/>
      <c r="I14" s="542"/>
      <c r="J14" s="516"/>
      <c r="K14" s="577"/>
      <c r="L14" s="516"/>
      <c r="M14" s="516"/>
      <c r="N14" s="581"/>
      <c r="O14" s="250"/>
      <c r="P14" s="65"/>
    </row>
    <row r="15" spans="1:16" x14ac:dyDescent="0.25">
      <c r="A15" s="19">
        <v>1910</v>
      </c>
      <c r="B15" s="577"/>
      <c r="C15" s="578"/>
      <c r="D15" s="579"/>
      <c r="E15" s="580"/>
      <c r="F15" s="840"/>
      <c r="G15" s="841"/>
      <c r="H15" s="580"/>
      <c r="I15" s="542"/>
      <c r="J15" s="516"/>
      <c r="K15" s="577"/>
      <c r="L15" s="516"/>
      <c r="M15" s="516"/>
      <c r="N15" s="581"/>
      <c r="O15" s="250"/>
      <c r="P15" s="65"/>
    </row>
    <row r="16" spans="1:16" x14ac:dyDescent="0.25">
      <c r="A16" s="19">
        <v>1911</v>
      </c>
      <c r="B16" s="560"/>
      <c r="C16" s="582"/>
      <c r="D16" s="151"/>
      <c r="E16" s="583"/>
      <c r="F16" s="840"/>
      <c r="G16" s="841"/>
      <c r="H16" s="583"/>
      <c r="I16" s="160"/>
      <c r="J16" s="517"/>
      <c r="K16" s="560"/>
      <c r="L16" s="517"/>
      <c r="M16" s="517"/>
      <c r="N16" s="584"/>
      <c r="O16" s="245"/>
      <c r="P16" s="90"/>
    </row>
    <row r="17" spans="1:16" x14ac:dyDescent="0.25">
      <c r="A17" s="19">
        <v>1912</v>
      </c>
      <c r="B17" s="560"/>
      <c r="C17" s="582"/>
      <c r="D17" s="151"/>
      <c r="E17" s="583"/>
      <c r="F17" s="840"/>
      <c r="G17" s="841"/>
      <c r="H17" s="583"/>
      <c r="I17" s="160"/>
      <c r="J17" s="517"/>
      <c r="K17" s="560"/>
      <c r="L17" s="517"/>
      <c r="M17" s="517"/>
      <c r="N17" s="584"/>
      <c r="O17" s="245"/>
      <c r="P17" s="90"/>
    </row>
    <row r="18" spans="1:16" x14ac:dyDescent="0.25">
      <c r="A18" s="19">
        <v>1913</v>
      </c>
      <c r="B18" s="560"/>
      <c r="C18" s="582"/>
      <c r="D18" s="151"/>
      <c r="E18" s="583"/>
      <c r="F18" s="840"/>
      <c r="G18" s="841"/>
      <c r="H18" s="583"/>
      <c r="I18" s="160"/>
      <c r="J18" s="517"/>
      <c r="K18" s="560"/>
      <c r="L18" s="517"/>
      <c r="M18" s="517"/>
      <c r="N18" s="584"/>
      <c r="O18" s="245"/>
      <c r="P18" s="90"/>
    </row>
    <row r="19" spans="1:16" x14ac:dyDescent="0.25">
      <c r="A19" s="19">
        <v>1914</v>
      </c>
      <c r="B19" s="560"/>
      <c r="C19" s="582"/>
      <c r="D19" s="151"/>
      <c r="E19" s="583"/>
      <c r="F19" s="840"/>
      <c r="G19" s="841"/>
      <c r="H19" s="583"/>
      <c r="I19" s="160"/>
      <c r="J19" s="517"/>
      <c r="K19" s="560"/>
      <c r="L19" s="517"/>
      <c r="M19" s="517"/>
      <c r="N19" s="584"/>
      <c r="O19" s="245"/>
      <c r="P19" s="90"/>
    </row>
    <row r="20" spans="1:16" x14ac:dyDescent="0.25">
      <c r="A20" s="19">
        <v>1915</v>
      </c>
      <c r="B20" s="560"/>
      <c r="C20" s="582"/>
      <c r="D20" s="151"/>
      <c r="E20" s="583"/>
      <c r="F20" s="840"/>
      <c r="G20" s="841"/>
      <c r="H20" s="583"/>
      <c r="I20" s="160"/>
      <c r="J20" s="517"/>
      <c r="K20" s="560"/>
      <c r="L20" s="517"/>
      <c r="M20" s="517"/>
      <c r="N20" s="584"/>
      <c r="O20" s="245"/>
      <c r="P20" s="90"/>
    </row>
    <row r="21" spans="1:16" x14ac:dyDescent="0.25">
      <c r="A21" s="19">
        <v>1916</v>
      </c>
      <c r="B21" s="560"/>
      <c r="C21" s="582"/>
      <c r="D21" s="151"/>
      <c r="E21" s="583"/>
      <c r="F21" s="840"/>
      <c r="G21" s="841"/>
      <c r="H21" s="583"/>
      <c r="I21" s="160"/>
      <c r="J21" s="517"/>
      <c r="K21" s="560"/>
      <c r="L21" s="517"/>
      <c r="M21" s="517"/>
      <c r="N21" s="584"/>
      <c r="O21" s="245"/>
      <c r="P21" s="90"/>
    </row>
    <row r="22" spans="1:16" x14ac:dyDescent="0.25">
      <c r="A22" s="19">
        <v>1917</v>
      </c>
      <c r="B22" s="560"/>
      <c r="C22" s="582"/>
      <c r="D22" s="151"/>
      <c r="E22" s="583"/>
      <c r="F22" s="840"/>
      <c r="G22" s="841"/>
      <c r="H22" s="583"/>
      <c r="I22" s="160"/>
      <c r="J22" s="517"/>
      <c r="K22" s="560"/>
      <c r="L22" s="517"/>
      <c r="M22" s="517"/>
      <c r="N22" s="584"/>
      <c r="O22" s="245"/>
      <c r="P22" s="90"/>
    </row>
    <row r="23" spans="1:16" x14ac:dyDescent="0.25">
      <c r="A23" s="19">
        <v>1918</v>
      </c>
      <c r="B23" s="560"/>
      <c r="C23" s="582"/>
      <c r="D23" s="151"/>
      <c r="E23" s="583"/>
      <c r="F23" s="840"/>
      <c r="G23" s="841"/>
      <c r="H23" s="583"/>
      <c r="I23" s="160"/>
      <c r="J23" s="517"/>
      <c r="K23" s="560"/>
      <c r="L23" s="517"/>
      <c r="M23" s="517"/>
      <c r="N23" s="584"/>
      <c r="O23" s="245"/>
      <c r="P23" s="90"/>
    </row>
    <row r="24" spans="1:16" x14ac:dyDescent="0.25">
      <c r="A24" s="19">
        <v>1919</v>
      </c>
      <c r="B24" s="560"/>
      <c r="C24" s="582"/>
      <c r="D24" s="151"/>
      <c r="E24" s="583"/>
      <c r="F24" s="840"/>
      <c r="G24" s="841"/>
      <c r="H24" s="583"/>
      <c r="I24" s="160"/>
      <c r="J24" s="517"/>
      <c r="K24" s="560"/>
      <c r="L24" s="517"/>
      <c r="M24" s="517"/>
      <c r="N24" s="584"/>
      <c r="O24" s="245"/>
      <c r="P24" s="90"/>
    </row>
    <row r="25" spans="1:16" x14ac:dyDescent="0.25">
      <c r="A25" s="19">
        <v>1920</v>
      </c>
      <c r="B25" s="560"/>
      <c r="C25" s="582"/>
      <c r="D25" s="151"/>
      <c r="E25" s="583"/>
      <c r="F25" s="1011">
        <f>[4]Canada!B25</f>
        <v>14.403</v>
      </c>
      <c r="G25" s="841"/>
      <c r="H25" s="583"/>
      <c r="I25" s="160"/>
      <c r="J25" s="517"/>
      <c r="K25" s="560"/>
      <c r="L25" s="517"/>
      <c r="M25" s="517"/>
      <c r="N25" s="584"/>
      <c r="O25" s="245"/>
      <c r="P25" s="90"/>
    </row>
    <row r="26" spans="1:16" x14ac:dyDescent="0.25">
      <c r="A26" s="19">
        <v>1921</v>
      </c>
      <c r="B26" s="560"/>
      <c r="C26" s="582"/>
      <c r="D26" s="151"/>
      <c r="E26" s="583"/>
      <c r="F26" s="1011">
        <f>[4]Canada!B26</f>
        <v>17.602</v>
      </c>
      <c r="G26" s="841"/>
      <c r="H26" s="583"/>
      <c r="I26" s="160"/>
      <c r="J26" s="517"/>
      <c r="K26" s="560"/>
      <c r="L26" s="517"/>
      <c r="M26" s="517"/>
      <c r="N26" s="584"/>
      <c r="O26" s="245"/>
      <c r="P26" s="90"/>
    </row>
    <row r="27" spans="1:16" x14ac:dyDescent="0.25">
      <c r="A27" s="19">
        <v>1922</v>
      </c>
      <c r="B27" s="560"/>
      <c r="C27" s="582"/>
      <c r="D27" s="151"/>
      <c r="E27" s="583"/>
      <c r="F27" s="1011">
        <f>[4]Canada!B27</f>
        <v>15.169</v>
      </c>
      <c r="G27" s="841"/>
      <c r="H27" s="583"/>
      <c r="I27" s="160"/>
      <c r="J27" s="517"/>
      <c r="K27" s="560"/>
      <c r="L27" s="517"/>
      <c r="M27" s="517"/>
      <c r="N27" s="584"/>
      <c r="O27" s="245"/>
      <c r="P27" s="90"/>
    </row>
    <row r="28" spans="1:16" x14ac:dyDescent="0.25">
      <c r="A28" s="19">
        <v>1923</v>
      </c>
      <c r="B28" s="560"/>
      <c r="C28" s="582"/>
      <c r="D28" s="151"/>
      <c r="E28" s="583"/>
      <c r="F28" s="1011">
        <f>[4]Canada!B28</f>
        <v>14.384</v>
      </c>
      <c r="G28" s="841"/>
      <c r="H28" s="583"/>
      <c r="I28" s="160"/>
      <c r="J28" s="517"/>
      <c r="K28" s="560"/>
      <c r="L28" s="517"/>
      <c r="M28" s="517"/>
      <c r="N28" s="584"/>
      <c r="O28" s="245"/>
      <c r="P28" s="90"/>
    </row>
    <row r="29" spans="1:16" x14ac:dyDescent="0.25">
      <c r="A29" s="19">
        <v>1924</v>
      </c>
      <c r="B29" s="560"/>
      <c r="C29" s="582"/>
      <c r="D29" s="151"/>
      <c r="E29" s="583"/>
      <c r="F29" s="1011">
        <f>[4]Canada!B29</f>
        <v>14.534000000000001</v>
      </c>
      <c r="G29" s="841"/>
      <c r="H29" s="583"/>
      <c r="I29" s="160"/>
      <c r="J29" s="517"/>
      <c r="K29" s="560"/>
      <c r="L29" s="517"/>
      <c r="M29" s="517"/>
      <c r="N29" s="584"/>
      <c r="O29" s="245"/>
      <c r="P29" s="90"/>
    </row>
    <row r="30" spans="1:16" x14ac:dyDescent="0.25">
      <c r="A30" s="19">
        <v>1925</v>
      </c>
      <c r="B30" s="560"/>
      <c r="C30" s="582"/>
      <c r="D30" s="151"/>
      <c r="E30" s="583"/>
      <c r="F30" s="1011">
        <f>[4]Canada!B30</f>
        <v>13.176</v>
      </c>
      <c r="G30" s="841"/>
      <c r="H30" s="583"/>
      <c r="I30" s="160"/>
      <c r="J30" s="517"/>
      <c r="K30" s="560"/>
      <c r="L30" s="517"/>
      <c r="M30" s="517"/>
      <c r="N30" s="584"/>
      <c r="O30" s="245"/>
      <c r="P30" s="90"/>
    </row>
    <row r="31" spans="1:16" x14ac:dyDescent="0.25">
      <c r="A31" s="19">
        <v>1926</v>
      </c>
      <c r="B31" s="560"/>
      <c r="C31" s="582"/>
      <c r="D31" s="151"/>
      <c r="E31" s="583"/>
      <c r="F31" s="1011">
        <f>[4]Canada!B31</f>
        <v>14.010999999999999</v>
      </c>
      <c r="G31" s="841"/>
      <c r="H31" s="583"/>
      <c r="I31" s="160"/>
      <c r="J31" s="517"/>
      <c r="K31" s="560"/>
      <c r="L31" s="517"/>
      <c r="M31" s="518"/>
      <c r="N31" s="150"/>
      <c r="O31" s="245"/>
      <c r="P31" s="90"/>
    </row>
    <row r="32" spans="1:16" x14ac:dyDescent="0.25">
      <c r="A32" s="19">
        <v>1927</v>
      </c>
      <c r="B32" s="560"/>
      <c r="C32" s="582"/>
      <c r="D32" s="151"/>
      <c r="E32" s="583"/>
      <c r="F32" s="1011">
        <f>[4]Canada!B32</f>
        <v>14.691000000000001</v>
      </c>
      <c r="G32" s="841"/>
      <c r="H32" s="583"/>
      <c r="I32" s="160"/>
      <c r="J32" s="517"/>
      <c r="K32" s="560"/>
      <c r="L32" s="517"/>
      <c r="M32" s="518"/>
      <c r="N32" s="150"/>
      <c r="O32" s="245"/>
      <c r="P32" s="90"/>
    </row>
    <row r="33" spans="1:16" x14ac:dyDescent="0.25">
      <c r="A33" s="19">
        <v>1928</v>
      </c>
      <c r="B33" s="560"/>
      <c r="C33" s="582"/>
      <c r="D33" s="151"/>
      <c r="E33" s="583"/>
      <c r="F33" s="1011">
        <f>[4]Canada!B33</f>
        <v>15.315</v>
      </c>
      <c r="G33" s="841"/>
      <c r="H33" s="583"/>
      <c r="I33" s="160"/>
      <c r="J33" s="517"/>
      <c r="K33" s="560"/>
      <c r="L33" s="517"/>
      <c r="M33" s="518"/>
      <c r="N33" s="150"/>
      <c r="O33" s="245"/>
      <c r="P33" s="90"/>
    </row>
    <row r="34" spans="1:16" x14ac:dyDescent="0.25">
      <c r="A34" s="19">
        <v>1929</v>
      </c>
      <c r="B34" s="560"/>
      <c r="C34" s="582"/>
      <c r="D34" s="151"/>
      <c r="E34" s="583"/>
      <c r="F34" s="1011">
        <f>[4]Canada!B34</f>
        <v>15.641999999999999</v>
      </c>
      <c r="G34" s="841"/>
      <c r="H34" s="583"/>
      <c r="I34" s="160"/>
      <c r="J34" s="517"/>
      <c r="K34" s="560"/>
      <c r="L34" s="517"/>
      <c r="M34" s="518"/>
      <c r="N34" s="150"/>
      <c r="O34" s="245"/>
      <c r="P34" s="90"/>
    </row>
    <row r="35" spans="1:16" x14ac:dyDescent="0.25">
      <c r="A35" s="19">
        <v>1930</v>
      </c>
      <c r="B35" s="560"/>
      <c r="C35" s="582"/>
      <c r="D35" s="151"/>
      <c r="E35" s="583"/>
      <c r="F35" s="1011">
        <f>[4]Canada!B35</f>
        <v>16.102</v>
      </c>
      <c r="G35" s="841"/>
      <c r="H35" s="583"/>
      <c r="I35" s="160"/>
      <c r="J35" s="517"/>
      <c r="K35" s="560"/>
      <c r="L35" s="517"/>
      <c r="M35" s="518"/>
      <c r="N35" s="150"/>
      <c r="O35" s="245"/>
      <c r="P35" s="90"/>
    </row>
    <row r="36" spans="1:16" x14ac:dyDescent="0.25">
      <c r="A36" s="19">
        <v>1931</v>
      </c>
      <c r="B36" s="560"/>
      <c r="C36" s="582"/>
      <c r="D36" s="151"/>
      <c r="E36" s="583"/>
      <c r="F36" s="1011">
        <f>[4]Canada!B36</f>
        <v>16.603000000000002</v>
      </c>
      <c r="G36" s="841"/>
      <c r="H36" s="583"/>
      <c r="I36" s="160"/>
      <c r="J36" s="517"/>
      <c r="K36" s="560"/>
      <c r="L36" s="517"/>
      <c r="M36" s="518"/>
      <c r="N36" s="150">
        <f>'[14]Table C.4 (Census)'!$Y$5</f>
        <v>243.15603890465769</v>
      </c>
      <c r="O36" s="245"/>
      <c r="P36" s="90"/>
    </row>
    <row r="37" spans="1:16" x14ac:dyDescent="0.25">
      <c r="A37" s="19">
        <v>1932</v>
      </c>
      <c r="B37" s="560"/>
      <c r="C37" s="582"/>
      <c r="D37" s="151"/>
      <c r="E37" s="583"/>
      <c r="F37" s="1011">
        <f>[4]Canada!B37</f>
        <v>17.670000000000002</v>
      </c>
      <c r="G37" s="841"/>
      <c r="H37" s="583"/>
      <c r="I37" s="160"/>
      <c r="J37" s="517"/>
      <c r="K37" s="560"/>
      <c r="L37" s="517"/>
      <c r="M37" s="518"/>
      <c r="N37" s="150"/>
      <c r="O37" s="245"/>
      <c r="P37" s="90"/>
    </row>
    <row r="38" spans="1:16" x14ac:dyDescent="0.25">
      <c r="A38" s="19">
        <v>1933</v>
      </c>
      <c r="B38" s="560"/>
      <c r="C38" s="582"/>
      <c r="D38" s="151"/>
      <c r="E38" s="583"/>
      <c r="F38" s="1011">
        <f>[4]Canada!B38</f>
        <v>18.033000000000001</v>
      </c>
      <c r="G38" s="841"/>
      <c r="H38" s="583"/>
      <c r="I38" s="160"/>
      <c r="J38" s="517"/>
      <c r="K38" s="560"/>
      <c r="L38" s="517"/>
      <c r="M38" s="518"/>
      <c r="N38" s="150"/>
      <c r="O38" s="245"/>
      <c r="P38" s="90"/>
    </row>
    <row r="39" spans="1:16" x14ac:dyDescent="0.25">
      <c r="A39" s="19">
        <v>1934</v>
      </c>
      <c r="B39" s="560"/>
      <c r="C39" s="582"/>
      <c r="D39" s="151"/>
      <c r="E39" s="583"/>
      <c r="F39" s="1011">
        <f>[4]Canada!B39</f>
        <v>17.504000000000001</v>
      </c>
      <c r="G39" s="841"/>
      <c r="H39" s="583"/>
      <c r="I39" s="160"/>
      <c r="J39" s="517"/>
      <c r="K39" s="560"/>
      <c r="L39" s="517"/>
      <c r="M39" s="518"/>
      <c r="N39" s="150"/>
      <c r="O39" s="245"/>
      <c r="P39" s="90"/>
    </row>
    <row r="40" spans="1:16" x14ac:dyDescent="0.25">
      <c r="A40" s="19">
        <v>1935</v>
      </c>
      <c r="B40" s="560"/>
      <c r="C40" s="582"/>
      <c r="D40" s="151"/>
      <c r="E40" s="583"/>
      <c r="F40" s="1011">
        <f>[4]Canada!B40</f>
        <v>16.986999999999998</v>
      </c>
      <c r="G40" s="841"/>
      <c r="H40" s="583"/>
      <c r="I40" s="160"/>
      <c r="J40" s="517"/>
      <c r="K40" s="560"/>
      <c r="L40" s="517"/>
      <c r="M40" s="518"/>
      <c r="N40" s="150"/>
      <c r="O40" s="245"/>
      <c r="P40" s="90"/>
    </row>
    <row r="41" spans="1:16" x14ac:dyDescent="0.25">
      <c r="A41" s="19">
        <v>1936</v>
      </c>
      <c r="B41" s="560"/>
      <c r="C41" s="582"/>
      <c r="D41" s="151"/>
      <c r="E41" s="583"/>
      <c r="F41" s="1011">
        <f>[4]Canada!B41</f>
        <v>17.448</v>
      </c>
      <c r="G41" s="841"/>
      <c r="H41" s="583"/>
      <c r="I41" s="160"/>
      <c r="J41" s="517"/>
      <c r="K41" s="560"/>
      <c r="L41" s="517"/>
      <c r="M41" s="518"/>
      <c r="N41" s="150"/>
      <c r="O41" s="245"/>
      <c r="P41" s="90"/>
    </row>
    <row r="42" spans="1:16" x14ac:dyDescent="0.25">
      <c r="A42" s="19">
        <v>1937</v>
      </c>
      <c r="B42" s="560"/>
      <c r="C42" s="582"/>
      <c r="D42" s="151"/>
      <c r="E42" s="583"/>
      <c r="F42" s="1011">
        <f>[4]Canada!B42</f>
        <v>16.257000000000001</v>
      </c>
      <c r="G42" s="841"/>
      <c r="H42" s="583"/>
      <c r="I42" s="160"/>
      <c r="J42" s="517"/>
      <c r="K42" s="560"/>
      <c r="L42" s="517"/>
      <c r="M42" s="518"/>
      <c r="N42" s="150"/>
      <c r="O42" s="245"/>
      <c r="P42" s="90"/>
    </row>
    <row r="43" spans="1:16" x14ac:dyDescent="0.25">
      <c r="A43" s="19">
        <v>1938</v>
      </c>
      <c r="B43" s="560"/>
      <c r="C43" s="582"/>
      <c r="D43" s="151"/>
      <c r="E43" s="583"/>
      <c r="F43" s="1011">
        <f>[4]Canada!B43</f>
        <v>18.405000000000001</v>
      </c>
      <c r="G43" s="841"/>
      <c r="H43" s="583"/>
      <c r="I43" s="160"/>
      <c r="J43" s="517"/>
      <c r="K43" s="560"/>
      <c r="L43" s="517"/>
      <c r="M43" s="518"/>
      <c r="N43" s="150"/>
      <c r="O43" s="245"/>
      <c r="P43" s="90"/>
    </row>
    <row r="44" spans="1:16" x14ac:dyDescent="0.25">
      <c r="A44" s="19">
        <v>1939</v>
      </c>
      <c r="B44" s="560"/>
      <c r="C44" s="582"/>
      <c r="D44" s="151"/>
      <c r="E44" s="583"/>
      <c r="F44" s="1011">
        <f>[4]Canada!B44</f>
        <v>16.882999999999999</v>
      </c>
      <c r="G44" s="841"/>
      <c r="H44" s="583"/>
      <c r="I44" s="160"/>
      <c r="J44" s="517"/>
      <c r="K44" s="560"/>
      <c r="L44" s="517"/>
      <c r="M44" s="518"/>
      <c r="N44" s="150"/>
      <c r="O44" s="245"/>
      <c r="P44" s="90"/>
    </row>
    <row r="45" spans="1:16" x14ac:dyDescent="0.25">
      <c r="A45" s="19">
        <v>1940</v>
      </c>
      <c r="B45" s="560"/>
      <c r="C45" s="582"/>
      <c r="D45" s="151"/>
      <c r="E45" s="583"/>
      <c r="F45" s="1011">
        <f>[4]Canada!B45</f>
        <v>14.706</v>
      </c>
      <c r="G45" s="841"/>
      <c r="H45" s="583"/>
      <c r="I45" s="160"/>
      <c r="J45" s="517"/>
      <c r="K45" s="560"/>
      <c r="L45" s="517"/>
      <c r="M45" s="518"/>
      <c r="N45" s="150"/>
      <c r="O45" s="245"/>
      <c r="P45" s="90"/>
    </row>
    <row r="46" spans="1:16" x14ac:dyDescent="0.25">
      <c r="A46" s="19">
        <v>1941</v>
      </c>
      <c r="B46" s="560"/>
      <c r="C46" s="582"/>
      <c r="D46" s="151"/>
      <c r="E46" s="583"/>
      <c r="F46" s="1011">
        <f>[4]Canada!B46</f>
        <v>13.297000000000001</v>
      </c>
      <c r="G46" s="841"/>
      <c r="H46" s="583"/>
      <c r="I46" s="160"/>
      <c r="J46" s="517"/>
      <c r="K46" s="560"/>
      <c r="L46" s="517"/>
      <c r="M46" s="518"/>
      <c r="N46" s="150">
        <f>'[14]Table C.4 (Census)'!$Y$6</f>
        <v>227.04562473733773</v>
      </c>
      <c r="O46" s="245"/>
      <c r="P46" s="90"/>
    </row>
    <row r="47" spans="1:16" x14ac:dyDescent="0.25">
      <c r="A47" s="19">
        <v>1942</v>
      </c>
      <c r="B47" s="560"/>
      <c r="C47" s="582"/>
      <c r="D47" s="151"/>
      <c r="E47" s="583"/>
      <c r="F47" s="1011">
        <f>[4]Canada!B47</f>
        <v>11.297000000000001</v>
      </c>
      <c r="G47" s="841"/>
      <c r="H47" s="583"/>
      <c r="I47" s="160"/>
      <c r="J47" s="517"/>
      <c r="K47" s="560"/>
      <c r="L47" s="517"/>
      <c r="M47" s="518"/>
      <c r="N47" s="150"/>
      <c r="O47" s="245"/>
      <c r="P47" s="90"/>
    </row>
    <row r="48" spans="1:16" x14ac:dyDescent="0.25">
      <c r="A48" s="19">
        <v>1943</v>
      </c>
      <c r="B48" s="560"/>
      <c r="C48" s="582"/>
      <c r="D48" s="151"/>
      <c r="E48" s="583"/>
      <c r="F48" s="1011">
        <f>[4]Canada!B48</f>
        <v>10.718</v>
      </c>
      <c r="G48" s="841"/>
      <c r="H48" s="583"/>
      <c r="I48" s="160"/>
      <c r="J48" s="517"/>
      <c r="K48" s="560"/>
      <c r="L48" s="517"/>
      <c r="M48" s="518"/>
      <c r="N48" s="150"/>
      <c r="O48" s="245"/>
      <c r="P48" s="90"/>
    </row>
    <row r="49" spans="1:16" x14ac:dyDescent="0.25">
      <c r="A49" s="19">
        <v>1944</v>
      </c>
      <c r="B49" s="560"/>
      <c r="C49" s="582"/>
      <c r="D49" s="151"/>
      <c r="E49" s="583"/>
      <c r="F49" s="1011">
        <f>[4]Canada!B49</f>
        <v>10.009</v>
      </c>
      <c r="G49" s="841"/>
      <c r="H49" s="583"/>
      <c r="I49" s="160"/>
      <c r="J49" s="517"/>
      <c r="K49" s="560"/>
      <c r="L49" s="517"/>
      <c r="M49" s="518"/>
      <c r="N49" s="150"/>
      <c r="O49" s="245"/>
      <c r="P49" s="90"/>
    </row>
    <row r="50" spans="1:16" x14ac:dyDescent="0.25">
      <c r="A50" s="19">
        <v>1945</v>
      </c>
      <c r="B50" s="560"/>
      <c r="C50" s="582"/>
      <c r="D50" s="151"/>
      <c r="E50" s="583"/>
      <c r="F50" s="1011">
        <f>[4]Canada!B50</f>
        <v>10.121</v>
      </c>
      <c r="G50" s="841"/>
      <c r="H50" s="583"/>
      <c r="I50" s="160"/>
      <c r="J50" s="517"/>
      <c r="K50" s="560"/>
      <c r="L50" s="517"/>
      <c r="M50" s="518"/>
      <c r="N50" s="150"/>
      <c r="O50" s="245"/>
      <c r="P50" s="90"/>
    </row>
    <row r="51" spans="1:16" x14ac:dyDescent="0.25">
      <c r="A51" s="19">
        <v>1946</v>
      </c>
      <c r="B51" s="560"/>
      <c r="C51" s="582"/>
      <c r="D51" s="151"/>
      <c r="E51" s="583"/>
      <c r="F51" s="1011">
        <f>[4]Canada!B51</f>
        <v>10.724</v>
      </c>
      <c r="G51" s="841"/>
      <c r="H51" s="583"/>
      <c r="I51" s="160"/>
      <c r="J51" s="517"/>
      <c r="K51" s="560"/>
      <c r="L51" s="517"/>
      <c r="M51" s="518"/>
      <c r="N51" s="150"/>
      <c r="O51" s="245"/>
      <c r="P51" s="90"/>
    </row>
    <row r="52" spans="1:16" x14ac:dyDescent="0.25">
      <c r="A52" s="19">
        <v>1947</v>
      </c>
      <c r="B52" s="560"/>
      <c r="C52" s="582"/>
      <c r="D52" s="151"/>
      <c r="E52" s="583"/>
      <c r="F52" s="1011">
        <f>[4]Canada!B52</f>
        <v>10.993</v>
      </c>
      <c r="G52" s="841"/>
      <c r="H52" s="583"/>
      <c r="I52" s="160"/>
      <c r="J52" s="517"/>
      <c r="K52" s="560"/>
      <c r="L52" s="517"/>
      <c r="M52" s="518"/>
      <c r="N52" s="150"/>
      <c r="O52" s="245"/>
      <c r="P52" s="90"/>
    </row>
    <row r="53" spans="1:16" x14ac:dyDescent="0.25">
      <c r="A53" s="19">
        <v>1948</v>
      </c>
      <c r="B53" s="560"/>
      <c r="C53" s="582"/>
      <c r="D53" s="151"/>
      <c r="E53" s="583"/>
      <c r="F53" s="1011">
        <f>[4]Canada!B53</f>
        <v>10.39</v>
      </c>
      <c r="G53" s="841"/>
      <c r="H53" s="583"/>
      <c r="I53" s="160"/>
      <c r="J53" s="517"/>
      <c r="K53" s="560"/>
      <c r="L53" s="517"/>
      <c r="M53" s="518"/>
      <c r="N53" s="150"/>
      <c r="O53" s="245"/>
      <c r="P53" s="90"/>
    </row>
    <row r="54" spans="1:16" x14ac:dyDescent="0.25">
      <c r="A54" s="19">
        <v>1949</v>
      </c>
      <c r="B54" s="560"/>
      <c r="C54" s="582"/>
      <c r="D54" s="151"/>
      <c r="E54" s="583"/>
      <c r="F54" s="1011">
        <f>[4]Canada!B54</f>
        <v>10.685</v>
      </c>
      <c r="G54" s="841"/>
      <c r="H54" s="583"/>
      <c r="I54" s="160"/>
      <c r="J54" s="517"/>
      <c r="K54" s="560"/>
      <c r="L54" s="517"/>
      <c r="M54" s="518"/>
      <c r="N54" s="150"/>
      <c r="O54" s="245"/>
      <c r="P54" s="90"/>
    </row>
    <row r="55" spans="1:16" x14ac:dyDescent="0.25">
      <c r="A55" s="19">
        <v>1950</v>
      </c>
      <c r="B55" s="560"/>
      <c r="C55" s="582"/>
      <c r="D55" s="151"/>
      <c r="E55" s="583"/>
      <c r="F55" s="1011">
        <f>[4]Canada!B55</f>
        <v>10.878</v>
      </c>
      <c r="G55" s="841"/>
      <c r="H55" s="583"/>
      <c r="I55" s="160"/>
      <c r="J55" s="517"/>
      <c r="K55" s="560"/>
      <c r="L55" s="517"/>
      <c r="M55" s="585">
        <f>'[14]Table C.5 (Manf)'!$I10</f>
        <v>153.84604651303445</v>
      </c>
      <c r="N55" s="150"/>
      <c r="O55" s="245"/>
      <c r="P55" s="90"/>
    </row>
    <row r="56" spans="1:16" x14ac:dyDescent="0.25">
      <c r="A56" s="19">
        <v>1951</v>
      </c>
      <c r="B56" s="560"/>
      <c r="C56" s="582"/>
      <c r="D56" s="151"/>
      <c r="E56" s="583"/>
      <c r="F56" s="1011">
        <f>[4]Canada!B56</f>
        <v>10.032</v>
      </c>
      <c r="G56" s="841"/>
      <c r="H56" s="583"/>
      <c r="I56" s="160"/>
      <c r="J56" s="517"/>
      <c r="K56" s="560"/>
      <c r="L56" s="517"/>
      <c r="M56" s="518"/>
      <c r="N56" s="586">
        <f>'[14]Table C.4 (Census)'!$Y$7</f>
        <v>173.77000929417966</v>
      </c>
      <c r="O56" s="245"/>
      <c r="P56" s="90"/>
    </row>
    <row r="57" spans="1:16" x14ac:dyDescent="0.25">
      <c r="A57" s="19">
        <v>1952</v>
      </c>
      <c r="B57" s="560"/>
      <c r="C57" s="582"/>
      <c r="D57" s="151"/>
      <c r="E57" s="583"/>
      <c r="F57" s="1011">
        <f>[4]Canada!B57</f>
        <v>9.8450000000000006</v>
      </c>
      <c r="G57" s="841"/>
      <c r="H57" s="583"/>
      <c r="I57" s="160"/>
      <c r="J57" s="517"/>
      <c r="K57" s="560"/>
      <c r="L57" s="517"/>
      <c r="M57" s="518"/>
      <c r="N57" s="150"/>
      <c r="O57" s="245"/>
      <c r="P57" s="90"/>
    </row>
    <row r="58" spans="1:16" x14ac:dyDescent="0.25">
      <c r="A58" s="19">
        <v>1953</v>
      </c>
      <c r="B58" s="560"/>
      <c r="C58" s="582"/>
      <c r="D58" s="151"/>
      <c r="E58" s="583"/>
      <c r="F58" s="1011">
        <f>[4]Canada!B58</f>
        <v>9.8759999999999994</v>
      </c>
      <c r="G58" s="841"/>
      <c r="H58" s="583"/>
      <c r="I58" s="160"/>
      <c r="J58" s="517"/>
      <c r="K58" s="560"/>
      <c r="L58" s="517"/>
      <c r="M58" s="518">
        <f>'[14]Table C.5 (Manf)'!$I13</f>
        <v>151.6465951712764</v>
      </c>
      <c r="N58" s="150"/>
      <c r="O58" s="245"/>
      <c r="P58" s="90"/>
    </row>
    <row r="59" spans="1:16" x14ac:dyDescent="0.25">
      <c r="A59" s="19">
        <v>1954</v>
      </c>
      <c r="B59" s="560"/>
      <c r="C59" s="582"/>
      <c r="D59" s="151"/>
      <c r="E59" s="583"/>
      <c r="F59" s="1011">
        <f>[4]Canada!B59</f>
        <v>10.331</v>
      </c>
      <c r="G59" s="841"/>
      <c r="H59" s="583"/>
      <c r="I59" s="160"/>
      <c r="J59" s="517"/>
      <c r="K59" s="560"/>
      <c r="L59" s="517"/>
      <c r="M59" s="518"/>
      <c r="N59" s="150"/>
      <c r="O59" s="245"/>
      <c r="P59" s="90"/>
    </row>
    <row r="60" spans="1:16" x14ac:dyDescent="0.25">
      <c r="A60" s="19">
        <v>1955</v>
      </c>
      <c r="B60" s="560"/>
      <c r="C60" s="582"/>
      <c r="D60" s="151"/>
      <c r="E60" s="583"/>
      <c r="F60" s="1011">
        <f>[4]Canada!B60</f>
        <v>10.189</v>
      </c>
      <c r="G60" s="841"/>
      <c r="H60" s="583"/>
      <c r="I60" s="160"/>
      <c r="J60" s="517"/>
      <c r="K60" s="560"/>
      <c r="L60" s="517"/>
      <c r="M60" s="518"/>
      <c r="N60" s="150"/>
      <c r="O60" s="245"/>
      <c r="P60" s="90"/>
    </row>
    <row r="61" spans="1:16" x14ac:dyDescent="0.25">
      <c r="A61" s="19">
        <v>1956</v>
      </c>
      <c r="B61" s="560"/>
      <c r="C61" s="582"/>
      <c r="D61" s="151"/>
      <c r="E61" s="583"/>
      <c r="F61" s="1011">
        <f>[4]Canada!B61</f>
        <v>9.625</v>
      </c>
      <c r="G61" s="841"/>
      <c r="H61" s="583"/>
      <c r="I61" s="160"/>
      <c r="J61" s="517"/>
      <c r="K61" s="560"/>
      <c r="L61" s="517"/>
      <c r="M61" s="518">
        <f>'[14]Table C.5 (Manf)'!$I16</f>
        <v>158.19155745348132</v>
      </c>
      <c r="N61" s="150"/>
      <c r="O61" s="245"/>
      <c r="P61" s="90"/>
    </row>
    <row r="62" spans="1:16" x14ac:dyDescent="0.25">
      <c r="A62" s="19">
        <v>1957</v>
      </c>
      <c r="B62" s="560"/>
      <c r="C62" s="582"/>
      <c r="D62" s="151"/>
      <c r="E62" s="583"/>
      <c r="F62" s="1011">
        <f>[4]Canada!B62</f>
        <v>9.6389999999999993</v>
      </c>
      <c r="G62" s="841"/>
      <c r="H62" s="583"/>
      <c r="I62" s="160"/>
      <c r="J62" s="517"/>
      <c r="K62" s="560"/>
      <c r="L62" s="517"/>
      <c r="M62" s="518"/>
      <c r="N62" s="150"/>
      <c r="O62" s="245"/>
      <c r="P62" s="90"/>
    </row>
    <row r="63" spans="1:16" x14ac:dyDescent="0.25">
      <c r="A63" s="19">
        <v>1958</v>
      </c>
      <c r="B63" s="560"/>
      <c r="C63" s="582"/>
      <c r="D63" s="151"/>
      <c r="E63" s="583"/>
      <c r="F63" s="1011">
        <f>[4]Canada!B63</f>
        <v>9.8889999999999993</v>
      </c>
      <c r="G63" s="841"/>
      <c r="H63" s="583"/>
      <c r="I63" s="160"/>
      <c r="J63" s="517"/>
      <c r="K63" s="560"/>
      <c r="L63" s="517"/>
      <c r="M63" s="518"/>
      <c r="N63" s="150"/>
      <c r="O63" s="245"/>
      <c r="P63" s="90"/>
    </row>
    <row r="64" spans="1:16" x14ac:dyDescent="0.25">
      <c r="A64" s="19">
        <v>1959</v>
      </c>
      <c r="B64" s="560"/>
      <c r="C64" s="582"/>
      <c r="D64" s="151">
        <v>37.1</v>
      </c>
      <c r="E64" s="583"/>
      <c r="F64" s="1011">
        <f>[4]Canada!B64</f>
        <v>9.7349999999999994</v>
      </c>
      <c r="G64" s="841"/>
      <c r="H64" s="583"/>
      <c r="I64" s="160"/>
      <c r="J64" s="517"/>
      <c r="K64" s="560"/>
      <c r="L64" s="517"/>
      <c r="M64" s="518">
        <f>'[14]Table C.5 (Manf)'!$I19</f>
        <v>159.08733743740163</v>
      </c>
      <c r="N64" s="150"/>
      <c r="O64" s="245"/>
      <c r="P64" s="90"/>
    </row>
    <row r="65" spans="1:16" x14ac:dyDescent="0.25">
      <c r="A65" s="19">
        <v>1960</v>
      </c>
      <c r="B65" s="560"/>
      <c r="C65" s="582"/>
      <c r="D65" s="151"/>
      <c r="E65" s="583"/>
      <c r="F65" s="1011">
        <f>[4]Canada!B65</f>
        <v>9.7680000000000007</v>
      </c>
      <c r="G65" s="841"/>
      <c r="H65" s="583"/>
      <c r="I65" s="160"/>
      <c r="J65" s="517"/>
      <c r="K65" s="560"/>
      <c r="L65" s="517"/>
      <c r="M65" s="518"/>
      <c r="N65" s="150"/>
      <c r="O65" s="245"/>
      <c r="P65" s="90"/>
    </row>
    <row r="66" spans="1:16" x14ac:dyDescent="0.25">
      <c r="A66" s="19">
        <v>1961</v>
      </c>
      <c r="B66" s="560"/>
      <c r="C66" s="582"/>
      <c r="D66" s="151">
        <v>36.799999999999997</v>
      </c>
      <c r="E66" s="583"/>
      <c r="F66" s="1011">
        <f>[4]Canada!B66</f>
        <v>9.9260000000000002</v>
      </c>
      <c r="G66" s="841"/>
      <c r="H66" s="583"/>
      <c r="I66" s="160"/>
      <c r="J66" s="517"/>
      <c r="K66" s="560"/>
      <c r="L66" s="517"/>
      <c r="M66" s="518"/>
      <c r="N66" s="150">
        <f>'[14]Table C.4 (Census)'!$Y$8</f>
        <v>187.69500075920186</v>
      </c>
      <c r="O66" s="245"/>
      <c r="P66" s="90"/>
    </row>
    <row r="67" spans="1:16" x14ac:dyDescent="0.25">
      <c r="A67" s="19">
        <v>1962</v>
      </c>
      <c r="B67" s="560"/>
      <c r="C67" s="582"/>
      <c r="D67" s="151"/>
      <c r="E67" s="583"/>
      <c r="F67" s="1011">
        <f>[4]Canada!B67</f>
        <v>9.3710000000000004</v>
      </c>
      <c r="G67" s="841"/>
      <c r="H67" s="583"/>
      <c r="I67" s="160"/>
      <c r="J67" s="517"/>
      <c r="K67" s="560"/>
      <c r="L67" s="517"/>
      <c r="M67" s="518"/>
      <c r="N67" s="150"/>
      <c r="O67" s="245"/>
      <c r="P67" s="90"/>
    </row>
    <row r="68" spans="1:16" x14ac:dyDescent="0.25">
      <c r="A68" s="19">
        <v>1963</v>
      </c>
      <c r="B68" s="560"/>
      <c r="C68" s="582"/>
      <c r="D68" s="151"/>
      <c r="E68" s="583"/>
      <c r="F68" s="1011">
        <f>[4]Canada!B68</f>
        <v>9.1419999999999995</v>
      </c>
      <c r="G68" s="841"/>
      <c r="H68" s="583"/>
      <c r="I68" s="160"/>
      <c r="J68" s="517"/>
      <c r="K68" s="560"/>
      <c r="L68" s="517"/>
      <c r="M68" s="518"/>
      <c r="N68" s="150"/>
      <c r="O68" s="245"/>
      <c r="P68" s="90"/>
    </row>
    <row r="69" spans="1:16" x14ac:dyDescent="0.25">
      <c r="A69" s="19">
        <v>1964</v>
      </c>
      <c r="B69" s="560"/>
      <c r="C69" s="582"/>
      <c r="D69" s="151"/>
      <c r="E69" s="583"/>
      <c r="F69" s="1011">
        <f>[4]Canada!B69</f>
        <v>9.3819999999999997</v>
      </c>
      <c r="G69" s="841"/>
      <c r="H69" s="583"/>
      <c r="I69" s="160"/>
      <c r="J69" s="517"/>
      <c r="K69" s="560"/>
      <c r="L69" s="517"/>
      <c r="M69" s="518">
        <f>'[14]Table C.5 (Manf)'!$I24</f>
        <v>165.36978222343802</v>
      </c>
      <c r="N69" s="150"/>
      <c r="O69" s="245"/>
      <c r="P69" s="90"/>
    </row>
    <row r="70" spans="1:16" x14ac:dyDescent="0.25">
      <c r="A70" s="19">
        <v>1965</v>
      </c>
      <c r="B70" s="560"/>
      <c r="C70" s="582">
        <v>37.1</v>
      </c>
      <c r="D70" s="151"/>
      <c r="E70" s="583"/>
      <c r="F70" s="1011">
        <f>[4]Canada!B70</f>
        <v>9.2010000000000005</v>
      </c>
      <c r="G70" s="841"/>
      <c r="H70" s="583"/>
      <c r="I70" s="160"/>
      <c r="J70" s="517"/>
      <c r="K70" s="560"/>
      <c r="L70" s="517"/>
      <c r="M70" s="518"/>
      <c r="N70" s="150"/>
      <c r="O70" s="245"/>
      <c r="P70" s="90"/>
    </row>
    <row r="71" spans="1:16" x14ac:dyDescent="0.25">
      <c r="A71" s="19">
        <v>1966</v>
      </c>
      <c r="B71" s="560"/>
      <c r="C71" s="582"/>
      <c r="D71" s="151"/>
      <c r="E71" s="583"/>
      <c r="F71" s="1011">
        <f>[4]Canada!B71</f>
        <v>8.9079999999999995</v>
      </c>
      <c r="G71" s="841"/>
      <c r="H71" s="583"/>
      <c r="I71" s="160"/>
      <c r="J71" s="517"/>
      <c r="K71" s="560"/>
      <c r="L71" s="517"/>
      <c r="M71" s="518"/>
      <c r="N71" s="150"/>
      <c r="O71" s="245"/>
      <c r="P71" s="90"/>
    </row>
    <row r="72" spans="1:16" x14ac:dyDescent="0.25">
      <c r="A72" s="19">
        <v>1967</v>
      </c>
      <c r="B72" s="560"/>
      <c r="C72" s="582"/>
      <c r="D72" s="151"/>
      <c r="E72" s="583"/>
      <c r="F72" s="1011">
        <f>[4]Canada!B72</f>
        <v>8.9969999999999999</v>
      </c>
      <c r="G72" s="841"/>
      <c r="H72" s="583"/>
      <c r="I72" s="160"/>
      <c r="J72" s="517"/>
      <c r="K72" s="560"/>
      <c r="L72" s="587">
        <f>'[14]Table C.3 (OECD LMS)'!$G$4</f>
        <v>177.92</v>
      </c>
      <c r="M72" s="588">
        <f>'[14]Table C.5 (Manf)'!$I$27</f>
        <v>163.07688791766029</v>
      </c>
      <c r="N72" s="150"/>
      <c r="O72" s="245"/>
      <c r="P72" s="90"/>
    </row>
    <row r="73" spans="1:16" x14ac:dyDescent="0.25">
      <c r="A73" s="19">
        <v>1968</v>
      </c>
      <c r="B73" s="560"/>
      <c r="C73" s="582"/>
      <c r="D73" s="151"/>
      <c r="E73" s="583"/>
      <c r="F73" s="1011">
        <f>[4]Canada!B73</f>
        <v>9.0350000000000001</v>
      </c>
      <c r="G73" s="841"/>
      <c r="H73" s="583"/>
      <c r="I73" s="160"/>
      <c r="J73" s="517"/>
      <c r="K73" s="560"/>
      <c r="L73" s="517"/>
      <c r="M73" s="518"/>
      <c r="N73" s="150"/>
      <c r="O73" s="245"/>
      <c r="P73" s="90"/>
    </row>
    <row r="74" spans="1:16" x14ac:dyDescent="0.25">
      <c r="A74" s="19">
        <v>1969</v>
      </c>
      <c r="B74" s="560"/>
      <c r="C74" s="582"/>
      <c r="D74" s="151">
        <v>38</v>
      </c>
      <c r="E74" s="583"/>
      <c r="F74" s="1011">
        <f>[4]Canada!B74</f>
        <v>9.0079999999999991</v>
      </c>
      <c r="G74" s="841"/>
      <c r="H74" s="583"/>
      <c r="I74" s="160"/>
      <c r="J74" s="517"/>
      <c r="K74" s="560"/>
      <c r="L74" s="517"/>
      <c r="M74" s="518"/>
      <c r="N74" s="150"/>
      <c r="O74" s="245"/>
      <c r="P74" s="90"/>
    </row>
    <row r="75" spans="1:16" x14ac:dyDescent="0.25">
      <c r="A75" s="19">
        <v>1970</v>
      </c>
      <c r="B75" s="560"/>
      <c r="C75" s="582"/>
      <c r="D75" s="151"/>
      <c r="E75" s="583"/>
      <c r="F75" s="1011">
        <f>[4]Canada!B75</f>
        <v>8.9689999999999994</v>
      </c>
      <c r="G75" s="841"/>
      <c r="H75" s="583"/>
      <c r="I75" s="160"/>
      <c r="J75" s="517"/>
      <c r="K75" s="560"/>
      <c r="L75" s="517"/>
      <c r="M75" s="518"/>
      <c r="N75" s="150"/>
      <c r="O75" s="245"/>
      <c r="P75" s="90"/>
    </row>
    <row r="76" spans="1:16" x14ac:dyDescent="0.25">
      <c r="A76" s="19">
        <v>1971</v>
      </c>
      <c r="B76" s="560"/>
      <c r="C76" s="582">
        <v>39.9</v>
      </c>
      <c r="D76" s="151">
        <v>39.799999999999997</v>
      </c>
      <c r="E76" s="583"/>
      <c r="F76" s="1011">
        <f>[4]Canada!B76</f>
        <v>8.8659999999999997</v>
      </c>
      <c r="G76" s="841"/>
      <c r="H76" s="583"/>
      <c r="I76" s="165"/>
      <c r="J76" s="518"/>
      <c r="K76" s="589"/>
      <c r="L76" s="518"/>
      <c r="M76" s="518"/>
      <c r="N76" s="150">
        <f>'[14]Table C.4 (Census)'!$Y$9</f>
        <v>203.7127592236514</v>
      </c>
      <c r="O76" s="258"/>
      <c r="P76" s="90"/>
    </row>
    <row r="77" spans="1:16" x14ac:dyDescent="0.25">
      <c r="A77" s="19">
        <v>1972</v>
      </c>
      <c r="B77" s="560"/>
      <c r="C77" s="582"/>
      <c r="D77" s="151"/>
      <c r="E77" s="583"/>
      <c r="F77" s="1011">
        <f>[4]Canada!B77</f>
        <v>8.9160000000000004</v>
      </c>
      <c r="G77" s="841"/>
      <c r="H77" s="583"/>
      <c r="I77" s="165"/>
      <c r="J77" s="518"/>
      <c r="K77" s="589"/>
      <c r="L77" s="518"/>
      <c r="M77" s="518"/>
      <c r="N77" s="150"/>
      <c r="O77" s="258"/>
      <c r="P77" s="90"/>
    </row>
    <row r="78" spans="1:16" x14ac:dyDescent="0.25">
      <c r="A78" s="19">
        <v>1973</v>
      </c>
      <c r="B78" s="560"/>
      <c r="C78" s="582"/>
      <c r="D78" s="151"/>
      <c r="E78" s="583"/>
      <c r="F78" s="1011">
        <f>[4]Canada!B78</f>
        <v>8.9820000000000011</v>
      </c>
      <c r="G78" s="841"/>
      <c r="H78" s="583"/>
      <c r="I78" s="165"/>
      <c r="J78" s="518"/>
      <c r="K78" s="589"/>
      <c r="L78" s="518">
        <f>'[14]Table C.3 (OECD LMS)'!$G$10</f>
        <v>178.61395570373898</v>
      </c>
      <c r="M78" s="518"/>
      <c r="N78" s="150"/>
      <c r="O78" s="258"/>
      <c r="P78" s="90"/>
    </row>
    <row r="79" spans="1:16" x14ac:dyDescent="0.25">
      <c r="A79" s="19">
        <v>1974</v>
      </c>
      <c r="B79" s="560"/>
      <c r="C79" s="582"/>
      <c r="D79" s="151"/>
      <c r="E79" s="583"/>
      <c r="F79" s="1011">
        <f>[4]Canada!B79</f>
        <v>8.9670000000000005</v>
      </c>
      <c r="G79" s="841"/>
      <c r="H79" s="583"/>
      <c r="I79" s="165"/>
      <c r="J79" s="518"/>
      <c r="K79" s="589"/>
      <c r="L79" s="518"/>
      <c r="M79" s="518"/>
      <c r="N79" s="150"/>
      <c r="O79" s="258"/>
      <c r="P79" s="90"/>
    </row>
    <row r="80" spans="1:16" x14ac:dyDescent="0.25">
      <c r="A80" s="19">
        <v>1975</v>
      </c>
      <c r="B80" s="560"/>
      <c r="C80" s="582">
        <v>37.1</v>
      </c>
      <c r="D80" s="151"/>
      <c r="E80" s="583"/>
      <c r="F80" s="1011">
        <f>[4]Canada!B80</f>
        <v>8.9110000000000014</v>
      </c>
      <c r="G80" s="841"/>
      <c r="H80" s="583"/>
      <c r="I80" s="165"/>
      <c r="J80" s="518"/>
      <c r="K80" s="589"/>
      <c r="L80" s="518"/>
      <c r="M80" s="518"/>
      <c r="N80" s="150"/>
      <c r="O80" s="258"/>
      <c r="P80" s="90"/>
    </row>
    <row r="81" spans="1:16" x14ac:dyDescent="0.25">
      <c r="A81" s="19">
        <v>1976</v>
      </c>
      <c r="B81" s="590">
        <f>'[15]StatCan_Table_206-0033.csv'!$F80</f>
        <v>0.3</v>
      </c>
      <c r="C81" s="582"/>
      <c r="D81" s="151"/>
      <c r="E81" s="583"/>
      <c r="F81" s="1011">
        <f>[4]Canada!B81</f>
        <v>8.2880000000000003</v>
      </c>
      <c r="G81" s="841"/>
      <c r="H81" s="583"/>
      <c r="I81" s="591">
        <f>'[16]StatCan_Table_206-0041'!$I41</f>
        <v>13</v>
      </c>
      <c r="J81" s="518"/>
      <c r="K81" s="589"/>
      <c r="L81" s="518"/>
      <c r="M81" s="518"/>
      <c r="N81" s="150"/>
      <c r="O81" s="258"/>
      <c r="P81" s="90"/>
    </row>
    <row r="82" spans="1:16" x14ac:dyDescent="0.25">
      <c r="A82" s="19">
        <v>1977</v>
      </c>
      <c r="B82" s="590">
        <f>'[15]StatCan_Table_206-0033.csv'!$F81</f>
        <v>0.28599999999999998</v>
      </c>
      <c r="C82" s="582"/>
      <c r="D82" s="151"/>
      <c r="E82" s="583"/>
      <c r="F82" s="1011">
        <f>[4]Canada!B82</f>
        <v>8.011000000000001</v>
      </c>
      <c r="G82" s="841"/>
      <c r="H82" s="583"/>
      <c r="I82" s="591">
        <f>'[16]StatCan_Table_206-0041'!$I42</f>
        <v>13.6</v>
      </c>
      <c r="J82" s="518"/>
      <c r="K82" s="589"/>
      <c r="L82" s="518"/>
      <c r="M82" s="518"/>
      <c r="N82" s="150"/>
      <c r="O82" s="258"/>
      <c r="P82" s="90"/>
    </row>
    <row r="83" spans="1:16" x14ac:dyDescent="0.25">
      <c r="A83" s="19">
        <v>1978</v>
      </c>
      <c r="B83" s="590">
        <f>'[15]StatCan_Table_206-0033.csv'!$F82</f>
        <v>0.29099999999999998</v>
      </c>
      <c r="C83" s="582"/>
      <c r="D83" s="151"/>
      <c r="E83" s="583"/>
      <c r="F83" s="1011">
        <f>[4]Canada!B83</f>
        <v>8.1010000000000009</v>
      </c>
      <c r="G83" s="841"/>
      <c r="H83" s="583"/>
      <c r="I83" s="591">
        <f>'[16]StatCan_Table_206-0041'!$I43</f>
        <v>12.9</v>
      </c>
      <c r="J83" s="518"/>
      <c r="K83" s="589"/>
      <c r="L83" s="518"/>
      <c r="M83" s="518"/>
      <c r="N83" s="150"/>
      <c r="O83" s="258"/>
      <c r="P83" s="90"/>
    </row>
    <row r="84" spans="1:16" x14ac:dyDescent="0.25">
      <c r="A84" s="19">
        <v>1979</v>
      </c>
      <c r="B84" s="590">
        <f>'[15]StatCan_Table_206-0033.csv'!$F83</f>
        <v>0.28599999999999998</v>
      </c>
      <c r="C84" s="582">
        <v>36.6</v>
      </c>
      <c r="D84" s="151"/>
      <c r="E84" s="583"/>
      <c r="F84" s="1011">
        <f>[4]Canada!B84</f>
        <v>8.4570000000000007</v>
      </c>
      <c r="G84" s="841"/>
      <c r="H84" s="583"/>
      <c r="I84" s="591">
        <f>'[16]StatCan_Table_206-0041'!$I44</f>
        <v>13.1</v>
      </c>
      <c r="J84" s="518"/>
      <c r="K84" s="589"/>
      <c r="L84" s="518"/>
      <c r="M84" s="518"/>
      <c r="N84" s="150"/>
      <c r="O84" s="258"/>
      <c r="P84" s="90"/>
    </row>
    <row r="85" spans="1:16" x14ac:dyDescent="0.25">
      <c r="A85" s="19">
        <v>1980</v>
      </c>
      <c r="B85" s="590">
        <f>'[15]StatCan_Table_206-0033.csv'!$F84</f>
        <v>0.28599999999999998</v>
      </c>
      <c r="C85" s="582"/>
      <c r="D85" s="151"/>
      <c r="E85" s="583"/>
      <c r="F85" s="1011">
        <f>[4]Canada!B85</f>
        <v>8.8840000000000003</v>
      </c>
      <c r="G85" s="841"/>
      <c r="H85" s="583"/>
      <c r="I85" s="591">
        <f>'[16]StatCan_Table_206-0041'!$I45</f>
        <v>12.7</v>
      </c>
      <c r="J85" s="518"/>
      <c r="K85" s="589"/>
      <c r="L85" s="518"/>
      <c r="M85" s="518"/>
      <c r="N85" s="150"/>
      <c r="O85" s="258"/>
      <c r="P85" s="90"/>
    </row>
    <row r="86" spans="1:16" x14ac:dyDescent="0.25">
      <c r="A86" s="19">
        <v>1981</v>
      </c>
      <c r="B86" s="590">
        <f>'[15]StatCan_Table_206-0033.csv'!$F85</f>
        <v>0.28499999999999998</v>
      </c>
      <c r="C86" s="582"/>
      <c r="D86" s="151"/>
      <c r="E86" s="583"/>
      <c r="F86" s="1011">
        <f>[4]Canada!B86</f>
        <v>8.5460000000000012</v>
      </c>
      <c r="G86" s="1010"/>
      <c r="H86" s="583"/>
      <c r="I86" s="591">
        <f>'[16]StatCan_Table_206-0041'!$I46</f>
        <v>12</v>
      </c>
      <c r="J86" s="518"/>
      <c r="K86" s="589"/>
      <c r="L86" s="518">
        <f>'[14]Table C.3 (OECD LMS)'!$G$18</f>
        <v>179.26750216076059</v>
      </c>
      <c r="M86" s="518"/>
      <c r="N86" s="150"/>
      <c r="O86" s="258"/>
      <c r="P86" s="90"/>
    </row>
    <row r="87" spans="1:16" x14ac:dyDescent="0.25">
      <c r="A87" s="19">
        <v>1982</v>
      </c>
      <c r="B87" s="590">
        <f>'[15]StatCan_Table_206-0033.csv'!$F86</f>
        <v>0.28799999999999998</v>
      </c>
      <c r="C87" s="582">
        <v>36.6</v>
      </c>
      <c r="D87" s="151"/>
      <c r="E87" s="583"/>
      <c r="F87" s="1011">
        <f>[4]Canada!B87</f>
        <v>8.8920000000000012</v>
      </c>
      <c r="G87" s="1010">
        <f>[4]Canada!C87</f>
        <v>8.2997777511367659</v>
      </c>
      <c r="H87" s="583"/>
      <c r="I87" s="591">
        <f>'[16]StatCan_Table_206-0041'!$I47</f>
        <v>12.2</v>
      </c>
      <c r="J87" s="518"/>
      <c r="K87" s="589"/>
      <c r="L87" s="518"/>
      <c r="M87" s="518"/>
      <c r="N87" s="150"/>
      <c r="O87" s="258"/>
      <c r="P87" s="90"/>
    </row>
    <row r="88" spans="1:16" x14ac:dyDescent="0.25">
      <c r="A88" s="19">
        <v>1983</v>
      </c>
      <c r="B88" s="590">
        <f>'[15]StatCan_Table_206-0033.csv'!$F87</f>
        <v>0.29599999999999999</v>
      </c>
      <c r="C88" s="582">
        <v>37.299999999999997</v>
      </c>
      <c r="D88" s="151"/>
      <c r="E88" s="583"/>
      <c r="F88" s="1011">
        <f>[4]Canada!B88</f>
        <v>8.7620000000000005</v>
      </c>
      <c r="G88" s="1010">
        <f>[4]Canada!C88</f>
        <v>8.2410871995234487</v>
      </c>
      <c r="H88" s="583"/>
      <c r="I88" s="591">
        <f>'[16]StatCan_Table_206-0041'!$I48</f>
        <v>12.9</v>
      </c>
      <c r="J88" s="518"/>
      <c r="K88" s="589"/>
      <c r="L88" s="518"/>
      <c r="M88" s="518"/>
      <c r="N88" s="150"/>
      <c r="O88" s="258"/>
      <c r="P88" s="90"/>
    </row>
    <row r="89" spans="1:16" x14ac:dyDescent="0.25">
      <c r="A89" s="19">
        <v>1984</v>
      </c>
      <c r="B89" s="590">
        <f>'[15]StatCan_Table_206-0033.csv'!$F88</f>
        <v>0.29299999999999998</v>
      </c>
      <c r="C89" s="582"/>
      <c r="D89" s="151"/>
      <c r="E89" s="583"/>
      <c r="F89" s="1011">
        <f>[4]Canada!B89</f>
        <v>8.7270000000000003</v>
      </c>
      <c r="G89" s="1010">
        <f>[4]Canada!C89</f>
        <v>8.2994420927765731</v>
      </c>
      <c r="H89" s="583"/>
      <c r="I89" s="591">
        <f>'[16]StatCan_Table_206-0041'!$I49</f>
        <v>13</v>
      </c>
      <c r="J89" s="518"/>
      <c r="K89" s="589"/>
      <c r="L89" s="518"/>
      <c r="M89" s="518"/>
      <c r="N89" s="150"/>
      <c r="O89" s="258"/>
      <c r="P89" s="90"/>
    </row>
    <row r="90" spans="1:16" x14ac:dyDescent="0.25">
      <c r="A90" s="19">
        <v>1985</v>
      </c>
      <c r="B90" s="590">
        <f>'[15]StatCan_Table_206-0033.csv'!$F89</f>
        <v>0.28999999999999998</v>
      </c>
      <c r="C90" s="582"/>
      <c r="D90" s="151"/>
      <c r="E90" s="583"/>
      <c r="F90" s="1011">
        <f>[4]Canada!B90</f>
        <v>8.8800000000000008</v>
      </c>
      <c r="G90" s="1010">
        <f>[4]Canada!C90</f>
        <v>8.565496528635915</v>
      </c>
      <c r="H90" s="583"/>
      <c r="I90" s="591">
        <f>'[16]StatCan_Table_206-0041'!$I50</f>
        <v>12.1</v>
      </c>
      <c r="J90" s="518"/>
      <c r="K90" s="589"/>
      <c r="L90" s="518"/>
      <c r="M90" s="518"/>
      <c r="N90" s="150"/>
      <c r="O90" s="258"/>
      <c r="P90" s="90"/>
    </row>
    <row r="91" spans="1:16" x14ac:dyDescent="0.25">
      <c r="A91" s="19">
        <v>1986</v>
      </c>
      <c r="B91" s="590">
        <f>'[15]StatCan_Table_206-0033.csv'!$F90</f>
        <v>0.28999999999999998</v>
      </c>
      <c r="C91" s="582"/>
      <c r="D91" s="151"/>
      <c r="E91" s="583"/>
      <c r="F91" s="1011">
        <f>[4]Canada!B91</f>
        <v>9.1530000000000005</v>
      </c>
      <c r="G91" s="1010">
        <f>[4]Canada!C91</f>
        <v>8.9583614511408349</v>
      </c>
      <c r="H91" s="583"/>
      <c r="I91" s="591">
        <f>'[16]StatCan_Table_206-0041'!$I51</f>
        <v>11.6</v>
      </c>
      <c r="J91" s="518"/>
      <c r="K91" s="589"/>
      <c r="L91" s="518">
        <f>'[14]Table C.3 (OECD LMS)'!$G23</f>
        <v>182.86094256504032</v>
      </c>
      <c r="M91" s="518"/>
      <c r="N91" s="150"/>
      <c r="O91" s="258"/>
      <c r="P91" s="90"/>
    </row>
    <row r="92" spans="1:16" x14ac:dyDescent="0.25">
      <c r="A92" s="19">
        <v>1987</v>
      </c>
      <c r="B92" s="590">
        <f>'[15]StatCan_Table_206-0033.csv'!$F91</f>
        <v>0.28699999999999998</v>
      </c>
      <c r="C92" s="582"/>
      <c r="D92" s="151"/>
      <c r="E92" s="583"/>
      <c r="F92" s="1011">
        <f>[4]Canada!B92</f>
        <v>9.8800000000000008</v>
      </c>
      <c r="G92" s="1010">
        <f>[4]Canada!C92</f>
        <v>9.7507970915531903</v>
      </c>
      <c r="H92" s="583"/>
      <c r="I92" s="591">
        <f>'[16]StatCan_Table_206-0041'!$I52</f>
        <v>11.5</v>
      </c>
      <c r="J92" s="518"/>
      <c r="K92" s="589"/>
      <c r="L92" s="518"/>
      <c r="M92" s="518"/>
      <c r="N92" s="150"/>
      <c r="O92" s="258"/>
      <c r="P92" s="90"/>
    </row>
    <row r="93" spans="1:16" x14ac:dyDescent="0.25">
      <c r="A93" s="19">
        <v>1988</v>
      </c>
      <c r="B93" s="590">
        <f>'[15]StatCan_Table_206-0033.csv'!$F92</f>
        <v>0.28199999999999997</v>
      </c>
      <c r="C93" s="582"/>
      <c r="D93" s="151"/>
      <c r="E93" s="583"/>
      <c r="F93" s="1011">
        <f>[4]Canada!B93</f>
        <v>10.741</v>
      </c>
      <c r="G93" s="1010">
        <f>[4]Canada!C93</f>
        <v>10.600281570316536</v>
      </c>
      <c r="H93" s="583"/>
      <c r="I93" s="591">
        <f>'[16]StatCan_Table_206-0041'!$I53</f>
        <v>11.1</v>
      </c>
      <c r="J93" s="518"/>
      <c r="K93" s="589"/>
      <c r="L93" s="518">
        <f>'[14]Table C.3 (OECD LMS)'!$G25</f>
        <v>186.33825819438641</v>
      </c>
      <c r="M93" s="518"/>
      <c r="N93" s="150"/>
      <c r="O93" s="258"/>
      <c r="P93" s="90"/>
    </row>
    <row r="94" spans="1:16" x14ac:dyDescent="0.25">
      <c r="A94" s="19">
        <v>1989</v>
      </c>
      <c r="B94" s="590">
        <f>'[15]StatCan_Table_206-0033.csv'!$F93</f>
        <v>0.28100000000000003</v>
      </c>
      <c r="C94" s="582"/>
      <c r="D94" s="151"/>
      <c r="E94" s="583"/>
      <c r="F94" s="1011">
        <f>[4]Canada!B94</f>
        <v>11.903</v>
      </c>
      <c r="G94" s="1010">
        <f>[4]Canada!C94</f>
        <v>11.68738667990387</v>
      </c>
      <c r="H94" s="583"/>
      <c r="I94" s="591">
        <f>'[16]StatCan_Table_206-0041'!$I54</f>
        <v>10.5</v>
      </c>
      <c r="J94" s="518"/>
      <c r="K94" s="589"/>
      <c r="L94" s="518"/>
      <c r="M94" s="518"/>
      <c r="N94" s="150"/>
      <c r="O94" s="258"/>
      <c r="P94" s="90"/>
    </row>
    <row r="95" spans="1:16" x14ac:dyDescent="0.25">
      <c r="A95" s="19">
        <v>1990</v>
      </c>
      <c r="B95" s="590">
        <f>'[15]StatCan_Table_206-0033.csv'!$F94</f>
        <v>0.28599999999999998</v>
      </c>
      <c r="C95" s="582"/>
      <c r="D95" s="151"/>
      <c r="E95" s="583"/>
      <c r="F95" s="1011">
        <f>[4]Canada!B95</f>
        <v>10.182</v>
      </c>
      <c r="G95" s="1010">
        <f>[4]Canada!C95</f>
        <v>10.202455855185965</v>
      </c>
      <c r="H95" s="583"/>
      <c r="I95" s="591">
        <f>'[16]StatCan_Table_206-0041'!$I55</f>
        <v>11.7</v>
      </c>
      <c r="J95" s="518"/>
      <c r="K95" s="589"/>
      <c r="L95" s="518">
        <f>'[14]Table C.3 (OECD LMS)'!$G27</f>
        <v>184.67692517192074</v>
      </c>
      <c r="M95" s="518"/>
      <c r="N95" s="150"/>
      <c r="O95" s="258"/>
      <c r="P95" s="90"/>
    </row>
    <row r="96" spans="1:16" x14ac:dyDescent="0.25">
      <c r="A96" s="19">
        <v>1991</v>
      </c>
      <c r="B96" s="590">
        <f>'[15]StatCan_Table_206-0033.csv'!$F95</f>
        <v>0.29199999999999998</v>
      </c>
      <c r="C96" s="582"/>
      <c r="D96" s="151"/>
      <c r="E96" s="583"/>
      <c r="F96" s="1011">
        <f>[4]Canada!B96</f>
        <v>10.288</v>
      </c>
      <c r="G96" s="1010">
        <f>[4]Canada!C96</f>
        <v>10.297192480722723</v>
      </c>
      <c r="H96" s="583"/>
      <c r="I96" s="591">
        <f>'[16]StatCan_Table_206-0041'!$I56</f>
        <v>11.5</v>
      </c>
      <c r="J96" s="518"/>
      <c r="K96" s="589"/>
      <c r="L96" s="518">
        <f>'[14]Table C.3 (OECD LMS)'!$G28</f>
        <v>188.06515957446808</v>
      </c>
      <c r="M96" s="518"/>
      <c r="N96" s="150"/>
      <c r="O96" s="258"/>
      <c r="P96" s="90"/>
    </row>
    <row r="97" spans="1:16" x14ac:dyDescent="0.25">
      <c r="A97" s="19">
        <v>1992</v>
      </c>
      <c r="B97" s="590">
        <f>'[15]StatCan_Table_206-0033.csv'!$F96</f>
        <v>0.29099999999999998</v>
      </c>
      <c r="C97" s="582"/>
      <c r="D97" s="151"/>
      <c r="E97" s="583"/>
      <c r="F97" s="1011">
        <f>[4]Canada!B97</f>
        <v>10.47</v>
      </c>
      <c r="G97" s="1010">
        <f>[4]Canada!C97</f>
        <v>10.445158743866862</v>
      </c>
      <c r="H97" s="583"/>
      <c r="I97" s="591">
        <f>'[16]StatCan_Table_206-0041'!$I57</f>
        <v>11.8</v>
      </c>
      <c r="J97" s="518"/>
      <c r="K97" s="589"/>
      <c r="L97" s="518">
        <f>'[14]Table C.3 (OECD LMS)'!$G29</f>
        <v>182</v>
      </c>
      <c r="M97" s="518"/>
      <c r="N97" s="150"/>
      <c r="O97" s="258"/>
      <c r="P97" s="90"/>
    </row>
    <row r="98" spans="1:16" x14ac:dyDescent="0.25">
      <c r="A98" s="19">
        <v>1993</v>
      </c>
      <c r="B98" s="590">
        <f>'[15]StatCan_Table_206-0033.csv'!$F97</f>
        <v>0.28899999999999998</v>
      </c>
      <c r="C98" s="582"/>
      <c r="D98" s="151"/>
      <c r="E98" s="583"/>
      <c r="F98" s="1011">
        <f>[4]Canada!B98</f>
        <v>11.263999999999999</v>
      </c>
      <c r="G98" s="1010">
        <f>[4]Canada!C98</f>
        <v>11.287937884331674</v>
      </c>
      <c r="H98" s="583"/>
      <c r="I98" s="591">
        <f>'[16]StatCan_Table_206-0041'!$I58</f>
        <v>11.9</v>
      </c>
      <c r="J98" s="518"/>
      <c r="K98" s="589"/>
      <c r="L98" s="518">
        <f>'[14]Table C.3 (OECD LMS)'!$G30</f>
        <v>182.1875</v>
      </c>
      <c r="M98" s="518"/>
      <c r="N98" s="150"/>
      <c r="O98" s="258"/>
      <c r="P98" s="90"/>
    </row>
    <row r="99" spans="1:16" x14ac:dyDescent="0.25">
      <c r="A99" s="19">
        <v>1994</v>
      </c>
      <c r="B99" s="590">
        <f>'[15]StatCan_Table_206-0033.csv'!$F98</f>
        <v>0.28999999999999998</v>
      </c>
      <c r="C99" s="582"/>
      <c r="D99" s="151"/>
      <c r="E99" s="583"/>
      <c r="F99" s="1011">
        <f>[4]Canada!B99</f>
        <v>11.21009382270433</v>
      </c>
      <c r="G99" s="1010">
        <f>[4]Canada!C99</f>
        <v>11.38787455538152</v>
      </c>
      <c r="H99" s="583"/>
      <c r="I99" s="591">
        <f>'[16]StatCan_Table_206-0041'!$I59</f>
        <v>11.8</v>
      </c>
      <c r="J99" s="518"/>
      <c r="K99" s="589"/>
      <c r="L99" s="518">
        <f>'[14]Table C.3 (OECD LMS)'!$G31</f>
        <v>183.54236769654329</v>
      </c>
      <c r="M99" s="518"/>
      <c r="N99" s="150"/>
      <c r="O99" s="258"/>
      <c r="P99" s="90"/>
    </row>
    <row r="100" spans="1:16" x14ac:dyDescent="0.25">
      <c r="A100" s="19">
        <v>1995</v>
      </c>
      <c r="B100" s="590">
        <f>'[15]StatCan_Table_206-0033.csv'!$F99</f>
        <v>0.29299999999999998</v>
      </c>
      <c r="C100" s="582"/>
      <c r="D100" s="151"/>
      <c r="E100" s="583"/>
      <c r="F100" s="1011">
        <f>[4]Canada!B100</f>
        <v>10.927</v>
      </c>
      <c r="G100" s="1010">
        <f>[4]Canada!C100</f>
        <v>10.897215676953953</v>
      </c>
      <c r="H100" s="583"/>
      <c r="I100" s="591">
        <f>'[16]StatCan_Table_206-0041'!$I60</f>
        <v>12.1</v>
      </c>
      <c r="J100" s="518"/>
      <c r="K100" s="589"/>
      <c r="L100" s="518"/>
      <c r="M100" s="518"/>
      <c r="N100" s="150"/>
      <c r="O100" s="258"/>
      <c r="P100" s="90"/>
    </row>
    <row r="101" spans="1:16" x14ac:dyDescent="0.25">
      <c r="A101" s="19">
        <v>1996</v>
      </c>
      <c r="B101" s="590">
        <f>'[15]StatCan_Table_206-0033.csv'!$F100</f>
        <v>0.30099999999999999</v>
      </c>
      <c r="C101" s="582"/>
      <c r="D101" s="151"/>
      <c r="E101" s="583"/>
      <c r="F101" s="1011">
        <f>[4]Canada!B101</f>
        <v>11.638999999999999</v>
      </c>
      <c r="G101" s="1010">
        <f>[4]Canada!C101</f>
        <v>11.504297508675688</v>
      </c>
      <c r="H101" s="583"/>
      <c r="I101" s="591">
        <f>'[16]StatCan_Table_206-0041'!$I61</f>
        <v>12.7</v>
      </c>
      <c r="J101" s="518"/>
      <c r="K101" s="589"/>
      <c r="L101" s="518"/>
      <c r="M101" s="518"/>
      <c r="N101" s="150"/>
      <c r="O101" s="245"/>
      <c r="P101" s="90"/>
    </row>
    <row r="102" spans="1:16" x14ac:dyDescent="0.25">
      <c r="A102" s="19">
        <v>1997</v>
      </c>
      <c r="B102" s="590">
        <f>'[15]StatCan_Table_206-0033.csv'!$F101</f>
        <v>0.30399999999999999</v>
      </c>
      <c r="C102" s="582"/>
      <c r="D102" s="151"/>
      <c r="E102" s="583"/>
      <c r="F102" s="1011">
        <f>[4]Canada!B102</f>
        <v>12.749000000000001</v>
      </c>
      <c r="G102" s="1010">
        <f>[4]Canada!C102</f>
        <v>12.458339461874367</v>
      </c>
      <c r="H102" s="583"/>
      <c r="I102" s="591">
        <f>'[16]StatCan_Table_206-0041'!$I62</f>
        <v>12.7</v>
      </c>
      <c r="J102" s="518"/>
      <c r="K102" s="589">
        <f>[17]Sheet1!$O32</f>
        <v>1.7629999999999999</v>
      </c>
      <c r="L102" s="518"/>
      <c r="M102" s="518"/>
      <c r="N102" s="150"/>
      <c r="O102" s="245"/>
      <c r="P102" s="90"/>
    </row>
    <row r="103" spans="1:16" x14ac:dyDescent="0.25">
      <c r="A103" s="19">
        <v>1998</v>
      </c>
      <c r="B103" s="590">
        <f>'[15]StatCan_Table_206-0033.csv'!$F102</f>
        <v>0.311</v>
      </c>
      <c r="C103" s="582"/>
      <c r="D103" s="151"/>
      <c r="E103" s="583"/>
      <c r="F103" s="1011">
        <f>[4]Canada!B103</f>
        <v>13.401999999999999</v>
      </c>
      <c r="G103" s="1010">
        <f>[4]Canada!C103</f>
        <v>12.992340322597187</v>
      </c>
      <c r="H103" s="583"/>
      <c r="I103" s="591">
        <f>'[16]StatCan_Table_206-0041'!$I63</f>
        <v>12.9</v>
      </c>
      <c r="J103" s="518"/>
      <c r="K103" s="589">
        <f>[17]Sheet1!$O33</f>
        <v>1.7949999999999999</v>
      </c>
      <c r="L103" s="518"/>
      <c r="M103" s="518"/>
      <c r="N103" s="150"/>
      <c r="O103" s="245"/>
      <c r="P103" s="90"/>
    </row>
    <row r="104" spans="1:16" x14ac:dyDescent="0.25">
      <c r="A104" s="19">
        <v>1999</v>
      </c>
      <c r="B104" s="590">
        <f>'[15]StatCan_Table_206-0033.csv'!$F103</f>
        <v>0.31</v>
      </c>
      <c r="C104" s="582"/>
      <c r="D104" s="151"/>
      <c r="E104" s="583"/>
      <c r="F104" s="1011">
        <f>[4]Canada!B104</f>
        <v>13.882</v>
      </c>
      <c r="G104" s="1010">
        <f>[4]Canada!C104</f>
        <v>13.24736335183834</v>
      </c>
      <c r="H104" s="583"/>
      <c r="I104" s="591">
        <f>'[16]StatCan_Table_206-0041'!$I64</f>
        <v>12.4</v>
      </c>
      <c r="J104" s="518"/>
      <c r="K104" s="589">
        <f>[17]Sheet1!$O34</f>
        <v>1.8120000000000001</v>
      </c>
      <c r="L104" s="518"/>
      <c r="M104" s="518"/>
      <c r="N104" s="150"/>
      <c r="O104" s="245"/>
      <c r="P104" s="90"/>
    </row>
    <row r="105" spans="1:16" x14ac:dyDescent="0.25">
      <c r="A105" s="19">
        <v>2000</v>
      </c>
      <c r="B105" s="590">
        <f>'[15]StatCan_Table_206-0033.csv'!$F104</f>
        <v>0.317</v>
      </c>
      <c r="C105" s="582"/>
      <c r="D105" s="151"/>
      <c r="E105" s="583"/>
      <c r="F105" s="1011">
        <f>[4]Canada!B105</f>
        <v>15.503</v>
      </c>
      <c r="G105" s="1010">
        <f>[4]Canada!C105</f>
        <v>14.621724818125301</v>
      </c>
      <c r="H105" s="583"/>
      <c r="I105" s="591">
        <f>'[16]StatCan_Table_206-0041'!$I65</f>
        <v>12.8</v>
      </c>
      <c r="J105" s="518"/>
      <c r="K105" s="589">
        <f>[17]Sheet1!$O35</f>
        <v>1.8029999999999999</v>
      </c>
      <c r="L105" s="518"/>
      <c r="M105" s="518"/>
      <c r="N105" s="150"/>
      <c r="O105" s="245"/>
      <c r="P105" s="90"/>
    </row>
    <row r="106" spans="1:16" x14ac:dyDescent="0.25">
      <c r="A106" s="19">
        <v>2001</v>
      </c>
      <c r="B106" s="590">
        <f>'[15]StatCan_Table_206-0033.csv'!$F105</f>
        <v>0.318</v>
      </c>
      <c r="C106" s="582"/>
      <c r="D106" s="151"/>
      <c r="E106" s="583"/>
      <c r="F106" s="840"/>
      <c r="G106" s="1010">
        <f>[4]Canada!C106</f>
        <v>13.845495226432678</v>
      </c>
      <c r="H106" s="583"/>
      <c r="I106" s="591">
        <f>'[16]StatCan_Table_206-0041'!$I66</f>
        <v>12.5</v>
      </c>
      <c r="J106" s="518"/>
      <c r="K106" s="589">
        <f>[17]Sheet1!$O36</f>
        <v>1.8150001</v>
      </c>
      <c r="L106" s="518"/>
      <c r="M106" s="518"/>
      <c r="N106" s="150"/>
      <c r="O106" s="245"/>
      <c r="P106" s="90"/>
    </row>
    <row r="107" spans="1:16" x14ac:dyDescent="0.25">
      <c r="A107" s="19">
        <v>2002</v>
      </c>
      <c r="B107" s="590">
        <f>'[15]StatCan_Table_206-0033.csv'!$F106</f>
        <v>0.318</v>
      </c>
      <c r="C107" s="582"/>
      <c r="D107" s="151"/>
      <c r="E107" s="583"/>
      <c r="F107" s="840"/>
      <c r="G107" s="1010">
        <f>[4]Canada!C107</f>
        <v>13.346314104296106</v>
      </c>
      <c r="H107" s="583"/>
      <c r="I107" s="591">
        <f>'[16]StatCan_Table_206-0041'!$I67</f>
        <v>12.9</v>
      </c>
      <c r="J107" s="518"/>
      <c r="K107" s="589">
        <f>[17]Sheet1!$O37</f>
        <v>1.83</v>
      </c>
      <c r="L107" s="518"/>
      <c r="M107" s="518"/>
      <c r="N107" s="150"/>
      <c r="O107" s="245"/>
      <c r="P107" s="90"/>
    </row>
    <row r="108" spans="1:16" x14ac:dyDescent="0.25">
      <c r="A108" s="19">
        <v>2003</v>
      </c>
      <c r="B108" s="590">
        <f>'[15]StatCan_Table_206-0033.csv'!$F107</f>
        <v>0.316</v>
      </c>
      <c r="C108" s="582"/>
      <c r="D108" s="151"/>
      <c r="E108" s="583"/>
      <c r="F108" s="840"/>
      <c r="G108" s="1010">
        <f>[4]Canada!C108</f>
        <v>13.22860079463714</v>
      </c>
      <c r="H108" s="583"/>
      <c r="I108" s="591">
        <f>'[16]StatCan_Table_206-0041'!$I68</f>
        <v>13.2</v>
      </c>
      <c r="J108" s="518"/>
      <c r="K108" s="589">
        <f>[17]Sheet1!$O38</f>
        <v>1.8380000999999999</v>
      </c>
      <c r="L108" s="518"/>
      <c r="M108" s="518"/>
      <c r="N108" s="150"/>
      <c r="O108" s="245"/>
      <c r="P108" s="90"/>
    </row>
    <row r="109" spans="1:16" x14ac:dyDescent="0.25">
      <c r="A109" s="19">
        <v>2004</v>
      </c>
      <c r="B109" s="590">
        <f>'[15]StatCan_Table_206-0033.csv'!$F108</f>
        <v>0.32200000000000001</v>
      </c>
      <c r="C109" s="582"/>
      <c r="D109" s="151"/>
      <c r="E109" s="583"/>
      <c r="F109" s="840"/>
      <c r="G109" s="1010">
        <f>[4]Canada!C109</f>
        <v>13.968231670530821</v>
      </c>
      <c r="H109" s="583"/>
      <c r="I109" s="591">
        <f>'[16]StatCan_Table_206-0041'!$I69</f>
        <v>13.4</v>
      </c>
      <c r="J109" s="518"/>
      <c r="K109" s="589">
        <f>[17]Sheet1!$O39</f>
        <v>1.8430001</v>
      </c>
      <c r="L109" s="518"/>
      <c r="M109" s="518"/>
      <c r="N109" s="150"/>
      <c r="O109" s="245"/>
      <c r="P109" s="90"/>
    </row>
    <row r="110" spans="1:16" x14ac:dyDescent="0.25">
      <c r="A110" s="19">
        <v>2005</v>
      </c>
      <c r="B110" s="590">
        <f>'[15]StatCan_Table_206-0033.csv'!$F109</f>
        <v>0.317</v>
      </c>
      <c r="C110" s="582"/>
      <c r="D110" s="151"/>
      <c r="E110" s="583"/>
      <c r="F110" s="840"/>
      <c r="G110" s="1010">
        <f>[4]Canada!C110</f>
        <v>14.728966111472825</v>
      </c>
      <c r="H110" s="583"/>
      <c r="I110" s="591">
        <f>'[16]StatCan_Table_206-0041'!$I70</f>
        <v>13</v>
      </c>
      <c r="J110" s="518"/>
      <c r="K110" s="589">
        <f>[17]Sheet1!$O40</f>
        <v>1.869</v>
      </c>
      <c r="L110" s="518"/>
      <c r="M110" s="518"/>
      <c r="N110" s="150"/>
      <c r="O110" s="258"/>
      <c r="P110" s="90"/>
    </row>
    <row r="111" spans="1:16" x14ac:dyDescent="0.25">
      <c r="A111" s="19">
        <v>2006</v>
      </c>
      <c r="B111" s="590">
        <f>'[15]StatCan_Table_206-0033.csv'!$F110</f>
        <v>0.316</v>
      </c>
      <c r="C111" s="582"/>
      <c r="D111" s="151"/>
      <c r="E111" s="583"/>
      <c r="F111" s="840"/>
      <c r="G111" s="1010">
        <f>[4]Canada!C111</f>
        <v>15.426445594190842</v>
      </c>
      <c r="H111" s="583"/>
      <c r="I111" s="591">
        <f>'[16]StatCan_Table_206-0041'!$I71</f>
        <v>13.4</v>
      </c>
      <c r="J111" s="518"/>
      <c r="K111" s="589">
        <f>[17]Sheet1!$O41</f>
        <v>1.873</v>
      </c>
      <c r="L111" s="518"/>
      <c r="M111" s="518"/>
      <c r="N111" s="150"/>
      <c r="O111" s="258"/>
      <c r="P111" s="90"/>
    </row>
    <row r="112" spans="1:16" x14ac:dyDescent="0.25">
      <c r="A112" s="19">
        <v>2007</v>
      </c>
      <c r="B112" s="590">
        <f>'[15]StatCan_Table_206-0033.csv'!$F111</f>
        <v>0.316</v>
      </c>
      <c r="C112" s="582"/>
      <c r="D112" s="151"/>
      <c r="E112" s="583"/>
      <c r="F112" s="840"/>
      <c r="G112" s="1010">
        <f>[4]Canada!C112</f>
        <v>15.631596812953418</v>
      </c>
      <c r="H112" s="583"/>
      <c r="I112" s="591">
        <f>'[16]StatCan_Table_206-0041'!$I72</f>
        <v>13.3</v>
      </c>
      <c r="J112" s="518"/>
      <c r="K112" s="589">
        <f>[17]Sheet1!$O42</f>
        <v>1.887</v>
      </c>
      <c r="L112" s="518"/>
      <c r="M112" s="518"/>
      <c r="N112" s="150"/>
      <c r="O112" s="258"/>
      <c r="P112" s="90"/>
    </row>
    <row r="113" spans="1:16" x14ac:dyDescent="0.25">
      <c r="A113" s="19">
        <v>2008</v>
      </c>
      <c r="B113" s="590">
        <f>'[15]StatCan_Table_206-0033.csv'!$F112</f>
        <v>0.314</v>
      </c>
      <c r="C113" s="582"/>
      <c r="D113" s="151"/>
      <c r="E113" s="583"/>
      <c r="F113" s="840"/>
      <c r="G113" s="1010">
        <f>[4]Canada!C113</f>
        <v>14.377437570301808</v>
      </c>
      <c r="H113" s="583"/>
      <c r="I113" s="591">
        <f>'[16]StatCan_Table_206-0041'!$I73</f>
        <v>13.4</v>
      </c>
      <c r="J113" s="518"/>
      <c r="K113" s="589">
        <f>[17]Sheet1!$O43</f>
        <v>1.8839999000000001</v>
      </c>
      <c r="L113" s="518"/>
      <c r="M113" s="518"/>
      <c r="N113" s="150"/>
      <c r="O113" s="258"/>
      <c r="P113" s="90"/>
    </row>
    <row r="114" spans="1:16" x14ac:dyDescent="0.25">
      <c r="A114" s="19">
        <v>2009</v>
      </c>
      <c r="B114" s="590">
        <f>'[15]StatCan_Table_206-0033.csv'!$F113</f>
        <v>0.315</v>
      </c>
      <c r="C114" s="582"/>
      <c r="D114" s="151"/>
      <c r="E114" s="583"/>
      <c r="F114" s="840"/>
      <c r="G114" s="1010">
        <f>[4]Canada!C114</f>
        <v>13.298442849097718</v>
      </c>
      <c r="H114" s="583"/>
      <c r="I114" s="591">
        <f>'[16]StatCan_Table_206-0041'!$I74</f>
        <v>13.7</v>
      </c>
      <c r="J114" s="518"/>
      <c r="K114" s="589">
        <f>[17]Sheet1!$O44</f>
        <v>1.9039999999999999</v>
      </c>
      <c r="L114" s="518"/>
      <c r="M114" s="518"/>
      <c r="N114" s="150"/>
      <c r="O114" s="258"/>
      <c r="P114" s="90"/>
    </row>
    <row r="115" spans="1:16" x14ac:dyDescent="0.25">
      <c r="A115" s="19">
        <v>2010</v>
      </c>
      <c r="B115" s="590">
        <f>'[15]StatCan_Table_206-0033.csv'!$F114</f>
        <v>0.315</v>
      </c>
      <c r="C115" s="582"/>
      <c r="D115" s="151"/>
      <c r="E115" s="583"/>
      <c r="F115" s="840"/>
      <c r="G115" s="1010">
        <f>[4]Canada!C115</f>
        <v>13.62325173201793</v>
      </c>
      <c r="H115" s="583"/>
      <c r="I115" s="591">
        <f>'[16]StatCan_Table_206-0041'!$I75</f>
        <v>13.5</v>
      </c>
      <c r="J115" s="518"/>
      <c r="K115" s="589">
        <f>[17]Sheet1!$O45</f>
        <v>1.885</v>
      </c>
      <c r="L115" s="518"/>
      <c r="M115" s="518"/>
      <c r="N115" s="150"/>
      <c r="O115" s="258"/>
      <c r="P115" s="90"/>
    </row>
    <row r="116" spans="1:16" x14ac:dyDescent="0.25">
      <c r="A116" s="19">
        <v>2011</v>
      </c>
      <c r="B116" s="590">
        <f>'[15]StatCan_Table_206-0033.csv'!$F115</f>
        <v>0.311</v>
      </c>
      <c r="C116" s="582"/>
      <c r="D116" s="151"/>
      <c r="E116" s="583"/>
      <c r="F116" s="840"/>
      <c r="G116" s="841"/>
      <c r="H116" s="583"/>
      <c r="I116" s="591">
        <f>'[16]StatCan_Table_206-0041'!$I76</f>
        <v>13.3</v>
      </c>
      <c r="J116" s="518"/>
      <c r="K116" s="589">
        <f>[17]Sheet1!$O46</f>
        <v>1.909</v>
      </c>
      <c r="L116" s="518"/>
      <c r="M116" s="518"/>
      <c r="N116" s="150"/>
      <c r="O116" s="258"/>
      <c r="P116" s="90"/>
    </row>
    <row r="117" spans="1:16" x14ac:dyDescent="0.25">
      <c r="A117" s="19">
        <v>2012</v>
      </c>
      <c r="B117" s="590">
        <f>'[15]StatCan_Table_206-0033.csv'!$F116</f>
        <v>0.316</v>
      </c>
      <c r="C117" s="582"/>
      <c r="D117" s="151"/>
      <c r="E117" s="583"/>
      <c r="F117" s="840"/>
      <c r="G117" s="841"/>
      <c r="H117" s="583"/>
      <c r="I117" s="591">
        <f>'[16]StatCan_Table_206-0041'!$I77</f>
        <v>13.7</v>
      </c>
      <c r="J117" s="518"/>
      <c r="K117" s="589">
        <f>[17]Sheet1!$O47</f>
        <v>1.8979999999999999</v>
      </c>
      <c r="L117" s="518"/>
      <c r="M117" s="518"/>
      <c r="N117" s="150"/>
      <c r="O117" s="258"/>
      <c r="P117" s="90"/>
    </row>
    <row r="118" spans="1:16" x14ac:dyDescent="0.25">
      <c r="A118" s="19">
        <v>2013</v>
      </c>
      <c r="B118" s="590">
        <f>'[15]StatCan_Table_206-0033.csv'!$F117</f>
        <v>0.318</v>
      </c>
      <c r="C118" s="582"/>
      <c r="D118" s="151"/>
      <c r="E118" s="583"/>
      <c r="F118" s="840"/>
      <c r="G118" s="841"/>
      <c r="H118" s="583"/>
      <c r="I118" s="591">
        <f>'[16]StatCan_Table_206-0041'!$I78</f>
        <v>13.4</v>
      </c>
      <c r="J118" s="518"/>
      <c r="K118" s="589">
        <f>[17]Sheet1!$O48</f>
        <v>1.944</v>
      </c>
      <c r="L118" s="518"/>
      <c r="M118" s="518"/>
      <c r="N118" s="150"/>
      <c r="O118" s="258"/>
      <c r="P118" s="90"/>
    </row>
    <row r="119" spans="1:16" x14ac:dyDescent="0.25">
      <c r="A119" s="19">
        <v>2014</v>
      </c>
      <c r="B119" s="590">
        <f>'[15]StatCan_Table_206-0033.csv'!$F118</f>
        <v>0.311</v>
      </c>
      <c r="C119" s="582"/>
      <c r="D119" s="151"/>
      <c r="E119" s="583"/>
      <c r="F119" s="840"/>
      <c r="G119" s="841"/>
      <c r="H119" s="583"/>
      <c r="I119" s="591">
        <f>'[16]StatCan_Table_206-0041'!$I79</f>
        <v>13</v>
      </c>
      <c r="J119" s="518"/>
      <c r="K119" s="589">
        <f>[17]Sheet1!$O49</f>
        <v>1.9039999999999999</v>
      </c>
      <c r="L119" s="518"/>
      <c r="M119" s="518"/>
      <c r="N119" s="150"/>
      <c r="O119" s="258"/>
      <c r="P119" s="90"/>
    </row>
    <row r="120" spans="1:16" ht="15.75" thickBot="1" x14ac:dyDescent="0.3">
      <c r="A120" s="37">
        <v>2015</v>
      </c>
      <c r="B120" s="523"/>
      <c r="C120" s="592"/>
      <c r="D120" s="593"/>
      <c r="E120" s="553"/>
      <c r="F120" s="523"/>
      <c r="G120" s="596"/>
      <c r="H120" s="553"/>
      <c r="I120" s="524"/>
      <c r="J120" s="594"/>
      <c r="K120" s="595">
        <f>[17]Sheet1!$O50</f>
        <v>1.9069999</v>
      </c>
      <c r="L120" s="553"/>
      <c r="M120" s="553"/>
      <c r="N120" s="596"/>
      <c r="O120" s="245"/>
      <c r="P120" s="90"/>
    </row>
    <row r="121" spans="1:16" ht="15.75" thickTop="1" x14ac:dyDescent="0.25"/>
    <row r="122" spans="1:16" s="45" customFormat="1" x14ac:dyDescent="0.25">
      <c r="A122" s="1012" t="s">
        <v>505</v>
      </c>
      <c r="B122" s="75"/>
      <c r="C122" s="75"/>
      <c r="D122" s="75"/>
      <c r="E122" s="75"/>
      <c r="F122" s="75"/>
      <c r="G122" s="75"/>
      <c r="H122" s="75"/>
      <c r="I122" s="43"/>
      <c r="J122" s="43"/>
      <c r="P122" s="43"/>
    </row>
    <row r="123" spans="1:16" s="45" customFormat="1" x14ac:dyDescent="0.2">
      <c r="A123" s="99" t="s">
        <v>79</v>
      </c>
      <c r="B123" s="1543" t="s">
        <v>144</v>
      </c>
      <c r="C123" s="1543"/>
      <c r="D123" s="1543"/>
      <c r="E123" s="1543"/>
      <c r="F123" s="1543"/>
      <c r="G123" s="1543"/>
      <c r="H123" s="1543"/>
      <c r="I123" s="1543"/>
      <c r="J123" s="1543"/>
      <c r="K123" s="1543"/>
      <c r="L123" s="1543"/>
      <c r="M123" s="1543"/>
      <c r="N123" s="1543"/>
      <c r="P123" s="43"/>
    </row>
    <row r="124" spans="1:16" s="45" customFormat="1" x14ac:dyDescent="0.25">
      <c r="A124" s="99" t="s">
        <v>80</v>
      </c>
      <c r="B124" s="1534" t="s">
        <v>508</v>
      </c>
      <c r="C124" s="1534"/>
      <c r="D124" s="1534"/>
      <c r="E124" s="1534"/>
      <c r="F124" s="1534"/>
      <c r="G124" s="1534"/>
      <c r="H124" s="1534"/>
      <c r="I124" s="1534"/>
      <c r="J124" s="1534"/>
      <c r="K124" s="1534"/>
      <c r="L124" s="1534"/>
      <c r="M124" s="1534"/>
      <c r="N124" s="1534"/>
      <c r="P124" s="43"/>
    </row>
    <row r="125" spans="1:16" s="45" customFormat="1" x14ac:dyDescent="0.25">
      <c r="A125" s="99" t="s">
        <v>81</v>
      </c>
      <c r="B125" s="1539" t="s">
        <v>149</v>
      </c>
      <c r="C125" s="1539"/>
      <c r="D125" s="1539"/>
      <c r="E125" s="1539"/>
      <c r="F125" s="1539"/>
      <c r="G125" s="1539"/>
      <c r="H125" s="1539"/>
      <c r="I125" s="1539"/>
      <c r="J125" s="1539"/>
      <c r="K125" s="1539"/>
      <c r="L125" s="1539"/>
      <c r="M125" s="1539"/>
      <c r="N125" s="1539"/>
      <c r="P125" s="43"/>
    </row>
    <row r="126" spans="1:16" s="45" customFormat="1" x14ac:dyDescent="0.25">
      <c r="A126" s="241" t="s">
        <v>361</v>
      </c>
      <c r="B126" s="1547" t="s">
        <v>488</v>
      </c>
      <c r="C126" s="1547"/>
      <c r="D126" s="1547"/>
      <c r="E126" s="1547"/>
      <c r="F126" s="1547"/>
      <c r="G126" s="1547"/>
      <c r="H126" s="1547"/>
      <c r="I126" s="1547"/>
      <c r="J126" s="1547"/>
      <c r="K126" s="1547"/>
      <c r="L126" s="1547"/>
      <c r="M126" s="1547"/>
      <c r="N126" s="1547"/>
      <c r="P126" s="43"/>
    </row>
    <row r="127" spans="1:16" ht="15" customHeight="1" x14ac:dyDescent="0.25">
      <c r="A127" s="99" t="s">
        <v>84</v>
      </c>
      <c r="B127" s="1543" t="s">
        <v>143</v>
      </c>
      <c r="C127" s="1543"/>
      <c r="D127" s="1543"/>
      <c r="E127" s="1543"/>
      <c r="F127" s="1543"/>
      <c r="G127" s="1543"/>
      <c r="H127" s="1543"/>
      <c r="I127" s="1543"/>
      <c r="J127" s="1543"/>
      <c r="K127" s="1543"/>
      <c r="L127" s="1543"/>
      <c r="M127" s="1543"/>
      <c r="N127" s="1543"/>
    </row>
    <row r="128" spans="1:16" ht="15" customHeight="1" x14ac:dyDescent="0.25">
      <c r="A128" s="99" t="s">
        <v>85</v>
      </c>
      <c r="B128" s="1543" t="s">
        <v>145</v>
      </c>
      <c r="C128" s="1543"/>
      <c r="D128" s="1543"/>
      <c r="E128" s="1543"/>
      <c r="F128" s="1543"/>
      <c r="G128" s="1543"/>
      <c r="H128" s="1543"/>
      <c r="I128" s="1543"/>
      <c r="J128" s="1543"/>
      <c r="K128" s="1543"/>
      <c r="L128" s="1543"/>
      <c r="M128" s="1543"/>
      <c r="N128" s="1543"/>
      <c r="O128" s="132"/>
    </row>
    <row r="129" spans="1:16" x14ac:dyDescent="0.25">
      <c r="A129" s="241" t="s">
        <v>86</v>
      </c>
      <c r="B129" s="1539" t="s">
        <v>362</v>
      </c>
      <c r="C129" s="1539"/>
      <c r="D129" s="1539"/>
      <c r="E129" s="1539"/>
      <c r="F129" s="1539"/>
      <c r="G129" s="1539"/>
      <c r="H129" s="1539"/>
      <c r="I129" s="1539"/>
      <c r="J129" s="1539"/>
      <c r="K129" s="1539"/>
      <c r="L129" s="1539"/>
      <c r="M129" s="1539"/>
      <c r="N129" s="1539"/>
      <c r="O129" s="134"/>
    </row>
    <row r="130" spans="1:16" x14ac:dyDescent="0.25">
      <c r="A130" s="241" t="s">
        <v>87</v>
      </c>
      <c r="B130" s="1539" t="s">
        <v>363</v>
      </c>
      <c r="C130" s="1539"/>
      <c r="D130" s="1539"/>
      <c r="E130" s="1539"/>
      <c r="F130" s="1539"/>
      <c r="G130" s="1539"/>
      <c r="H130" s="1539"/>
      <c r="I130" s="1539"/>
      <c r="J130" s="1539"/>
      <c r="K130" s="1539"/>
      <c r="L130" s="1539"/>
      <c r="M130" s="1539"/>
      <c r="N130" s="1539"/>
      <c r="O130" s="833"/>
    </row>
    <row r="131" spans="1:16" x14ac:dyDescent="0.25">
      <c r="A131" s="99" t="s">
        <v>88</v>
      </c>
      <c r="B131" s="1539" t="s">
        <v>364</v>
      </c>
      <c r="C131" s="1539"/>
      <c r="D131" s="1539"/>
      <c r="E131" s="1539"/>
      <c r="F131" s="1539"/>
      <c r="G131" s="1539"/>
      <c r="H131" s="1539"/>
      <c r="I131" s="1539"/>
      <c r="J131" s="1539"/>
      <c r="K131" s="1539"/>
      <c r="L131" s="1539"/>
      <c r="M131" s="1539"/>
      <c r="N131" s="1539"/>
      <c r="O131" s="833"/>
    </row>
    <row r="132" spans="1:16" x14ac:dyDescent="0.25">
      <c r="A132" s="42" t="s">
        <v>504</v>
      </c>
      <c r="B132" s="129"/>
      <c r="C132" s="129"/>
      <c r="D132" s="129"/>
    </row>
    <row r="133" spans="1:16" x14ac:dyDescent="0.25">
      <c r="A133"/>
      <c r="B133" s="1520" t="s">
        <v>113</v>
      </c>
      <c r="C133" s="1520"/>
      <c r="D133" s="1520"/>
      <c r="E133" s="1520"/>
      <c r="F133" s="1520"/>
      <c r="G133" s="1520"/>
      <c r="H133" s="1520"/>
      <c r="I133" s="1520"/>
      <c r="J133" s="1520"/>
      <c r="K133" s="1520"/>
      <c r="L133" s="1520"/>
      <c r="M133" s="135"/>
      <c r="N133" s="135"/>
      <c r="O133" s="135"/>
      <c r="P133"/>
    </row>
    <row r="134" spans="1:16" x14ac:dyDescent="0.25">
      <c r="A134"/>
      <c r="B134" s="1520" t="s">
        <v>506</v>
      </c>
      <c r="C134" s="1520"/>
      <c r="D134" s="1520"/>
      <c r="E134" s="1520"/>
      <c r="F134" s="1520"/>
      <c r="G134" s="1520"/>
      <c r="H134" s="1520"/>
      <c r="I134" s="1520"/>
      <c r="J134" s="1520"/>
      <c r="K134" s="1520"/>
      <c r="L134" s="1520"/>
      <c r="M134" s="1520"/>
      <c r="N134" s="1520"/>
      <c r="O134" s="988"/>
      <c r="P134"/>
    </row>
    <row r="135" spans="1:16" x14ac:dyDescent="0.25">
      <c r="A135"/>
      <c r="B135" s="1520" t="s">
        <v>150</v>
      </c>
      <c r="C135" s="1520"/>
      <c r="D135" s="1520"/>
      <c r="E135" s="1520"/>
      <c r="F135" s="1520"/>
      <c r="G135" s="1520"/>
      <c r="H135" s="1520"/>
      <c r="I135" s="1520"/>
      <c r="J135" s="1520"/>
      <c r="K135" s="1520"/>
      <c r="L135" s="1520"/>
      <c r="M135" s="1520"/>
      <c r="N135" s="1520"/>
      <c r="O135" s="136"/>
      <c r="P135"/>
    </row>
    <row r="136" spans="1:16" x14ac:dyDescent="0.25">
      <c r="A136"/>
      <c r="B136" s="1520" t="s">
        <v>151</v>
      </c>
      <c r="C136" s="1520"/>
      <c r="D136" s="1520"/>
      <c r="E136" s="1520"/>
      <c r="F136" s="1520"/>
      <c r="G136" s="1520"/>
      <c r="H136" s="1520"/>
      <c r="I136" s="1520"/>
      <c r="J136" s="1520"/>
      <c r="K136" s="1520"/>
      <c r="L136" s="1520"/>
      <c r="M136" s="1520"/>
      <c r="N136" s="1520"/>
      <c r="O136" s="136"/>
      <c r="P136"/>
    </row>
    <row r="137" spans="1:16" x14ac:dyDescent="0.25">
      <c r="B137" s="1514" t="s">
        <v>507</v>
      </c>
      <c r="C137" s="1514"/>
      <c r="D137" s="1514"/>
      <c r="E137" s="1514"/>
      <c r="F137" s="1514"/>
      <c r="G137" s="1514"/>
      <c r="H137" s="1514"/>
      <c r="I137" s="1514"/>
      <c r="J137" s="1514"/>
      <c r="K137" s="1514"/>
      <c r="L137" s="1514"/>
      <c r="M137" s="1514"/>
      <c r="N137" s="1514"/>
    </row>
    <row r="138" spans="1:16" x14ac:dyDescent="0.25">
      <c r="B138" s="1514"/>
      <c r="C138" s="1514"/>
      <c r="D138" s="1514"/>
      <c r="E138" s="1514"/>
      <c r="F138" s="1514"/>
      <c r="G138" s="1514"/>
      <c r="H138" s="1514"/>
      <c r="I138" s="1514"/>
      <c r="J138" s="1514"/>
      <c r="K138" s="1514"/>
      <c r="L138" s="1514"/>
      <c r="M138" s="136"/>
      <c r="N138" s="136"/>
    </row>
    <row r="139" spans="1:16" x14ac:dyDescent="0.25">
      <c r="B139" s="1530"/>
      <c r="C139" s="1530"/>
      <c r="D139" s="1530"/>
      <c r="E139" s="1530"/>
      <c r="F139" s="1530"/>
      <c r="G139" s="1530"/>
      <c r="H139" s="1530"/>
      <c r="I139" s="1530"/>
      <c r="J139" s="1530"/>
      <c r="K139" s="1530"/>
      <c r="L139" s="1530"/>
      <c r="M139" s="167"/>
      <c r="N139" s="167"/>
    </row>
    <row r="140" spans="1:16" x14ac:dyDescent="0.25">
      <c r="B140" s="1530"/>
      <c r="C140" s="1530"/>
      <c r="D140" s="1530"/>
      <c r="E140" s="1530"/>
      <c r="F140" s="1530"/>
      <c r="G140" s="1530"/>
      <c r="H140" s="1530"/>
      <c r="I140" s="1530"/>
      <c r="J140" s="1530"/>
      <c r="K140" s="1530"/>
      <c r="L140" s="1530"/>
      <c r="M140" s="167"/>
      <c r="N140" s="167"/>
    </row>
    <row r="141" spans="1:16" x14ac:dyDescent="0.25">
      <c r="B141" s="1530"/>
      <c r="C141" s="1530"/>
      <c r="D141" s="1530"/>
      <c r="E141" s="1530"/>
      <c r="F141" s="1530"/>
      <c r="G141" s="1530"/>
      <c r="H141" s="1530"/>
      <c r="I141" s="1530"/>
      <c r="J141" s="1530"/>
      <c r="K141" s="1530"/>
      <c r="L141" s="1530"/>
      <c r="M141" s="167"/>
      <c r="N141" s="167"/>
    </row>
  </sheetData>
  <mergeCells count="22">
    <mergeCell ref="B1:N1"/>
    <mergeCell ref="B138:L138"/>
    <mergeCell ref="B139:L139"/>
    <mergeCell ref="B140:L140"/>
    <mergeCell ref="B141:L141"/>
    <mergeCell ref="B137:N137"/>
    <mergeCell ref="B136:N136"/>
    <mergeCell ref="B133:L133"/>
    <mergeCell ref="B2:D2"/>
    <mergeCell ref="K2:N2"/>
    <mergeCell ref="F2:G2"/>
    <mergeCell ref="B129:N129"/>
    <mergeCell ref="B130:N130"/>
    <mergeCell ref="B131:N131"/>
    <mergeCell ref="B126:N126"/>
    <mergeCell ref="B127:N127"/>
    <mergeCell ref="B123:N123"/>
    <mergeCell ref="B128:N128"/>
    <mergeCell ref="B124:N124"/>
    <mergeCell ref="B125:N125"/>
    <mergeCell ref="B135:N135"/>
    <mergeCell ref="B134:N134"/>
  </mergeCells>
  <hyperlinks>
    <hyperlink ref="B123" r:id="rId1" xr:uid="{00000000-0004-0000-0800-000000000000}"/>
    <hyperlink ref="B127" r:id="rId2" xr:uid="{00000000-0004-0000-0800-000001000000}"/>
    <hyperlink ref="B128" r:id="rId3" display="OECD iLibrary, Employment and Labour Market Statistics, Gross earnings decile ratios (1997 to 2017), " xr:uid="{00000000-0004-0000-0800-000002000000}"/>
    <hyperlink ref="B124" r:id="rId4" display="Wolfson, M C, 1986, “Stasis Amid Change – Income Inequality in Canada 1965-1983”, Review of Income and Wealth, vol 32: 337-369." xr:uid="{00000000-0004-0000-0800-000003000000}"/>
    <hyperlink ref="B126" r:id="rId5" xr:uid="{00000000-0004-0000-0800-000004000000}"/>
    <hyperlink ref="B137" r:id="rId6" display="Wolfson, M C, 1986, “Stasis Amid Change – Income Inequality in Canada 1965-1983”, Review of Income and Wealth, vol 32: 337-369."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Countries</vt:lpstr>
      <vt:lpstr>Argentina </vt:lpstr>
      <vt:lpstr>Argentina (sources)</vt:lpstr>
      <vt:lpstr>Australia </vt:lpstr>
      <vt:lpstr>Australia (sources)</vt:lpstr>
      <vt:lpstr>Brazil </vt:lpstr>
      <vt:lpstr>Brazil (sources)</vt:lpstr>
      <vt:lpstr>Canada</vt:lpstr>
      <vt:lpstr>Canada (sources)</vt:lpstr>
      <vt:lpstr>Finland </vt:lpstr>
      <vt:lpstr>Finland (sources)</vt:lpstr>
      <vt:lpstr>France </vt:lpstr>
      <vt:lpstr>France (sources)</vt:lpstr>
      <vt:lpstr>Germany </vt:lpstr>
      <vt:lpstr>Germany (sources)</vt:lpstr>
      <vt:lpstr>Iceland</vt:lpstr>
      <vt:lpstr>Iceland (sources)</vt:lpstr>
      <vt:lpstr>India </vt:lpstr>
      <vt:lpstr>India (sources)</vt:lpstr>
      <vt:lpstr>Indonesia</vt:lpstr>
      <vt:lpstr>Indonesia (sources)</vt:lpstr>
      <vt:lpstr>Italy </vt:lpstr>
      <vt:lpstr>Italy (sources)</vt:lpstr>
      <vt:lpstr>Japan</vt:lpstr>
      <vt:lpstr>Japan (sources)</vt:lpstr>
      <vt:lpstr>Malaysia </vt:lpstr>
      <vt:lpstr>Malaysia sources</vt:lpstr>
      <vt:lpstr>Mauritius</vt:lpstr>
      <vt:lpstr>Mauritius sources</vt:lpstr>
      <vt:lpstr>Netherlands </vt:lpstr>
      <vt:lpstr>Netherlands sources</vt:lpstr>
      <vt:lpstr>New Zealand </vt:lpstr>
      <vt:lpstr>New Zealand sources</vt:lpstr>
      <vt:lpstr>Norway</vt:lpstr>
      <vt:lpstr>Norway sources</vt:lpstr>
      <vt:lpstr>Portugal </vt:lpstr>
      <vt:lpstr>Portugal sources</vt:lpstr>
      <vt:lpstr>Singapore </vt:lpstr>
      <vt:lpstr>Singapore sources</vt:lpstr>
      <vt:lpstr>South Africa</vt:lpstr>
      <vt:lpstr>South Africa sources</vt:lpstr>
      <vt:lpstr>Spain</vt:lpstr>
      <vt:lpstr>Spain sources</vt:lpstr>
      <vt:lpstr>Sweden </vt:lpstr>
      <vt:lpstr>Sweden sources</vt:lpstr>
      <vt:lpstr>Switzerland</vt:lpstr>
      <vt:lpstr>Switzerland sources</vt:lpstr>
      <vt:lpstr>UK</vt:lpstr>
      <vt:lpstr>UK sources</vt:lpstr>
      <vt:lpstr>US</vt:lpstr>
      <vt:lpstr>US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2020-03-04T22:26:18Z</dcterms:modified>
</cp:coreProperties>
</file>