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Gqrt6Ip0hZ25x3jb6wx17VcN1sB3J7X+Zats21TVJGo="/>
    </ext>
  </extLst>
</workbook>
</file>

<file path=xl/sharedStrings.xml><?xml version="1.0" encoding="utf-8"?>
<sst xmlns="http://schemas.openxmlformats.org/spreadsheetml/2006/main" count="585" uniqueCount="198">
  <si>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</si>
  <si>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</si>
  <si>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</si>
  <si>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</si>
  <si>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</si>
  <si>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</si>
  <si>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</si>
  <si>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</si>
  <si>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</si>
  <si>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</si>
  <si>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</si>
  <si>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</si>
  <si>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</si>
  <si>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</si>
  <si>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</si>
  <si>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</si>
  <si>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</si>
  <si>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Kiểm tra trang 1(1)</t>
  </si>
  <si>
    <t>TC4</t>
  </si>
  <si>
    <t>Kiểm tra trang 2(1)</t>
  </si>
  <si>
    <t>TC5</t>
  </si>
  <si>
    <t>Kiểm tra trang 3(1)</t>
  </si>
  <si>
    <t>TC6</t>
  </si>
  <si>
    <t>Kiểm tra trang 4(1)</t>
  </si>
  <si>
    <t>TC7</t>
  </si>
  <si>
    <t>Kiểm tra trang 1 (2)</t>
  </si>
  <si>
    <t>TC8</t>
  </si>
  <si>
    <t>Kiểm tra trang 2 (2)</t>
  </si>
  <si>
    <t>TC9</t>
  </si>
  <si>
    <t>Kiểm tra trang 3 (2)</t>
  </si>
  <si>
    <t>TC10</t>
  </si>
  <si>
    <t>Kiểm tra trang 4 (2)</t>
  </si>
  <si>
    <t>TC11</t>
  </si>
  <si>
    <t>Kiểm tra trang 1 (3)</t>
  </si>
  <si>
    <t>TC12</t>
  </si>
  <si>
    <t>Kiểm tra trang 2 (3)</t>
  </si>
  <si>
    <t>TC13</t>
  </si>
  <si>
    <t>Kiểm tra trang 3 (3)</t>
  </si>
  <si>
    <t>TC14</t>
  </si>
  <si>
    <t>Kiểm tra trang 4 (3)</t>
  </si>
  <si>
    <t>TC15</t>
  </si>
  <si>
    <t>Kiểm tra trang 1(4)</t>
  </si>
  <si>
    <t>TC16</t>
  </si>
  <si>
    <t>Kiểm tra trang 2(4)</t>
  </si>
  <si>
    <t>TC17</t>
  </si>
  <si>
    <t>Kiểm tra trang 3(4)</t>
  </si>
  <si>
    <t>TC18</t>
  </si>
  <si>
    <t>Kiểm tra trang 4(4)</t>
  </si>
  <si>
    <t>TC19</t>
  </si>
  <si>
    <t>Chờ game biến mất</t>
  </si>
  <si>
    <t>TC20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</si>
  <si>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</si>
  <si>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</si>
  <si>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</si>
  <si>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</si>
  <si>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</si>
  <si>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</si>
  <si>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</si>
  <si>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</si>
  <si>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</si>
  <si>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</si>
  <si>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</si>
  <si>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</si>
  <si>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</si>
  <si>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</si>
  <si>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</si>
  <si>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</si>
  <si>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</si>
  <si>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</si>
  <si>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</si>
  <si>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</si>
  <si>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</si>
  <si>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</si>
  <si>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</si>
  <si>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</si>
  <si>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</si>
  <si>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</si>
  <si>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</si>
  <si>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</si>
  <si>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</si>
  <si>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</si>
  <si>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</si>
  <si>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</si>
  <si>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</si>
  <si>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EEIW01Multisensory*,30</t>
  </si>
  <si>
    <t>Kiểm tra audio word trang 1 từ 1</t>
  </si>
  <si>
    <t>getAudiosSourceByTime</t>
  </si>
  <si>
    <t>FxSource,5</t>
  </si>
  <si>
    <t>$.turn[0].word[?(@.type=='question')].audio[*].file_path</t>
  </si>
  <si>
    <t>Kiểm tra ảnh word trang 1 từ 1</t>
  </si>
  <si>
    <t>getImageName</t>
  </si>
  <si>
    <t>EEIW01ImageTextVocab_First/Content/Mask/ImageData,Image</t>
  </si>
  <si>
    <t>$.turn[0].word[?(@.type=='question')].image[*].file_path</t>
  </si>
  <si>
    <t>Kiểm tra text trang 1 từ 1</t>
  </si>
  <si>
    <t>getTextNoColor</t>
  </si>
  <si>
    <t>EEIW01ImageTextVocab_First/TextVocab,TextMeshProUGUI</t>
  </si>
  <si>
    <t>$.turn[0].word[?(@.type=='question')].text</t>
  </si>
  <si>
    <t>chuyển trang 2 từ 1</t>
  </si>
  <si>
    <t>drag_simulate</t>
  </si>
  <si>
    <t>Guiding,0,PointGuiding,0</t>
  </si>
  <si>
    <t>Kiểm tra audio trang 2 từ 1</t>
  </si>
  <si>
    <t>Kiểm tra text trang 2 từ 1</t>
  </si>
  <si>
    <t>EEIW01TextVocab/TextVocab,TextMeshProUGUI</t>
  </si>
  <si>
    <t>Chuyển trang 3 từ 1</t>
  </si>
  <si>
    <t>Kiểm tra audio trang 3 từ 1</t>
  </si>
  <si>
    <t>Kiểm tra video trang 3 từ 1</t>
  </si>
  <si>
    <t>comPairVideo</t>
  </si>
  <si>
    <t>EEIW01VideoFullScreenVocab/Video player,VideoPlayer</t>
  </si>
  <si>
    <t>$.turn[0].word[?(@.type=='question')].video[*].file_path</t>
  </si>
  <si>
    <t>Kiêm tra ảnh trang 3 từ 1</t>
  </si>
  <si>
    <t>comPairImage</t>
  </si>
  <si>
    <t>EEIW01ImageFullScreenVocab/ImageData,Image</t>
  </si>
  <si>
    <t>Chuyển trang 4 từ 1</t>
  </si>
  <si>
    <t>Kiểm tra audio trang 4 từ 1</t>
  </si>
  <si>
    <t>$.turn[0].word[?(@.type=='sentence')].audio[*].file_path</t>
  </si>
  <si>
    <t>Kiểm tra video trang 4 từ 1</t>
  </si>
  <si>
    <t>EEIW01VideoFullScreenSentence/Video player,VideoPlayer</t>
  </si>
  <si>
    <t>$.turn[0].word[?(@.type=='sentence')].video[*].file_path</t>
  </si>
  <si>
    <t>Kiểm tra ảnh trang 4 từ 1</t>
  </si>
  <si>
    <t>EEIW01ImageFullScreenSentence/ImageData,Image</t>
  </si>
  <si>
    <t>$.turn[0].word[?(@.type=='sentence')].image[*].file_path</t>
  </si>
  <si>
    <t>TS5</t>
  </si>
  <si>
    <t>Kiểm tra audio word trang 1 từ 2</t>
  </si>
  <si>
    <t>sleep</t>
  </si>
  <si>
    <t>second,3</t>
  </si>
  <si>
    <t>$.turn[1].word[?(@.type=='question')].audio[*].file_path</t>
  </si>
  <si>
    <t>Kiểm tra ảnh word trang 1 từ 2</t>
  </si>
  <si>
    <t>$.turn[1].word[?(@.type=='question')].image[*].file_path</t>
  </si>
  <si>
    <t>Kiểm tra text trang 1 từ 2</t>
  </si>
  <si>
    <t>$.turn[1].word[?(@.type=='question')].text</t>
  </si>
  <si>
    <t>chuyển trang 2 từ 2</t>
  </si>
  <si>
    <t>Kiểm tra audio trang 2 từ 2</t>
  </si>
  <si>
    <t>Kiểm tra text trang 2 từ 2</t>
  </si>
  <si>
    <t>Chuyển trang 3 từ 2</t>
  </si>
  <si>
    <t>Kiểm tra audio trang 3 từ 2</t>
  </si>
  <si>
    <t>Kiểm tra video trang 3 từ 2</t>
  </si>
  <si>
    <t>$.turn[1].word[?(@.type=='question')].video[*].file_path</t>
  </si>
  <si>
    <t>Kiêm tra ảnh trang 3 từ 2</t>
  </si>
  <si>
    <t>Chuyển trang 4 từ 2</t>
  </si>
  <si>
    <t>Kiểm tra audio trang 4 từ 2</t>
  </si>
  <si>
    <t>$.turn[1].word[?(@.type=='sentence')].audio[*].file_path</t>
  </si>
  <si>
    <t>Kiểm tra video trang 4 từ 2</t>
  </si>
  <si>
    <t>$.turn[1].word[?(@.type=='sentence')].video[*].file_path</t>
  </si>
  <si>
    <t>Kiểm tra ảnh trang 4 từ 3</t>
  </si>
  <si>
    <t>$.turn[2].word[?(@.type=='sentence')].image[*].file_path</t>
  </si>
  <si>
    <t>Chuyển trang 4 từ 3</t>
  </si>
  <si>
    <t>Kiểm tra audio word trang 1 từ 3</t>
  </si>
  <si>
    <t>$.turn[2].word[?(@.type=='question')].audio[*].file_path</t>
  </si>
  <si>
    <t>Kiểm tra ảnh word trang 1 từ 3</t>
  </si>
  <si>
    <t>$.turn[2].word[?(@.type=='question')].image[*].file_path</t>
  </si>
  <si>
    <t>Kiểm tra text trang 1 từ 3</t>
  </si>
  <si>
    <t>$.turn[2].word[?(@.type=='question')].text</t>
  </si>
  <si>
    <t>chuyển trang 2 từ 3</t>
  </si>
  <si>
    <t>Kiểm tra audio trang 2 từ 3</t>
  </si>
  <si>
    <t>Kiểm tra text trang 2 từ 3</t>
  </si>
  <si>
    <t>Chuyển trang 3 từ 3</t>
  </si>
  <si>
    <t>Kiểm tra audio trang 3 từ 3</t>
  </si>
  <si>
    <t>Kiểm tra video trang 3 từ 3</t>
  </si>
  <si>
    <t>$.turn[2].word[?(@.type=='question')].video[*].file_path</t>
  </si>
  <si>
    <t>Kiêm tra ảnh trang 3 từ 3</t>
  </si>
  <si>
    <t>Kiểm tra audio trang 4 từ 3</t>
  </si>
  <si>
    <t>$.turn[2].word[?(@.type=='sentence')].audio[*].file_path</t>
  </si>
  <si>
    <t>Kiểm tra video trang 4 từ 3</t>
  </si>
  <si>
    <t>$.turn[2].word[?(@.type=='sentence')].video[*].file_path</t>
  </si>
  <si>
    <t>Kiểm tra audio word trang 1 từ 4</t>
  </si>
  <si>
    <t>$.turn[3].word[?(@.type=='question')].audio[*].file_path</t>
  </si>
  <si>
    <t>Kiểm tra ảnh word trang 1 từ 4</t>
  </si>
  <si>
    <t>$.turn[3].word[?(@.type=='question')].image[*].file_path</t>
  </si>
  <si>
    <t>Kiểm tra text trang 1 từ 4</t>
  </si>
  <si>
    <t>$.turn[3].word[?(@.type=='question')].text</t>
  </si>
  <si>
    <t>chuyển trang 2 từ 4</t>
  </si>
  <si>
    <t>Kiểm tra audio trang 2 từ 4</t>
  </si>
  <si>
    <t>Kiểm tra text trang 2 từ 4</t>
  </si>
  <si>
    <t>Chuyển trang 3 từ 4</t>
  </si>
  <si>
    <t>Kiểm tra audio trang 3 từ 4</t>
  </si>
  <si>
    <t>Kiểm tra video trang 3 từ 4</t>
  </si>
  <si>
    <t>$.turn[3].word[?(@.type=='question')].video[*].file_path</t>
  </si>
  <si>
    <t>Kiêm tra ảnh trang 3 từ 4</t>
  </si>
  <si>
    <t>Chuyển trang 4 từ 4</t>
  </si>
  <si>
    <t>Kiểm tra audio trang 4 từ 4</t>
  </si>
  <si>
    <t>$.turn[3].word[?(@.type=='sentence')].audio[*].file_path</t>
  </si>
  <si>
    <t>Kiểm tra video trang 4 từ 4</t>
  </si>
  <si>
    <t>$.turn[3].word[?(@.type=='sentence')].video[*].file_path</t>
  </si>
  <si>
    <t>Kiểm tra ảnh trang 4 từ 4</t>
  </si>
  <si>
    <t>$.turn[3].word[?(@.type=='sentence')].image[*].file_path</t>
  </si>
  <si>
    <t xml:space="preserve">Đợi thoát game </t>
  </si>
  <si>
    <t>waitForObjectNotPresent</t>
  </si>
  <si>
    <t>EEIW01Multisensory*,60</t>
  </si>
  <si>
    <t>Click nếu còn trong màn game</t>
  </si>
  <si>
    <t>clickWhichDisplay</t>
  </si>
  <si>
    <t>PlayGame/ButtonClose,Button,onClick()</t>
  </si>
  <si>
    <t>SelectActivity//ButtonClose,30</t>
  </si>
  <si>
    <t>Click thoát acts</t>
  </si>
  <si>
    <t>SelectActivity//ButtonClose,Button,onClick()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</si>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</sst>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2.0"/>
      <color theme="1"/>
      <name val="&quot;Times New Roman&quot;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shrinkToFit="0" vertical="bottom" wrapText="1"/>
    </xf>
    <xf borderId="0" fillId="8" fontId="2" numFmtId="0" xfId="0" applyAlignment="1" applyFill="1" applyFont="1">
      <alignment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7" numFmtId="0" xfId="0" applyAlignment="1" applyFont="1">
      <alignment shrinkToFit="0" vertical="bottom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6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wrapText="1"/>
    </xf>
    <xf borderId="0" fillId="8" fontId="6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shrinkToFit="0" wrapText="1"/>
    </xf>
    <xf borderId="0" fillId="8" fontId="6" numFmtId="0" xfId="0" applyAlignment="1" applyFont="1">
      <alignment readingOrder="0" shrinkToFit="0" wrapText="1"/>
    </xf>
    <xf borderId="0" fillId="8" fontId="6" numFmtId="0" xfId="0" applyAlignment="1" applyFont="1">
      <alignment shrinkToFit="0" wrapText="1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1" numFmtId="49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8" fontId="6" numFmtId="49" xfId="0" applyAlignment="1" applyFont="1" applyNumberFormat="1">
      <alignment readingOrder="0" shrinkToFit="0" vertical="bottom" wrapText="1"/>
    </xf>
    <xf borderId="0" fillId="8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5" numFmtId="49" xfId="0" applyAlignment="1" applyFont="1" applyNumberFormat="1">
      <alignment readingOrder="0" shrinkToFit="0" wrapText="1"/>
    </xf>
    <xf borderId="0" fillId="8" fontId="2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horizontal="center" shrinkToFit="0" wrapText="1"/>
    </xf>
    <xf borderId="0" fillId="8" fontId="2" numFmtId="0" xfId="0" applyAlignment="1" applyFont="1">
      <alignment shrinkToFit="0" wrapText="1"/>
    </xf>
    <xf borderId="0" fillId="0" fontId="7" numFmtId="0" xfId="0" applyAlignment="1" applyFon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7" numFmtId="0" xfId="0" applyAlignment="1" applyFont="1">
      <alignment horizontal="center" shrinkToFit="0" vertical="bottom" wrapText="1"/>
    </xf>
    <xf borderId="0" fillId="0" fontId="2" numFmtId="0" xfId="0" applyFont="1"/>
    <xf borderId="0" fillId="0" fontId="2" numFmtId="49" xfId="0" applyFont="1" applyNumberFormat="1"/>
    <xf borderId="0" fillId="8" fontId="2" numFmtId="0" xfId="0" applyFont="1"/>
    <xf borderId="0" fillId="2" fontId="1" numFmtId="0" xfId="0" applyFont="1"/>
    <xf borderId="0" fillId="8" fontId="7" numFmtId="0" xfId="0" applyAlignment="1" applyFont="1">
      <alignment vertical="bottom"/>
    </xf>
    <xf borderId="0" fillId="8" fontId="7" numFmtId="0" xfId="0" applyAlignment="1" applyFont="1">
      <alignment horizontal="right" vertical="bottom"/>
    </xf>
    <xf borderId="0" fillId="8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9" fontId="8" numFmtId="0" xfId="0" applyAlignment="1" applyBorder="1" applyFill="1" applyFont="1">
      <alignment shrinkToFit="0" wrapText="1"/>
    </xf>
    <xf borderId="1" fillId="9" fontId="8" numFmtId="49" xfId="0" applyAlignment="1" applyBorder="1" applyFont="1" applyNumberFormat="1">
      <alignment horizontal="left" shrinkToFit="0" wrapText="1"/>
    </xf>
    <xf borderId="1" fillId="9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6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11" t="s">
        <v>17</v>
      </c>
      <c r="C4" s="6" t="s">
        <v>13</v>
      </c>
      <c r="D4" s="8"/>
      <c r="E4" s="8"/>
      <c r="F4" s="12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6" t="s">
        <v>18</v>
      </c>
      <c r="B5" s="11" t="s">
        <v>19</v>
      </c>
      <c r="C5" s="6" t="s">
        <v>13</v>
      </c>
      <c r="D5" s="8"/>
      <c r="E5" s="8"/>
      <c r="F5" s="12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15.75" customHeight="1">
      <c r="A6" s="6" t="s">
        <v>20</v>
      </c>
      <c r="B6" s="11" t="s">
        <v>21</v>
      </c>
      <c r="C6" s="6" t="s">
        <v>13</v>
      </c>
      <c r="D6" s="8"/>
      <c r="E6" s="8"/>
      <c r="F6" s="12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15.75" customHeight="1">
      <c r="A7" s="6" t="s">
        <v>22</v>
      </c>
      <c r="B7" s="11" t="s">
        <v>23</v>
      </c>
      <c r="C7" s="6" t="s">
        <v>13</v>
      </c>
      <c r="D7" s="8"/>
      <c r="E7" s="8"/>
      <c r="F7" s="12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15.75" customHeight="1">
      <c r="A8" s="6" t="s">
        <v>24</v>
      </c>
      <c r="B8" s="11" t="s">
        <v>25</v>
      </c>
      <c r="C8" s="6" t="s">
        <v>13</v>
      </c>
      <c r="D8" s="9"/>
      <c r="E8" s="9"/>
      <c r="F8" s="5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26</v>
      </c>
      <c r="B9" s="11" t="s">
        <v>27</v>
      </c>
      <c r="C9" s="6" t="s">
        <v>13</v>
      </c>
      <c r="D9" s="9"/>
      <c r="E9" s="9"/>
      <c r="F9" s="5"/>
      <c r="G9" s="5"/>
      <c r="H9" s="5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11" t="s">
        <v>29</v>
      </c>
      <c r="C10" s="6" t="s">
        <v>13</v>
      </c>
      <c r="D10" s="9"/>
      <c r="E10" s="9"/>
      <c r="F10" s="5"/>
      <c r="G10" s="5"/>
      <c r="H10" s="5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30</v>
      </c>
      <c r="B11" s="11" t="s">
        <v>31</v>
      </c>
      <c r="C11" s="6" t="s">
        <v>13</v>
      </c>
      <c r="D11" s="9"/>
      <c r="E11" s="9"/>
      <c r="F11" s="5"/>
      <c r="G11" s="5"/>
      <c r="H11" s="5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32</v>
      </c>
      <c r="B12" s="11" t="s">
        <v>33</v>
      </c>
      <c r="C12" s="6" t="s">
        <v>13</v>
      </c>
      <c r="D12" s="9"/>
      <c r="E12" s="9"/>
      <c r="F12" s="5"/>
      <c r="G12" s="5"/>
      <c r="H12" s="5"/>
      <c r="I12" s="10"/>
      <c r="J12" s="10"/>
      <c r="K12" s="10"/>
      <c r="L12" s="1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6" t="s">
        <v>34</v>
      </c>
      <c r="B13" s="11" t="s">
        <v>35</v>
      </c>
      <c r="C13" s="6" t="s">
        <v>13</v>
      </c>
      <c r="D13" s="9"/>
      <c r="E13" s="9"/>
      <c r="F13" s="5"/>
      <c r="G13" s="5"/>
      <c r="H13" s="5"/>
      <c r="I13" s="10"/>
      <c r="J13" s="10"/>
      <c r="K13" s="10"/>
      <c r="L13" s="10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15.75" customHeight="1">
      <c r="A14" s="6" t="s">
        <v>36</v>
      </c>
      <c r="B14" s="11" t="s">
        <v>37</v>
      </c>
      <c r="C14" s="6" t="s">
        <v>13</v>
      </c>
      <c r="D14" s="9"/>
      <c r="E14" s="9"/>
      <c r="F14" s="5"/>
      <c r="G14" s="5"/>
      <c r="H14" s="5"/>
      <c r="I14" s="10"/>
      <c r="J14" s="10"/>
      <c r="K14" s="10"/>
      <c r="L14" s="10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15.75" customHeight="1">
      <c r="A15" s="6" t="s">
        <v>38</v>
      </c>
      <c r="B15" s="11" t="s">
        <v>39</v>
      </c>
      <c r="C15" s="6" t="s">
        <v>13</v>
      </c>
      <c r="D15" s="9"/>
      <c r="E15" s="9"/>
      <c r="F15" s="5"/>
      <c r="G15" s="5"/>
      <c r="H15" s="5"/>
      <c r="I15" s="10"/>
      <c r="J15" s="10"/>
      <c r="K15" s="10"/>
      <c r="L15" s="10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15.75" customHeight="1">
      <c r="A16" s="6" t="s">
        <v>40</v>
      </c>
      <c r="B16" s="11" t="s">
        <v>41</v>
      </c>
      <c r="C16" s="6" t="s">
        <v>13</v>
      </c>
      <c r="D16" s="9"/>
      <c r="E16" s="9"/>
      <c r="F16" s="5"/>
      <c r="G16" s="5"/>
      <c r="H16" s="5"/>
      <c r="I16" s="10"/>
      <c r="J16" s="10"/>
      <c r="K16" s="10"/>
      <c r="L16" s="10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15.75" customHeight="1">
      <c r="A17" s="6" t="s">
        <v>42</v>
      </c>
      <c r="B17" s="11" t="s">
        <v>43</v>
      </c>
      <c r="C17" s="6" t="s">
        <v>13</v>
      </c>
      <c r="D17" s="9"/>
      <c r="E17" s="9"/>
      <c r="F17" s="5"/>
      <c r="G17" s="5"/>
      <c r="H17" s="5"/>
      <c r="I17" s="10"/>
      <c r="J17" s="10"/>
      <c r="K17" s="10"/>
      <c r="L17" s="10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15.75" customHeight="1">
      <c r="A18" s="6" t="s">
        <v>44</v>
      </c>
      <c r="B18" s="11" t="s">
        <v>45</v>
      </c>
      <c r="C18" s="6" t="s">
        <v>13</v>
      </c>
      <c r="D18" s="9"/>
      <c r="E18" s="9"/>
      <c r="F18" s="5"/>
      <c r="G18" s="5"/>
      <c r="H18" s="5"/>
      <c r="I18" s="10"/>
      <c r="J18" s="10"/>
      <c r="K18" s="10"/>
      <c r="L18" s="10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15.75" customHeight="1">
      <c r="A19" s="6" t="s">
        <v>46</v>
      </c>
      <c r="B19" s="11" t="s">
        <v>47</v>
      </c>
      <c r="C19" s="6" t="s">
        <v>13</v>
      </c>
      <c r="D19" s="9"/>
      <c r="E19" s="9"/>
      <c r="F19" s="5"/>
      <c r="G19" s="5"/>
      <c r="H19" s="5"/>
      <c r="I19" s="10"/>
      <c r="J19" s="10"/>
      <c r="K19" s="10"/>
      <c r="L19" s="10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15.75" customHeight="1">
      <c r="A20" s="6" t="s">
        <v>48</v>
      </c>
      <c r="B20" s="5" t="s">
        <v>49</v>
      </c>
      <c r="C20" s="5" t="s">
        <v>13</v>
      </c>
      <c r="D20" s="9"/>
      <c r="E20" s="9"/>
      <c r="F20" s="5"/>
      <c r="G20" s="5"/>
      <c r="H20" s="5"/>
      <c r="I20" s="10"/>
      <c r="J20" s="10"/>
      <c r="K20" s="10"/>
      <c r="L20" s="10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15.75" customHeight="1">
      <c r="A21" s="6" t="s">
        <v>50</v>
      </c>
      <c r="B21" s="13" t="s">
        <v>51</v>
      </c>
      <c r="C21" s="7" t="s">
        <v>13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</sheetData>
  <conditionalFormatting sqref="D1:D21">
    <cfRule type="cellIs" dxfId="0" priority="1" operator="equal">
      <formula>"PASS"</formula>
    </cfRule>
  </conditionalFormatting>
  <conditionalFormatting sqref="D1:D21">
    <cfRule type="cellIs" dxfId="1" priority="2" operator="equal">
      <formula>"FAIL"</formula>
    </cfRule>
  </conditionalFormatting>
  <conditionalFormatting sqref="D1:D21">
    <cfRule type="cellIs" dxfId="2" priority="3" operator="equal">
      <formula>"SKIP"</formula>
    </cfRule>
  </conditionalFormatting>
  <conditionalFormatting sqref="C1:C21">
    <cfRule type="cellIs" dxfId="3" priority="4" operator="equal">
      <formula>"Y"</formula>
    </cfRule>
  </conditionalFormatting>
  <dataValidations>
    <dataValidation type="list" allowBlank="1" showErrorMessage="1" sqref="C2:C21">
      <formula1>"Y,N"</formula1>
    </dataValidation>
    <dataValidation type="list" allowBlank="1" showErrorMessage="1" sqref="F2:F21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42.13"/>
    <col customWidth="1" min="7" max="7" width="10.63"/>
    <col customWidth="1" min="8" max="8" width="18.25"/>
    <col customWidth="1" min="9" max="9" width="52.5"/>
    <col customWidth="1" min="10" max="10" width="26.38"/>
    <col customWidth="1" min="11" max="11" width="35.5"/>
    <col customWidth="1" min="13" max="13" width="24.63"/>
    <col customWidth="1" min="14" max="26" width="20.38"/>
  </cols>
  <sheetData>
    <row r="1" ht="21.75" customHeight="1">
      <c r="A1" s="14" t="s">
        <v>0</v>
      </c>
      <c r="B1" s="14" t="s">
        <v>52</v>
      </c>
      <c r="C1" s="14" t="s">
        <v>1</v>
      </c>
      <c r="D1" s="15" t="s">
        <v>53</v>
      </c>
      <c r="E1" s="16" t="s">
        <v>54</v>
      </c>
      <c r="F1" s="16" t="s">
        <v>55</v>
      </c>
      <c r="G1" s="17" t="s">
        <v>56</v>
      </c>
      <c r="H1" s="14" t="s">
        <v>57</v>
      </c>
      <c r="I1" s="14" t="s">
        <v>58</v>
      </c>
      <c r="J1" s="15" t="s">
        <v>59</v>
      </c>
      <c r="K1" s="15" t="s">
        <v>6</v>
      </c>
      <c r="L1" s="14" t="s">
        <v>60</v>
      </c>
      <c r="M1" s="14" t="s">
        <v>4</v>
      </c>
      <c r="N1" s="14" t="s">
        <v>61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32.25" customHeight="1">
      <c r="A2" s="13" t="s">
        <v>11</v>
      </c>
      <c r="B2" s="13" t="s">
        <v>62</v>
      </c>
      <c r="C2" s="13" t="s">
        <v>63</v>
      </c>
      <c r="D2" s="13" t="s">
        <v>64</v>
      </c>
      <c r="E2" s="19" t="s">
        <v>65</v>
      </c>
      <c r="F2" s="19"/>
      <c r="G2" s="20" t="s">
        <v>13</v>
      </c>
      <c r="H2" s="21"/>
      <c r="I2" s="19"/>
      <c r="J2" s="21"/>
      <c r="K2" s="22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32.25" customHeight="1">
      <c r="A3" s="13" t="s">
        <v>11</v>
      </c>
      <c r="B3" s="13" t="s">
        <v>66</v>
      </c>
      <c r="C3" s="13" t="s">
        <v>67</v>
      </c>
      <c r="D3" s="13" t="s">
        <v>68</v>
      </c>
      <c r="E3" s="19" t="s">
        <v>69</v>
      </c>
      <c r="F3" s="23" t="s">
        <v>70</v>
      </c>
      <c r="G3" s="20" t="s">
        <v>13</v>
      </c>
      <c r="H3" s="21"/>
      <c r="I3" s="19"/>
      <c r="J3" s="21"/>
      <c r="K3" s="22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32.25" customHeight="1">
      <c r="A4" s="13" t="s">
        <v>11</v>
      </c>
      <c r="B4" s="13" t="s">
        <v>71</v>
      </c>
      <c r="C4" s="13" t="s">
        <v>72</v>
      </c>
      <c r="D4" s="13" t="s">
        <v>73</v>
      </c>
      <c r="E4" s="19" t="s">
        <v>74</v>
      </c>
      <c r="F4" s="19"/>
      <c r="G4" s="20" t="s">
        <v>13</v>
      </c>
      <c r="H4" s="21"/>
      <c r="I4" s="19"/>
      <c r="J4" s="21"/>
      <c r="K4" s="22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32.25" customHeight="1">
      <c r="A5" s="24" t="s">
        <v>14</v>
      </c>
      <c r="B5" s="24" t="s">
        <v>62</v>
      </c>
      <c r="C5" s="24" t="s">
        <v>75</v>
      </c>
      <c r="D5" s="24" t="s">
        <v>64</v>
      </c>
      <c r="E5" s="25" t="s">
        <v>76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66</v>
      </c>
      <c r="C6" s="24" t="s">
        <v>77</v>
      </c>
      <c r="D6" s="24" t="s">
        <v>68</v>
      </c>
      <c r="E6" s="25" t="s">
        <v>78</v>
      </c>
      <c r="F6" s="30" t="s">
        <v>79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71</v>
      </c>
      <c r="C7" s="24" t="s">
        <v>80</v>
      </c>
      <c r="D7" s="24" t="s">
        <v>73</v>
      </c>
      <c r="E7" s="25" t="s">
        <v>81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82</v>
      </c>
      <c r="C8" s="24" t="s">
        <v>83</v>
      </c>
      <c r="D8" s="24" t="s">
        <v>64</v>
      </c>
      <c r="E8" s="31" t="s">
        <v>84</v>
      </c>
      <c r="F8" s="25"/>
      <c r="G8" s="26" t="s">
        <v>13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32" t="s">
        <v>16</v>
      </c>
      <c r="B9" s="33" t="s">
        <v>62</v>
      </c>
      <c r="C9" s="34" t="s">
        <v>85</v>
      </c>
      <c r="D9" s="35"/>
      <c r="E9" s="19"/>
      <c r="F9" s="36"/>
      <c r="G9" s="37" t="s">
        <v>13</v>
      </c>
      <c r="H9" s="38" t="s">
        <v>86</v>
      </c>
      <c r="I9" s="39" t="s">
        <v>87</v>
      </c>
      <c r="J9" s="40"/>
      <c r="K9" s="36" t="s">
        <v>88</v>
      </c>
      <c r="L9" s="41"/>
      <c r="M9" s="41"/>
      <c r="N9" s="41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32" t="s">
        <v>16</v>
      </c>
      <c r="B10" s="33" t="s">
        <v>66</v>
      </c>
      <c r="C10" s="34" t="s">
        <v>89</v>
      </c>
      <c r="D10" s="42"/>
      <c r="E10" s="43"/>
      <c r="F10" s="41"/>
      <c r="G10" s="37" t="s">
        <v>13</v>
      </c>
      <c r="H10" s="44" t="s">
        <v>90</v>
      </c>
      <c r="I10" s="45" t="s">
        <v>91</v>
      </c>
      <c r="J10" s="40"/>
      <c r="K10" s="46" t="s">
        <v>92</v>
      </c>
      <c r="L10" s="41"/>
      <c r="M10" s="41"/>
      <c r="N10" s="41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53.25" customHeight="1">
      <c r="A11" s="32" t="s">
        <v>16</v>
      </c>
      <c r="B11" s="33" t="s">
        <v>71</v>
      </c>
      <c r="C11" s="34" t="s">
        <v>93</v>
      </c>
      <c r="D11" s="41"/>
      <c r="E11" s="47"/>
      <c r="F11" s="41"/>
      <c r="G11" s="37" t="s">
        <v>13</v>
      </c>
      <c r="H11" s="44" t="s">
        <v>94</v>
      </c>
      <c r="I11" s="45" t="s">
        <v>95</v>
      </c>
      <c r="J11" s="41"/>
      <c r="K11" s="48" t="s">
        <v>96</v>
      </c>
      <c r="L11" s="41"/>
      <c r="M11" s="41"/>
      <c r="N11" s="41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53.25" customHeight="1">
      <c r="A12" s="32" t="s">
        <v>18</v>
      </c>
      <c r="B12" s="34" t="s">
        <v>62</v>
      </c>
      <c r="C12" s="34" t="s">
        <v>97</v>
      </c>
      <c r="D12" s="44" t="s">
        <v>98</v>
      </c>
      <c r="E12" s="45" t="s">
        <v>99</v>
      </c>
      <c r="F12" s="41"/>
      <c r="G12" s="37" t="s">
        <v>13</v>
      </c>
      <c r="H12" s="21"/>
      <c r="I12" s="19"/>
      <c r="J12" s="40"/>
      <c r="K12" s="40"/>
      <c r="L12" s="41"/>
      <c r="M12" s="41"/>
      <c r="N12" s="41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53.25" customHeight="1">
      <c r="A13" s="32" t="s">
        <v>18</v>
      </c>
      <c r="B13" s="34" t="s">
        <v>66</v>
      </c>
      <c r="C13" s="34" t="s">
        <v>100</v>
      </c>
      <c r="D13" s="35"/>
      <c r="E13" s="19"/>
      <c r="F13" s="36"/>
      <c r="G13" s="37" t="s">
        <v>13</v>
      </c>
      <c r="H13" s="38" t="s">
        <v>86</v>
      </c>
      <c r="I13" s="39" t="s">
        <v>87</v>
      </c>
      <c r="J13" s="40"/>
      <c r="K13" s="36" t="s">
        <v>88</v>
      </c>
      <c r="L13" s="41"/>
      <c r="M13" s="41"/>
      <c r="N13" s="41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53.25" customHeight="1">
      <c r="A14" s="32" t="s">
        <v>18</v>
      </c>
      <c r="B14" s="34" t="s">
        <v>71</v>
      </c>
      <c r="C14" s="34" t="s">
        <v>101</v>
      </c>
      <c r="D14" s="41"/>
      <c r="E14" s="47"/>
      <c r="F14" s="41"/>
      <c r="G14" s="37" t="s">
        <v>13</v>
      </c>
      <c r="H14" s="44" t="s">
        <v>94</v>
      </c>
      <c r="I14" s="45" t="s">
        <v>102</v>
      </c>
      <c r="J14" s="41"/>
      <c r="K14" s="48" t="s">
        <v>96</v>
      </c>
      <c r="L14" s="41"/>
      <c r="M14" s="41"/>
      <c r="N14" s="41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53.25" customHeight="1">
      <c r="A15" s="32" t="s">
        <v>20</v>
      </c>
      <c r="B15" s="34" t="s">
        <v>62</v>
      </c>
      <c r="C15" s="34" t="s">
        <v>103</v>
      </c>
      <c r="D15" s="44" t="s">
        <v>98</v>
      </c>
      <c r="E15" s="45" t="s">
        <v>99</v>
      </c>
      <c r="F15" s="41"/>
      <c r="G15" s="37" t="s">
        <v>13</v>
      </c>
      <c r="H15" s="21"/>
      <c r="I15" s="19"/>
      <c r="J15" s="40"/>
      <c r="K15" s="40"/>
      <c r="L15" s="41"/>
      <c r="M15" s="41"/>
      <c r="N15" s="41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53.25" customHeight="1">
      <c r="A16" s="32" t="s">
        <v>20</v>
      </c>
      <c r="B16" s="34" t="s">
        <v>66</v>
      </c>
      <c r="C16" s="34" t="s">
        <v>104</v>
      </c>
      <c r="D16" s="35"/>
      <c r="E16" s="19"/>
      <c r="F16" s="36"/>
      <c r="G16" s="37" t="s">
        <v>13</v>
      </c>
      <c r="H16" s="38" t="s">
        <v>86</v>
      </c>
      <c r="I16" s="39" t="s">
        <v>87</v>
      </c>
      <c r="J16" s="40"/>
      <c r="K16" s="36" t="s">
        <v>88</v>
      </c>
      <c r="L16" s="41"/>
      <c r="M16" s="41"/>
      <c r="N16" s="41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53.25" customHeight="1">
      <c r="A17" s="32" t="s">
        <v>20</v>
      </c>
      <c r="B17" s="34" t="s">
        <v>71</v>
      </c>
      <c r="C17" s="34" t="s">
        <v>105</v>
      </c>
      <c r="D17" s="41"/>
      <c r="E17" s="47"/>
      <c r="F17" s="41"/>
      <c r="G17" s="37" t="s">
        <v>13</v>
      </c>
      <c r="H17" s="44" t="s">
        <v>106</v>
      </c>
      <c r="I17" s="45" t="s">
        <v>107</v>
      </c>
      <c r="J17" s="48" t="s">
        <v>108</v>
      </c>
      <c r="K17" s="48" t="s">
        <v>108</v>
      </c>
      <c r="L17" s="41"/>
      <c r="M17" s="41"/>
      <c r="N17" s="41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53.25" customHeight="1">
      <c r="A18" s="32" t="s">
        <v>20</v>
      </c>
      <c r="B18" s="34" t="s">
        <v>82</v>
      </c>
      <c r="C18" s="34" t="s">
        <v>109</v>
      </c>
      <c r="D18" s="41"/>
      <c r="E18" s="47"/>
      <c r="F18" s="41"/>
      <c r="G18" s="37" t="s">
        <v>13</v>
      </c>
      <c r="H18" s="44" t="s">
        <v>110</v>
      </c>
      <c r="I18" s="45" t="s">
        <v>111</v>
      </c>
      <c r="J18" s="48" t="s">
        <v>92</v>
      </c>
      <c r="K18" s="48" t="s">
        <v>92</v>
      </c>
      <c r="L18" s="41"/>
      <c r="M18" s="41"/>
      <c r="N18" s="41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53.25" customHeight="1">
      <c r="A19" s="32" t="s">
        <v>22</v>
      </c>
      <c r="B19" s="34" t="s">
        <v>62</v>
      </c>
      <c r="C19" s="34" t="s">
        <v>112</v>
      </c>
      <c r="D19" s="44" t="s">
        <v>98</v>
      </c>
      <c r="E19" s="45" t="s">
        <v>99</v>
      </c>
      <c r="F19" s="41"/>
      <c r="G19" s="37" t="s">
        <v>13</v>
      </c>
      <c r="H19" s="41"/>
      <c r="I19" s="47"/>
      <c r="J19" s="41"/>
      <c r="K19" s="49"/>
      <c r="L19" s="41"/>
      <c r="M19" s="41"/>
      <c r="N19" s="41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53.25" customHeight="1">
      <c r="A20" s="32" t="s">
        <v>22</v>
      </c>
      <c r="B20" s="34" t="s">
        <v>66</v>
      </c>
      <c r="C20" s="34" t="s">
        <v>113</v>
      </c>
      <c r="D20" s="35"/>
      <c r="E20" s="19"/>
      <c r="F20" s="36"/>
      <c r="G20" s="37" t="s">
        <v>13</v>
      </c>
      <c r="H20" s="38" t="s">
        <v>86</v>
      </c>
      <c r="I20" s="39" t="s">
        <v>87</v>
      </c>
      <c r="J20" s="41"/>
      <c r="K20" s="36" t="s">
        <v>114</v>
      </c>
      <c r="L20" s="41"/>
      <c r="M20" s="41"/>
      <c r="N20" s="41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53.25" customHeight="1">
      <c r="A21" s="32" t="s">
        <v>22</v>
      </c>
      <c r="B21" s="34" t="s">
        <v>71</v>
      </c>
      <c r="C21" s="34" t="s">
        <v>115</v>
      </c>
      <c r="D21" s="41"/>
      <c r="E21" s="47"/>
      <c r="F21" s="41"/>
      <c r="G21" s="37" t="s">
        <v>13</v>
      </c>
      <c r="H21" s="44" t="s">
        <v>106</v>
      </c>
      <c r="I21" s="45" t="s">
        <v>116</v>
      </c>
      <c r="J21" s="48" t="s">
        <v>117</v>
      </c>
      <c r="K21" s="48" t="s">
        <v>117</v>
      </c>
      <c r="L21" s="41"/>
      <c r="M21" s="41"/>
      <c r="N21" s="41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53.25" customHeight="1">
      <c r="A22" s="32" t="s">
        <v>22</v>
      </c>
      <c r="B22" s="34" t="s">
        <v>82</v>
      </c>
      <c r="C22" s="34" t="s">
        <v>118</v>
      </c>
      <c r="D22" s="41"/>
      <c r="E22" s="47"/>
      <c r="F22" s="41"/>
      <c r="G22" s="37" t="s">
        <v>13</v>
      </c>
      <c r="H22" s="44" t="s">
        <v>110</v>
      </c>
      <c r="I22" s="45" t="s">
        <v>119</v>
      </c>
      <c r="J22" s="48" t="s">
        <v>120</v>
      </c>
      <c r="K22" s="48" t="s">
        <v>120</v>
      </c>
      <c r="L22" s="41"/>
      <c r="M22" s="41"/>
      <c r="N22" s="41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53.25" customHeight="1">
      <c r="A23" s="32" t="s">
        <v>22</v>
      </c>
      <c r="B23" s="34" t="s">
        <v>121</v>
      </c>
      <c r="C23" s="34" t="s">
        <v>112</v>
      </c>
      <c r="D23" s="44" t="s">
        <v>98</v>
      </c>
      <c r="E23" s="45" t="s">
        <v>99</v>
      </c>
      <c r="F23" s="41"/>
      <c r="G23" s="37" t="s">
        <v>13</v>
      </c>
      <c r="H23" s="21"/>
      <c r="I23" s="19"/>
      <c r="J23" s="40"/>
      <c r="K23" s="40"/>
      <c r="L23" s="41"/>
      <c r="M23" s="41"/>
      <c r="N23" s="41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53.25" customHeight="1">
      <c r="A24" s="32" t="s">
        <v>24</v>
      </c>
      <c r="B24" s="33" t="s">
        <v>62</v>
      </c>
      <c r="C24" s="34" t="s">
        <v>122</v>
      </c>
      <c r="D24" s="50" t="s">
        <v>123</v>
      </c>
      <c r="E24" s="51" t="s">
        <v>124</v>
      </c>
      <c r="F24" s="36"/>
      <c r="G24" s="37" t="s">
        <v>13</v>
      </c>
      <c r="H24" s="38" t="s">
        <v>86</v>
      </c>
      <c r="I24" s="39" t="s">
        <v>87</v>
      </c>
      <c r="J24" s="40"/>
      <c r="K24" s="36" t="s">
        <v>125</v>
      </c>
      <c r="L24" s="41"/>
      <c r="M24" s="41"/>
      <c r="N24" s="41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53.25" customHeight="1">
      <c r="A25" s="32" t="s">
        <v>24</v>
      </c>
      <c r="B25" s="33" t="s">
        <v>66</v>
      </c>
      <c r="C25" s="34" t="s">
        <v>126</v>
      </c>
      <c r="D25" s="34"/>
      <c r="E25" s="52"/>
      <c r="F25" s="41"/>
      <c r="G25" s="37" t="s">
        <v>13</v>
      </c>
      <c r="H25" s="44" t="s">
        <v>90</v>
      </c>
      <c r="I25" s="45" t="s">
        <v>91</v>
      </c>
      <c r="J25" s="40"/>
      <c r="K25" s="46" t="s">
        <v>127</v>
      </c>
      <c r="L25" s="41"/>
      <c r="M25" s="41"/>
      <c r="N25" s="41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53.25" customHeight="1">
      <c r="A26" s="32" t="s">
        <v>24</v>
      </c>
      <c r="B26" s="33" t="s">
        <v>71</v>
      </c>
      <c r="C26" s="34" t="s">
        <v>128</v>
      </c>
      <c r="D26" s="41"/>
      <c r="E26" s="47"/>
      <c r="F26" s="41"/>
      <c r="G26" s="37" t="s">
        <v>13</v>
      </c>
      <c r="H26" s="44" t="s">
        <v>94</v>
      </c>
      <c r="I26" s="45" t="s">
        <v>95</v>
      </c>
      <c r="J26" s="41"/>
      <c r="K26" s="48" t="s">
        <v>129</v>
      </c>
      <c r="L26" s="41"/>
      <c r="M26" s="41"/>
      <c r="N26" s="41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53.25" customHeight="1">
      <c r="A27" s="32" t="s">
        <v>26</v>
      </c>
      <c r="B27" s="34" t="s">
        <v>62</v>
      </c>
      <c r="C27" s="34" t="s">
        <v>130</v>
      </c>
      <c r="D27" s="44" t="s">
        <v>98</v>
      </c>
      <c r="E27" s="45" t="s">
        <v>99</v>
      </c>
      <c r="F27" s="41"/>
      <c r="G27" s="37" t="s">
        <v>13</v>
      </c>
      <c r="H27" s="21"/>
      <c r="I27" s="19"/>
      <c r="J27" s="40"/>
      <c r="K27" s="40"/>
      <c r="L27" s="41"/>
      <c r="M27" s="41"/>
      <c r="N27" s="41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53.25" customHeight="1">
      <c r="A28" s="32" t="s">
        <v>26</v>
      </c>
      <c r="B28" s="34" t="s">
        <v>66</v>
      </c>
      <c r="C28" s="34" t="s">
        <v>131</v>
      </c>
      <c r="D28" s="35"/>
      <c r="E28" s="19"/>
      <c r="F28" s="36"/>
      <c r="G28" s="37" t="s">
        <v>13</v>
      </c>
      <c r="H28" s="38" t="s">
        <v>86</v>
      </c>
      <c r="I28" s="39" t="s">
        <v>87</v>
      </c>
      <c r="J28" s="40"/>
      <c r="K28" s="36" t="s">
        <v>125</v>
      </c>
      <c r="L28" s="41"/>
      <c r="M28" s="41"/>
      <c r="N28" s="41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53.25" customHeight="1">
      <c r="A29" s="32" t="s">
        <v>26</v>
      </c>
      <c r="B29" s="34" t="s">
        <v>71</v>
      </c>
      <c r="C29" s="34" t="s">
        <v>132</v>
      </c>
      <c r="D29" s="41"/>
      <c r="E29" s="47"/>
      <c r="F29" s="41"/>
      <c r="G29" s="37" t="s">
        <v>13</v>
      </c>
      <c r="H29" s="44" t="s">
        <v>94</v>
      </c>
      <c r="I29" s="45" t="s">
        <v>102</v>
      </c>
      <c r="J29" s="41"/>
      <c r="K29" s="48" t="s">
        <v>129</v>
      </c>
      <c r="L29" s="41"/>
      <c r="M29" s="41"/>
      <c r="N29" s="41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53.25" customHeight="1">
      <c r="A30" s="32" t="s">
        <v>28</v>
      </c>
      <c r="B30" s="34" t="s">
        <v>62</v>
      </c>
      <c r="C30" s="34" t="s">
        <v>133</v>
      </c>
      <c r="D30" s="44" t="s">
        <v>98</v>
      </c>
      <c r="E30" s="45" t="s">
        <v>99</v>
      </c>
      <c r="F30" s="41"/>
      <c r="G30" s="37" t="s">
        <v>13</v>
      </c>
      <c r="H30" s="21"/>
      <c r="I30" s="19"/>
      <c r="J30" s="40"/>
      <c r="K30" s="40"/>
      <c r="L30" s="41"/>
      <c r="M30" s="41"/>
      <c r="N30" s="41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53.25" customHeight="1">
      <c r="A31" s="32" t="s">
        <v>28</v>
      </c>
      <c r="B31" s="34" t="s">
        <v>66</v>
      </c>
      <c r="C31" s="34" t="s">
        <v>134</v>
      </c>
      <c r="D31" s="35"/>
      <c r="E31" s="19"/>
      <c r="F31" s="36"/>
      <c r="G31" s="37" t="s">
        <v>13</v>
      </c>
      <c r="H31" s="38" t="s">
        <v>86</v>
      </c>
      <c r="I31" s="39" t="s">
        <v>87</v>
      </c>
      <c r="J31" s="40"/>
      <c r="K31" s="36" t="s">
        <v>125</v>
      </c>
      <c r="L31" s="41"/>
      <c r="M31" s="41"/>
      <c r="N31" s="41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53.25" customHeight="1">
      <c r="A32" s="32" t="s">
        <v>28</v>
      </c>
      <c r="B32" s="34" t="s">
        <v>71</v>
      </c>
      <c r="C32" s="34" t="s">
        <v>135</v>
      </c>
      <c r="D32" s="41"/>
      <c r="E32" s="47"/>
      <c r="F32" s="41"/>
      <c r="G32" s="37" t="s">
        <v>13</v>
      </c>
      <c r="H32" s="44" t="s">
        <v>106</v>
      </c>
      <c r="I32" s="45" t="s">
        <v>107</v>
      </c>
      <c r="J32" s="48" t="s">
        <v>136</v>
      </c>
      <c r="K32" s="48" t="s">
        <v>136</v>
      </c>
      <c r="L32" s="41"/>
      <c r="M32" s="41"/>
      <c r="N32" s="41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53.25" customHeight="1">
      <c r="A33" s="32" t="s">
        <v>28</v>
      </c>
      <c r="B33" s="34" t="s">
        <v>82</v>
      </c>
      <c r="C33" s="34" t="s">
        <v>137</v>
      </c>
      <c r="D33" s="41"/>
      <c r="E33" s="47"/>
      <c r="F33" s="41"/>
      <c r="G33" s="37" t="s">
        <v>13</v>
      </c>
      <c r="H33" s="44" t="s">
        <v>110</v>
      </c>
      <c r="I33" s="45" t="s">
        <v>111</v>
      </c>
      <c r="J33" s="48" t="s">
        <v>127</v>
      </c>
      <c r="K33" s="48" t="s">
        <v>127</v>
      </c>
      <c r="L33" s="41"/>
      <c r="M33" s="41"/>
      <c r="N33" s="41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53.25" customHeight="1">
      <c r="A34" s="32" t="s">
        <v>30</v>
      </c>
      <c r="B34" s="34" t="s">
        <v>62</v>
      </c>
      <c r="C34" s="34" t="s">
        <v>138</v>
      </c>
      <c r="D34" s="44" t="s">
        <v>98</v>
      </c>
      <c r="E34" s="45" t="s">
        <v>99</v>
      </c>
      <c r="F34" s="41"/>
      <c r="G34" s="37" t="s">
        <v>13</v>
      </c>
      <c r="H34" s="41"/>
      <c r="I34" s="47"/>
      <c r="J34" s="41"/>
      <c r="K34" s="49"/>
      <c r="L34" s="41"/>
      <c r="M34" s="41"/>
      <c r="N34" s="41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53.25" customHeight="1">
      <c r="A35" s="32" t="s">
        <v>30</v>
      </c>
      <c r="B35" s="34" t="s">
        <v>66</v>
      </c>
      <c r="C35" s="34" t="s">
        <v>139</v>
      </c>
      <c r="D35" s="35"/>
      <c r="E35" s="19"/>
      <c r="F35" s="36"/>
      <c r="G35" s="37" t="s">
        <v>13</v>
      </c>
      <c r="H35" s="38" t="s">
        <v>86</v>
      </c>
      <c r="I35" s="39" t="s">
        <v>87</v>
      </c>
      <c r="J35" s="41"/>
      <c r="K35" s="36" t="s">
        <v>140</v>
      </c>
      <c r="L35" s="41"/>
      <c r="M35" s="41"/>
      <c r="N35" s="41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53.25" customHeight="1">
      <c r="A36" s="32" t="s">
        <v>30</v>
      </c>
      <c r="B36" s="34" t="s">
        <v>71</v>
      </c>
      <c r="C36" s="34" t="s">
        <v>141</v>
      </c>
      <c r="D36" s="41"/>
      <c r="E36" s="47"/>
      <c r="F36" s="41"/>
      <c r="G36" s="37" t="s">
        <v>13</v>
      </c>
      <c r="H36" s="44" t="s">
        <v>106</v>
      </c>
      <c r="I36" s="45" t="s">
        <v>116</v>
      </c>
      <c r="J36" s="48" t="s">
        <v>142</v>
      </c>
      <c r="K36" s="48" t="s">
        <v>142</v>
      </c>
      <c r="L36" s="41"/>
      <c r="M36" s="41"/>
      <c r="N36" s="41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53.25" customHeight="1">
      <c r="A37" s="32" t="s">
        <v>30</v>
      </c>
      <c r="B37" s="34" t="s">
        <v>82</v>
      </c>
      <c r="C37" s="34" t="s">
        <v>143</v>
      </c>
      <c r="D37" s="41"/>
      <c r="E37" s="47"/>
      <c r="F37" s="41"/>
      <c r="G37" s="37" t="s">
        <v>13</v>
      </c>
      <c r="H37" s="44" t="s">
        <v>110</v>
      </c>
      <c r="I37" s="45" t="s">
        <v>119</v>
      </c>
      <c r="J37" s="48" t="s">
        <v>144</v>
      </c>
      <c r="K37" s="48" t="s">
        <v>144</v>
      </c>
      <c r="L37" s="41"/>
      <c r="M37" s="41"/>
      <c r="N37" s="41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44" t="s">
        <v>30</v>
      </c>
      <c r="B38" s="53" t="s">
        <v>121</v>
      </c>
      <c r="C38" s="53" t="s">
        <v>145</v>
      </c>
      <c r="D38" s="44" t="s">
        <v>98</v>
      </c>
      <c r="E38" s="45" t="s">
        <v>99</v>
      </c>
      <c r="F38" s="54"/>
      <c r="G38" s="55" t="s">
        <v>13</v>
      </c>
      <c r="H38" s="21"/>
      <c r="I38" s="19"/>
      <c r="J38" s="22"/>
      <c r="K38" s="22"/>
      <c r="L38" s="21"/>
      <c r="M38" s="21"/>
      <c r="N38" s="2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5.75" customHeight="1">
      <c r="A39" s="44" t="s">
        <v>32</v>
      </c>
      <c r="B39" s="53" t="s">
        <v>62</v>
      </c>
      <c r="C39" s="53" t="s">
        <v>146</v>
      </c>
      <c r="D39" s="50" t="s">
        <v>123</v>
      </c>
      <c r="E39" s="51" t="s">
        <v>124</v>
      </c>
      <c r="F39" s="39"/>
      <c r="G39" s="55" t="s">
        <v>13</v>
      </c>
      <c r="H39" s="38" t="s">
        <v>86</v>
      </c>
      <c r="I39" s="39" t="s">
        <v>87</v>
      </c>
      <c r="J39" s="22"/>
      <c r="K39" s="56" t="s">
        <v>147</v>
      </c>
      <c r="L39" s="21"/>
      <c r="M39" s="21"/>
      <c r="N39" s="2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5.75" customHeight="1">
      <c r="A40" s="44" t="s">
        <v>32</v>
      </c>
      <c r="B40" s="53" t="s">
        <v>66</v>
      </c>
      <c r="C40" s="53" t="s">
        <v>148</v>
      </c>
      <c r="D40" s="34"/>
      <c r="E40" s="52"/>
      <c r="F40" s="21"/>
      <c r="G40" s="55" t="s">
        <v>13</v>
      </c>
      <c r="H40" s="38" t="s">
        <v>90</v>
      </c>
      <c r="I40" s="39" t="s">
        <v>91</v>
      </c>
      <c r="J40" s="21"/>
      <c r="K40" s="46" t="s">
        <v>149</v>
      </c>
      <c r="L40" s="21"/>
      <c r="M40" s="21"/>
      <c r="N40" s="2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5.75" customHeight="1">
      <c r="A41" s="44" t="s">
        <v>32</v>
      </c>
      <c r="B41" s="53" t="s">
        <v>71</v>
      </c>
      <c r="C41" s="53" t="s">
        <v>150</v>
      </c>
      <c r="D41" s="41"/>
      <c r="E41" s="47"/>
      <c r="F41" s="21"/>
      <c r="G41" s="55" t="s">
        <v>13</v>
      </c>
      <c r="H41" s="38" t="s">
        <v>94</v>
      </c>
      <c r="I41" s="39" t="s">
        <v>95</v>
      </c>
      <c r="J41" s="22"/>
      <c r="K41" s="57" t="s">
        <v>151</v>
      </c>
      <c r="L41" s="21"/>
      <c r="M41" s="21"/>
      <c r="N41" s="2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5.75" customHeight="1">
      <c r="A42" s="44" t="s">
        <v>34</v>
      </c>
      <c r="B42" s="53" t="s">
        <v>62</v>
      </c>
      <c r="C42" s="53" t="s">
        <v>152</v>
      </c>
      <c r="D42" s="44" t="s">
        <v>98</v>
      </c>
      <c r="E42" s="45" t="s">
        <v>99</v>
      </c>
      <c r="F42" s="54"/>
      <c r="G42" s="55" t="s">
        <v>13</v>
      </c>
      <c r="H42" s="21"/>
      <c r="I42" s="19"/>
      <c r="J42" s="22"/>
      <c r="K42" s="22"/>
      <c r="L42" s="21"/>
      <c r="M42" s="21"/>
      <c r="N42" s="2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5.75" customHeight="1">
      <c r="A43" s="44" t="s">
        <v>34</v>
      </c>
      <c r="B43" s="53" t="s">
        <v>66</v>
      </c>
      <c r="C43" s="53" t="s">
        <v>153</v>
      </c>
      <c r="D43" s="58"/>
      <c r="E43" s="19"/>
      <c r="F43" s="39"/>
      <c r="G43" s="55" t="s">
        <v>13</v>
      </c>
      <c r="H43" s="38" t="s">
        <v>86</v>
      </c>
      <c r="I43" s="39" t="s">
        <v>87</v>
      </c>
      <c r="J43" s="21"/>
      <c r="K43" s="56" t="s">
        <v>147</v>
      </c>
      <c r="L43" s="21"/>
      <c r="M43" s="21"/>
      <c r="N43" s="2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5.75" customHeight="1">
      <c r="A44" s="44" t="s">
        <v>34</v>
      </c>
      <c r="B44" s="53" t="s">
        <v>71</v>
      </c>
      <c r="C44" s="53" t="s">
        <v>154</v>
      </c>
      <c r="D44" s="41"/>
      <c r="E44" s="47"/>
      <c r="F44" s="21"/>
      <c r="G44" s="55" t="s">
        <v>13</v>
      </c>
      <c r="H44" s="38" t="s">
        <v>94</v>
      </c>
      <c r="I44" s="39" t="s">
        <v>102</v>
      </c>
      <c r="J44" s="22"/>
      <c r="K44" s="57" t="s">
        <v>151</v>
      </c>
      <c r="L44" s="21"/>
      <c r="M44" s="21"/>
      <c r="N44" s="2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5.75" customHeight="1">
      <c r="A45" s="44" t="s">
        <v>36</v>
      </c>
      <c r="B45" s="53" t="s">
        <v>62</v>
      </c>
      <c r="C45" s="53" t="s">
        <v>155</v>
      </c>
      <c r="D45" s="44" t="s">
        <v>98</v>
      </c>
      <c r="E45" s="45" t="s">
        <v>99</v>
      </c>
      <c r="F45" s="54"/>
      <c r="G45" s="55" t="s">
        <v>13</v>
      </c>
      <c r="H45" s="21"/>
      <c r="I45" s="19"/>
      <c r="J45" s="22"/>
      <c r="K45" s="22"/>
      <c r="L45" s="21"/>
      <c r="M45" s="21"/>
      <c r="N45" s="2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5.75" customHeight="1">
      <c r="A46" s="44" t="s">
        <v>36</v>
      </c>
      <c r="B46" s="53" t="s">
        <v>66</v>
      </c>
      <c r="C46" s="53" t="s">
        <v>156</v>
      </c>
      <c r="D46" s="58"/>
      <c r="E46" s="19"/>
      <c r="F46" s="39"/>
      <c r="G46" s="55" t="s">
        <v>13</v>
      </c>
      <c r="H46" s="38" t="s">
        <v>86</v>
      </c>
      <c r="I46" s="39" t="s">
        <v>87</v>
      </c>
      <c r="J46" s="40"/>
      <c r="K46" s="56" t="s">
        <v>147</v>
      </c>
      <c r="L46" s="21"/>
      <c r="M46" s="21"/>
      <c r="N46" s="2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5.75" customHeight="1">
      <c r="A47" s="44" t="s">
        <v>36</v>
      </c>
      <c r="B47" s="53" t="s">
        <v>71</v>
      </c>
      <c r="C47" s="53" t="s">
        <v>157</v>
      </c>
      <c r="D47" s="21"/>
      <c r="E47" s="19"/>
      <c r="F47" s="21"/>
      <c r="G47" s="55" t="s">
        <v>13</v>
      </c>
      <c r="H47" s="38" t="s">
        <v>106</v>
      </c>
      <c r="I47" s="39" t="s">
        <v>107</v>
      </c>
      <c r="J47" s="46" t="s">
        <v>158</v>
      </c>
      <c r="K47" s="46" t="s">
        <v>158</v>
      </c>
      <c r="L47" s="21"/>
      <c r="M47" s="21"/>
      <c r="N47" s="2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5.75" customHeight="1">
      <c r="A48" s="44" t="s">
        <v>36</v>
      </c>
      <c r="B48" s="53" t="s">
        <v>82</v>
      </c>
      <c r="C48" s="53" t="s">
        <v>159</v>
      </c>
      <c r="D48" s="41"/>
      <c r="E48" s="47"/>
      <c r="F48" s="21"/>
      <c r="G48" s="55" t="s">
        <v>13</v>
      </c>
      <c r="H48" s="38" t="s">
        <v>110</v>
      </c>
      <c r="I48" s="39" t="s">
        <v>111</v>
      </c>
      <c r="J48" s="38" t="s">
        <v>149</v>
      </c>
      <c r="K48" s="57" t="s">
        <v>149</v>
      </c>
      <c r="L48" s="21"/>
      <c r="M48" s="21"/>
      <c r="N48" s="2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5.75" customHeight="1">
      <c r="A49" s="44" t="s">
        <v>38</v>
      </c>
      <c r="B49" s="53" t="s">
        <v>62</v>
      </c>
      <c r="C49" s="53" t="s">
        <v>145</v>
      </c>
      <c r="D49" s="44" t="s">
        <v>98</v>
      </c>
      <c r="E49" s="45" t="s">
        <v>99</v>
      </c>
      <c r="F49" s="54"/>
      <c r="G49" s="55" t="s">
        <v>13</v>
      </c>
      <c r="H49" s="21"/>
      <c r="I49" s="19"/>
      <c r="J49" s="21"/>
      <c r="K49" s="22"/>
      <c r="L49" s="21"/>
      <c r="M49" s="21"/>
      <c r="N49" s="2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5.75" customHeight="1">
      <c r="A50" s="44" t="s">
        <v>38</v>
      </c>
      <c r="B50" s="53" t="s">
        <v>66</v>
      </c>
      <c r="C50" s="53" t="s">
        <v>160</v>
      </c>
      <c r="D50" s="58"/>
      <c r="E50" s="19"/>
      <c r="F50" s="39"/>
      <c r="G50" s="55" t="s">
        <v>13</v>
      </c>
      <c r="H50" s="38" t="s">
        <v>86</v>
      </c>
      <c r="I50" s="39" t="s">
        <v>87</v>
      </c>
      <c r="J50" s="40"/>
      <c r="K50" s="56" t="s">
        <v>161</v>
      </c>
      <c r="L50" s="21"/>
      <c r="M50" s="21"/>
      <c r="N50" s="2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5.75" customHeight="1">
      <c r="A51" s="44" t="s">
        <v>38</v>
      </c>
      <c r="B51" s="53" t="s">
        <v>71</v>
      </c>
      <c r="C51" s="53" t="s">
        <v>162</v>
      </c>
      <c r="D51" s="21"/>
      <c r="E51" s="19"/>
      <c r="F51" s="21"/>
      <c r="G51" s="55" t="s">
        <v>13</v>
      </c>
      <c r="H51" s="38" t="s">
        <v>106</v>
      </c>
      <c r="I51" s="39" t="s">
        <v>116</v>
      </c>
      <c r="J51" s="46" t="s">
        <v>163</v>
      </c>
      <c r="K51" s="46" t="s">
        <v>163</v>
      </c>
      <c r="L51" s="21"/>
      <c r="M51" s="21"/>
      <c r="N51" s="2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5.75" customHeight="1">
      <c r="A52" s="44" t="s">
        <v>38</v>
      </c>
      <c r="B52" s="53" t="s">
        <v>82</v>
      </c>
      <c r="C52" s="53" t="s">
        <v>143</v>
      </c>
      <c r="D52" s="41"/>
      <c r="E52" s="47"/>
      <c r="F52" s="21"/>
      <c r="G52" s="55" t="s">
        <v>13</v>
      </c>
      <c r="H52" s="38" t="s">
        <v>110</v>
      </c>
      <c r="I52" s="39" t="s">
        <v>119</v>
      </c>
      <c r="J52" s="57" t="s">
        <v>144</v>
      </c>
      <c r="K52" s="57" t="s">
        <v>144</v>
      </c>
      <c r="L52" s="21"/>
      <c r="M52" s="21"/>
      <c r="N52" s="2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5.75" customHeight="1">
      <c r="A53" s="44" t="s">
        <v>38</v>
      </c>
      <c r="B53" s="53" t="s">
        <v>121</v>
      </c>
      <c r="C53" s="53" t="s">
        <v>145</v>
      </c>
      <c r="D53" s="44" t="s">
        <v>98</v>
      </c>
      <c r="E53" s="45" t="s">
        <v>99</v>
      </c>
      <c r="F53" s="54"/>
      <c r="G53" s="55" t="s">
        <v>13</v>
      </c>
      <c r="H53" s="21"/>
      <c r="I53" s="19"/>
      <c r="J53" s="22"/>
      <c r="K53" s="22"/>
      <c r="L53" s="21"/>
      <c r="M53" s="21"/>
      <c r="N53" s="2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5.75" customHeight="1">
      <c r="A54" s="44" t="s">
        <v>40</v>
      </c>
      <c r="B54" s="53" t="s">
        <v>62</v>
      </c>
      <c r="C54" s="53" t="s">
        <v>164</v>
      </c>
      <c r="D54" s="50" t="s">
        <v>123</v>
      </c>
      <c r="E54" s="51" t="s">
        <v>124</v>
      </c>
      <c r="F54" s="39"/>
      <c r="G54" s="55" t="s">
        <v>13</v>
      </c>
      <c r="H54" s="38" t="s">
        <v>86</v>
      </c>
      <c r="I54" s="39" t="s">
        <v>87</v>
      </c>
      <c r="J54" s="22"/>
      <c r="K54" s="56" t="s">
        <v>165</v>
      </c>
      <c r="L54" s="21"/>
      <c r="M54" s="21"/>
      <c r="N54" s="2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5.75" customHeight="1">
      <c r="A55" s="44" t="s">
        <v>40</v>
      </c>
      <c r="B55" s="53" t="s">
        <v>66</v>
      </c>
      <c r="C55" s="53" t="s">
        <v>166</v>
      </c>
      <c r="D55" s="34"/>
      <c r="E55" s="52"/>
      <c r="F55" s="21"/>
      <c r="G55" s="55" t="s">
        <v>13</v>
      </c>
      <c r="H55" s="38" t="s">
        <v>90</v>
      </c>
      <c r="I55" s="39" t="s">
        <v>91</v>
      </c>
      <c r="J55" s="21"/>
      <c r="K55" s="46" t="s">
        <v>167</v>
      </c>
      <c r="L55" s="21"/>
      <c r="M55" s="21"/>
      <c r="N55" s="2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5.75" customHeight="1">
      <c r="A56" s="44" t="s">
        <v>40</v>
      </c>
      <c r="B56" s="53" t="s">
        <v>71</v>
      </c>
      <c r="C56" s="53" t="s">
        <v>168</v>
      </c>
      <c r="D56" s="41"/>
      <c r="E56" s="47"/>
      <c r="F56" s="21"/>
      <c r="G56" s="55" t="s">
        <v>13</v>
      </c>
      <c r="H56" s="38" t="s">
        <v>94</v>
      </c>
      <c r="I56" s="39" t="s">
        <v>95</v>
      </c>
      <c r="J56" s="22"/>
      <c r="K56" s="57" t="s">
        <v>169</v>
      </c>
      <c r="L56" s="21"/>
      <c r="M56" s="21"/>
      <c r="N56" s="2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5.75" customHeight="1">
      <c r="A57" s="44" t="s">
        <v>42</v>
      </c>
      <c r="B57" s="53" t="s">
        <v>62</v>
      </c>
      <c r="C57" s="53" t="s">
        <v>170</v>
      </c>
      <c r="D57" s="44" t="s">
        <v>98</v>
      </c>
      <c r="E57" s="45" t="s">
        <v>99</v>
      </c>
      <c r="F57" s="54"/>
      <c r="G57" s="55" t="s">
        <v>13</v>
      </c>
      <c r="H57" s="21"/>
      <c r="I57" s="19"/>
      <c r="J57" s="22"/>
      <c r="K57" s="22"/>
      <c r="L57" s="21"/>
      <c r="M57" s="21"/>
      <c r="N57" s="2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5.75" customHeight="1">
      <c r="A58" s="44" t="s">
        <v>42</v>
      </c>
      <c r="B58" s="53" t="s">
        <v>66</v>
      </c>
      <c r="C58" s="53" t="s">
        <v>171</v>
      </c>
      <c r="D58" s="58"/>
      <c r="E58" s="19"/>
      <c r="F58" s="39"/>
      <c r="G58" s="55" t="s">
        <v>13</v>
      </c>
      <c r="H58" s="38" t="s">
        <v>86</v>
      </c>
      <c r="I58" s="39" t="s">
        <v>87</v>
      </c>
      <c r="J58" s="21"/>
      <c r="K58" s="56" t="s">
        <v>165</v>
      </c>
      <c r="L58" s="21"/>
      <c r="M58" s="21"/>
      <c r="N58" s="2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5.75" customHeight="1">
      <c r="A59" s="44" t="s">
        <v>42</v>
      </c>
      <c r="B59" s="53" t="s">
        <v>71</v>
      </c>
      <c r="C59" s="53" t="s">
        <v>172</v>
      </c>
      <c r="D59" s="21"/>
      <c r="E59" s="19"/>
      <c r="F59" s="21"/>
      <c r="G59" s="55" t="s">
        <v>13</v>
      </c>
      <c r="H59" s="38" t="s">
        <v>94</v>
      </c>
      <c r="I59" s="39" t="s">
        <v>102</v>
      </c>
      <c r="J59" s="21"/>
      <c r="K59" s="46" t="s">
        <v>169</v>
      </c>
      <c r="L59" s="21"/>
      <c r="M59" s="21"/>
      <c r="N59" s="2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5.75" customHeight="1">
      <c r="A60" s="44" t="s">
        <v>44</v>
      </c>
      <c r="B60" s="53" t="s">
        <v>62</v>
      </c>
      <c r="C60" s="53" t="s">
        <v>173</v>
      </c>
      <c r="D60" s="44" t="s">
        <v>98</v>
      </c>
      <c r="E60" s="45" t="s">
        <v>99</v>
      </c>
      <c r="F60" s="21"/>
      <c r="G60" s="55" t="s">
        <v>13</v>
      </c>
      <c r="H60" s="21"/>
      <c r="I60" s="19"/>
      <c r="J60" s="21"/>
      <c r="K60" s="40"/>
      <c r="L60" s="21"/>
      <c r="M60" s="21"/>
      <c r="N60" s="2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5.75" customHeight="1">
      <c r="A61" s="44" t="s">
        <v>44</v>
      </c>
      <c r="B61" s="53" t="s">
        <v>66</v>
      </c>
      <c r="C61" s="53" t="s">
        <v>174</v>
      </c>
      <c r="D61" s="58"/>
      <c r="E61" s="19"/>
      <c r="F61" s="39"/>
      <c r="G61" s="55" t="s">
        <v>13</v>
      </c>
      <c r="H61" s="38" t="s">
        <v>86</v>
      </c>
      <c r="I61" s="39" t="s">
        <v>87</v>
      </c>
      <c r="J61" s="21"/>
      <c r="K61" s="56" t="s">
        <v>165</v>
      </c>
      <c r="L61" s="21"/>
      <c r="M61" s="21"/>
      <c r="N61" s="2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5.75" customHeight="1">
      <c r="A62" s="44" t="s">
        <v>44</v>
      </c>
      <c r="B62" s="53" t="s">
        <v>71</v>
      </c>
      <c r="C62" s="53" t="s">
        <v>175</v>
      </c>
      <c r="D62" s="21"/>
      <c r="E62" s="19"/>
      <c r="F62" s="21"/>
      <c r="G62" s="55" t="s">
        <v>13</v>
      </c>
      <c r="H62" s="38" t="s">
        <v>106</v>
      </c>
      <c r="I62" s="39" t="s">
        <v>107</v>
      </c>
      <c r="J62" s="38" t="s">
        <v>176</v>
      </c>
      <c r="K62" s="46" t="s">
        <v>176</v>
      </c>
      <c r="L62" s="21"/>
      <c r="M62" s="21"/>
      <c r="N62" s="2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5.75" customHeight="1">
      <c r="A63" s="44" t="s">
        <v>44</v>
      </c>
      <c r="B63" s="53" t="s">
        <v>82</v>
      </c>
      <c r="C63" s="53" t="s">
        <v>177</v>
      </c>
      <c r="D63" s="21"/>
      <c r="E63" s="19"/>
      <c r="F63" s="21"/>
      <c r="G63" s="55" t="s">
        <v>13</v>
      </c>
      <c r="H63" s="38" t="s">
        <v>110</v>
      </c>
      <c r="I63" s="39" t="s">
        <v>111</v>
      </c>
      <c r="J63" s="38" t="s">
        <v>167</v>
      </c>
      <c r="K63" s="46" t="s">
        <v>167</v>
      </c>
      <c r="L63" s="21"/>
      <c r="M63" s="21"/>
      <c r="N63" s="2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5.75" customHeight="1">
      <c r="A64" s="44" t="s">
        <v>46</v>
      </c>
      <c r="B64" s="53" t="s">
        <v>62</v>
      </c>
      <c r="C64" s="53" t="s">
        <v>178</v>
      </c>
      <c r="D64" s="44" t="s">
        <v>98</v>
      </c>
      <c r="E64" s="45" t="s">
        <v>99</v>
      </c>
      <c r="F64" s="21"/>
      <c r="G64" s="55" t="s">
        <v>13</v>
      </c>
      <c r="H64" s="21"/>
      <c r="I64" s="19"/>
      <c r="J64" s="22"/>
      <c r="K64" s="22"/>
      <c r="L64" s="21"/>
      <c r="M64" s="21"/>
      <c r="N64" s="2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5.75" customHeight="1">
      <c r="A65" s="44" t="s">
        <v>46</v>
      </c>
      <c r="B65" s="53" t="s">
        <v>66</v>
      </c>
      <c r="C65" s="53" t="s">
        <v>179</v>
      </c>
      <c r="D65" s="50"/>
      <c r="E65" s="19"/>
      <c r="F65" s="59"/>
      <c r="G65" s="55" t="s">
        <v>13</v>
      </c>
      <c r="H65" s="38" t="s">
        <v>86</v>
      </c>
      <c r="I65" s="39" t="s">
        <v>87</v>
      </c>
      <c r="J65" s="22"/>
      <c r="K65" s="60" t="s">
        <v>180</v>
      </c>
      <c r="L65" s="21"/>
      <c r="M65" s="21"/>
      <c r="N65" s="2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5.75" customHeight="1">
      <c r="A66" s="44" t="s">
        <v>46</v>
      </c>
      <c r="B66" s="53" t="s">
        <v>71</v>
      </c>
      <c r="C66" s="53" t="s">
        <v>181</v>
      </c>
      <c r="D66" s="21"/>
      <c r="E66" s="19"/>
      <c r="F66" s="21"/>
      <c r="G66" s="55" t="s">
        <v>13</v>
      </c>
      <c r="H66" s="38" t="s">
        <v>106</v>
      </c>
      <c r="I66" s="39" t="s">
        <v>116</v>
      </c>
      <c r="J66" s="46" t="s">
        <v>182</v>
      </c>
      <c r="K66" s="46" t="s">
        <v>182</v>
      </c>
      <c r="L66" s="21"/>
      <c r="M66" s="21"/>
      <c r="N66" s="2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5.75" customHeight="1">
      <c r="A67" s="44" t="s">
        <v>46</v>
      </c>
      <c r="B67" s="53" t="s">
        <v>82</v>
      </c>
      <c r="C67" s="53" t="s">
        <v>183</v>
      </c>
      <c r="D67" s="21"/>
      <c r="E67" s="19"/>
      <c r="F67" s="21"/>
      <c r="G67" s="55" t="s">
        <v>13</v>
      </c>
      <c r="H67" s="38" t="s">
        <v>110</v>
      </c>
      <c r="I67" s="39" t="s">
        <v>119</v>
      </c>
      <c r="J67" s="46" t="s">
        <v>184</v>
      </c>
      <c r="K67" s="46" t="s">
        <v>184</v>
      </c>
      <c r="L67" s="21"/>
      <c r="M67" s="21"/>
      <c r="N67" s="2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5.75" customHeight="1">
      <c r="A68" s="44" t="s">
        <v>46</v>
      </c>
      <c r="B68" s="53" t="s">
        <v>121</v>
      </c>
      <c r="C68" s="53" t="s">
        <v>178</v>
      </c>
      <c r="D68" s="44" t="s">
        <v>98</v>
      </c>
      <c r="E68" s="45" t="s">
        <v>99</v>
      </c>
      <c r="F68" s="21"/>
      <c r="G68" s="55" t="s">
        <v>13</v>
      </c>
      <c r="H68" s="21"/>
      <c r="I68" s="19"/>
      <c r="J68" s="21"/>
      <c r="K68" s="22"/>
      <c r="L68" s="21"/>
      <c r="M68" s="21"/>
      <c r="N68" s="2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5.75" customHeight="1">
      <c r="A69" s="32" t="s">
        <v>48</v>
      </c>
      <c r="B69" s="42" t="s">
        <v>62</v>
      </c>
      <c r="C69" s="42" t="s">
        <v>185</v>
      </c>
      <c r="D69" s="42" t="s">
        <v>186</v>
      </c>
      <c r="E69" s="31" t="s">
        <v>187</v>
      </c>
      <c r="F69" s="19"/>
      <c r="G69" s="61" t="s">
        <v>13</v>
      </c>
      <c r="H69" s="41"/>
      <c r="I69" s="47"/>
      <c r="J69" s="41"/>
      <c r="K69" s="62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5.75" customHeight="1">
      <c r="A70" s="32" t="s">
        <v>48</v>
      </c>
      <c r="B70" s="63" t="s">
        <v>66</v>
      </c>
      <c r="C70" s="63" t="s">
        <v>188</v>
      </c>
      <c r="D70" s="63" t="s">
        <v>189</v>
      </c>
      <c r="E70" s="19" t="s">
        <v>190</v>
      </c>
      <c r="F70" s="64"/>
      <c r="G70" s="65" t="s">
        <v>13</v>
      </c>
      <c r="H70" s="66"/>
      <c r="I70" s="67"/>
      <c r="J70" s="66"/>
      <c r="K70" s="68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ht="15.75" customHeight="1">
      <c r="A71" s="32" t="s">
        <v>50</v>
      </c>
      <c r="B71" s="13" t="s">
        <v>62</v>
      </c>
      <c r="C71" s="13" t="s">
        <v>63</v>
      </c>
      <c r="D71" s="13" t="s">
        <v>64</v>
      </c>
      <c r="E71" s="19" t="s">
        <v>191</v>
      </c>
      <c r="F71" s="19"/>
      <c r="G71" s="20" t="s">
        <v>13</v>
      </c>
      <c r="H71" s="21"/>
      <c r="I71" s="19"/>
      <c r="J71" s="21"/>
      <c r="K71" s="22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32" t="s">
        <v>50</v>
      </c>
      <c r="B72" s="13" t="s">
        <v>66</v>
      </c>
      <c r="C72" s="13" t="s">
        <v>192</v>
      </c>
      <c r="D72" s="13" t="s">
        <v>73</v>
      </c>
      <c r="E72" s="19" t="s">
        <v>193</v>
      </c>
      <c r="F72" s="19"/>
      <c r="G72" s="20" t="s">
        <v>13</v>
      </c>
      <c r="H72" s="21"/>
      <c r="I72" s="19"/>
      <c r="J72" s="21"/>
      <c r="K72" s="22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</sheetData>
  <conditionalFormatting sqref="L1:L72 M1:Z1">
    <cfRule type="cellIs" dxfId="0" priority="1" operator="equal">
      <formula>"PASS"</formula>
    </cfRule>
  </conditionalFormatting>
  <conditionalFormatting sqref="L1:L72 M1:Z1">
    <cfRule type="cellIs" dxfId="4" priority="2" operator="equal">
      <formula>"FAIL"</formula>
    </cfRule>
  </conditionalFormatting>
  <conditionalFormatting sqref="L1:L72 M1:Z1">
    <cfRule type="cellIs" dxfId="5" priority="3" operator="equal">
      <formula>"SKIP"</formula>
    </cfRule>
  </conditionalFormatting>
  <dataValidations>
    <dataValidation type="list" allowBlank="1" showErrorMessage="1" sqref="H38:H45 H52">
      <formula1>Keywords!$A$2:$A222</formula1>
    </dataValidation>
    <dataValidation type="list" allowBlank="1" showErrorMessage="1" sqref="A5:A6 A38:A47">
      <formula1>TestCase!$A$1:$A34</formula1>
    </dataValidation>
    <dataValidation type="list" allowBlank="1" showErrorMessage="1" sqref="D9 D13 D16 D20 D28 D31 D35 D65">
      <formula1>Keywords!$A:$A</formula1>
    </dataValidation>
    <dataValidation type="list" allowBlank="1" showErrorMessage="1" sqref="A69:A70">
      <formula1>TestCase!$A$1:$A49</formula1>
    </dataValidation>
    <dataValidation type="list" allowBlank="1" showErrorMessage="1" sqref="H67:H68">
      <formula1>Keywords!$A$2:$A242</formula1>
    </dataValidation>
    <dataValidation type="list" allowBlank="1" showErrorMessage="1" sqref="A2:A4">
      <formula1>TestCase!$A:$A</formula1>
    </dataValidation>
    <dataValidation type="list" allowBlank="1" showErrorMessage="1" sqref="H18:H19 H21:H22 H33:H34 H36:H37">
      <formula1>Keywords!$A$2:$A196</formula1>
    </dataValidation>
    <dataValidation type="list" allowBlank="1" showErrorMessage="1" sqref="A71:A72">
      <formula1>TestCase!$A$1:$A50</formula1>
    </dataValidation>
    <dataValidation type="list" allowBlank="1" showErrorMessage="1" sqref="A19:A23 A34:A37">
      <formula1>TestCase!$A$1:$A42</formula1>
    </dataValidation>
    <dataValidation type="list" allowBlank="1" showErrorMessage="1" sqref="H46 H64:H65">
      <formula1>Keywords!$A$2:$A226</formula1>
    </dataValidation>
    <dataValidation type="list" allowBlank="1" showErrorMessage="1" sqref="H71:H72">
      <formula1>Keywords!$A$2:$A186</formula1>
    </dataValidation>
    <dataValidation type="list" allowBlank="1" showErrorMessage="1" sqref="A48:A52">
      <formula1>TestCase!$A$1:$A72</formula1>
    </dataValidation>
    <dataValidation type="list" allowBlank="1" showErrorMessage="1" sqref="H17 H32 H47:H51">
      <formula1>Keywords!$A$2:$A196</formula1>
    </dataValidation>
    <dataValidation type="list" allowBlank="1" showErrorMessage="1" sqref="H53:H63">
      <formula1>Keywords!$A$2:$A238</formula1>
    </dataValidation>
    <dataValidation type="list" allowBlank="1" showErrorMessage="1" sqref="G2:G72">
      <formula1>"Y,N"</formula1>
    </dataValidation>
    <dataValidation type="list" allowBlank="1" showErrorMessage="1" sqref="H66">
      <formula1>Keywords!$A$2:$A242</formula1>
    </dataValidation>
    <dataValidation type="list" allowBlank="1" showErrorMessage="1" sqref="H2:H16 H20 H23:H31 H35">
      <formula1>Keywords!$A$2:$A185</formula1>
    </dataValidation>
    <dataValidation type="list" allowBlank="1" showErrorMessage="1" sqref="H69">
      <formula1>Keywords!$A$2:$A185</formula1>
    </dataValidation>
    <dataValidation type="list" allowBlank="1" showErrorMessage="1" sqref="A64:A67">
      <formula1>TestCase!$A$1:$A89</formula1>
    </dataValidation>
    <dataValidation type="list" allowBlank="1" showErrorMessage="1" sqref="A68">
      <formula1>TestCase!$A$1:$A88</formula1>
    </dataValidation>
    <dataValidation type="list" allowBlank="1" showErrorMessage="1" sqref="D2:D8 D10:D12 D14:D15 D17:D19 D21:D27 D29:D30 D32:D34 D36:D64 D66:D72">
      <formula1>Keywords!$A:$A</formula1>
    </dataValidation>
    <dataValidation type="list" allowBlank="1" showErrorMessage="1" sqref="A7:A18 A24:A33">
      <formula1>TestCase!$A$1:$A35</formula1>
    </dataValidation>
    <dataValidation type="list" allowBlank="1" showErrorMessage="1" sqref="A53:A63">
      <formula1>TestCase!$A$1:$A83</formula1>
    </dataValidation>
    <dataValidation type="list" allowBlank="1" showErrorMessage="1" sqref="H70">
      <formula1>Keywords!$A$2:$A209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69" t="s">
        <v>194</v>
      </c>
      <c r="C1" s="69" t="s">
        <v>195</v>
      </c>
      <c r="D1" s="1" t="s">
        <v>1</v>
      </c>
    </row>
    <row r="2">
      <c r="A2" s="70"/>
      <c r="B2" s="70"/>
      <c r="C2" s="71"/>
      <c r="D2" s="72"/>
      <c r="E2" s="70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73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74" t="str">
        <f>IFERROR(__xludf.DUMMYFUNCTION("IMPORTRANGE(""https://docs.google.com/spreadsheets/d/1LdgyhxYW9Lh1fGd5s0S1oxhFlAL2nJXQp7mHAPUsHfU/edit#gid=0"",""Sheet1!A:F"")"),"Keyword")</f>
        <v>Keyword</v>
      </c>
      <c r="B1" s="75" t="str">
        <f>IFERROR(__xludf.DUMMYFUNCTION("""COMPUTED_VALUE"""),"Param")</f>
        <v>Param</v>
      </c>
      <c r="C1" s="75" t="str">
        <f>IFERROR(__xludf.DUMMYFUNCTION("""COMPUTED_VALUE"""),"Return type")</f>
        <v>Return type</v>
      </c>
      <c r="D1" s="75" t="str">
        <f>IFERROR(__xludf.DUMMYFUNCTION("""COMPUTED_VALUE"""),"Example")</f>
        <v>Example</v>
      </c>
      <c r="E1" s="76" t="str">
        <f>IFERROR(__xludf.DUMMYFUNCTION("""COMPUTED_VALUE"""),"Return")</f>
        <v>Return</v>
      </c>
      <c r="F1" s="76" t="str">
        <f>IFERROR(__xludf.DUMMYFUNCTION("""COMPUTED_VALUE"""),"Note")</f>
        <v>Note</v>
      </c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ht="15.75" customHeight="1">
      <c r="A2" s="77" t="str">
        <f>IFERROR(__xludf.DUMMYFUNCTION("""COMPUTED_VALUE"""),"openApp")</f>
        <v>openApp</v>
      </c>
      <c r="B2" s="78"/>
      <c r="C2" s="78" t="str">
        <f>IFERROR(__xludf.DUMMYFUNCTION("""COMPUTED_VALUE"""),"void")</f>
        <v>void</v>
      </c>
      <c r="D2" s="78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ht="15.75" customHeight="1">
      <c r="A3" s="77" t="str">
        <f>IFERROR(__xludf.DUMMYFUNCTION("""COMPUTED_VALUE"""),"waitingForCourseListDisplay")</f>
        <v>waitingForCourseListDisplay</v>
      </c>
      <c r="B3" s="78"/>
      <c r="C3" s="78" t="str">
        <f>IFERROR(__xludf.DUMMYFUNCTION("""COMPUTED_VALUE"""),"void")</f>
        <v>void</v>
      </c>
      <c r="D3" s="78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ht="15.75" customHeight="1">
      <c r="A4" s="77" t="str">
        <f>IFERROR(__xludf.DUMMYFUNCTION("""COMPUTED_VALUE"""),"click")</f>
        <v>click</v>
      </c>
      <c r="B4" s="78" t="str">
        <f>IFERROR(__xludf.DUMMYFUNCTION("""COMPUTED_VALUE"""),"element,component,property[,index]")</f>
        <v>element,component,property[,index]</v>
      </c>
      <c r="C4" s="78" t="str">
        <f>IFERROR(__xludf.DUMMYFUNCTION("""COMPUTED_VALUE"""),"void")</f>
        <v>void</v>
      </c>
      <c r="D4" s="78" t="str">
        <f>IFERROR(__xludf.DUMMYFUNCTION("""COMPUTED_VALUE"""),"http://localhost:8342/q/scene//Button(Clone)[14].Button.onClick()")</f>
        <v>http://localhost:8342/q/scene//Button(Clone)[14].Button.onClick()</v>
      </c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ht="15.75" customHeight="1">
      <c r="A5" s="77" t="str">
        <f>IFERROR(__xludf.DUMMYFUNCTION("""COMPUTED_VALUE"""),"clickLocatorByVarFile")</f>
        <v>clickLocatorByVarFile</v>
      </c>
      <c r="B5" s="78" t="str">
        <f>IFERROR(__xludf.DUMMYFUNCTION("""COMPUTED_VALUE"""),"generate,element,component,property,key")</f>
        <v>generate,element,component,property,key</v>
      </c>
      <c r="C5" s="78" t="str">
        <f>IFERROR(__xludf.DUMMYFUNCTION("""COMPUTED_VALUE"""),"void")</f>
        <v>void</v>
      </c>
      <c r="D5" s="78"/>
      <c r="E5" s="77"/>
      <c r="F5" s="7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 ht="15.75" customHeight="1">
      <c r="A6" s="77" t="str">
        <f>IFERROR(__xludf.DUMMYFUNCTION("""COMPUTED_VALUE"""),"pressLocatorByVarFile")</f>
        <v>pressLocatorByVarFile</v>
      </c>
      <c r="B6" s="78" t="str">
        <f>IFERROR(__xludf.DUMMYFUNCTION("""COMPUTED_VALUE"""),"element,component,property,key")</f>
        <v>element,component,property,key</v>
      </c>
      <c r="C6" s="78" t="str">
        <f>IFERROR(__xludf.DUMMYFUNCTION("""COMPUTED_VALUE"""),"void")</f>
        <v>void</v>
      </c>
      <c r="D6" s="78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ht="15.75" customHeight="1">
      <c r="A7" s="77" t="str">
        <f>IFERROR(__xludf.DUMMYFUNCTION("""COMPUTED_VALUE"""),"clickWhichObjectEnable")</f>
        <v>clickWhichObjectEnable</v>
      </c>
      <c r="B7" s="78" t="str">
        <f>IFERROR(__xludf.DUMMYFUNCTION("""COMPUTED_VALUE"""),"element[,index],component,property")</f>
        <v>element[,index],component,property</v>
      </c>
      <c r="C7" s="78" t="str">
        <f>IFERROR(__xludf.DUMMYFUNCTION("""COMPUTED_VALUE"""),"void")</f>
        <v>void</v>
      </c>
      <c r="D7" s="78"/>
      <c r="E7" s="77"/>
      <c r="F7" s="79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ht="15.75" customHeight="1">
      <c r="A8" s="77" t="str">
        <f>IFERROR(__xludf.DUMMYFUNCTION("""COMPUTED_VALUE"""),"getCurrentScene")</f>
        <v>getCurrentScene</v>
      </c>
      <c r="B8" s="78" t="str">
        <f>IFERROR(__xludf.DUMMYFUNCTION("""COMPUTED_VALUE"""),"element")</f>
        <v>element</v>
      </c>
      <c r="C8" s="78" t="str">
        <f>IFERROR(__xludf.DUMMYFUNCTION("""COMPUTED_VALUE"""),"String")</f>
        <v>String</v>
      </c>
      <c r="D8" s="78"/>
      <c r="E8" s="77"/>
      <c r="F8" s="79" t="str">
        <f>IFERROR(__xludf.DUMMYFUNCTION("""COMPUTED_VALUE"""),"element not present")</f>
        <v>element not present</v>
      </c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ht="15.75" customHeight="1">
      <c r="A9" s="77" t="str">
        <f>IFERROR(__xludf.DUMMYFUNCTION("""COMPUTED_VALUE"""),"elementDisplay")</f>
        <v>elementDisplay</v>
      </c>
      <c r="B9" s="78" t="str">
        <f>IFERROR(__xludf.DUMMYFUNCTION("""COMPUTED_VALUE"""),"element[,index]")</f>
        <v>element[,index]</v>
      </c>
      <c r="C9" s="78" t="str">
        <f>IFERROR(__xludf.DUMMYFUNCTION("""COMPUTED_VALUE"""),"String")</f>
        <v>String</v>
      </c>
      <c r="D9" s="78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ht="15.75" customHeight="1">
      <c r="A10" s="77" t="str">
        <f>IFERROR(__xludf.DUMMYFUNCTION("""COMPUTED_VALUE"""),"clickDownAndUp")</f>
        <v>clickDownAndUp</v>
      </c>
      <c r="B10" s="78" t="str">
        <f>IFERROR(__xludf.DUMMYFUNCTION("""COMPUTED_VALUE"""),"element[,index]")</f>
        <v>element[,index]</v>
      </c>
      <c r="C10" s="78" t="str">
        <f>IFERROR(__xludf.DUMMYFUNCTION("""COMPUTED_VALUE"""),"void")</f>
        <v>void</v>
      </c>
      <c r="D10" s="78"/>
      <c r="E10" s="77"/>
      <c r="F10" s="79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ht="15.75" customHeight="1">
      <c r="A11" s="77" t="str">
        <f>IFERROR(__xludf.DUMMYFUNCTION("""COMPUTED_VALUE"""),"clickDownAndUpChild")</f>
        <v>clickDownAndUpChild</v>
      </c>
      <c r="B11" s="78" t="str">
        <f>IFERROR(__xludf.DUMMYFUNCTION("""COMPUTED_VALUE"""),"element,index")</f>
        <v>element,index</v>
      </c>
      <c r="C11" s="78" t="str">
        <f>IFERROR(__xludf.DUMMYFUNCTION("""COMPUTED_VALUE"""),"void")</f>
        <v>void</v>
      </c>
      <c r="D11" s="78"/>
      <c r="E11" s="77"/>
      <c r="F11" s="79" t="str">
        <f>IFERROR(__xludf.DUMMYFUNCTION("""COMPUTED_VALUE"""),"element của parent,index của child")</f>
        <v>element của parent,index của child</v>
      </c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ht="15.75" customHeight="1">
      <c r="A12" s="77" t="str">
        <f>IFERROR(__xludf.DUMMYFUNCTION("""COMPUTED_VALUE"""),"swipe")</f>
        <v>swipe</v>
      </c>
      <c r="B12" s="78" t="str">
        <f>IFERROR(__xludf.DUMMYFUNCTION("""COMPUTED_VALUE"""),"x1,x2,y,number")</f>
        <v>x1,x2,y,number</v>
      </c>
      <c r="C12" s="78" t="str">
        <f>IFERROR(__xludf.DUMMYFUNCTION("""COMPUTED_VALUE"""),"void")</f>
        <v>void</v>
      </c>
      <c r="D12" s="80"/>
      <c r="E12" s="77"/>
      <c r="F12" s="79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ht="15.75" customHeight="1">
      <c r="A13" s="77" t="str">
        <f>IFERROR(__xludf.DUMMYFUNCTION("""COMPUTED_VALUE"""),"waitForObject")</f>
        <v>waitForObject</v>
      </c>
      <c r="B13" s="78" t="str">
        <f>IFERROR(__xludf.DUMMYFUNCTION("""COMPUTED_VALUE"""),"element[,timeout(s)]")</f>
        <v>element[,timeout(s)]</v>
      </c>
      <c r="C13" s="78" t="str">
        <f>IFERROR(__xludf.DUMMYFUNCTION("""COMPUTED_VALUE"""),"void")</f>
        <v>void</v>
      </c>
      <c r="D13" s="78"/>
      <c r="E13" s="77"/>
      <c r="F13" s="79" t="str">
        <f>IFERROR(__xludf.DUMMYFUNCTION("""COMPUTED_VALUE"""),"Kiểm tra gameobject(element) có xuất hiện trên màn hình k")</f>
        <v>Kiểm tra gameobject(element) có xuất hiện trên màn hình k</v>
      </c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ht="15.75" customHeight="1">
      <c r="A14" s="77" t="str">
        <f>IFERROR(__xludf.DUMMYFUNCTION("""COMPUTED_VALUE"""),"waitForObject")</f>
        <v>waitForObject</v>
      </c>
      <c r="B14" s="78" t="str">
        <f>IFERROR(__xludf.DUMMYFUNCTION("""COMPUTED_VALUE"""),"strSpli,second, element")</f>
        <v>strSpli,second, element</v>
      </c>
      <c r="C14" s="78" t="str">
        <f>IFERROR(__xludf.DUMMYFUNCTION("""COMPUTED_VALUE"""),"void")</f>
        <v>void</v>
      </c>
      <c r="D14" s="78"/>
      <c r="E14" s="77"/>
      <c r="F14" s="79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ht="15.75" customHeight="1">
      <c r="A15" s="77" t="str">
        <f>IFERROR(__xludf.DUMMYFUNCTION("""COMPUTED_VALUE"""),"waitForObjectNoReturn")</f>
        <v>waitForObjectNoReturn</v>
      </c>
      <c r="B15" s="78" t="str">
        <f>IFERROR(__xludf.DUMMYFUNCTION("""COMPUTED_VALUE"""),"element,timeout(s)")</f>
        <v>element,timeout(s)</v>
      </c>
      <c r="C15" s="78" t="str">
        <f>IFERROR(__xludf.DUMMYFUNCTION("""COMPUTED_VALUE"""),"void")</f>
        <v>void</v>
      </c>
      <c r="D15" s="78"/>
      <c r="E15" s="77"/>
      <c r="F15" s="7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ht="15.75" customHeight="1">
      <c r="A16" s="77" t="str">
        <f>IFERROR(__xludf.DUMMYFUNCTION("""COMPUTED_VALUE"""),"waitForObjectContain")</f>
        <v>waitForObjectContain</v>
      </c>
      <c r="B16" s="78" t="str">
        <f>IFERROR(__xludf.DUMMYFUNCTION("""COMPUTED_VALUE"""),"element,component,property,content")</f>
        <v>element,component,property,content</v>
      </c>
      <c r="C16" s="78" t="str">
        <f>IFERROR(__xludf.DUMMYFUNCTION("""COMPUTED_VALUE"""),"void")</f>
        <v>void</v>
      </c>
      <c r="D16" s="80"/>
      <c r="E16" s="77"/>
      <c r="F16" s="79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ht="15.75" customHeight="1">
      <c r="A17" s="77" t="str">
        <f>IFERROR(__xludf.DUMMYFUNCTION("""COMPUTED_VALUE"""),"waitForObjectContain")</f>
        <v>waitForObjectContain</v>
      </c>
      <c r="B17" s="78" t="str">
        <f>IFERROR(__xludf.DUMMYFUNCTION("""COMPUTED_VALUE"""),"element,key,content")</f>
        <v>element,key,content</v>
      </c>
      <c r="C17" s="78" t="str">
        <f>IFERROR(__xludf.DUMMYFUNCTION("""COMPUTED_VALUE"""),"void")</f>
        <v>void</v>
      </c>
      <c r="D17" s="80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ht="15.75" customHeight="1">
      <c r="A18" s="77" t="str">
        <f>IFERROR(__xludf.DUMMYFUNCTION("""COMPUTED_VALUE"""),"waitForNumber")</f>
        <v>waitForNumber</v>
      </c>
      <c r="B18" s="78" t="str">
        <f>IFERROR(__xludf.DUMMYFUNCTION("""COMPUTED_VALUE"""),"element,component,property,second,number")</f>
        <v>element,component,property,second,number</v>
      </c>
      <c r="C18" s="78" t="str">
        <f>IFERROR(__xludf.DUMMYFUNCTION("""COMPUTED_VALUE"""),"void")</f>
        <v>void</v>
      </c>
      <c r="D18" s="80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ht="15.75" customHeight="1">
      <c r="A19" s="77" t="str">
        <f>IFERROR(__xludf.DUMMYFUNCTION("""COMPUTED_VALUE"""),"waitForObjectInScreen")</f>
        <v>waitForObjectInScreen</v>
      </c>
      <c r="B19" s="78" t="str">
        <f>IFERROR(__xludf.DUMMYFUNCTION("""COMPUTED_VALUE"""),"element[,timeout(s)]")</f>
        <v>element[,timeout(s)]</v>
      </c>
      <c r="C19" s="78" t="str">
        <f>IFERROR(__xludf.DUMMYFUNCTION("""COMPUTED_VALUE"""),"void")</f>
        <v>void</v>
      </c>
      <c r="D19" s="80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ht="15.75" customHeight="1">
      <c r="A20" s="77" t="str">
        <f>IFERROR(__xludf.DUMMYFUNCTION("""COMPUTED_VALUE"""),"waitForChildObjectDisplay")</f>
        <v>waitForChildObjectDisplay</v>
      </c>
      <c r="B20" s="78" t="str">
        <f>IFERROR(__xludf.DUMMYFUNCTION("""COMPUTED_VALUE"""),"element,timeout(s)")</f>
        <v>element,timeout(s)</v>
      </c>
      <c r="C20" s="78" t="str">
        <f>IFERROR(__xludf.DUMMYFUNCTION("""COMPUTED_VALUE"""),"void")</f>
        <v>void</v>
      </c>
      <c r="D20" s="80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ht="15.75" customHeight="1">
      <c r="A21" s="77" t="str">
        <f>IFERROR(__xludf.DUMMYFUNCTION("""COMPUTED_VALUE"""),"waitForPosition")</f>
        <v>waitForPosition</v>
      </c>
      <c r="B21" s="78" t="str">
        <f>IFERROR(__xludf.DUMMYFUNCTION("""COMPUTED_VALUE"""),"element1,element2,y,compare(number),second")</f>
        <v>element1,element2,y,compare(number),second</v>
      </c>
      <c r="C21" s="78" t="str">
        <f>IFERROR(__xludf.DUMMYFUNCTION("""COMPUTED_VALUE"""),"void")</f>
        <v>void</v>
      </c>
      <c r="D21" s="80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ht="15.75" customHeight="1">
      <c r="A22" s="77" t="str">
        <f>IFERROR(__xludf.DUMMYFUNCTION("""COMPUTED_VALUE"""),"simulateClick")</f>
        <v>simulateClick</v>
      </c>
      <c r="B22" s="78" t="str">
        <f>IFERROR(__xludf.DUMMYFUNCTION("""COMPUTED_VALUE"""),"element,property[,index]")</f>
        <v>element,property[,index]</v>
      </c>
      <c r="C22" s="78" t="str">
        <f>IFERROR(__xludf.DUMMYFUNCTION("""COMPUTED_VALUE"""),"void")</f>
        <v>void</v>
      </c>
      <c r="D22" s="80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ht="15.75" customHeight="1">
      <c r="A23" s="77" t="str">
        <f>IFERROR(__xludf.DUMMYFUNCTION("""COMPUTED_VALUE"""),"press")</f>
        <v>press</v>
      </c>
      <c r="B23" s="79" t="str">
        <f>IFERROR(__xludf.DUMMYFUNCTION("""COMPUTED_VALUE"""),"element[,index]")</f>
        <v>element[,index]</v>
      </c>
      <c r="C23" s="79" t="str">
        <f>IFERROR(__xludf.DUMMYFUNCTION("""COMPUTED_VALUE"""),"void")</f>
        <v>void</v>
      </c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ht="15.75" customHeight="1">
      <c r="A24" s="77" t="str">
        <f>IFERROR(__xludf.DUMMYFUNCTION("""COMPUTED_VALUE"""),"press")</f>
        <v>press</v>
      </c>
      <c r="B24" s="79" t="str">
        <f>IFERROR(__xludf.DUMMYFUNCTION("""COMPUTED_VALUE"""),"pre-element,index,element")</f>
        <v>pre-element,index,element</v>
      </c>
      <c r="C24" s="79" t="str">
        <f>IFERROR(__xludf.DUMMYFUNCTION("""COMPUTED_VALUE"""),"void")</f>
        <v>void</v>
      </c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ht="15.75" customHeight="1">
      <c r="A25" s="77" t="str">
        <f>IFERROR(__xludf.DUMMYFUNCTION("""COMPUTED_VALUE"""),"pressWithTag")</f>
        <v>pressWithTag</v>
      </c>
      <c r="B25" s="79" t="str">
        <f>IFERROR(__xludf.DUMMYFUNCTION("""COMPUTED_VALUE"""),"tagNew,tagOld")</f>
        <v>tagNew,tagOld</v>
      </c>
      <c r="C25" s="79" t="str">
        <f>IFERROR(__xludf.DUMMYFUNCTION("""COMPUTED_VALUE"""),"void")</f>
        <v>void</v>
      </c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ht="15.75" customHeight="1">
      <c r="A26" s="77" t="str">
        <f>IFERROR(__xludf.DUMMYFUNCTION("""COMPUTED_VALUE"""),"swipeToRight")</f>
        <v>swipeToRight</v>
      </c>
      <c r="B26" s="77" t="str">
        <f>IFERROR(__xludf.DUMMYFUNCTION("""COMPUTED_VALUE"""),"number")</f>
        <v>number</v>
      </c>
      <c r="C26" s="77" t="str">
        <f>IFERROR(__xludf.DUMMYFUNCTION("""COMPUTED_VALUE"""),"void")</f>
        <v>void</v>
      </c>
      <c r="D26" s="77"/>
      <c r="E26" s="77"/>
      <c r="F26" s="77" t="str">
        <f>IFERROR(__xludf.DUMMYFUNCTION("""COMPUTED_VALUE"""),"Scroll sang phải")</f>
        <v>Scroll sang phải</v>
      </c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ht="15.75" customHeight="1">
      <c r="A27" s="77" t="str">
        <f>IFERROR(__xludf.DUMMYFUNCTION("""COMPUTED_VALUE"""),"swipeToRight")</f>
        <v>swipeToRight</v>
      </c>
      <c r="B27" s="77" t="str">
        <f>IFERROR(__xludf.DUMMYFUNCTION("""COMPUTED_VALUE"""),"x1,x2,y")</f>
        <v>x1,x2,y</v>
      </c>
      <c r="C27" s="77" t="str">
        <f>IFERROR(__xludf.DUMMYFUNCTION("""COMPUTED_VALUE"""),"void")</f>
        <v>void</v>
      </c>
      <c r="D27" s="77"/>
      <c r="E27" s="77"/>
      <c r="F27" s="77" t="str">
        <f>IFERROR(__xludf.DUMMYFUNCTION("""COMPUTED_VALUE"""),"Scroll sang phải")</f>
        <v>Scroll sang phải</v>
      </c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ht="15.75" customHeight="1">
      <c r="A28" s="77" t="str">
        <f>IFERROR(__xludf.DUMMYFUNCTION("""COMPUTED_VALUE"""),"getPropertyValue")</f>
        <v>getPropertyValue</v>
      </c>
      <c r="B28" s="77" t="str">
        <f>IFERROR(__xludf.DUMMYFUNCTION("""COMPUTED_VALUE"""),"element,component,property")</f>
        <v>element,component,property</v>
      </c>
      <c r="C28" s="77" t="str">
        <f>IFERROR(__xludf.DUMMYFUNCTION("""COMPUTED_VALUE"""),"String")</f>
        <v>String</v>
      </c>
      <c r="D28" s="77"/>
      <c r="E28" s="77"/>
      <c r="F28" s="79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ht="15.75" customHeight="1">
      <c r="A29" s="77" t="str">
        <f>IFERROR(__xludf.DUMMYFUNCTION("""COMPUTED_VALUE"""),"getImageName")</f>
        <v>getImageName</v>
      </c>
      <c r="B29" s="77" t="str">
        <f>IFERROR(__xludf.DUMMYFUNCTION("""COMPUTED_VALUE"""),"element[,component]")</f>
        <v>element[,component]</v>
      </c>
      <c r="C29" s="77" t="str">
        <f>IFERROR(__xludf.DUMMYFUNCTION("""COMPUTED_VALUE"""),"String")</f>
        <v>String</v>
      </c>
      <c r="D29" s="77"/>
      <c r="E29" s="77"/>
      <c r="F29" s="79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ht="15.75" customHeight="1">
      <c r="A30" s="77" t="str">
        <f>IFERROR(__xludf.DUMMYFUNCTION("""COMPUTED_VALUE"""),"getImageNameVariable")</f>
        <v>getImageNameVariable</v>
      </c>
      <c r="B30" s="77" t="str">
        <f>IFERROR(__xludf.DUMMYFUNCTION("""COMPUTED_VALUE"""),"generate,element[,component],key")</f>
        <v>generate,element[,component],key</v>
      </c>
      <c r="C30" s="77" t="str">
        <f>IFERROR(__xludf.DUMMYFUNCTION("""COMPUTED_VALUE"""),"String")</f>
        <v>String</v>
      </c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ht="15.75" customHeight="1">
      <c r="A31" s="77" t="str">
        <f>IFERROR(__xludf.DUMMYFUNCTION("""COMPUTED_VALUE"""),"getImageColor")</f>
        <v>getImageColor</v>
      </c>
      <c r="B31" s="77" t="str">
        <f>IFERROR(__xludf.DUMMYFUNCTION("""COMPUTED_VALUE"""),"element")</f>
        <v>element</v>
      </c>
      <c r="C31" s="77" t="str">
        <f>IFERROR(__xludf.DUMMYFUNCTION("""COMPUTED_VALUE"""),"String")</f>
        <v>String</v>
      </c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ht="15.75" customHeight="1">
      <c r="A32" s="77" t="str">
        <f>IFERROR(__xludf.DUMMYFUNCTION("""COMPUTED_VALUE"""),"getPropertyValues")</f>
        <v>getPropertyValues</v>
      </c>
      <c r="B32" s="77" t="str">
        <f>IFERROR(__xludf.DUMMYFUNCTION("""COMPUTED_VALUE"""),"element,component,property,second")</f>
        <v>element,component,property,second</v>
      </c>
      <c r="C32" s="77" t="str">
        <f>IFERROR(__xludf.DUMMYFUNCTION("""COMPUTED_VALUE"""),"String")</f>
        <v>String</v>
      </c>
      <c r="D32" s="77"/>
      <c r="E32" s="77"/>
      <c r="F32" s="77" t="str">
        <f>IFERROR(__xludf.DUMMYFUNCTION("""COMPUTED_VALUE"""),"param number là số lượng value cần check")</f>
        <v>param number là số lượng value cần check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ht="15.75" customHeight="1">
      <c r="A33" s="77" t="str">
        <f>IFERROR(__xludf.DUMMYFUNCTION("""COMPUTED_VALUE"""),"getText")</f>
        <v>getText</v>
      </c>
      <c r="B33" s="77" t="str">
        <f>IFERROR(__xludf.DUMMYFUNCTION("""COMPUTED_VALUE"""),"element,component")</f>
        <v>element,component</v>
      </c>
      <c r="C33" s="77" t="str">
        <f>IFERROR(__xludf.DUMMYFUNCTION("""COMPUTED_VALUE"""),"String")</f>
        <v>String</v>
      </c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ht="15.75" customHeight="1">
      <c r="A34" s="77" t="str">
        <f>IFERROR(__xludf.DUMMYFUNCTION("""COMPUTED_VALUE"""),"getTextChildElement")</f>
        <v>getTextChildElement</v>
      </c>
      <c r="B34" s="77" t="str">
        <f>IFERROR(__xludf.DUMMYFUNCTION("""COMPUTED_VALUE"""),"element_parent,element_fill,component(child,fill)")</f>
        <v>element_parent,element_fill,component(child,fill)</v>
      </c>
      <c r="C34" s="77" t="str">
        <f>IFERROR(__xludf.DUMMYFUNCTION("""COMPUTED_VALUE"""),"String")</f>
        <v>String</v>
      </c>
      <c r="D34" s="77"/>
      <c r="E34" s="77"/>
      <c r="F34" s="79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15.75" customHeight="1">
      <c r="A35" s="77" t="str">
        <f>IFERROR(__xludf.DUMMYFUNCTION("""COMPUTED_VALUE"""),"getTexts")</f>
        <v>getTexts</v>
      </c>
      <c r="B35" s="77" t="str">
        <f>IFERROR(__xludf.DUMMYFUNCTION("""COMPUTED_VALUE"""),"element,component,expect")</f>
        <v>element,component,expect</v>
      </c>
      <c r="C35" s="77" t="str">
        <f>IFERROR(__xludf.DUMMYFUNCTION("""COMPUTED_VALUE"""),"String")</f>
        <v>String</v>
      </c>
      <c r="D35" s="77"/>
      <c r="E35" s="77"/>
      <c r="F35" s="7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ht="15.75" customHeight="1">
      <c r="A36" s="77" t="str">
        <f>IFERROR(__xludf.DUMMYFUNCTION("""COMPUTED_VALUE"""),"getTextsByTime")</f>
        <v>getTextsByTime</v>
      </c>
      <c r="B36" s="77" t="str">
        <f>IFERROR(__xludf.DUMMYFUNCTION("""COMPUTED_VALUE"""),"element,component,second,expect")</f>
        <v>element,component,second,expect</v>
      </c>
      <c r="C36" s="77" t="str">
        <f>IFERROR(__xludf.DUMMYFUNCTION("""COMPUTED_VALUE"""),"String")</f>
        <v>String</v>
      </c>
      <c r="D36" s="77"/>
      <c r="E36" s="77"/>
      <c r="F36" s="77" t="str">
        <f>IFERROR(__xludf.DUMMYFUNCTION("""COMPUTED_VALUE"""),"Stop khi actual contain expect or time = second")</f>
        <v>Stop khi actual contain expect or time = second</v>
      </c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ht="15.75" customHeight="1">
      <c r="A37" s="77" t="str">
        <f>IFERROR(__xludf.DUMMYFUNCTION("""COMPUTED_VALUE"""),"getTextsByLocator")</f>
        <v>getTextsByLocator</v>
      </c>
      <c r="B37" s="77" t="str">
        <f>IFERROR(__xludf.DUMMYFUNCTION("""COMPUTED_VALUE"""),"element1,component1,element2,expect")</f>
        <v>element1,component1,element2,expect</v>
      </c>
      <c r="C37" s="77" t="str">
        <f>IFERROR(__xludf.DUMMYFUNCTION("""COMPUTED_VALUE"""),"String")</f>
        <v>String</v>
      </c>
      <c r="D37" s="77"/>
      <c r="E37" s="77"/>
      <c r="F37" s="79" t="str">
        <f>IFERROR(__xludf.DUMMYFUNCTION("""COMPUTED_VALUE"""),"Stop khi actual contain expect or element 2 display")</f>
        <v>Stop khi actual contain expect or element 2 display</v>
      </c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ht="15.75" customHeight="1">
      <c r="A38" s="77" t="str">
        <f>IFERROR(__xludf.DUMMYFUNCTION("""COMPUTED_VALUE"""),"getTextNoColor")</f>
        <v>getTextNoColor</v>
      </c>
      <c r="B38" s="77" t="str">
        <f>IFERROR(__xludf.DUMMYFUNCTION("""COMPUTED_VALUE"""),"element,component,...string split")</f>
        <v>element,component,...string split</v>
      </c>
      <c r="C38" s="77" t="str">
        <f>IFERROR(__xludf.DUMMYFUNCTION("""COMPUTED_VALUE"""),"String")</f>
        <v>String</v>
      </c>
      <c r="D38" s="77"/>
      <c r="E38" s="77"/>
      <c r="F38" s="79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ht="15.75" customHeight="1">
      <c r="A39" s="77" t="str">
        <f>IFERROR(__xludf.DUMMYFUNCTION("""COMPUTED_VALUE"""),"getTextAlphabet")</f>
        <v>getTextAlphabet</v>
      </c>
      <c r="B39" s="77" t="str">
        <f>IFERROR(__xludf.DUMMYFUNCTION("""COMPUTED_VALUE"""),"element,component")</f>
        <v>element,component</v>
      </c>
      <c r="C39" s="77" t="str">
        <f>IFERROR(__xludf.DUMMYFUNCTION("""COMPUTED_VALUE"""),"void")</f>
        <v>void</v>
      </c>
      <c r="D39" s="77"/>
      <c r="E39" s="77"/>
      <c r="F39" s="79" t="str">
        <f>IFERROR(__xludf.DUMMYFUNCTION("""COMPUTED_VALUE"""),"return string only alphabet and space")</f>
        <v>return string only alphabet and space</v>
      </c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ht="15.75" customHeight="1">
      <c r="A40" s="77" t="str">
        <f>IFERROR(__xludf.DUMMYFUNCTION("""COMPUTED_VALUE"""),"getTextLocatorChild")</f>
        <v>getTextLocatorChild</v>
      </c>
      <c r="B40" s="77" t="str">
        <f>IFERROR(__xludf.DUMMYFUNCTION("""COMPUTED_VALUE"""),"element,component,key,...string split")</f>
        <v>element,component,key,...string split</v>
      </c>
      <c r="C40" s="77" t="str">
        <f>IFERROR(__xludf.DUMMYFUNCTION("""COMPUTED_VALUE"""),"String")</f>
        <v>String</v>
      </c>
      <c r="D40" s="77"/>
      <c r="E40" s="77"/>
      <c r="F40" s="7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ht="15.75" customHeight="1">
      <c r="A41" s="77" t="str">
        <f>IFERROR(__xludf.DUMMYFUNCTION("""COMPUTED_VALUE"""),"waitForObject")</f>
        <v>waitForObject</v>
      </c>
      <c r="B41" s="77" t="str">
        <f>IFERROR(__xludf.DUMMYFUNCTION("""COMPUTED_VALUE"""),"element, second")</f>
        <v>element, second</v>
      </c>
      <c r="C41" s="77" t="str">
        <f>IFERROR(__xludf.DUMMYFUNCTION("""COMPUTED_VALUE"""),"void")</f>
        <v>void</v>
      </c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ht="15.75" customHeight="1">
      <c r="A42" s="77" t="str">
        <f>IFERROR(__xludf.DUMMYFUNCTION("""COMPUTED_VALUE"""),"swipeToDown")</f>
        <v>swipeToDown</v>
      </c>
      <c r="B42" s="77" t="str">
        <f>IFERROR(__xludf.DUMMYFUNCTION("""COMPUTED_VALUE"""),"number")</f>
        <v>number</v>
      </c>
      <c r="C42" s="77" t="str">
        <f>IFERROR(__xludf.DUMMYFUNCTION("""COMPUTED_VALUE"""),"void")</f>
        <v>void</v>
      </c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ht="15.75" customHeight="1">
      <c r="A43" s="77" t="str">
        <f>IFERROR(__xludf.DUMMYFUNCTION("""COMPUTED_VALUE"""),"getElements")</f>
        <v>getElements</v>
      </c>
      <c r="B43" s="77" t="str">
        <f>IFERROR(__xludf.DUMMYFUNCTION("""COMPUTED_VALUE"""),"element")</f>
        <v>element</v>
      </c>
      <c r="C43" s="77" t="str">
        <f>IFERROR(__xludf.DUMMYFUNCTION("""COMPUTED_VALUE"""),"String")</f>
        <v>String</v>
      </c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ht="15.75" customHeight="1">
      <c r="A44" s="77" t="str">
        <f>IFERROR(__xludf.DUMMYFUNCTION("""COMPUTED_VALUE"""),"sleep")</f>
        <v>sleep</v>
      </c>
      <c r="B44" s="77" t="str">
        <f>IFERROR(__xludf.DUMMYFUNCTION("""COMPUTED_VALUE"""),"second")</f>
        <v>second</v>
      </c>
      <c r="C44" s="77" t="str">
        <f>IFERROR(__xludf.DUMMYFUNCTION("""COMPUTED_VALUE"""),"void")</f>
        <v>void</v>
      </c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ht="15.75" customHeight="1">
      <c r="A45" s="77" t="str">
        <f>IFERROR(__xludf.DUMMYFUNCTION("""COMPUTED_VALUE"""),"getSpineState")</f>
        <v>getSpineState</v>
      </c>
      <c r="B45" s="77" t="str">
        <f>IFERROR(__xludf.DUMMYFUNCTION("""COMPUTED_VALUE"""),"element")</f>
        <v>element</v>
      </c>
      <c r="C45" s="77" t="str">
        <f>IFERROR(__xludf.DUMMYFUNCTION("""COMPUTED_VALUE"""),"String")</f>
        <v>String</v>
      </c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ht="15.75" customHeight="1">
      <c r="A46" s="77" t="str">
        <f>IFERROR(__xludf.DUMMYFUNCTION("""COMPUTED_VALUE"""),"getSpineStates")</f>
        <v>getSpineStates</v>
      </c>
      <c r="B46" s="77" t="str">
        <f>IFERROR(__xludf.DUMMYFUNCTION("""COMPUTED_VALUE"""),"element,second,count")</f>
        <v>element,second,count</v>
      </c>
      <c r="C46" s="77" t="str">
        <f>IFERROR(__xludf.DUMMYFUNCTION("""COMPUTED_VALUE"""),"String")</f>
        <v>String</v>
      </c>
      <c r="D46" s="77"/>
      <c r="E46" s="77" t="str">
        <f>IFERROR(__xludf.DUMMYFUNCTION("""COMPUTED_VALUE"""),"state1,state2")</f>
        <v>state1,state2</v>
      </c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ht="15.75" customHeight="1">
      <c r="A47" s="77" t="str">
        <f>IFERROR(__xludf.DUMMYFUNCTION("""COMPUTED_VALUE"""),"getAudioSource")</f>
        <v>getAudioSource</v>
      </c>
      <c r="B47" s="77" t="str">
        <f>IFERROR(__xludf.DUMMYFUNCTION("""COMPUTED_VALUE"""),"element")</f>
        <v>element</v>
      </c>
      <c r="C47" s="77" t="str">
        <f>IFERROR(__xludf.DUMMYFUNCTION("""COMPUTED_VALUE"""),"String")</f>
        <v>String</v>
      </c>
      <c r="D47" s="77"/>
      <c r="E47" s="77"/>
      <c r="F47" s="77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ht="15.75" customHeight="1">
      <c r="A48" s="77" t="str">
        <f>IFERROR(__xludf.DUMMYFUNCTION("""COMPUTED_VALUE"""),"getPointScreen")</f>
        <v>getPointScreen</v>
      </c>
      <c r="B48" s="77" t="str">
        <f>IFERROR(__xludf.DUMMYFUNCTION("""COMPUTED_VALUE"""),"element,""x/y""")</f>
        <v>element,"x/y"</v>
      </c>
      <c r="C48" s="77" t="str">
        <f>IFERROR(__xludf.DUMMYFUNCTION("""COMPUTED_VALUE"""),"String")</f>
        <v>String</v>
      </c>
      <c r="D48" s="77"/>
      <c r="E48" s="77"/>
      <c r="F48" s="77" t="str">
        <f>IFERROR(__xludf.DUMMYFUNCTION("""COMPUTED_VALUE"""),"get coordinates of element of X or Y")</f>
        <v>get coordinates of element of X or Y</v>
      </c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ht="15.75" customHeight="1">
      <c r="A49" s="77" t="str">
        <f>IFERROR(__xludf.DUMMYFUNCTION("""COMPUTED_VALUE"""),"getSizeScreen")</f>
        <v>getSizeScreen</v>
      </c>
      <c r="B49" s="77" t="str">
        <f>IFERROR(__xludf.DUMMYFUNCTION("""COMPUTED_VALUE"""),"""w/h""")</f>
        <v>"w/h"</v>
      </c>
      <c r="C49" s="77" t="str">
        <f>IFERROR(__xludf.DUMMYFUNCTION("""COMPUTED_VALUE"""),"String")</f>
        <v>String</v>
      </c>
      <c r="D49" s="77"/>
      <c r="E49" s="77"/>
      <c r="F49" s="77" t="str">
        <f>IFERROR(__xludf.DUMMYFUNCTION("""COMPUTED_VALUE"""),"get size of device of  with (w) or height (h)")</f>
        <v>get size of device of  with (w) or height (h)</v>
      </c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ht="15.75" customHeight="1">
      <c r="A50" s="77" t="str">
        <f>IFERROR(__xludf.DUMMYFUNCTION("""COMPUTED_VALUE"""),"isBoolean")</f>
        <v>isBoolean</v>
      </c>
      <c r="B50" s="77" t="str">
        <f>IFERROR(__xludf.DUMMYFUNCTION("""COMPUTED_VALUE"""),"value1, vaule 2, operator")</f>
        <v>value1, vaule 2, operator</v>
      </c>
      <c r="C50" s="77" t="str">
        <f>IFERROR(__xludf.DUMMYFUNCTION("""COMPUTED_VALUE"""),"String")</f>
        <v>String</v>
      </c>
      <c r="D50" s="77"/>
      <c r="E50" s="77"/>
      <c r="F50" s="77" t="str">
        <f>IFERROR(__xludf.DUMMYFUNCTION("""COMPUTED_VALUE"""),"Hiện tại:[&lt;],[&gt;]")</f>
        <v>Hiện tại:[&lt;],[&gt;]</v>
      </c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ht="15.75" customHeight="1">
      <c r="A51" s="77" t="str">
        <f>IFERROR(__xludf.DUMMYFUNCTION("""COMPUTED_VALUE"""),"isPointInScreen")</f>
        <v>isPointInScreen</v>
      </c>
      <c r="B51" s="77" t="str">
        <f>IFERROR(__xludf.DUMMYFUNCTION("""COMPUTED_VALUE"""),"element")</f>
        <v>element</v>
      </c>
      <c r="C51" s="77" t="str">
        <f>IFERROR(__xludf.DUMMYFUNCTION("""COMPUTED_VALUE"""),"String")</f>
        <v>String</v>
      </c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ht="15.75" customHeight="1">
      <c r="A52" s="77" t="str">
        <f>IFERROR(__xludf.DUMMYFUNCTION("""COMPUTED_VALUE"""),"isMoveLeft")</f>
        <v>isMoveLeft</v>
      </c>
      <c r="B52" s="77" t="str">
        <f>IFERROR(__xludf.DUMMYFUNCTION("""COMPUTED_VALUE"""),"element[,second]")</f>
        <v>element[,second]</v>
      </c>
      <c r="C52" s="77" t="str">
        <f>IFERROR(__xludf.DUMMYFUNCTION("""COMPUTED_VALUE"""),"String")</f>
        <v>String</v>
      </c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ht="15.75" customHeight="1">
      <c r="A53" s="77" t="str">
        <f>IFERROR(__xludf.DUMMYFUNCTION("""COMPUTED_VALUE"""),"isMoveDown")</f>
        <v>isMoveDown</v>
      </c>
      <c r="B53" s="77" t="str">
        <f>IFERROR(__xludf.DUMMYFUNCTION("""COMPUTED_VALUE"""),"element,second")</f>
        <v>element,second</v>
      </c>
      <c r="C53" s="77" t="str">
        <f>IFERROR(__xludf.DUMMYFUNCTION("""COMPUTED_VALUE"""),"String")</f>
        <v>String</v>
      </c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ht="15.75" customHeight="1">
      <c r="A54" s="77" t="str">
        <f>IFERROR(__xludf.DUMMYFUNCTION("""COMPUTED_VALUE"""),"isLocationCompare")</f>
        <v>isLocationCompare</v>
      </c>
      <c r="B54" s="77" t="str">
        <f>IFERROR(__xludf.DUMMYFUNCTION("""COMPUTED_VALUE"""),"element1,element2,coordinate")</f>
        <v>element1,element2,coordinate</v>
      </c>
      <c r="C54" s="77" t="str">
        <f>IFERROR(__xludf.DUMMYFUNCTION("""COMPUTED_VALUE"""),"String")</f>
        <v>String</v>
      </c>
      <c r="D54" s="77"/>
      <c r="E54" s="77"/>
      <c r="F54" s="77" t="str">
        <f>IFERROR(__xludf.DUMMYFUNCTION("""COMPUTED_VALUE"""),"coordinate = x/y")</f>
        <v>coordinate = x/y</v>
      </c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ht="15.75" customHeight="1">
      <c r="A55" s="77" t="str">
        <f>IFERROR(__xludf.DUMMYFUNCTION("""COMPUTED_VALUE"""),"move")</f>
        <v>move</v>
      </c>
      <c r="B55" s="77" t="str">
        <f>IFERROR(__xludf.DUMMYFUNCTION("""COMPUTED_VALUE"""),"element1,element2")</f>
        <v>element1,element2</v>
      </c>
      <c r="C55" s="77" t="str">
        <f>IFERROR(__xludf.DUMMYFUNCTION("""COMPUTED_VALUE"""),"void")</f>
        <v>void</v>
      </c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ht="15.75" customHeight="1">
      <c r="A56" s="77" t="str">
        <f>IFERROR(__xludf.DUMMYFUNCTION("""COMPUTED_VALUE"""),"moveAndUp")</f>
        <v>moveAndUp</v>
      </c>
      <c r="B56" s="77" t="str">
        <f>IFERROR(__xludf.DUMMYFUNCTION("""COMPUTED_VALUE"""),"element1,element2")</f>
        <v>element1,element2</v>
      </c>
      <c r="C56" s="77" t="str">
        <f>IFERROR(__xludf.DUMMYFUNCTION("""COMPUTED_VALUE"""),"void")</f>
        <v>void</v>
      </c>
      <c r="D56" s="77"/>
      <c r="E56" s="77"/>
      <c r="F56" s="77" t="str">
        <f>IFERROR(__xludf.DUMMYFUNCTION("""COMPUTED_VALUE"""),"sử dụng khi move có hành động up")</f>
        <v>sử dụng khi move có hành động up</v>
      </c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ht="15.75" customHeight="1">
      <c r="A57" s="77" t="str">
        <f>IFERROR(__xludf.DUMMYFUNCTION("""COMPUTED_VALUE"""),"elementNotDisplay")</f>
        <v>elementNotDisplay</v>
      </c>
      <c r="B57" s="77" t="str">
        <f>IFERROR(__xludf.DUMMYFUNCTION("""COMPUTED_VALUE"""),"element")</f>
        <v>element</v>
      </c>
      <c r="C57" s="77" t="str">
        <f>IFERROR(__xludf.DUMMYFUNCTION("""COMPUTED_VALUE"""),"String")</f>
        <v>String</v>
      </c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ht="15.75" customHeight="1">
      <c r="A58" s="77" t="str">
        <f>IFERROR(__xludf.DUMMYFUNCTION("""COMPUTED_VALUE"""),"waitForObjectNotPresent")</f>
        <v>waitForObjectNotPresent</v>
      </c>
      <c r="B58" s="77" t="str">
        <f>IFERROR(__xludf.DUMMYFUNCTION("""COMPUTED_VALUE"""),"element")</f>
        <v>element</v>
      </c>
      <c r="C58" s="77" t="str">
        <f>IFERROR(__xludf.DUMMYFUNCTION("""COMPUTED_VALUE"""),"String")</f>
        <v>String</v>
      </c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ht="15.75" customHeight="1">
      <c r="A59" s="77" t="str">
        <f>IFERROR(__xludf.DUMMYFUNCTION("""COMPUTED_VALUE"""),"waitForObjectNotPresent")</f>
        <v>waitForObjectNotPresent</v>
      </c>
      <c r="B59" s="77" t="str">
        <f>IFERROR(__xludf.DUMMYFUNCTION("""COMPUTED_VALUE"""),"element,second")</f>
        <v>element,second</v>
      </c>
      <c r="C59" s="77" t="str">
        <f>IFERROR(__xludf.DUMMYFUNCTION("""COMPUTED_VALUE"""),"String")</f>
        <v>String</v>
      </c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ht="15.75" customHeight="1">
      <c r="A60" s="77" t="str">
        <f>IFERROR(__xludf.DUMMYFUNCTION("""COMPUTED_VALUE"""),"moveByCoordinates")</f>
        <v>moveByCoordinates</v>
      </c>
      <c r="B60" s="77" t="str">
        <f>IFERROR(__xludf.DUMMYFUNCTION("""COMPUTED_VALUE"""),"element,number")</f>
        <v>element,number</v>
      </c>
      <c r="C60" s="77" t="str">
        <f>IFERROR(__xludf.DUMMYFUNCTION("""COMPUTED_VALUE"""),"void")</f>
        <v>void</v>
      </c>
      <c r="D60" s="77"/>
      <c r="E60" s="77"/>
      <c r="F60" s="77" t="str">
        <f>IFERROR(__xludf.DUMMYFUNCTION("""COMPUTED_VALUE"""),"number là dịch chuyển khoảng bn (thường để 1)")</f>
        <v>number là dịch chuyển khoảng bn (thường để 1)</v>
      </c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ht="15.75" customHeight="1">
      <c r="A61" s="77" t="str">
        <f>IFERROR(__xludf.DUMMYFUNCTION("""COMPUTED_VALUE"""),"waitForObjectNotInScreen")</f>
        <v>waitForObjectNotInScreen</v>
      </c>
      <c r="B61" s="77" t="str">
        <f>IFERROR(__xludf.DUMMYFUNCTION("""COMPUTED_VALUE"""),"element,second,size,coordinate")</f>
        <v>element,second,size,coordinate</v>
      </c>
      <c r="C61" s="77" t="str">
        <f>IFERROR(__xludf.DUMMYFUNCTION("""COMPUTED_VALUE"""),"void")</f>
        <v>void</v>
      </c>
      <c r="D61" s="77" t="str">
        <f>IFERROR(__xludf.DUMMYFUNCTION("""COMPUTED_VALUE"""),"size: w/h
coordinate = x/y")</f>
        <v>size: w/h
coordinate = x/y</v>
      </c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ht="15.75" customHeight="1">
      <c r="A62" s="77" t="str">
        <f>IFERROR(__xludf.DUMMYFUNCTION("""COMPUTED_VALUE"""),"waitForObjectContainNotAble")</f>
        <v>waitForObjectContainNotAble</v>
      </c>
      <c r="B62" s="77" t="str">
        <f>IFERROR(__xludf.DUMMYFUNCTION("""COMPUTED_VALUE"""),"element,component,property,content")</f>
        <v>element,component,property,content</v>
      </c>
      <c r="C62" s="77" t="str">
        <f>IFERROR(__xludf.DUMMYFUNCTION("""COMPUTED_VALUE"""),"void")</f>
        <v>void</v>
      </c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ht="15.75" customHeight="1">
      <c r="A63" s="77" t="str">
        <f>IFERROR(__xludf.DUMMYFUNCTION("""COMPUTED_VALUE"""),"isRotation")</f>
        <v>isRotation</v>
      </c>
      <c r="B63" s="77" t="str">
        <f>IFERROR(__xludf.DUMMYFUNCTION("""COMPUTED_VALUE"""),"element,coordinate")</f>
        <v>element,coordinate</v>
      </c>
      <c r="C63" s="77" t="str">
        <f>IFERROR(__xludf.DUMMYFUNCTION("""COMPUTED_VALUE"""),"String")</f>
        <v>String</v>
      </c>
      <c r="D63" s="77" t="str">
        <f>IFERROR(__xludf.DUMMYFUNCTION("""COMPUTED_VALUE"""),"coordinate = x/y/z/w")</f>
        <v>coordinate = x/y/z/w</v>
      </c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ht="15.75" customHeight="1">
      <c r="A64" s="77" t="str">
        <f>IFERROR(__xludf.DUMMYFUNCTION("""COMPUTED_VALUE"""),"getListAudioSource")</f>
        <v>getListAudioSource</v>
      </c>
      <c r="B64" s="77" t="str">
        <f>IFERROR(__xludf.DUMMYFUNCTION("""COMPUTED_VALUE"""),"element,count")</f>
        <v>element,count</v>
      </c>
      <c r="C64" s="77" t="str">
        <f>IFERROR(__xludf.DUMMYFUNCTION("""COMPUTED_VALUE"""),"String")</f>
        <v>String</v>
      </c>
      <c r="D64" s="77"/>
      <c r="E64" s="77"/>
      <c r="F64" s="77" t="str">
        <f>IFERROR(__xludf.DUMMYFUNCTION("""COMPUTED_VALUE"""),"1 element phát bao nhiêu audio trong khoảng 25 giay")</f>
        <v>1 element phát bao nhiêu audio trong khoảng 25 giay</v>
      </c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ht="15.75" customHeight="1">
      <c r="A65" s="77" t="str">
        <f>IFERROR(__xludf.DUMMYFUNCTION("""COMPUTED_VALUE"""),"getListAudioSource")</f>
        <v>getListAudioSource</v>
      </c>
      <c r="B65" s="77" t="str">
        <f>IFERROR(__xludf.DUMMYFUNCTION("""COMPUTED_VALUE"""),"element,count,expects")</f>
        <v>element,count,expects</v>
      </c>
      <c r="C65" s="77" t="str">
        <f>IFERROR(__xludf.DUMMYFUNCTION("""COMPUTED_VALUE"""),"String")</f>
        <v>String</v>
      </c>
      <c r="D65" s="77" t="str">
        <f>IFERROR(__xludf.DUMMYFUNCTION("""COMPUTED_VALUE"""),"expects = [value1;value2;..]")</f>
        <v>expects = [value1;value2;..]</v>
      </c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ht="15.75" customHeight="1">
      <c r="A66" s="77" t="str">
        <f>IFERROR(__xludf.DUMMYFUNCTION("""COMPUTED_VALUE"""),"getImageNameAndColor")</f>
        <v>getImageNameAndColor</v>
      </c>
      <c r="B66" s="77" t="str">
        <f>IFERROR(__xludf.DUMMYFUNCTION("""COMPUTED_VALUE"""),"element")</f>
        <v>element</v>
      </c>
      <c r="C66" s="77" t="str">
        <f>IFERROR(__xludf.DUMMYFUNCTION("""COMPUTED_VALUE"""),"String")</f>
        <v>String</v>
      </c>
      <c r="D66" s="77"/>
      <c r="E66" s="77" t="str">
        <f>IFERROR(__xludf.DUMMYFUNCTION("""COMPUTED_VALUE"""),"image + "",""+ color")</f>
        <v>image + ","+ color</v>
      </c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ht="15.75" customHeight="1">
      <c r="A67" s="77" t="str">
        <f>IFERROR(__xludf.DUMMYFUNCTION("""COMPUTED_VALUE"""),"getTextContain")</f>
        <v>getTextContain</v>
      </c>
      <c r="B67" s="77" t="str">
        <f>IFERROR(__xludf.DUMMYFUNCTION("""COMPUTED_VALUE"""),"element,component,containt")</f>
        <v>element,component,containt</v>
      </c>
      <c r="C67" s="77" t="str">
        <f>IFERROR(__xludf.DUMMYFUNCTION("""COMPUTED_VALUE"""),"String")</f>
        <v>String</v>
      </c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ht="15.75" customHeight="1">
      <c r="A68" s="77" t="str">
        <f>IFERROR(__xludf.DUMMYFUNCTION("""COMPUTED_VALUE"""),"isScale")</f>
        <v>isScale</v>
      </c>
      <c r="B68" s="77" t="str">
        <f>IFERROR(__xludf.DUMMYFUNCTION("""COMPUTED_VALUE"""),"element,second,expect")</f>
        <v>element,second,expect</v>
      </c>
      <c r="C68" s="77" t="str">
        <f>IFERROR(__xludf.DUMMYFUNCTION("""COMPUTED_VALUE"""),"String")</f>
        <v>String</v>
      </c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ht="15.75" customHeight="1">
      <c r="A69" s="77" t="str">
        <f>IFERROR(__xludf.DUMMYFUNCTION("""COMPUTED_VALUE"""),"isScale")</f>
        <v>isScale</v>
      </c>
      <c r="B69" s="77" t="str">
        <f>IFERROR(__xludf.DUMMYFUNCTION("""COMPUTED_VALUE"""),"element,component,property,second,expect")</f>
        <v>element,component,property,second,expect</v>
      </c>
      <c r="C69" s="77" t="str">
        <f>IFERROR(__xludf.DUMMYFUNCTION("""COMPUTED_VALUE"""),"String")</f>
        <v>String</v>
      </c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ht="15.75" customHeight="1">
      <c r="A70" s="77" t="str">
        <f>IFERROR(__xludf.DUMMYFUNCTION("""COMPUTED_VALUE"""),"swipeRightToLeftEx")</f>
        <v>swipeRightToLeftEx</v>
      </c>
      <c r="B70" s="77" t="str">
        <f>IFERROR(__xludf.DUMMYFUNCTION("""COMPUTED_VALUE"""),"number")</f>
        <v>number</v>
      </c>
      <c r="C70" s="77" t="str">
        <f>IFERROR(__xludf.DUMMYFUNCTION("""COMPUTED_VALUE"""),"void")</f>
        <v>void</v>
      </c>
      <c r="D70" s="77" t="str">
        <f>IFERROR(__xludf.DUMMYFUNCTION("""COMPUTED_VALUE"""),"bài bao nhiêu")</f>
        <v>bài bao nhiêu</v>
      </c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ht="15.75" customHeight="1">
      <c r="A71" s="77" t="str">
        <f>IFERROR(__xludf.DUMMYFUNCTION("""COMPUTED_VALUE"""),"getVideoName")</f>
        <v>getVideoName</v>
      </c>
      <c r="B71" s="77" t="str">
        <f>IFERROR(__xludf.DUMMYFUNCTION("""COMPUTED_VALUE"""),"element[,strSplit,indexSplit]")</f>
        <v>element[,strSplit,indexSplit]</v>
      </c>
      <c r="C71" s="77" t="str">
        <f>IFERROR(__xludf.DUMMYFUNCTION("""COMPUTED_VALUE"""),"String")</f>
        <v>String</v>
      </c>
      <c r="D71" s="77"/>
      <c r="E71" s="77"/>
      <c r="F71" s="7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ht="15.75" customHeight="1">
      <c r="A72" s="77" t="str">
        <f>IFERROR(__xludf.DUMMYFUNCTION("""COMPUTED_VALUE"""),"isVideoplay")</f>
        <v>isVideoplay</v>
      </c>
      <c r="B72" s="77" t="str">
        <f>IFERROR(__xludf.DUMMYFUNCTION("""COMPUTED_VALUE"""),"element")</f>
        <v>element</v>
      </c>
      <c r="C72" s="77" t="str">
        <f>IFERROR(__xludf.DUMMYFUNCTION("""COMPUTED_VALUE"""),"String")</f>
        <v>String</v>
      </c>
      <c r="D72" s="77"/>
      <c r="E72" s="77" t="str">
        <f>IFERROR(__xludf.DUMMYFUNCTION("""COMPUTED_VALUE"""),"true,false")</f>
        <v>true,false</v>
      </c>
      <c r="F72" s="77" t="str">
        <f>IFERROR(__xludf.DUMMYFUNCTION("""COMPUTED_VALUE"""),"dựa vào value time &gt;0 ==&gt; true")</f>
        <v>dựa vào value time &gt;0 ==&gt; true</v>
      </c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ht="15.75" customHeight="1">
      <c r="A73" s="77" t="str">
        <f>IFERROR(__xludf.DUMMYFUNCTION("""COMPUTED_VALUE"""),"getVideoUrl")</f>
        <v>getVideoUrl</v>
      </c>
      <c r="B73" s="77" t="str">
        <f>IFERROR(__xludf.DUMMYFUNCTION("""COMPUTED_VALUE"""),"element[,strSplit,indexSplit]")</f>
        <v>element[,strSplit,indexSplit]</v>
      </c>
      <c r="C73" s="77" t="str">
        <f>IFERROR(__xludf.DUMMYFUNCTION("""COMPUTED_VALUE"""),"String")</f>
        <v>String</v>
      </c>
      <c r="D73" s="77"/>
      <c r="E73" s="77"/>
      <c r="F73" s="7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ht="15.75" customHeight="1">
      <c r="A74" s="77" t="str">
        <f>IFERROR(__xludf.DUMMYFUNCTION("""COMPUTED_VALUE"""),"getVideoUrl")</f>
        <v>getVideoUrl</v>
      </c>
      <c r="B74" s="77" t="str">
        <f>IFERROR(__xludf.DUMMYFUNCTION("""COMPUTED_VALUE"""),"element,component,key,expected")</f>
        <v>element,component,key,expected</v>
      </c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ht="15.75" customHeight="1">
      <c r="A75" s="77" t="str">
        <f>IFERROR(__xludf.DUMMYFUNCTION("""COMPUTED_VALUE"""),"sendKey")</f>
        <v>sendKey</v>
      </c>
      <c r="B75" s="77" t="str">
        <f>IFERROR(__xludf.DUMMYFUNCTION("""COMPUTED_VALUE"""),"element,component[,property],expect")</f>
        <v>element,component[,property],expect</v>
      </c>
      <c r="C75" s="77" t="str">
        <f>IFERROR(__xludf.DUMMYFUNCTION("""COMPUTED_VALUE"""),"void")</f>
        <v>void</v>
      </c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ht="15.75" customHeight="1">
      <c r="A76" s="77" t="str">
        <f>IFERROR(__xludf.DUMMYFUNCTION("""COMPUTED_VALUE"""),"getResultByKey")</f>
        <v>getResultByKey</v>
      </c>
      <c r="B76" s="77" t="str">
        <f>IFERROR(__xludf.DUMMYFUNCTION("""COMPUTED_VALUE"""),"element,component,key")</f>
        <v>element,component,key</v>
      </c>
      <c r="C76" s="77" t="str">
        <f>IFERROR(__xludf.DUMMYFUNCTION("""COMPUTED_VALUE"""),"String")</f>
        <v>String</v>
      </c>
      <c r="D76" s="77" t="str">
        <f>IFERROR(__xludf.DUMMYFUNCTION("""COMPUTED_VALUE"""),"key = //$.Page[0].Id")</f>
        <v>key = //$.Page[0].Id</v>
      </c>
      <c r="E76" s="77"/>
      <c r="F76" s="77" t="str">
        <f>IFERROR(__xludf.DUMMYFUNCTION("""COMPUTED_VALUE"""),"return value by key in json array object")</f>
        <v>return value by key in json array object</v>
      </c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ht="15.75" customHeight="1">
      <c r="A77" s="77" t="str">
        <f>IFERROR(__xludf.DUMMYFUNCTION("""COMPUTED_VALUE"""),"returnPath")</f>
        <v>returnPath</v>
      </c>
      <c r="B77" s="77" t="str">
        <f>IFERROR(__xludf.DUMMYFUNCTION("""COMPUTED_VALUE"""),"element,component,key,expect")</f>
        <v>element,component,key,expect</v>
      </c>
      <c r="C77" s="77" t="str">
        <f>IFERROR(__xludf.DUMMYFUNCTION("""COMPUTED_VALUE"""),"void")</f>
        <v>void</v>
      </c>
      <c r="D77" s="77"/>
      <c r="E77" s="77"/>
      <c r="F77" s="7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ht="15.75" customHeight="1">
      <c r="A78" s="77" t="str">
        <f>IFERROR(__xludf.DUMMYFUNCTION("""COMPUTED_VALUE"""),"returnPathReplaceVariable")</f>
        <v>returnPathReplaceVariable</v>
      </c>
      <c r="B78" s="77" t="str">
        <f>IFERROR(__xludf.DUMMYFUNCTION("""COMPUTED_VALUE"""),"string, replaceStr")</f>
        <v>string, replaceStr</v>
      </c>
      <c r="C78" s="77" t="str">
        <f>IFERROR(__xludf.DUMMYFUNCTION("""COMPUTED_VALUE"""),"void")</f>
        <v>void</v>
      </c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ht="15.75" customHeight="1">
      <c r="A79" s="77" t="str">
        <f>IFERROR(__xludf.DUMMYFUNCTION("""COMPUTED_VALUE"""),"returnPathFullName")</f>
        <v>returnPathFullName</v>
      </c>
      <c r="B79" s="77" t="str">
        <f>IFERROR(__xludf.DUMMYFUNCTION("""COMPUTED_VALUE"""),"element")</f>
        <v>element</v>
      </c>
      <c r="C79" s="77" t="str">
        <f>IFERROR(__xludf.DUMMYFUNCTION("""COMPUTED_VALUE"""),"void")</f>
        <v>void</v>
      </c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ht="15.75" customHeight="1">
      <c r="A80" s="77" t="str">
        <f>IFERROR(__xludf.DUMMYFUNCTION("""COMPUTED_VALUE"""),"returnPathFullPath")</f>
        <v>returnPathFullPath</v>
      </c>
      <c r="B80" s="77" t="str">
        <f>IFERROR(__xludf.DUMMYFUNCTION("""COMPUTED_VALUE"""),"element")</f>
        <v>element</v>
      </c>
      <c r="C80" s="77" t="str">
        <f>IFERROR(__xludf.DUMMYFUNCTION("""COMPUTED_VALUE"""),"void")</f>
        <v>void</v>
      </c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ht="15.75" customHeight="1">
      <c r="A81" s="77" t="str">
        <f>IFERROR(__xludf.DUMMYFUNCTION("""COMPUTED_VALUE"""),"returnPathChild")</f>
        <v>returnPathChild</v>
      </c>
      <c r="B81" s="77" t="str">
        <f>IFERROR(__xludf.DUMMYFUNCTION("""COMPUTED_VALUE"""),"elementParent,index")</f>
        <v>elementParent,index</v>
      </c>
      <c r="C81" s="77" t="str">
        <f>IFERROR(__xludf.DUMMYFUNCTION("""COMPUTED_VALUE"""),"void")</f>
        <v>void</v>
      </c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ht="15.75" customHeight="1">
      <c r="A82" s="77" t="str">
        <f>IFERROR(__xludf.DUMMYFUNCTION("""COMPUTED_VALUE"""),"returnPathContain")</f>
        <v>returnPathContain</v>
      </c>
      <c r="B82" s="77" t="str">
        <f>IFERROR(__xludf.DUMMYFUNCTION("""COMPUTED_VALUE"""),"element,component,key,expect")</f>
        <v>element,component,key,expect</v>
      </c>
      <c r="C82" s="77" t="str">
        <f>IFERROR(__xludf.DUMMYFUNCTION("""COMPUTED_VALUE"""),"void")</f>
        <v>void</v>
      </c>
      <c r="D82" s="77"/>
      <c r="E82" s="77"/>
      <c r="F82" s="7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ht="15.75" customHeight="1">
      <c r="A83" s="77" t="str">
        <f>IFERROR(__xludf.DUMMYFUNCTION("""COMPUTED_VALUE"""),"returnIndex")</f>
        <v>returnIndex</v>
      </c>
      <c r="B83" s="77" t="str">
        <f>IFERROR(__xludf.DUMMYFUNCTION("""COMPUTED_VALUE"""),"element,component,key,expect")</f>
        <v>element,component,key,expect</v>
      </c>
      <c r="C83" s="77" t="str">
        <f>IFERROR(__xludf.DUMMYFUNCTION("""COMPUTED_VALUE"""),"void")</f>
        <v>void</v>
      </c>
      <c r="D83" s="77"/>
      <c r="E83" s="77"/>
      <c r="F83" s="77" t="str">
        <f>IFERROR(__xludf.DUMMYFUNCTION("""COMPUTED_VALUE"""),"""index"" in variable file")</f>
        <v>"index" in variable file</v>
      </c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ht="15.75" customHeight="1">
      <c r="A84" s="77" t="str">
        <f>IFERROR(__xludf.DUMMYFUNCTION("""COMPUTED_VALUE"""),"returnPathParent")</f>
        <v>returnPathParent</v>
      </c>
      <c r="B84" s="77" t="str">
        <f>IFERROR(__xludf.DUMMYFUNCTION("""COMPUTED_VALUE"""),"elementChild,index")</f>
        <v>elementChild,index</v>
      </c>
      <c r="C84" s="77" t="str">
        <f>IFERROR(__xludf.DUMMYFUNCTION("""COMPUTED_VALUE"""),"void")</f>
        <v>void</v>
      </c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ht="15.75" customHeight="1">
      <c r="A85" s="77" t="str">
        <f>IFERROR(__xludf.DUMMYFUNCTION("""COMPUTED_VALUE"""),"getSentenceByText")</f>
        <v>getSentenceByText</v>
      </c>
      <c r="B85" s="77" t="str">
        <f>IFERROR(__xludf.DUMMYFUNCTION("""COMPUTED_VALUE"""),"element,component[,split string]")</f>
        <v>element,component[,split string]</v>
      </c>
      <c r="C85" s="77" t="str">
        <f>IFERROR(__xludf.DUMMYFUNCTION("""COMPUTED_VALUE"""),"String")</f>
        <v>String</v>
      </c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ht="15.75" customHeight="1">
      <c r="A86" s="77" t="str">
        <f>IFERROR(__xludf.DUMMYFUNCTION("""COMPUTED_VALUE"""),"setTagGameObject")</f>
        <v>setTagGameObject</v>
      </c>
      <c r="B86" s="77" t="str">
        <f>IFERROR(__xludf.DUMMYFUNCTION("""COMPUTED_VALUE"""),"element,tagName")</f>
        <v>element,tagName</v>
      </c>
      <c r="C86" s="77" t="str">
        <f>IFERROR(__xludf.DUMMYFUNCTION("""COMPUTED_VALUE"""),"void")</f>
        <v>void</v>
      </c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ht="15.75" customHeight="1">
      <c r="A87" s="77" t="str">
        <f>IFERROR(__xludf.DUMMYFUNCTION("""COMPUTED_VALUE"""),"drag")</f>
        <v>drag</v>
      </c>
      <c r="B87" s="77" t="str">
        <f>IFERROR(__xludf.DUMMYFUNCTION("""COMPUTED_VALUE"""),"element1,element2")</f>
        <v>element1,element2</v>
      </c>
      <c r="C87" s="77" t="str">
        <f>IFERROR(__xludf.DUMMYFUNCTION("""COMPUTED_VALUE"""),"void")</f>
        <v>void</v>
      </c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ht="15.75" customHeight="1">
      <c r="A88" s="77" t="str">
        <f>IFERROR(__xludf.DUMMYFUNCTION("""COMPUTED_VALUE"""),"drag")</f>
        <v>drag</v>
      </c>
      <c r="B88" s="77"/>
      <c r="C88" s="77" t="str">
        <f>IFERROR(__xludf.DUMMYFUNCTION("""COMPUTED_VALUE"""),"void")</f>
        <v>void</v>
      </c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ht="15.75" customHeight="1">
      <c r="A89" s="77" t="str">
        <f>IFERROR(__xludf.DUMMYFUNCTION("""COMPUTED_VALUE"""),"dragTheLetter")</f>
        <v>dragTheLetter</v>
      </c>
      <c r="B89" s="77" t="str">
        <f>IFERROR(__xludf.DUMMYFUNCTION("""COMPUTED_VALUE"""),"pre-locator 1, pre-locator2[,expected]")</f>
        <v>pre-locator 1, pre-locator2[,expected]</v>
      </c>
      <c r="C89" s="77" t="str">
        <f>IFERROR(__xludf.DUMMYFUNCTION("""COMPUTED_VALUE"""),"void")</f>
        <v>void</v>
      </c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ht="15.75" customHeight="1">
      <c r="A90" s="77" t="str">
        <f>IFERROR(__xludf.DUMMYFUNCTION("""COMPUTED_VALUE"""),"dragUp")</f>
        <v>dragUp</v>
      </c>
      <c r="B90" s="77" t="str">
        <f>IFERROR(__xludf.DUMMYFUNCTION("""COMPUTED_VALUE"""),"element1,element2")</f>
        <v>element1,element2</v>
      </c>
      <c r="C90" s="77" t="str">
        <f>IFERROR(__xludf.DUMMYFUNCTION("""COMPUTED_VALUE"""),"void")</f>
        <v>void</v>
      </c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ht="15.75" customHeight="1">
      <c r="A91" s="77" t="str">
        <f>IFERROR(__xludf.DUMMYFUNCTION("""COMPUTED_VALUE"""),"drag_simulate")</f>
        <v>drag_simulate</v>
      </c>
      <c r="B91" s="77" t="str">
        <f>IFERROR(__xludf.DUMMYFUNCTION("""COMPUTED_VALUE"""),"element1,index,element2,index")</f>
        <v>element1,index,element2,index</v>
      </c>
      <c r="C91" s="77" t="str">
        <f>IFERROR(__xludf.DUMMYFUNCTION("""COMPUTED_VALUE"""),"void")</f>
        <v>void</v>
      </c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ht="15.75" customHeight="1">
      <c r="A92" s="77" t="str">
        <f>IFERROR(__xludf.DUMMYFUNCTION("""COMPUTED_VALUE"""),"drag_simulate")</f>
        <v>drag_simulate</v>
      </c>
      <c r="B92" s="77" t="str">
        <f>IFERROR(__xludf.DUMMYFUNCTION("""COMPUTED_VALUE"""),"pre-element1,pre-element2,element")</f>
        <v>pre-element1,pre-element2,element</v>
      </c>
      <c r="C92" s="77" t="str">
        <f>IFERROR(__xludf.DUMMYFUNCTION("""COMPUTED_VALUE"""),"void")</f>
        <v>void</v>
      </c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ht="15.75" customHeight="1">
      <c r="A93" s="77" t="str">
        <f>IFERROR(__xludf.DUMMYFUNCTION("""COMPUTED_VALUE"""),"returnChooseTopic")</f>
        <v>returnChooseTopic</v>
      </c>
      <c r="B93" s="77" t="str">
        <f>IFERROR(__xludf.DUMMYFUNCTION("""COMPUTED_VALUE"""),"from,to,exception,part")</f>
        <v>from,to,exception,part</v>
      </c>
      <c r="C93" s="77" t="str">
        <f>IFERROR(__xludf.DUMMYFUNCTION("""COMPUTED_VALUE"""),"void")</f>
        <v>void</v>
      </c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ht="15.75" customHeight="1">
      <c r="A94" s="77" t="str">
        <f>IFERROR(__xludf.DUMMYFUNCTION("""COMPUTED_VALUE"""),"returnChooseTopic")</f>
        <v>returnChooseTopic</v>
      </c>
      <c r="B94" s="77" t="str">
        <f>IFERROR(__xludf.DUMMYFUNCTION("""COMPUTED_VALUE"""),"part")</f>
        <v>part</v>
      </c>
      <c r="C94" s="77" t="str">
        <f>IFERROR(__xludf.DUMMYFUNCTION("""COMPUTED_VALUE"""),"void")</f>
        <v>void</v>
      </c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ht="15.75" customHeight="1">
      <c r="A95" s="77" t="str">
        <f>IFERROR(__xludf.DUMMYFUNCTION("""COMPUTED_VALUE"""),"deFindModeRunTestCase")</f>
        <v>deFindModeRunTestCase</v>
      </c>
      <c r="B95" s="77" t="str">
        <f>IFERROR(__xludf.DUMMYFUNCTION("""COMPUTED_VALUE"""),"key,sheetName,from,to")</f>
        <v>key,sheetName,from,to</v>
      </c>
      <c r="C95" s="77" t="str">
        <f>IFERROR(__xludf.DUMMYFUNCTION("""COMPUTED_VALUE"""),"void")</f>
        <v>void</v>
      </c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ht="15.75" customHeight="1">
      <c r="A96" s="77" t="str">
        <f>IFERROR(__xludf.DUMMYFUNCTION("""COMPUTED_VALUE"""),"returnModeTC")</f>
        <v>returnModeTC</v>
      </c>
      <c r="B96" s="77" t="str">
        <f>IFERROR(__xludf.DUMMYFUNCTION("""COMPUTED_VALUE"""),"sheetName,to,expected,contain")</f>
        <v>sheetName,to,expected,contain</v>
      </c>
      <c r="C96" s="77" t="str">
        <f>IFERROR(__xludf.DUMMYFUNCTION("""COMPUTED_VALUE"""),"void")</f>
        <v>void</v>
      </c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ht="15.75" customHeight="1">
      <c r="A97" s="77" t="str">
        <f>IFERROR(__xludf.DUMMYFUNCTION("""COMPUTED_VALUE"""),"ignoreScript")</f>
        <v>ignoreScript</v>
      </c>
      <c r="B97" s="77" t="str">
        <f>IFERROR(__xludf.DUMMYFUNCTION("""COMPUTED_VALUE"""),"number,to,sheetName,text")</f>
        <v>number,to,sheetName,text</v>
      </c>
      <c r="C97" s="77" t="str">
        <f>IFERROR(__xludf.DUMMYFUNCTION("""COMPUTED_VALUE"""),"void")</f>
        <v>void</v>
      </c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ht="15.75" customHeight="1">
      <c r="A98" s="77" t="str">
        <f>IFERROR(__xludf.DUMMYFUNCTION("""COMPUTED_VALUE"""),"setRunModeTC")</f>
        <v>setRunModeTC</v>
      </c>
      <c r="B98" s="77" t="str">
        <f>IFERROR(__xludf.DUMMYFUNCTION("""COMPUTED_VALUE"""),"from,to,exception")</f>
        <v>from,to,exception</v>
      </c>
      <c r="C98" s="77" t="str">
        <f>IFERROR(__xludf.DUMMYFUNCTION("""COMPUTED_VALUE"""),"void")</f>
        <v>void</v>
      </c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ht="15.75" customHeight="1">
      <c r="A99" s="77" t="str">
        <f>IFERROR(__xludf.DUMMYFUNCTION("""COMPUTED_VALUE"""),"setVariableFile")</f>
        <v>setVariableFile</v>
      </c>
      <c r="B99" s="77" t="str">
        <f>IFERROR(__xludf.DUMMYFUNCTION("""COMPUTED_VALUE"""),"key(exist),value")</f>
        <v>key(exist),value</v>
      </c>
      <c r="C99" s="77" t="str">
        <f>IFERROR(__xludf.DUMMYFUNCTION("""COMPUTED_VALUE"""),"void")</f>
        <v>void</v>
      </c>
      <c r="D99" s="77"/>
      <c r="E99" s="77"/>
      <c r="F99" s="77" t="str">
        <f>IFERROR(__xludf.DUMMYFUNCTION("""COMPUTED_VALUE"""),"gán giá trị cho biến index trong variable file ")</f>
        <v>gán giá trị cho biến index trong variable file </v>
      </c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ht="15.75" customHeight="1">
      <c r="A100" s="77" t="str">
        <f>IFERROR(__xludf.DUMMYFUNCTION("""COMPUTED_VALUE"""),"addVariableFile")</f>
        <v>addVariableFile</v>
      </c>
      <c r="B100" s="77" t="str">
        <f>IFERROR(__xludf.DUMMYFUNCTION("""COMPUTED_VALUE"""),"key,add")</f>
        <v>key,add</v>
      </c>
      <c r="C100" s="77" t="str">
        <f>IFERROR(__xludf.DUMMYFUNCTION("""COMPUTED_VALUE"""),"void")</f>
        <v>void</v>
      </c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ht="15.75" customHeight="1">
      <c r="A101" s="77" t="str">
        <f>IFERROR(__xludf.DUMMYFUNCTION("""COMPUTED_VALUE"""),"changeModeTC")</f>
        <v>changeModeTC</v>
      </c>
      <c r="B101" s="77" t="str">
        <f>IFERROR(__xludf.DUMMYFUNCTION("""COMPUTED_VALUE"""),"keyWord,locator,component,tcRow,expected")</f>
        <v>keyWord,locator,component,tcRow,expected</v>
      </c>
      <c r="C101" s="77" t="str">
        <f>IFERROR(__xludf.DUMMYFUNCTION("""COMPUTED_VALUE"""),"void")</f>
        <v>void</v>
      </c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ht="15.75" customHeight="1">
      <c r="A102" s="77" t="str">
        <f>IFERROR(__xludf.DUMMYFUNCTION("""COMPUTED_VALUE"""),"changeModeTC")</f>
        <v>changeModeTC</v>
      </c>
      <c r="B102" s="77" t="str">
        <f>IFERROR(__xludf.DUMMYFUNCTION("""COMPUTED_VALUE"""),"variableKey,runYes,runNo,expect")</f>
        <v>variableKey,runYes,runNo,expect</v>
      </c>
      <c r="C102" s="77" t="str">
        <f>IFERROR(__xludf.DUMMYFUNCTION("""COMPUTED_VALUE"""),"void")</f>
        <v>void</v>
      </c>
      <c r="D102" s="77"/>
      <c r="E102" s="77"/>
      <c r="F102" s="77" t="str">
        <f>IFERROR(__xludf.DUMMYFUNCTION("""COMPUTED_VALUE"""),"runYes: row tc modeyes")</f>
        <v>runYes: row tc modeyes</v>
      </c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ht="15.75" customHeight="1">
      <c r="A103" s="77" t="str">
        <f>IFERROR(__xludf.DUMMYFUNCTION("""COMPUTED_VALUE"""),"changeModeTCSetTrue")</f>
        <v>changeModeTCSetTrue</v>
      </c>
      <c r="B103" s="77" t="str">
        <f>IFERROR(__xludf.DUMMYFUNCTION("""COMPUTED_VALUE"""),"(String actual,String tcRow,String expect)")</f>
        <v>(String actual,String tcRow,String expect)</v>
      </c>
      <c r="C103" s="77" t="str">
        <f>IFERROR(__xludf.DUMMYFUNCTION("""COMPUTED_VALUE"""),"void")</f>
        <v>void</v>
      </c>
      <c r="D103" s="77"/>
      <c r="E103" s="77"/>
      <c r="F103" s="77" t="str">
        <f>IFERROR(__xludf.DUMMYFUNCTION("""COMPUTED_VALUE"""),"actual check equal expect if true tcRow set mode run YES")</f>
        <v>actual check equal expect if true tcRow set mode run YES</v>
      </c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ht="15.75" customHeight="1">
      <c r="A104" s="77" t="str">
        <f>IFERROR(__xludf.DUMMYFUNCTION("""COMPUTED_VALUE"""),"changeModeTCSetFail")</f>
        <v>changeModeTCSetFail</v>
      </c>
      <c r="B104" s="77" t="str">
        <f>IFERROR(__xludf.DUMMYFUNCTION("""COMPUTED_VALUE"""),"(String actual,String tcRow,String expect)")</f>
        <v>(String actual,String tcRow,String expect)</v>
      </c>
      <c r="C104" s="77" t="str">
        <f>IFERROR(__xludf.DUMMYFUNCTION("""COMPUTED_VALUE"""),"void")</f>
        <v>void</v>
      </c>
      <c r="D104" s="77"/>
      <c r="E104" s="77"/>
      <c r="F104" s="77" t="str">
        <f>IFERROR(__xludf.DUMMYFUNCTION("""COMPUTED_VALUE"""),"actual check equal expect if true tcRow set mode run NO")</f>
        <v>actual check equal expect if true tcRow set mode run NO</v>
      </c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ht="15.75" customHeight="1">
      <c r="A105" s="77" t="str">
        <f>IFERROR(__xludf.DUMMYFUNCTION("""COMPUTED_VALUE"""),"isElementDisplay")</f>
        <v>isElementDisplay</v>
      </c>
      <c r="B105" s="77" t="str">
        <f>IFERROR(__xludf.DUMMYFUNCTION("""COMPUTED_VALUE"""),"element[,strSplit]")</f>
        <v>element[,strSplit]</v>
      </c>
      <c r="C105" s="77" t="str">
        <f>IFERROR(__xludf.DUMMYFUNCTION("""COMPUTED_VALUE"""),"void")</f>
        <v>void</v>
      </c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ht="15.75" customHeight="1">
      <c r="A106" s="77" t="str">
        <f>IFERROR(__xludf.DUMMYFUNCTION("""COMPUTED_VALUE"""),"addTagForObject")</f>
        <v>addTagForObject</v>
      </c>
      <c r="B106" s="77" t="str">
        <f>IFERROR(__xludf.DUMMYFUNCTION("""COMPUTED_VALUE"""),"element,newTag")</f>
        <v>element,newTag</v>
      </c>
      <c r="C106" s="77" t="str">
        <f>IFERROR(__xludf.DUMMYFUNCTION("""COMPUTED_VALUE"""),"void")</f>
        <v>void</v>
      </c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ht="15.75" customHeight="1">
      <c r="A107" s="77" t="str">
        <f>IFERROR(__xludf.DUMMYFUNCTION("""COMPUTED_VALUE"""),"pause")</f>
        <v>pause</v>
      </c>
      <c r="B107" s="77"/>
      <c r="C107" s="77" t="str">
        <f>IFERROR(__xludf.DUMMYFUNCTION("""COMPUTED_VALUE"""),"void")</f>
        <v>void</v>
      </c>
      <c r="D107" s="77"/>
      <c r="E107" s="77"/>
      <c r="F107" s="77" t="str">
        <f>IFERROR(__xludf.DUMMYFUNCTION("""COMPUTED_VALUE"""),"pause program")</f>
        <v>pause program</v>
      </c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ht="15.75" customHeight="1">
      <c r="A108" s="77" t="str">
        <f>IFERROR(__xludf.DUMMYFUNCTION("""COMPUTED_VALUE"""),"resume")</f>
        <v>resume</v>
      </c>
      <c r="B108" s="77"/>
      <c r="C108" s="77" t="str">
        <f>IFERROR(__xludf.DUMMYFUNCTION("""COMPUTED_VALUE"""),"void")</f>
        <v>void</v>
      </c>
      <c r="D108" s="77"/>
      <c r="E108" s="77"/>
      <c r="F108" s="77" t="str">
        <f>IFERROR(__xludf.DUMMYFUNCTION("""COMPUTED_VALUE"""),"unpause program")</f>
        <v>unpause program</v>
      </c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ht="15.75" customHeight="1">
      <c r="A109" s="77" t="str">
        <f>IFERROR(__xludf.DUMMYFUNCTION("""COMPUTED_VALUE"""),"getAudiosSource")</f>
        <v>getAudiosSource</v>
      </c>
      <c r="B109" s="77" t="str">
        <f>IFERROR(__xludf.DUMMYFUNCTION("""COMPUTED_VALUE"""),"element,expect")</f>
        <v>element,expect</v>
      </c>
      <c r="C109" s="77" t="str">
        <f>IFERROR(__xludf.DUMMYFUNCTION("""COMPUTED_VALUE"""),"String")</f>
        <v>String</v>
      </c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ht="15.75" customHeight="1">
      <c r="A110" s="77" t="str">
        <f>IFERROR(__xludf.DUMMYFUNCTION("""COMPUTED_VALUE"""),"getAudiosSourceByTime")</f>
        <v>getAudiosSourceByTime</v>
      </c>
      <c r="B110" s="77" t="str">
        <f>IFERROR(__xludf.DUMMYFUNCTION("""COMPUTED_VALUE"""),"element,second,expect")</f>
        <v>element,second,expect</v>
      </c>
      <c r="C110" s="77" t="str">
        <f>IFERROR(__xludf.DUMMYFUNCTION("""COMPUTED_VALUE"""),"String")</f>
        <v>String</v>
      </c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ht="15.75" customHeight="1">
      <c r="A111" s="77" t="str">
        <f>IFERROR(__xludf.DUMMYFUNCTION("""COMPUTED_VALUE"""),"getAudiosSourceByLocator")</f>
        <v>getAudiosSourceByLocator</v>
      </c>
      <c r="B111" s="77" t="str">
        <f>IFERROR(__xludf.DUMMYFUNCTION("""COMPUTED_VALUE"""),"element1,element2,expect")</f>
        <v>element1,element2,expect</v>
      </c>
      <c r="C111" s="77" t="str">
        <f>IFERROR(__xludf.DUMMYFUNCTION("""COMPUTED_VALUE"""),"String")</f>
        <v>String</v>
      </c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ht="15.75" customHeight="1">
      <c r="A112" s="77" t="str">
        <f>IFERROR(__xludf.DUMMYFUNCTION("""COMPUTED_VALUE"""),"deFindAnswerDienThe")</f>
        <v>deFindAnswerDienThe</v>
      </c>
      <c r="B112" s="77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77" t="str">
        <f>IFERROR(__xludf.DUMMYFUNCTION("""COMPUTED_VALUE"""),"void")</f>
        <v>void</v>
      </c>
      <c r="D112" s="77"/>
      <c r="E112" s="77"/>
      <c r="F112" s="77" t="str">
        <f>IFERROR(__xludf.DUMMYFUNCTION("""COMPUTED_VALUE"""),"return value locator1 in $.path in variable file")</f>
        <v>return value locator1 in $.path in variable file</v>
      </c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ht="15.75" customHeight="1">
      <c r="A113" s="77" t="str">
        <f>IFERROR(__xludf.DUMMYFUNCTION("""COMPUTED_VALUE"""),"getElementDisplayInScene")</f>
        <v>getElementDisplayInScene</v>
      </c>
      <c r="B113" s="77" t="str">
        <f>IFERROR(__xludf.DUMMYFUNCTION("""COMPUTED_VALUE"""),"strAdd,expect")</f>
        <v>strAdd,expect</v>
      </c>
      <c r="C113" s="77" t="str">
        <f>IFERROR(__xludf.DUMMYFUNCTION("""COMPUTED_VALUE"""),"void")</f>
        <v>void</v>
      </c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ht="15.75" customHeight="1">
      <c r="A114" s="77" t="str">
        <f>IFERROR(__xludf.DUMMYFUNCTION("""COMPUTED_VALUE"""),"isElementsDisplay")</f>
        <v>isElementsDisplay</v>
      </c>
      <c r="B114" s="77" t="str">
        <f>IFERROR(__xludf.DUMMYFUNCTION("""COMPUTED_VALUE"""),"strSplit,locator")</f>
        <v>strSplit,locator</v>
      </c>
      <c r="C114" s="77" t="str">
        <f>IFERROR(__xludf.DUMMYFUNCTION("""COMPUTED_VALUE"""),"String")</f>
        <v>String</v>
      </c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ht="15.75" customHeight="1">
      <c r="A115" s="77" t="str">
        <f>IFERROR(__xludf.DUMMYFUNCTION("""COMPUTED_VALUE"""),"swipeMap")</f>
        <v>swipeMap</v>
      </c>
      <c r="B115" s="77" t="str">
        <f>IFERROR(__xludf.DUMMYFUNCTION("""COMPUTED_VALUE"""),"element,component,property,key,expect")</f>
        <v>element,component,property,key,expect</v>
      </c>
      <c r="C115" s="77" t="str">
        <f>IFERROR(__xludf.DUMMYFUNCTION("""COMPUTED_VALUE"""),"void")</f>
        <v>void</v>
      </c>
      <c r="D115" s="77"/>
      <c r="E115" s="77"/>
      <c r="F115" s="77" t="str">
        <f>IFERROR(__xludf.DUMMYFUNCTION("""COMPUTED_VALUE"""),"key file data to get list leson")</f>
        <v>key file data to get list leson</v>
      </c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ht="15.75" customHeight="1">
      <c r="A116" s="77" t="str">
        <f>IFERROR(__xludf.DUMMYFUNCTION("""COMPUTED_VALUE"""),"comPairImage")</f>
        <v>comPairImage</v>
      </c>
      <c r="B116" s="77" t="str">
        <f>IFERROR(__xludf.DUMMYFUNCTION("""COMPUTED_VALUE"""),"element,expect")</f>
        <v>element,expect</v>
      </c>
      <c r="C116" s="77" t="str">
        <f>IFERROR(__xludf.DUMMYFUNCTION("""COMPUTED_VALUE"""),"String")</f>
        <v>String</v>
      </c>
      <c r="D116" s="77"/>
      <c r="E116" s="77"/>
      <c r="F116" s="7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ht="15.75" customHeight="1">
      <c r="A117" s="77" t="str">
        <f>IFERROR(__xludf.DUMMYFUNCTION("""COMPUTED_VALUE"""),"comPairWordHasImage")</f>
        <v>comPairWordHasImage</v>
      </c>
      <c r="B117" s="77" t="str">
        <f>IFERROR(__xludf.DUMMYFUNCTION("""COMPUTED_VALUE"""),"element,expect")</f>
        <v>element,expect</v>
      </c>
      <c r="C117" s="77" t="str">
        <f>IFERROR(__xludf.DUMMYFUNCTION("""COMPUTED_VALUE"""),"String")</f>
        <v>String</v>
      </c>
      <c r="D117" s="77"/>
      <c r="E117" s="77"/>
      <c r="F117" s="7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ht="15.75" customHeight="1">
      <c r="A118" s="77" t="str">
        <f>IFERROR(__xludf.DUMMYFUNCTION("""COMPUTED_VALUE"""),"skipLesson")</f>
        <v>skipLesson</v>
      </c>
      <c r="B118" s="77" t="str">
        <f>IFERROR(__xludf.DUMMYFUNCTION("""COMPUTED_VALUE"""),"element")</f>
        <v>element</v>
      </c>
      <c r="C118" s="77" t="str">
        <f>IFERROR(__xludf.DUMMYFUNCTION("""COMPUTED_VALUE"""),"void")</f>
        <v>void</v>
      </c>
      <c r="D118" s="77"/>
      <c r="E118" s="77"/>
      <c r="F118" s="77" t="str">
        <f>IFERROR(__xludf.DUMMYFUNCTION("""COMPUTED_VALUE"""),"sử dụng với những nút có thể onclick()")</f>
        <v>sử dụng với những nút có thể onclick()</v>
      </c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ht="15.75" customHeight="1">
      <c r="A119" s="77" t="str">
        <f>IFERROR(__xludf.DUMMYFUNCTION("""COMPUTED_VALUE"""),"setIndexVariableFile")</f>
        <v>setIndexVariableFile</v>
      </c>
      <c r="B119" s="77"/>
      <c r="C119" s="77" t="str">
        <f>IFERROR(__xludf.DUMMYFUNCTION("""COMPUTED_VALUE"""),"void")</f>
        <v>void</v>
      </c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ht="15.75" customHeight="1">
      <c r="A120" s="77" t="str">
        <f>IFERROR(__xludf.DUMMYFUNCTION("""COMPUTED_VALUE"""),"setVariableTypeOfStringFile")</f>
        <v>setVariableTypeOfStringFile</v>
      </c>
      <c r="B120" s="77" t="str">
        <f>IFERROR(__xludf.DUMMYFUNCTION("""COMPUTED_VALUE"""),"key,value")</f>
        <v>key,value</v>
      </c>
      <c r="C120" s="77" t="str">
        <f>IFERROR(__xludf.DUMMYFUNCTION("""COMPUTED_VALUE"""),"void")</f>
        <v>void</v>
      </c>
      <c r="D120" s="77"/>
      <c r="E120" s="77"/>
      <c r="F120" s="77" t="str">
        <f>IFERROR(__xludf.DUMMYFUNCTION("""COMPUTED_VALUE"""),"set value cho bieens vowis type string")</f>
        <v>set value cho bieens vowis type string</v>
      </c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ht="15.75" customHeight="1">
      <c r="A121" s="77" t="str">
        <f>IFERROR(__xludf.DUMMYFUNCTION("""COMPUTED_VALUE"""),"getValueOfVariable")</f>
        <v>getValueOfVariable</v>
      </c>
      <c r="B121" s="77"/>
      <c r="C121" s="77" t="str">
        <f>IFERROR(__xludf.DUMMYFUNCTION("""COMPUTED_VALUE"""),"String")</f>
        <v>String</v>
      </c>
      <c r="D121" s="77"/>
      <c r="E121" s="77"/>
      <c r="F121" s="77" t="str">
        <f>IFERROR(__xludf.DUMMYFUNCTION("""COMPUTED_VALUE"""),"return value in variable file")</f>
        <v>return value in variable file</v>
      </c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ht="15.75" customHeight="1">
      <c r="A122" s="77" t="str">
        <f>IFERROR(__xludf.DUMMYFUNCTION("""COMPUTED_VALUE"""),"getPathStartWith")</f>
        <v>getPathStartWith</v>
      </c>
      <c r="B122" s="77" t="str">
        <f>IFERROR(__xludf.DUMMYFUNCTION("""COMPUTED_VALUE"""),"start with,index,expect")</f>
        <v>start with,index,expect</v>
      </c>
      <c r="C122" s="77" t="str">
        <f>IFERROR(__xludf.DUMMYFUNCTION("""COMPUTED_VALUE"""),"void")</f>
        <v>void</v>
      </c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ht="15.75" customHeight="1">
      <c r="A123" s="77" t="str">
        <f>IFERROR(__xludf.DUMMYFUNCTION("""COMPUTED_VALUE"""),"takePhoto")</f>
        <v>takePhoto</v>
      </c>
      <c r="B123" s="77" t="str">
        <f>IFERROR(__xludf.DUMMYFUNCTION("""COMPUTED_VALUE"""),"path,folder,name")</f>
        <v>path,folder,name</v>
      </c>
      <c r="C123" s="77" t="str">
        <f>IFERROR(__xludf.DUMMYFUNCTION("""COMPUTED_VALUE"""),"void")</f>
        <v>void</v>
      </c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ht="15.75" customHeight="1">
      <c r="A124" s="77" t="str">
        <f>IFERROR(__xludf.DUMMYFUNCTION("""COMPUTED_VALUE"""),"clickImage")</f>
        <v>clickImage</v>
      </c>
      <c r="B124" s="77" t="str">
        <f>IFERROR(__xludf.DUMMYFUNCTION("""COMPUTED_VALUE"""),"path")</f>
        <v>path</v>
      </c>
      <c r="C124" s="77" t="str">
        <f>IFERROR(__xludf.DUMMYFUNCTION("""COMPUTED_VALUE"""),"void")</f>
        <v>void</v>
      </c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ht="15.75" customHeight="1">
      <c r="A125" s="77" t="str">
        <f>IFERROR(__xludf.DUMMYFUNCTION("""COMPUTED_VALUE"""),"clickImage")</f>
        <v>clickImage</v>
      </c>
      <c r="B125" s="77" t="str">
        <f>IFERROR(__xludf.DUMMYFUNCTION("""COMPUTED_VALUE"""),"folder,name_image_subFolder")</f>
        <v>folder,name_image_subFolder</v>
      </c>
      <c r="C125" s="77" t="str">
        <f>IFERROR(__xludf.DUMMYFUNCTION("""COMPUTED_VALUE"""),"void")</f>
        <v>void</v>
      </c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ht="15.75" customHeight="1">
      <c r="A126" s="77" t="str">
        <f>IFERROR(__xludf.DUMMYFUNCTION("""COMPUTED_VALUE"""),"sendUpperKey")</f>
        <v>sendUpperKey</v>
      </c>
      <c r="B126" s="77" t="str">
        <f>IFERROR(__xludf.DUMMYFUNCTION("""COMPUTED_VALUE"""),"element,component,text")</f>
        <v>element,component,text</v>
      </c>
      <c r="C126" s="77" t="str">
        <f>IFERROR(__xludf.DUMMYFUNCTION("""COMPUTED_VALUE"""),"void")</f>
        <v>void</v>
      </c>
      <c r="D126" s="77"/>
      <c r="E126" s="77"/>
      <c r="F126" s="79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ht="15.75" customHeight="1">
      <c r="A127" s="77" t="str">
        <f>IFERROR(__xludf.DUMMYFUNCTION("""COMPUTED_VALUE"""),"setNameGoes")</f>
        <v>setNameGoes</v>
      </c>
      <c r="B127" s="77" t="str">
        <f>IFERROR(__xludf.DUMMYFUNCTION("""COMPUTED_VALUE"""),"locator,text")</f>
        <v>locator,text</v>
      </c>
      <c r="C127" s="77" t="str">
        <f>IFERROR(__xludf.DUMMYFUNCTION("""COMPUTED_VALUE"""),"void")</f>
        <v>void</v>
      </c>
      <c r="D127" s="77"/>
      <c r="E127" s="77"/>
      <c r="F127" s="79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ht="15.75" customHeight="1">
      <c r="A128" s="77" t="str">
        <f>IFERROR(__xludf.DUMMYFUNCTION("""COMPUTED_VALUE"""),"getChild")</f>
        <v>getChild</v>
      </c>
      <c r="B128" s="77" t="str">
        <f>IFERROR(__xludf.DUMMYFUNCTION("""COMPUTED_VALUE"""),"locator,index")</f>
        <v>locator,index</v>
      </c>
      <c r="C128" s="77" t="str">
        <f>IFERROR(__xludf.DUMMYFUNCTION("""COMPUTED_VALUE"""),"String")</f>
        <v>String</v>
      </c>
      <c r="D128" s="77"/>
      <c r="E128" s="77"/>
      <c r="F128" s="79" t="str">
        <f>IFERROR(__xludf.DUMMYFUNCTION("""COMPUTED_VALUE"""),"element của parent,index của child")</f>
        <v>element của parent,index của child</v>
      </c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ht="15.75" customHeight="1">
      <c r="A129" s="77" t="str">
        <f>IFERROR(__xludf.DUMMYFUNCTION("""COMPUTED_VALUE"""),"touchByOS")</f>
        <v>touchByOS</v>
      </c>
      <c r="B129" s="77" t="str">
        <f>IFERROR(__xludf.DUMMYFUNCTION("""COMPUTED_VALUE"""),"x,y")</f>
        <v>x,y</v>
      </c>
      <c r="C129" s="77" t="str">
        <f>IFERROR(__xludf.DUMMYFUNCTION("""COMPUTED_VALUE"""),"void")</f>
        <v>void</v>
      </c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ht="15.75" customHeight="1">
      <c r="A130" s="77" t="str">
        <f>IFERROR(__xludf.DUMMYFUNCTION("""COMPUTED_VALUE"""),"touchForElementDisplay")</f>
        <v>touchForElementDisplay</v>
      </c>
      <c r="B130" s="77"/>
      <c r="C130" s="77" t="str">
        <f>IFERROR(__xludf.DUMMYFUNCTION("""COMPUTED_VALUE"""),"void")</f>
        <v>void</v>
      </c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ht="15.75" customHeight="1">
      <c r="A131" s="77" t="str">
        <f>IFERROR(__xludf.DUMMYFUNCTION("""COMPUTED_VALUE"""),"clickByPoco")</f>
        <v>clickByPoco</v>
      </c>
      <c r="B131" s="77" t="str">
        <f>IFERROR(__xludf.DUMMYFUNCTION("""COMPUTED_VALUE"""),"element")</f>
        <v>element</v>
      </c>
      <c r="C131" s="77" t="str">
        <f>IFERROR(__xludf.DUMMYFUNCTION("""COMPUTED_VALUE"""),"void")</f>
        <v>void</v>
      </c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ht="15.75" customHeight="1">
      <c r="A132" s="77" t="str">
        <f>IFERROR(__xludf.DUMMYFUNCTION("""COMPUTED_VALUE"""),"clickByPositionPoco")</f>
        <v>clickByPositionPoco</v>
      </c>
      <c r="B132" s="77" t="str">
        <f>IFERROR(__xludf.DUMMYFUNCTION("""COMPUTED_VALUE"""),"element")</f>
        <v>element</v>
      </c>
      <c r="C132" s="77" t="str">
        <f>IFERROR(__xludf.DUMMYFUNCTION("""COMPUTED_VALUE"""),"void")</f>
        <v>void</v>
      </c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ht="15.75" customHeight="1">
      <c r="A133" s="77" t="str">
        <f>IFERROR(__xludf.DUMMYFUNCTION("""COMPUTED_VALUE"""),"comPairVideo")</f>
        <v>comPairVideo</v>
      </c>
      <c r="B133" s="77" t="str">
        <f>IFERROR(__xludf.DUMMYFUNCTION("""COMPUTED_VALUE"""),"element,expect")</f>
        <v>element,expect</v>
      </c>
      <c r="C133" s="77" t="str">
        <f>IFERROR(__xludf.DUMMYFUNCTION("""COMPUTED_VALUE"""),"String")</f>
        <v>String</v>
      </c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ht="15.75" customHeight="1">
      <c r="A134" s="77" t="str">
        <f>IFERROR(__xludf.DUMMYFUNCTION("""COMPUTED_VALUE"""),"getTextContainSentence")</f>
        <v>getTextContainSentence</v>
      </c>
      <c r="B134" s="77" t="str">
        <f>IFERROR(__xludf.DUMMYFUNCTION("""COMPUTED_VALUE"""),"sentence, text")</f>
        <v>sentence, text</v>
      </c>
      <c r="C134" s="77" t="str">
        <f>IFERROR(__xludf.DUMMYFUNCTION("""COMPUTED_VALUE"""),"String")</f>
        <v>String</v>
      </c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ht="15.75" customHeight="1">
      <c r="A135" s="77" t="str">
        <f>IFERROR(__xludf.DUMMYFUNCTION("""COMPUTED_VALUE"""),"verifySentence")</f>
        <v>verifySentence</v>
      </c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ht="15.75" customHeight="1">
      <c r="A136" s="77" t="str">
        <f>IFERROR(__xludf.DUMMYFUNCTION("""COMPUTED_VALUE"""),"compareSentenceByText")</f>
        <v>compareSentenceByText</v>
      </c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ht="15.75" customHeight="1">
      <c r="A137" s="77" t="str">
        <f>IFERROR(__xludf.DUMMYFUNCTION("""COMPUTED_VALUE"""),"timeScale")</f>
        <v>timeScale</v>
      </c>
      <c r="B137" s="77" t="str">
        <f>IFERROR(__xludf.DUMMYFUNCTION("""COMPUTED_VALUE"""),"second")</f>
        <v>second</v>
      </c>
      <c r="C137" s="77" t="str">
        <f>IFERROR(__xludf.DUMMYFUNCTION("""COMPUTED_VALUE"""),"void")</f>
        <v>void</v>
      </c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ht="15.75" customHeight="1">
      <c r="A138" s="77" t="str">
        <f>IFERROR(__xludf.DUMMYFUNCTION("""COMPUTED_VALUE"""),"getSentenceWordMachine")</f>
        <v>getSentenceWordMachine</v>
      </c>
      <c r="B138" s="77" t="str">
        <f>IFERROR(__xludf.DUMMYFUNCTION("""COMPUTED_VALUE"""),"parent,remove locator,comp,right")</f>
        <v>parent,remove locator,comp,right</v>
      </c>
      <c r="C138" s="77" t="str">
        <f>IFERROR(__xludf.DUMMYFUNCTION("""COMPUTED_VALUE"""),"String")</f>
        <v>String</v>
      </c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ht="15.75" customHeight="1">
      <c r="A139" s="77" t="str">
        <f>IFERROR(__xludf.DUMMYFUNCTION("""COMPUTED_VALUE"""),"clickWhichDisplay")</f>
        <v>clickWhichDisplay</v>
      </c>
      <c r="B139" s="77" t="str">
        <f>IFERROR(__xludf.DUMMYFUNCTION("""COMPUTED_VALUE"""),"element,component,property")</f>
        <v>element,component,property</v>
      </c>
      <c r="C139" s="77" t="str">
        <f>IFERROR(__xludf.DUMMYFUNCTION("""COMPUTED_VALUE"""),"void")</f>
        <v>void</v>
      </c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ht="15.75" customHeight="1">
      <c r="A140" s="77" t="str">
        <f>IFERROR(__xludf.DUMMYFUNCTION("""COMPUTED_VALUE"""),"swipe_poco")</f>
        <v>swipe_poco</v>
      </c>
      <c r="B140" s="77" t="str">
        <f>IFERROR(__xludf.DUMMYFUNCTION("""COMPUTED_VALUE"""),"x1,x2,y")</f>
        <v>x1,x2,y</v>
      </c>
      <c r="C140" s="77" t="str">
        <f>IFERROR(__xludf.DUMMYFUNCTION("""COMPUTED_VALUE"""),"void")</f>
        <v>void</v>
      </c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ht="15.75" customHeight="1">
      <c r="A141" s="77" t="str">
        <f>IFERROR(__xludf.DUMMYFUNCTION("""COMPUTED_VALUE"""),"maxJump")</f>
        <v>maxJump</v>
      </c>
      <c r="B141" s="77" t="str">
        <f>IFERROR(__xludf.DUMMYFUNCTION("""COMPUTED_VALUE"""),"locator,expected")</f>
        <v>locator,expected</v>
      </c>
      <c r="C141" s="77" t="str">
        <f>IFERROR(__xludf.DUMMYFUNCTION("""COMPUTED_VALUE"""),"void")</f>
        <v>void</v>
      </c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ht="15.75" customHeight="1">
      <c r="A142" s="77" t="str">
        <f>IFERROR(__xludf.DUMMYFUNCTION("""COMPUTED_VALUE"""),"returnPathByAudio")</f>
        <v>returnPathByAudio</v>
      </c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ht="15.75" customHeight="1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ht="15.75" customHeight="1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ht="15.75" customHeight="1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ht="15.75" customHeight="1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ht="15.75" customHeight="1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ht="15.75" customHeight="1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ht="15.75" customHeight="1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ht="15.75" customHeight="1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ht="15.75" customHeight="1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ht="15.75" customHeight="1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ht="15.75" customHeight="1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ht="15.75" customHeight="1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ht="15.75" customHeight="1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ht="15.75" customHeight="1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ht="15.75" customHeight="1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ht="15.75" customHeight="1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ht="15.75" customHeight="1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ht="15.75" customHeight="1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ht="15.75" customHeight="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ht="15.75" customHeight="1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ht="15.75" customHeight="1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ht="15.75" customHeight="1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ht="15.75" customHeight="1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ht="15.75" customHeight="1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ht="15.75" customHeight="1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ht="15.75" customHeight="1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ht="15.75" customHeight="1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ht="15.75" customHeight="1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ht="15.75" customHeight="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ht="15.75" customHeight="1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ht="15.75" customHeight="1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ht="15.75" customHeight="1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ht="15.75" customHeight="1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ht="15.75" customHeight="1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ht="15.75" customHeight="1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ht="15.75" customHeight="1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ht="15.75" customHeight="1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ht="15.75" customHeight="1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ht="15.75" customHeight="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ht="15.75" customHeight="1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ht="15.75" customHeight="1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ht="15.75" customHeight="1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ht="15.75" customHeight="1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ht="15.75" customHeight="1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ht="15.75" customHeight="1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ht="15.75" customHeight="1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ht="15.75" customHeight="1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ht="15.75" customHeight="1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ht="15.75" customHeight="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ht="15.75" customHeight="1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ht="15.75" customHeight="1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ht="15.75" customHeight="1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ht="15.75" customHeight="1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ht="15.75" customHeight="1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ht="15.75" customHeight="1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ht="15.75" customHeight="1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ht="15.75" customHeight="1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ht="15.75" customHeight="1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ht="15.75" customHeight="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ht="15.75" customHeight="1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ht="15.75" customHeight="1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ht="15.75" customHeight="1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ht="15.75" customHeight="1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ht="15.75" customHeight="1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ht="15.75" customHeight="1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ht="15.75" customHeight="1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ht="15.75" customHeight="1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ht="15.75" customHeight="1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ht="15.75" customHeight="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ht="15.75" customHeight="1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ht="15.75" customHeight="1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ht="15.75" customHeight="1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ht="15.75" customHeight="1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ht="15.75" customHeight="1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ht="15.75" customHeight="1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ht="15.75" customHeight="1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ht="15.75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ht="15.75" customHeight="1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ht="15.75" customHeight="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 ht="15.75" customHeight="1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 ht="15.75" customHeight="1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 ht="15.75" customHeight="1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 ht="15.75" customHeight="1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 ht="15.75" customHeight="1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 ht="15.75" customHeight="1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 ht="15.75" customHeight="1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 ht="15.75" customHeight="1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 ht="15.75" customHeight="1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 ht="15.75" customHeight="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 ht="15.75" customHeight="1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 ht="15.75" customHeight="1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 ht="15.75" customHeight="1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 ht="15.75" customHeight="1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 ht="15.75" customHeight="1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 ht="15.75" customHeight="1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 ht="15.75" customHeight="1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 ht="15.75" customHeight="1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 ht="15.75" customHeight="1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 ht="15.75" customHeight="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 ht="15.75" customHeight="1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 ht="15.75" customHeight="1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 ht="15.75" customHeight="1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 ht="15.75" customHeight="1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 ht="15.75" customHeight="1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 ht="15.75" customHeight="1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 ht="15.75" customHeight="1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 ht="15.75" customHeight="1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 ht="15.75" customHeight="1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 ht="15.75" customHeight="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 ht="15.75" customHeight="1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 ht="15.75" customHeight="1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 ht="15.75" customHeight="1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 ht="15.75" customHeight="1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 ht="15.75" customHeight="1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 ht="15.75" customHeight="1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 ht="15.75" customHeight="1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 ht="15.75" customHeight="1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 ht="15.75" customHeight="1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 ht="15.75" customHeight="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 ht="15.75" customHeight="1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 ht="15.75" customHeight="1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 ht="15.75" customHeight="1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 ht="15.75" customHeight="1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 ht="15.75" customHeight="1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 ht="15.75" customHeight="1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 ht="15.75" customHeight="1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 ht="15.75" customHeight="1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 ht="15.75" customHeight="1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 ht="15.75" customHeight="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 ht="15.75" customHeight="1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 ht="15.75" customHeight="1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 ht="15.75" customHeight="1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 ht="15.75" customHeight="1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 ht="15.75" customHeight="1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 ht="15.75" customHeight="1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 ht="15.75" customHeight="1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 ht="15.75" customHeight="1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 ht="15.75" customHeight="1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 ht="15.75" customHeight="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 ht="15.75" customHeight="1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 ht="15.75" customHeight="1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 ht="15.75" customHeight="1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 ht="15.75" customHeight="1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 ht="15.75" customHeight="1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 ht="15.75" customHeight="1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 ht="15.75" customHeight="1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 ht="15.75" customHeight="1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 ht="15.75" customHeight="1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 ht="15.75" customHeight="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 ht="15.75" customHeight="1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 ht="15.75" customHeight="1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 ht="15.75" customHeight="1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 ht="15.75" customHeight="1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 ht="15.75" customHeight="1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 ht="15.75" customHeight="1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 ht="15.75" customHeight="1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 ht="15.75" customHeight="1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 ht="15.75" customHeight="1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 ht="15.75" customHeight="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 ht="15.75" customHeight="1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 ht="15.75" customHeight="1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 ht="15.75" customHeight="1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 ht="15.75" customHeight="1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 ht="15.75" customHeight="1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 ht="15.75" customHeight="1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 ht="15.75" customHeight="1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 ht="15.75" customHeight="1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 ht="15.75" customHeight="1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 ht="15.75" customHeight="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 ht="15.75" customHeight="1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 ht="15.75" customHeight="1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 ht="15.75" customHeight="1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ht="15.75" customHeight="1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 ht="15.75" customHeight="1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 ht="15.75" customHeight="1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 ht="15.75" customHeight="1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 ht="15.75" customHeight="1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 ht="15.75" customHeight="1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 ht="15.75" customHeight="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 ht="15.75" customHeight="1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 ht="15.75" customHeight="1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 ht="15.75" customHeight="1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 ht="15.75" customHeight="1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 ht="15.75" customHeight="1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 ht="15.75" customHeight="1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 ht="15.75" customHeight="1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 ht="15.75" customHeight="1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 ht="15.75" customHeight="1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 ht="15.75" customHeight="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 ht="15.75" customHeight="1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 ht="15.75" customHeight="1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 ht="15.75" customHeight="1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 ht="15.75" customHeight="1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 ht="15.75" customHeight="1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 ht="15.75" customHeight="1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 ht="15.75" customHeight="1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 ht="15.75" customHeight="1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ht="15.75" customHeight="1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 ht="15.75" customHeight="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 ht="15.75" customHeight="1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 ht="15.75" customHeight="1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 ht="15.75" customHeight="1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 ht="15.75" customHeight="1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 ht="15.75" customHeight="1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 ht="15.75" customHeight="1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 ht="15.75" customHeight="1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 ht="15.75" customHeight="1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 ht="15.75" customHeight="1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 ht="15.75" customHeight="1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 ht="15.75" customHeight="1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 ht="15.75" customHeight="1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 ht="15.75" customHeight="1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 ht="15.75" customHeight="1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 ht="15.75" customHeight="1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 ht="15.75" customHeight="1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 ht="15.75" customHeight="1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 ht="15.75" customHeight="1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 ht="15.75" customHeight="1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 ht="15.75" customHeight="1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 ht="15.75" customHeight="1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 ht="15.75" customHeight="1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 ht="15.75" customHeight="1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 ht="15.75" customHeight="1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 ht="15.75" customHeight="1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 ht="15.75" customHeight="1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 ht="15.75" customHeight="1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 ht="15.75" customHeight="1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 ht="15.75" customHeight="1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 ht="15.75" customHeight="1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 ht="15.75" customHeight="1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 ht="15.75" customHeight="1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 ht="15.75" customHeight="1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 ht="15.75" customHeight="1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 ht="15.75" customHeight="1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 ht="15.75" customHeight="1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 ht="15.75" customHeight="1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 ht="15.75" customHeight="1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 ht="15.75" customHeight="1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 ht="15.75" customHeight="1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 ht="15.75" customHeight="1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 ht="15.75" customHeight="1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 ht="15.75" customHeight="1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 ht="15.75" customHeight="1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 ht="15.75" customHeight="1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 ht="15.75" customHeight="1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 ht="15.75" customHeight="1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 ht="15.75" customHeight="1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 ht="15.75" customHeight="1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 ht="15.75" customHeight="1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 ht="15.75" customHeight="1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 ht="15.75" customHeight="1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 ht="15.75" customHeight="1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 ht="15.75" customHeight="1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 ht="15.75" customHeight="1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 ht="15.75" customHeight="1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 ht="15.75" customHeight="1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 ht="15.75" customHeight="1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 ht="15.75" customHeight="1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 ht="15.75" customHeight="1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 ht="15.75" customHeight="1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 ht="15.75" customHeight="1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 ht="15.75" customHeight="1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 ht="15.75" customHeight="1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 ht="15.75" customHeight="1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 ht="15.75" customHeight="1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 ht="15.75" customHeight="1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 ht="15.75" customHeight="1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 ht="15.75" customHeight="1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 ht="15.75" customHeight="1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 ht="15.75" customHeight="1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 ht="15.75" customHeight="1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 ht="15.75" customHeight="1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 ht="15.75" customHeight="1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 ht="15.75" customHeight="1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 ht="15.75" customHeight="1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 ht="15.75" customHeight="1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 ht="15.75" customHeight="1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 ht="15.75" customHeight="1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 ht="15.75" customHeight="1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 ht="15.75" customHeight="1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 ht="15.75" customHeight="1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 ht="15.75" customHeight="1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 ht="15.75" customHeight="1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 ht="15.75" customHeight="1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 ht="15.75" customHeight="1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 ht="15.75" customHeight="1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 ht="15.75" customHeight="1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 ht="15.75" customHeight="1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 ht="15.75" customHeight="1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 ht="15.75" customHeight="1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 ht="15.75" customHeight="1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 ht="15.75" customHeight="1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 ht="15.75" customHeight="1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 ht="15.75" customHeight="1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 ht="15.75" customHeight="1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 ht="15.75" customHeight="1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 ht="15.75" customHeight="1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 ht="15.75" customHeight="1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 ht="15.75" customHeight="1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 ht="15.75" customHeight="1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 ht="15.75" customHeight="1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 ht="15.75" customHeight="1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 ht="15.75" customHeight="1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 ht="15.75" customHeight="1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 ht="15.75" customHeight="1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 ht="15.75" customHeight="1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 ht="15.75" customHeight="1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 ht="15.75" customHeight="1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 ht="15.75" customHeight="1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 ht="15.75" customHeight="1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 ht="15.75" customHeight="1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 ht="15.75" customHeight="1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 ht="15.75" customHeight="1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 ht="15.75" customHeight="1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 ht="15.75" customHeight="1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 ht="15.75" customHeight="1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 ht="15.75" customHeight="1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 ht="15.75" customHeight="1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 ht="15.75" customHeight="1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 ht="15.75" customHeight="1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 ht="15.75" customHeight="1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 ht="15.75" customHeight="1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 ht="15.75" customHeight="1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 ht="15.75" customHeight="1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 ht="15.75" customHeight="1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 ht="15.75" customHeight="1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 ht="15.75" customHeight="1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 ht="15.75" customHeight="1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 ht="15.75" customHeight="1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 ht="15.75" customHeight="1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 ht="15.75" customHeight="1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 ht="15.75" customHeight="1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 ht="15.75" customHeight="1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 ht="15.75" customHeight="1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 ht="15.75" customHeight="1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 ht="15.75" customHeight="1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 ht="15.75" customHeight="1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 ht="15.75" customHeight="1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 ht="15.75" customHeight="1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 ht="15.75" customHeight="1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 ht="15.75" customHeight="1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 ht="15.75" customHeight="1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 ht="15.75" customHeight="1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 ht="15.75" customHeight="1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 ht="15.75" customHeight="1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 ht="15.75" customHeight="1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 ht="15.75" customHeight="1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 ht="15.75" customHeight="1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 ht="15.75" customHeight="1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 ht="15.75" customHeight="1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 ht="15.75" customHeight="1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 ht="15.75" customHeight="1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 ht="15.75" customHeight="1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 ht="15.75" customHeight="1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 ht="15.75" customHeight="1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 ht="15.75" customHeight="1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 ht="15.75" customHeight="1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 ht="15.75" customHeight="1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 ht="15.75" customHeight="1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 ht="15.75" customHeight="1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 ht="15.75" customHeight="1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 ht="15.75" customHeight="1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 ht="15.75" customHeight="1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 ht="15.75" customHeight="1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 ht="15.75" customHeight="1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 ht="15.75" customHeight="1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 ht="15.75" customHeight="1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 ht="15.75" customHeight="1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 ht="15.75" customHeight="1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 ht="15.75" customHeight="1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 ht="15.75" customHeight="1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 ht="15.75" customHeight="1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 ht="15.75" customHeight="1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 ht="15.75" customHeight="1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 ht="15.75" customHeight="1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 ht="15.75" customHeight="1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 ht="15.75" customHeight="1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 ht="15.75" customHeight="1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 ht="15.75" customHeight="1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 ht="15.75" customHeight="1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 ht="15.75" customHeight="1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 ht="15.75" customHeight="1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 ht="15.75" customHeight="1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 ht="15.75" customHeight="1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 ht="15.75" customHeight="1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 ht="15.75" customHeight="1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 ht="15.75" customHeight="1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 ht="15.75" customHeight="1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 ht="15.75" customHeight="1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 ht="15.75" customHeight="1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 ht="15.75" customHeight="1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 ht="15.75" customHeight="1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 ht="15.75" customHeight="1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 ht="15.75" customHeight="1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 ht="15.75" customHeight="1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 ht="15.75" customHeight="1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 ht="15.75" customHeight="1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 ht="15.75" customHeight="1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 ht="15.75" customHeight="1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 ht="15.75" customHeight="1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 ht="15.75" customHeight="1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 ht="15.75" customHeight="1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 ht="15.75" customHeight="1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 ht="15.75" customHeight="1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 ht="15.75" customHeight="1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 ht="15.75" customHeight="1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 ht="15.75" customHeight="1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 ht="15.75" customHeight="1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 ht="15.75" customHeight="1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 ht="15.75" customHeight="1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 ht="15.75" customHeight="1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 ht="15.75" customHeight="1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 ht="15.75" customHeight="1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 ht="15.75" customHeight="1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 ht="15.75" customHeight="1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 ht="15.75" customHeight="1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 ht="15.75" customHeight="1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 ht="15.75" customHeight="1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 ht="15.75" customHeight="1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 ht="15.75" customHeight="1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 ht="15.75" customHeight="1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 ht="15.75" customHeight="1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 ht="15.75" customHeight="1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 ht="15.75" customHeight="1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 ht="15.75" customHeight="1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 ht="15.75" customHeight="1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 ht="15.75" customHeight="1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 ht="15.75" customHeight="1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 ht="15.75" customHeight="1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 ht="15.75" customHeight="1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 ht="15.75" customHeight="1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 ht="15.75" customHeight="1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 ht="15.75" customHeight="1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 ht="15.75" customHeight="1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 ht="15.75" customHeight="1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 ht="15.75" customHeight="1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 ht="15.75" customHeight="1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 ht="15.75" customHeight="1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 ht="15.75" customHeight="1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 ht="15.75" customHeight="1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 ht="15.75" customHeight="1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 ht="15.75" customHeight="1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 ht="15.75" customHeight="1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 ht="15.75" customHeight="1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 ht="15.75" customHeight="1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 ht="15.75" customHeight="1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 ht="15.75" customHeight="1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 ht="15.75" customHeight="1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 ht="15.75" customHeight="1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 ht="15.75" customHeight="1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 ht="15.75" customHeight="1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 ht="15.75" customHeight="1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 ht="15.75" customHeight="1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 ht="15.75" customHeight="1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 ht="15.75" customHeight="1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 ht="15.75" customHeight="1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 ht="15.75" customHeight="1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 ht="15.75" customHeight="1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 ht="15.75" customHeight="1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 ht="15.75" customHeight="1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 ht="15.75" customHeight="1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 ht="15.75" customHeight="1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 ht="15.75" customHeight="1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 ht="15.75" customHeight="1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 ht="15.75" customHeight="1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 ht="15.75" customHeight="1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 ht="15.75" customHeight="1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 ht="15.75" customHeight="1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 ht="15.75" customHeight="1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 ht="15.75" customHeight="1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 ht="15.75" customHeight="1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 ht="15.75" customHeight="1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 ht="15.75" customHeight="1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 ht="15.75" customHeight="1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 ht="15.75" customHeight="1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 ht="15.75" customHeight="1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 ht="15.75" customHeight="1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 ht="15.75" customHeight="1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 ht="15.75" customHeight="1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 ht="15.75" customHeight="1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 ht="15.75" customHeight="1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 ht="15.75" customHeight="1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 ht="15.75" customHeight="1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 ht="15.75" customHeight="1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 ht="15.75" customHeight="1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 ht="15.75" customHeight="1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 ht="15.75" customHeight="1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 ht="15.75" customHeight="1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 ht="15.75" customHeight="1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 ht="15.75" customHeight="1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 ht="15.75" customHeight="1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 ht="15.75" customHeight="1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 ht="15.75" customHeight="1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 ht="15.75" customHeight="1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 ht="15.75" customHeight="1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 ht="15.75" customHeight="1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 ht="15.75" customHeight="1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 ht="15.75" customHeight="1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 ht="15.75" customHeight="1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 ht="15.75" customHeight="1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 ht="15.75" customHeight="1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 ht="15.75" customHeight="1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 ht="15.75" customHeight="1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 ht="15.75" customHeight="1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 ht="15.75" customHeight="1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 ht="15.75" customHeight="1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 ht="15.75" customHeight="1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 ht="15.75" customHeight="1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 ht="15.75" customHeight="1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 ht="15.75" customHeight="1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 ht="15.75" customHeight="1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 ht="15.75" customHeight="1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 ht="15.75" customHeight="1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 ht="15.75" customHeight="1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 ht="15.75" customHeight="1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 ht="15.75" customHeight="1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 ht="15.75" customHeight="1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 ht="15.75" customHeight="1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 ht="15.75" customHeight="1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 ht="15.75" customHeight="1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 ht="15.75" customHeight="1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 ht="15.75" customHeight="1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 ht="15.75" customHeight="1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 ht="15.75" customHeight="1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 ht="15.75" customHeight="1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 ht="15.75" customHeight="1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 ht="15.75" customHeight="1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 ht="15.75" customHeight="1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 ht="15.75" customHeight="1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 ht="15.75" customHeight="1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 ht="15.75" customHeight="1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 ht="15.75" customHeight="1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 ht="15.75" customHeight="1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 ht="15.75" customHeight="1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 ht="15.75" customHeight="1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 ht="15.75" customHeight="1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 ht="15.75" customHeight="1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 ht="15.75" customHeight="1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 ht="15.75" customHeight="1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 ht="15.75" customHeight="1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 ht="15.75" customHeight="1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 ht="15.75" customHeight="1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 ht="15.75" customHeight="1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 ht="15.75" customHeight="1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 ht="15.75" customHeight="1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 ht="15.75" customHeight="1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 ht="15.75" customHeight="1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 ht="15.75" customHeight="1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 ht="15.75" customHeight="1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 ht="15.75" customHeight="1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 ht="15.75" customHeight="1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 ht="15.75" customHeight="1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 ht="15.75" customHeight="1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 ht="15.75" customHeight="1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 ht="15.75" customHeight="1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 ht="15.75" customHeight="1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 ht="15.75" customHeight="1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 ht="15.75" customHeight="1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 ht="15.75" customHeight="1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 ht="15.75" customHeight="1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 ht="15.75" customHeight="1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 ht="15.75" customHeight="1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 ht="15.75" customHeight="1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 ht="15.75" customHeight="1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 ht="15.75" customHeight="1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 ht="15.75" customHeight="1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 ht="15.75" customHeight="1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 ht="15.75" customHeight="1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 ht="15.75" customHeight="1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 ht="15.75" customHeight="1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 ht="15.75" customHeight="1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 ht="15.75" customHeight="1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 ht="15.75" customHeight="1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 ht="15.75" customHeight="1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 ht="15.75" customHeight="1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 ht="15.75" customHeight="1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 ht="15.75" customHeight="1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 ht="15.75" customHeight="1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 ht="15.75" customHeight="1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 ht="15.75" customHeight="1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 ht="15.75" customHeight="1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 ht="15.75" customHeight="1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 ht="15.75" customHeight="1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 ht="15.75" customHeight="1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 ht="15.75" customHeight="1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 ht="15.75" customHeight="1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 ht="15.75" customHeight="1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 ht="15.75" customHeight="1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 ht="15.75" customHeight="1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 ht="15.75" customHeight="1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 ht="15.75" customHeight="1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 ht="15.75" customHeight="1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 ht="15.75" customHeight="1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 ht="15.75" customHeight="1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 ht="15.75" customHeight="1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 ht="15.75" customHeight="1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 ht="15.75" customHeight="1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 ht="15.75" customHeight="1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 ht="15.75" customHeight="1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 ht="15.75" customHeight="1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 ht="15.75" customHeight="1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 ht="15.75" customHeight="1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 ht="15.75" customHeight="1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 ht="15.75" customHeight="1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 ht="15.75" customHeight="1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 ht="15.75" customHeight="1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 ht="15.75" customHeight="1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 ht="15.75" customHeight="1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 ht="15.75" customHeight="1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 ht="15.75" customHeight="1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 ht="15.75" customHeight="1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 ht="15.75" customHeight="1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 ht="15.75" customHeight="1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 ht="15.75" customHeight="1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 ht="15.75" customHeight="1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 ht="15.75" customHeight="1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 ht="15.75" customHeight="1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 ht="15.75" customHeight="1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 ht="15.75" customHeight="1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 ht="15.75" customHeight="1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 ht="15.75" customHeight="1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 ht="15.75" customHeight="1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 ht="15.75" customHeight="1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 ht="15.75" customHeight="1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 ht="15.75" customHeight="1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 ht="15.75" customHeight="1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 ht="15.75" customHeight="1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 ht="15.75" customHeight="1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 ht="15.75" customHeight="1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 ht="15.75" customHeight="1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 ht="15.75" customHeight="1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 ht="15.75" customHeight="1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 ht="15.75" customHeight="1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 ht="15.75" customHeight="1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 ht="15.75" customHeight="1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 ht="15.75" customHeight="1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 ht="15.75" customHeight="1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 ht="15.75" customHeight="1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 ht="15.75" customHeight="1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 ht="15.75" customHeight="1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 ht="15.75" customHeight="1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 ht="15.75" customHeight="1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 ht="15.75" customHeight="1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 ht="15.75" customHeight="1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 ht="15.75" customHeight="1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 ht="15.75" customHeight="1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 ht="15.75" customHeight="1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 ht="15.75" customHeight="1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 ht="15.75" customHeight="1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 ht="15.75" customHeight="1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 ht="15.75" customHeight="1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 ht="15.75" customHeight="1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 ht="15.75" customHeight="1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 ht="15.75" customHeight="1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 ht="15.75" customHeight="1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 ht="15.75" customHeight="1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 ht="15.75" customHeight="1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 ht="15.75" customHeight="1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 ht="15.75" customHeight="1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 ht="15.75" customHeight="1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 ht="15.75" customHeight="1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 ht="15.75" customHeight="1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 ht="15.75" customHeight="1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 ht="15.75" customHeight="1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 ht="15.75" customHeight="1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 ht="15.75" customHeight="1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 ht="15.75" customHeight="1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 ht="15.75" customHeight="1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 ht="15.75" customHeight="1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 ht="15.75" customHeight="1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 ht="15.75" customHeight="1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 ht="15.75" customHeight="1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 ht="15.75" customHeight="1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 ht="15.75" customHeight="1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 ht="15.75" customHeight="1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 ht="15.75" customHeight="1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 ht="15.75" customHeight="1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 ht="15.75" customHeight="1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 ht="15.75" customHeight="1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 ht="15.75" customHeight="1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 ht="15.75" customHeight="1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 ht="15.75" customHeight="1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 ht="15.75" customHeight="1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 ht="15.75" customHeight="1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 ht="15.75" customHeight="1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 ht="15.75" customHeight="1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 ht="15.75" customHeight="1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 ht="15.75" customHeight="1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 ht="15.75" customHeight="1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 ht="15.75" customHeight="1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 ht="15.75" customHeight="1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 ht="15.75" customHeight="1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 ht="15.75" customHeight="1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 ht="15.75" customHeight="1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 ht="15.75" customHeight="1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 ht="15.75" customHeight="1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 ht="15.75" customHeight="1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 ht="15.75" customHeight="1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 ht="15.75" customHeight="1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 ht="15.75" customHeight="1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 ht="15.75" customHeight="1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 ht="15.75" customHeight="1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 ht="15.75" customHeight="1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 ht="15.75" customHeight="1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 ht="15.75" customHeight="1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 ht="15.75" customHeight="1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 ht="15.75" customHeight="1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 ht="15.75" customHeight="1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 ht="15.75" customHeight="1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 ht="15.75" customHeight="1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 ht="15.75" customHeight="1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 ht="15.75" customHeight="1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 ht="15.75" customHeight="1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 ht="15.75" customHeight="1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 ht="15.75" customHeight="1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 ht="15.75" customHeight="1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 ht="15.75" customHeight="1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 ht="15.75" customHeight="1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 ht="15.75" customHeight="1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 ht="15.75" customHeight="1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 ht="15.75" customHeight="1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 ht="15.75" customHeight="1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 ht="15.75" customHeight="1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 ht="15.75" customHeight="1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 ht="15.75" customHeight="1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 ht="15.75" customHeight="1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 ht="15.75" customHeight="1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 ht="15.75" customHeight="1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 ht="15.75" customHeight="1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 ht="15.75" customHeight="1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 ht="15.75" customHeight="1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 ht="15.75" customHeight="1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 ht="15.75" customHeight="1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 ht="15.75" customHeight="1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 ht="15.75" customHeight="1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 ht="15.75" customHeight="1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 ht="15.75" customHeight="1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 ht="15.75" customHeight="1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 ht="15.75" customHeight="1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 ht="15.75" customHeight="1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 ht="15.75" customHeight="1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 ht="15.75" customHeight="1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 ht="15.75" customHeight="1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 ht="15.75" customHeight="1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 ht="15.75" customHeight="1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 ht="15.75" customHeight="1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 ht="15.75" customHeight="1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 ht="15.75" customHeight="1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 ht="15.75" customHeight="1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 ht="15.75" customHeight="1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 ht="15.75" customHeight="1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 ht="15.75" customHeight="1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 ht="15.75" customHeight="1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 ht="15.75" customHeight="1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 ht="15.75" customHeight="1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 ht="15.75" customHeight="1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 ht="15.75" customHeight="1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 ht="15.75" customHeight="1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 ht="15.75" customHeight="1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 ht="15.75" customHeight="1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 ht="15.75" customHeight="1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 ht="15.75" customHeight="1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 ht="15.75" customHeight="1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 ht="15.75" customHeight="1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 ht="15.75" customHeight="1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 ht="15.75" customHeight="1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 ht="15.75" customHeight="1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 ht="15.75" customHeight="1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 ht="15.75" customHeight="1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 ht="15.75" customHeight="1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 ht="15.75" customHeight="1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 ht="15.75" customHeight="1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 ht="15.75" customHeight="1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 ht="15.75" customHeight="1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 ht="15.75" customHeight="1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 ht="15.75" customHeight="1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 ht="15.75" customHeight="1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 ht="15.75" customHeight="1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 ht="15.75" customHeight="1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 ht="15.75" customHeight="1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 ht="15.75" customHeight="1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 ht="15.75" customHeight="1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 ht="15.75" customHeight="1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 ht="15.75" customHeight="1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 ht="15.75" customHeight="1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 ht="15.75" customHeight="1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 ht="15.75" customHeight="1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 ht="15.75" customHeight="1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 ht="15.75" customHeight="1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 ht="15.75" customHeight="1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 ht="15.75" customHeight="1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 ht="15.75" customHeight="1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 ht="15.75" customHeight="1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 ht="15.75" customHeight="1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 ht="15.75" customHeight="1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 ht="15.75" customHeight="1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 ht="15.75" customHeight="1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 ht="15.75" customHeight="1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 ht="15.75" customHeight="1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 ht="15.75" customHeight="1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 ht="15.75" customHeight="1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 ht="15.75" customHeight="1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 ht="15.75" customHeight="1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 ht="15.75" customHeight="1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 ht="15.75" customHeight="1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 ht="15.75" customHeight="1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 ht="15.75" customHeight="1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 ht="15.75" customHeight="1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 ht="15.75" customHeight="1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 ht="15.75" customHeight="1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 ht="15.75" customHeight="1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 ht="15.75" customHeight="1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 ht="15.75" customHeight="1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 ht="15.75" customHeight="1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 ht="15.75" customHeight="1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 ht="15.75" customHeight="1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 ht="15.75" customHeight="1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 ht="15.75" customHeight="1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 ht="15.75" customHeight="1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 ht="15.75" customHeight="1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 ht="15.75" customHeight="1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 ht="15.75" customHeight="1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 ht="15.75" customHeight="1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 ht="15.75" customHeight="1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 ht="15.75" customHeight="1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 ht="15.75" customHeight="1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 ht="15.75" customHeight="1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 ht="15.75" customHeight="1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 ht="15.75" customHeight="1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 ht="15.75" customHeight="1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 ht="15.75" customHeight="1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 ht="15.75" customHeight="1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 ht="15.75" customHeight="1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 ht="15.75" customHeight="1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 ht="15.75" customHeight="1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 ht="15.75" customHeight="1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 ht="15.75" customHeight="1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 ht="15.75" customHeight="1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 ht="15.75" customHeight="1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 ht="15.75" customHeight="1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 ht="15.75" customHeight="1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 ht="15.75" customHeight="1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 ht="15.75" customHeight="1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  <row r="986" ht="15.75" customHeight="1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</row>
    <row r="987" ht="15.75" customHeight="1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</row>
    <row r="988" ht="15.75" customHeight="1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</row>
    <row r="989" ht="15.75" customHeight="1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</row>
    <row r="990" ht="15.75" customHeight="1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</row>
    <row r="991" ht="15.75" customHeight="1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</row>
    <row r="992" ht="15.75" customHeight="1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</row>
    <row r="993" ht="15.75" customHeight="1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</row>
    <row r="994" ht="15.75" customHeight="1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</row>
    <row r="995" ht="15.75" customHeight="1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</row>
    <row r="996" ht="15.75" customHeight="1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</row>
    <row r="997" ht="15.75" customHeight="1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</row>
    <row r="998" ht="15.75" customHeight="1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 ht="15.75" customHeight="1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  <row r="1000" ht="15.75" customHeight="1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6" t="s">
        <v>196</v>
      </c>
      <c r="B1" s="81" t="s">
        <v>197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