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School\BCIT\AdvanceExcel2016\Assignment\Assignment2\Assignment2\"/>
    </mc:Choice>
  </mc:AlternateContent>
  <bookViews>
    <workbookView xWindow="0" yWindow="0" windowWidth="20400" windowHeight="8235"/>
  </bookViews>
  <sheets>
    <sheet name="Stats" sheetId="11" r:id="rId1"/>
    <sheet name="Logic-Lookup" sheetId="9" r:id="rId2"/>
    <sheet name="Data Validation" sheetId="25" r:id="rId3"/>
    <sheet name="Pizza" sheetId="24" r:id="rId4"/>
    <sheet name="Advanced Filtering" sheetId="10" r:id="rId5"/>
    <sheet name="Database" sheetId="12" r:id="rId6"/>
    <sheet name="Vancouver" sheetId="19" r:id="rId7"/>
    <sheet name="Victoria" sheetId="20" r:id="rId8"/>
    <sheet name="Kelowna" sheetId="21" r:id="rId9"/>
    <sheet name="Summary" sheetId="22" r:id="rId10"/>
    <sheet name="All windowns" sheetId="23" r:id="rId11"/>
    <sheet name="Movies" sheetId="17" r:id="rId12"/>
    <sheet name="Text functions" sheetId="18" r:id="rId13"/>
  </sheets>
  <definedNames>
    <definedName name="_xlnm._FilterDatabase" localSheetId="4" hidden="1">'Advanced Filtering'!$A$2:$F$22</definedName>
    <definedName name="_xlnm._FilterDatabase" localSheetId="5" hidden="1">Database!$B$2:$G$22</definedName>
    <definedName name="_xlnm.Criteria" localSheetId="4">'Advanced Filtering'!$A$25:$F$26</definedName>
    <definedName name="_xlnm.Extract" localSheetId="4">'Advanced Filtering'!$A$30:$F$30</definedName>
    <definedName name="Movies" localSheetId="11">Movies!$A$1:$D$43</definedName>
    <definedName name="Movies" localSheetId="12">'Text functions'!$A$3:$E$45</definedName>
  </definedNames>
  <calcPr calcId="152511"/>
</workbook>
</file>

<file path=xl/calcChain.xml><?xml version="1.0" encoding="utf-8"?>
<calcChain xmlns="http://schemas.openxmlformats.org/spreadsheetml/2006/main">
  <c r="F8" i="11" l="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7" i="11"/>
  <c r="C32" i="11"/>
  <c r="C31" i="11"/>
  <c r="B7" i="24"/>
  <c r="C7" i="24"/>
  <c r="D7" i="24"/>
  <c r="B7" i="25"/>
  <c r="C7" i="25"/>
  <c r="D7" i="25"/>
  <c r="D32" i="11"/>
  <c r="D31" i="11"/>
  <c r="C30" i="11"/>
  <c r="D30" i="11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8" i="9"/>
  <c r="I9" i="9"/>
  <c r="I10" i="9"/>
  <c r="I7" i="9"/>
  <c r="H16" i="9"/>
  <c r="H17" i="9"/>
  <c r="H18" i="9"/>
  <c r="H19" i="9"/>
  <c r="H20" i="9"/>
  <c r="H21" i="9"/>
  <c r="H22" i="9"/>
  <c r="H23" i="9"/>
  <c r="H24" i="9"/>
  <c r="H25" i="9"/>
  <c r="H26" i="9"/>
  <c r="H8" i="9"/>
  <c r="H9" i="9"/>
  <c r="H10" i="9"/>
  <c r="H11" i="9"/>
  <c r="H12" i="9"/>
  <c r="H13" i="9"/>
  <c r="H14" i="9"/>
  <c r="H15" i="9"/>
  <c r="H7" i="9"/>
  <c r="C4" i="22" l="1"/>
  <c r="D4" i="22"/>
  <c r="C5" i="22"/>
  <c r="D5" i="22"/>
  <c r="D7" i="22" s="1"/>
  <c r="C6" i="22"/>
  <c r="D6" i="22"/>
  <c r="B5" i="22"/>
  <c r="B6" i="22"/>
  <c r="B4" i="22"/>
  <c r="C7" i="19"/>
  <c r="D7" i="19"/>
  <c r="C7" i="22"/>
  <c r="C7" i="21"/>
  <c r="D7" i="21"/>
  <c r="C7" i="20"/>
  <c r="D7" i="20"/>
  <c r="I6" i="12"/>
  <c r="A1" i="18" l="1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" i="18"/>
  <c r="I5" i="12"/>
  <c r="I4" i="12"/>
  <c r="I3" i="12"/>
  <c r="F1" i="9"/>
  <c r="F17" i="9"/>
  <c r="F18" i="9"/>
  <c r="F19" i="9"/>
  <c r="F20" i="9"/>
  <c r="F21" i="9"/>
  <c r="F22" i="9"/>
  <c r="F23" i="9"/>
  <c r="F24" i="9"/>
  <c r="F25" i="9"/>
  <c r="F26" i="9"/>
  <c r="F8" i="9"/>
  <c r="F9" i="9"/>
  <c r="F10" i="9"/>
  <c r="F11" i="9"/>
  <c r="F12" i="9"/>
  <c r="F13" i="9"/>
  <c r="F14" i="9"/>
  <c r="F15" i="9"/>
  <c r="F16" i="9"/>
  <c r="F7" i="9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7" i="11"/>
  <c r="J17" i="11"/>
  <c r="B46" i="11"/>
  <c r="B45" i="11"/>
  <c r="B44" i="11"/>
  <c r="B43" i="11"/>
  <c r="B42" i="11"/>
  <c r="B38" i="11"/>
  <c r="B37" i="11"/>
  <c r="B36" i="11"/>
  <c r="E32" i="11"/>
  <c r="E31" i="11"/>
  <c r="E30" i="11"/>
  <c r="B32" i="11"/>
  <c r="B31" i="11"/>
  <c r="B30" i="11"/>
  <c r="B7" i="22"/>
  <c r="B7" i="20"/>
  <c r="B7" i="19"/>
  <c r="B7" i="21"/>
</calcChain>
</file>

<file path=xl/connections.xml><?xml version="1.0" encoding="utf-8"?>
<connections xmlns="http://schemas.openxmlformats.org/spreadsheetml/2006/main">
  <connection id="1" name="Movies" type="6" refreshedVersion="5" background="1" saveData="1">
    <textPr codePage="874" sourceFile="C:\School\BCIT\AdvanceExcel2016\Assignment\Assignment2\Assignment2\Movies.txt">
      <textFields count="4">
        <textField/>
        <textField/>
        <textField/>
        <textField/>
      </textFields>
    </textPr>
  </connection>
  <connection id="2" name="Movies1" type="6" refreshedVersion="5" background="1" saveData="1">
    <textPr codePage="874" sourceFile="C:\School\BCIT\AdvanceExcel2016\Assignment\Assignment2\Assignment2\Movies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<sst xmlns="http://schemas.openxmlformats.org/spreadsheetml/2006/main" count="593" uniqueCount="119">
  <si>
    <t>Name</t>
  </si>
  <si>
    <t>Location</t>
  </si>
  <si>
    <t>Title</t>
  </si>
  <si>
    <t>Hire Date</t>
  </si>
  <si>
    <t>Salary</t>
  </si>
  <si>
    <t>Adams</t>
  </si>
  <si>
    <t>Barnes</t>
  </si>
  <si>
    <t>Atlanta</t>
  </si>
  <si>
    <t>Chicago</t>
  </si>
  <si>
    <t>Boston</t>
  </si>
  <si>
    <t>Nitz</t>
  </si>
  <si>
    <t>Crandell</t>
  </si>
  <si>
    <t>Selinger</t>
  </si>
  <si>
    <t>Forgan</t>
  </si>
  <si>
    <t>Unice</t>
  </si>
  <si>
    <t>Gomez</t>
  </si>
  <si>
    <t>Manager</t>
  </si>
  <si>
    <t>Account Rep</t>
  </si>
  <si>
    <t>Lenz</t>
  </si>
  <si>
    <t>Garbett</t>
  </si>
  <si>
    <t>Laing</t>
  </si>
  <si>
    <t>Peterson</t>
  </si>
  <si>
    <t>Franklin</t>
  </si>
  <si>
    <t>Deberard</t>
  </si>
  <si>
    <t>Keone</t>
  </si>
  <si>
    <t>Terriquez</t>
  </si>
  <si>
    <t>Scholfield</t>
  </si>
  <si>
    <t>Hartvigsen</t>
  </si>
  <si>
    <t>Doering</t>
  </si>
  <si>
    <t>Akmatalieva</t>
  </si>
  <si>
    <t>Criteria Range:</t>
  </si>
  <si>
    <t>Output Range:</t>
  </si>
  <si>
    <t>Summary Statistics:</t>
  </si>
  <si>
    <t>Employee ID</t>
  </si>
  <si>
    <t>Criteria:</t>
  </si>
  <si>
    <t>Quick Search Results:</t>
  </si>
  <si>
    <t>Bonus Amount</t>
  </si>
  <si>
    <t>Transpayne Sales Rep Salary Information</t>
  </si>
  <si>
    <t>Date</t>
  </si>
  <si>
    <t>Percent</t>
  </si>
  <si>
    <t>Hired before</t>
  </si>
  <si>
    <t xml:space="preserve">Hired on or before </t>
  </si>
  <si>
    <t xml:space="preserve">Hired after </t>
  </si>
  <si>
    <t>Raise Status</t>
  </si>
  <si>
    <t>Manager Salary Threshold</t>
  </si>
  <si>
    <t>Years Employed</t>
  </si>
  <si>
    <t>Last Day of Year</t>
  </si>
  <si>
    <t>Vancouver</t>
  </si>
  <si>
    <t>Kelowna</t>
  </si>
  <si>
    <t>Prince George</t>
  </si>
  <si>
    <t>Total Salary</t>
  </si>
  <si>
    <t>Average Salary</t>
  </si>
  <si>
    <t>Count of Account Reps in Vancouver</t>
  </si>
  <si>
    <t>Salary Rank</t>
  </si>
  <si>
    <t>Quartile</t>
  </si>
  <si>
    <t>Database Average</t>
  </si>
  <si>
    <t>Database Minimum</t>
  </si>
  <si>
    <t>Database Maximum</t>
  </si>
  <si>
    <t>Database Count of Employees</t>
  </si>
  <si>
    <t>Minimum Salary</t>
  </si>
  <si>
    <t/>
  </si>
  <si>
    <t>Maximum Salary</t>
  </si>
  <si>
    <t>Summary of Account Reps in Vancouver</t>
  </si>
  <si>
    <t>Total</t>
  </si>
  <si>
    <t>Delivery</t>
  </si>
  <si>
    <t>Pick-up</t>
  </si>
  <si>
    <t>Dine-In</t>
  </si>
  <si>
    <t>March</t>
  </si>
  <si>
    <t>February</t>
  </si>
  <si>
    <t>January</t>
  </si>
  <si>
    <t>Category</t>
  </si>
  <si>
    <t>Victoria</t>
  </si>
  <si>
    <t>Regional Totals</t>
  </si>
  <si>
    <t>Serial #</t>
  </si>
  <si>
    <t>Movie Title</t>
  </si>
  <si>
    <t>Release Date</t>
  </si>
  <si>
    <t>Rating</t>
  </si>
  <si>
    <t>The GodFather</t>
  </si>
  <si>
    <t>PG-13</t>
  </si>
  <si>
    <t>Good Luck Chuck</t>
  </si>
  <si>
    <t>Good Fellas</t>
  </si>
  <si>
    <t>PG</t>
  </si>
  <si>
    <t>Star Wars</t>
  </si>
  <si>
    <t>G</t>
  </si>
  <si>
    <t>Indiana Jones</t>
  </si>
  <si>
    <t>Bridget Jones</t>
  </si>
  <si>
    <t>Step Brothers</t>
  </si>
  <si>
    <t>Mama Mia</t>
  </si>
  <si>
    <t>Tron</t>
  </si>
  <si>
    <t>The Last Dragon</t>
  </si>
  <si>
    <t>The Golden Child</t>
  </si>
  <si>
    <t>R</t>
  </si>
  <si>
    <t>Shaft</t>
  </si>
  <si>
    <t>Super Fly</t>
  </si>
  <si>
    <t>Big Trouble in Little China</t>
  </si>
  <si>
    <t>Blue Streak</t>
  </si>
  <si>
    <t>Glory Road</t>
  </si>
  <si>
    <t>Remember The Titans</t>
  </si>
  <si>
    <t>Up</t>
  </si>
  <si>
    <t>Aladdin</t>
  </si>
  <si>
    <t>Cinderella</t>
  </si>
  <si>
    <t>House Party</t>
  </si>
  <si>
    <t>Office Space</t>
  </si>
  <si>
    <t>Dirty Harry</t>
  </si>
  <si>
    <t>Monsters Inc</t>
  </si>
  <si>
    <t>Space Cowboys</t>
  </si>
  <si>
    <t>Planet 51</t>
  </si>
  <si>
    <t>Vanilla Sky</t>
  </si>
  <si>
    <t>Batman</t>
  </si>
  <si>
    <t>Superman</t>
  </si>
  <si>
    <t>The God Father</t>
  </si>
  <si>
    <t>Step</t>
  </si>
  <si>
    <t xml:space="preserve">1.   Select all worksheet from vancouver to summary ---&gt; group them </t>
  </si>
  <si>
    <t xml:space="preserve">2.   Select range from A1:D7 of Vancouver work sheet </t>
  </si>
  <si>
    <t>3.    Home --&gt;  Fill --&gt; Fill across worksheets ---&gt;  All Format</t>
  </si>
  <si>
    <t>4.   Adjust the title to be in the center (merge )</t>
  </si>
  <si>
    <t>5.   Ungroup ,  input the formular on Regional worksheet (  B4 )  = sum(Vancouver!B4,Victoria!B4,Kelowna!B4)</t>
  </si>
  <si>
    <t xml:space="preserve">6.   Select  Vancouver to summary workgroup again </t>
  </si>
  <si>
    <t xml:space="preserve">Raise Status not working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</si>
</sst>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15"/>
      </patternFill>
    </fill>
    <fill>
      <patternFill patternType="darkGray">
        <fgColor indexed="9"/>
        <bgColor indexed="13"/>
      </patternFill>
    </fill>
    <fill>
      <patternFill patternType="solid">
        <fgColor theme="3" tint="0.39997558519241921"/>
        <bgColor indexed="24"/>
      </patternFill>
    </fill>
    <fill>
      <patternFill patternType="solid">
        <fgColor theme="1" tint="0.499984740745262"/>
        <bgColor indexed="24"/>
      </patternFill>
    </fill>
    <fill>
      <patternFill patternType="solid">
        <fgColor rgb="FFFFC000"/>
        <bgColor indexed="64"/>
      </patternFill>
    </fill>
    <fill>
      <patternFill patternType="darkGray">
        <fgColor indexed="9"/>
        <bgColor theme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0" xfId="1" applyNumberFormat="1" applyFont="1"/>
    <xf numFmtId="44" fontId="0" fillId="0" borderId="0" xfId="1" applyFont="1"/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right" indent="1"/>
    </xf>
    <xf numFmtId="165" fontId="0" fillId="0" borderId="0" xfId="2" applyNumberFormat="1" applyFont="1"/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right" indent="2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4" fillId="0" borderId="0" xfId="1" applyNumberFormat="1" applyFo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horizontal="left" vertical="top"/>
    </xf>
    <xf numFmtId="0" fontId="0" fillId="0" borderId="1" xfId="0" applyBorder="1"/>
    <xf numFmtId="14" fontId="0" fillId="0" borderId="1" xfId="0" applyNumberFormat="1" applyBorder="1" applyAlignment="1">
      <alignment horizontal="right" indent="1"/>
    </xf>
    <xf numFmtId="164" fontId="4" fillId="0" borderId="1" xfId="1" applyNumberFormat="1" applyFont="1" applyBorder="1"/>
    <xf numFmtId="0" fontId="0" fillId="0" borderId="2" xfId="0" applyBorder="1"/>
    <xf numFmtId="14" fontId="0" fillId="0" borderId="2" xfId="0" applyNumberFormat="1" applyBorder="1" applyAlignment="1">
      <alignment horizontal="right" indent="1"/>
    </xf>
    <xf numFmtId="164" fontId="4" fillId="0" borderId="2" xfId="1" applyNumberFormat="1" applyFont="1" applyBorder="1"/>
    <xf numFmtId="164" fontId="0" fillId="0" borderId="2" xfId="1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9" fontId="0" fillId="0" borderId="0" xfId="0" applyNumberFormat="1"/>
    <xf numFmtId="164" fontId="0" fillId="0" borderId="0" xfId="0" applyNumberFormat="1"/>
    <xf numFmtId="44" fontId="2" fillId="0" borderId="0" xfId="1" applyFont="1"/>
    <xf numFmtId="0" fontId="2" fillId="2" borderId="9" xfId="0" applyFont="1" applyFill="1" applyBorder="1" applyAlignment="1">
      <alignment horizontal="center"/>
    </xf>
    <xf numFmtId="0" fontId="0" fillId="0" borderId="0" xfId="0" applyFont="1"/>
    <xf numFmtId="164" fontId="2" fillId="5" borderId="0" xfId="1" applyNumberFormat="1" applyFont="1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5" borderId="0" xfId="0" applyFill="1"/>
    <xf numFmtId="14" fontId="0" fillId="5" borderId="0" xfId="0" applyNumberFormat="1" applyFill="1"/>
    <xf numFmtId="0" fontId="0" fillId="0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quotePrefix="1"/>
    <xf numFmtId="0" fontId="2" fillId="5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1" applyNumberFormat="1" applyFont="1" applyBorder="1"/>
    <xf numFmtId="2" fontId="0" fillId="0" borderId="2" xfId="0" applyNumberFormat="1" applyBorder="1" applyAlignment="1">
      <alignment horizontal="right" indent="1"/>
    </xf>
    <xf numFmtId="164" fontId="5" fillId="7" borderId="10" xfId="1" applyNumberFormat="1" applyFont="1" applyFill="1" applyBorder="1" applyAlignment="1"/>
    <xf numFmtId="0" fontId="6" fillId="8" borderId="10" xfId="0" applyNumberFormat="1" applyFont="1" applyFill="1" applyBorder="1" applyAlignment="1">
      <alignment horizontal="left"/>
    </xf>
    <xf numFmtId="164" fontId="5" fillId="7" borderId="0" xfId="1" applyNumberFormat="1" applyFont="1" applyFill="1" applyBorder="1" applyAlignment="1"/>
    <xf numFmtId="0" fontId="6" fillId="8" borderId="0" xfId="0" applyNumberFormat="1" applyFont="1" applyFill="1" applyBorder="1" applyAlignment="1">
      <alignment horizontal="left"/>
    </xf>
    <xf numFmtId="0" fontId="7" fillId="9" borderId="11" xfId="0" applyFont="1" applyFill="1" applyBorder="1" applyAlignment="1">
      <alignment horizontal="center"/>
    </xf>
    <xf numFmtId="0" fontId="7" fillId="10" borderId="11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11" borderId="1" xfId="0" applyFill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6" fillId="12" borderId="0" xfId="0" applyNumberFormat="1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ovi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vies" connectionId="2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90" zoomScaleNormal="90" workbookViewId="0">
      <selection activeCell="K11" sqref="K11"/>
    </sheetView>
  </sheetViews>
  <sheetFormatPr defaultRowHeight="15" x14ac:dyDescent="0.25"/>
  <cols>
    <col min="1" max="1" width="36.7109375" bestFit="1" customWidth="1"/>
    <col min="2" max="2" width="13.28515625" bestFit="1" customWidth="1"/>
    <col min="3" max="4" width="16.7109375" customWidth="1"/>
    <col min="5" max="5" width="24.28515625" bestFit="1" customWidth="1"/>
    <col min="6" max="6" width="14.7109375" bestFit="1" customWidth="1"/>
    <col min="7" max="7" width="12.42578125" customWidth="1"/>
    <col min="8" max="8" width="17.28515625" customWidth="1"/>
    <col min="9" max="9" width="9.85546875" customWidth="1"/>
    <col min="10" max="10" width="9.5703125" customWidth="1"/>
    <col min="12" max="12" width="10.28515625" bestFit="1" customWidth="1"/>
  </cols>
  <sheetData>
    <row r="1" spans="1:10" x14ac:dyDescent="0.25">
      <c r="H1" s="12" t="s">
        <v>36</v>
      </c>
      <c r="I1" s="12" t="s">
        <v>38</v>
      </c>
      <c r="J1" s="12" t="s">
        <v>39</v>
      </c>
    </row>
    <row r="2" spans="1:10" x14ac:dyDescent="0.25">
      <c r="B2" s="9"/>
      <c r="D2" s="10"/>
      <c r="E2" s="9" t="s">
        <v>46</v>
      </c>
      <c r="F2" s="36">
        <v>43465</v>
      </c>
      <c r="H2" t="s">
        <v>40</v>
      </c>
      <c r="I2" s="8">
        <v>40179</v>
      </c>
      <c r="J2" s="28">
        <v>0.09</v>
      </c>
    </row>
    <row r="3" spans="1:10" x14ac:dyDescent="0.25">
      <c r="A3" s="32"/>
      <c r="B3" s="30"/>
      <c r="D3" s="10"/>
      <c r="E3" s="9" t="s">
        <v>44</v>
      </c>
      <c r="F3" s="33">
        <v>70000</v>
      </c>
      <c r="H3" t="s">
        <v>41</v>
      </c>
      <c r="I3" s="8">
        <v>42005</v>
      </c>
      <c r="J3" s="28">
        <v>0.05</v>
      </c>
    </row>
    <row r="4" spans="1:10" ht="15.75" thickBot="1" x14ac:dyDescent="0.3">
      <c r="B4" s="9"/>
      <c r="D4" s="10"/>
      <c r="F4" s="10"/>
      <c r="H4" t="s">
        <v>42</v>
      </c>
      <c r="I4" s="8">
        <v>42005</v>
      </c>
      <c r="J4" s="28">
        <v>0.03</v>
      </c>
    </row>
    <row r="5" spans="1:10" ht="15.75" thickBot="1" x14ac:dyDescent="0.3">
      <c r="C5" s="58" t="s">
        <v>37</v>
      </c>
      <c r="D5" s="59"/>
      <c r="E5" s="60"/>
    </row>
    <row r="6" spans="1:10" ht="30.75" thickBot="1" x14ac:dyDescent="0.3">
      <c r="A6" s="25" t="s">
        <v>33</v>
      </c>
      <c r="B6" s="24" t="s">
        <v>0</v>
      </c>
      <c r="C6" s="24" t="s">
        <v>1</v>
      </c>
      <c r="D6" s="24" t="s">
        <v>2</v>
      </c>
      <c r="E6" s="24" t="s">
        <v>3</v>
      </c>
      <c r="F6" s="26" t="s">
        <v>45</v>
      </c>
      <c r="G6" s="24" t="s">
        <v>4</v>
      </c>
      <c r="H6" s="26" t="s">
        <v>53</v>
      </c>
    </row>
    <row r="7" spans="1:10" x14ac:dyDescent="0.25">
      <c r="A7" s="34">
        <v>3824</v>
      </c>
      <c r="B7" s="20" t="s">
        <v>5</v>
      </c>
      <c r="C7" s="20" t="s">
        <v>47</v>
      </c>
      <c r="D7" s="20" t="s">
        <v>16</v>
      </c>
      <c r="E7" s="21">
        <v>39369</v>
      </c>
      <c r="F7" s="46">
        <f>($F$2-E7)/365</f>
        <v>11.221917808219178</v>
      </c>
      <c r="G7" s="22">
        <v>68750</v>
      </c>
      <c r="H7" s="45">
        <f>_xlfn.RANK.AVG(G7,G$7:G$26,0)</f>
        <v>2</v>
      </c>
    </row>
    <row r="8" spans="1:10" x14ac:dyDescent="0.25">
      <c r="A8" s="35">
        <v>4955</v>
      </c>
      <c r="B8" s="17" t="s">
        <v>29</v>
      </c>
      <c r="C8" s="17" t="s">
        <v>49</v>
      </c>
      <c r="D8" s="17" t="s">
        <v>17</v>
      </c>
      <c r="E8" s="18">
        <v>43407</v>
      </c>
      <c r="F8" s="46">
        <f t="shared" ref="F8:F26" si="0">($F$2-E8)/365</f>
        <v>0.15890410958904111</v>
      </c>
      <c r="G8" s="19">
        <v>49575</v>
      </c>
      <c r="H8" s="45">
        <f t="shared" ref="H8:H26" si="1">_xlfn.RANK.AVG(G8,G$7:G$26,0)</f>
        <v>6</v>
      </c>
    </row>
    <row r="9" spans="1:10" x14ac:dyDescent="0.25">
      <c r="A9" s="35">
        <v>2521</v>
      </c>
      <c r="B9" s="17" t="s">
        <v>6</v>
      </c>
      <c r="C9" s="17" t="s">
        <v>48</v>
      </c>
      <c r="D9" s="17" t="s">
        <v>17</v>
      </c>
      <c r="E9" s="18">
        <v>41804</v>
      </c>
      <c r="F9" s="46">
        <f t="shared" si="0"/>
        <v>4.5506849315068489</v>
      </c>
      <c r="G9" s="19">
        <v>46000</v>
      </c>
      <c r="H9" s="45">
        <f t="shared" si="1"/>
        <v>11</v>
      </c>
    </row>
    <row r="10" spans="1:10" x14ac:dyDescent="0.25">
      <c r="A10" s="35">
        <v>4453</v>
      </c>
      <c r="B10" s="17" t="s">
        <v>11</v>
      </c>
      <c r="C10" s="17" t="s">
        <v>48</v>
      </c>
      <c r="D10" s="17" t="s">
        <v>16</v>
      </c>
      <c r="E10" s="18">
        <v>39881</v>
      </c>
      <c r="F10" s="46">
        <f t="shared" si="0"/>
        <v>9.8191780821917813</v>
      </c>
      <c r="G10" s="19">
        <v>75800</v>
      </c>
      <c r="H10" s="45">
        <f t="shared" si="1"/>
        <v>1</v>
      </c>
    </row>
    <row r="11" spans="1:10" x14ac:dyDescent="0.25">
      <c r="A11" s="35">
        <v>2967</v>
      </c>
      <c r="B11" s="17" t="s">
        <v>23</v>
      </c>
      <c r="C11" s="17" t="s">
        <v>49</v>
      </c>
      <c r="D11" s="17" t="s">
        <v>17</v>
      </c>
      <c r="E11" s="18">
        <v>41977</v>
      </c>
      <c r="F11" s="46">
        <f t="shared" si="0"/>
        <v>4.0767123287671234</v>
      </c>
      <c r="G11" s="19">
        <v>46795</v>
      </c>
      <c r="H11" s="45">
        <f t="shared" si="1"/>
        <v>9</v>
      </c>
    </row>
    <row r="12" spans="1:10" x14ac:dyDescent="0.25">
      <c r="A12" s="35">
        <v>2645</v>
      </c>
      <c r="B12" s="17" t="s">
        <v>28</v>
      </c>
      <c r="C12" s="17" t="s">
        <v>47</v>
      </c>
      <c r="D12" s="17" t="s">
        <v>17</v>
      </c>
      <c r="E12" s="18">
        <v>41795</v>
      </c>
      <c r="F12" s="46">
        <f t="shared" si="0"/>
        <v>4.5753424657534243</v>
      </c>
      <c r="G12" s="19">
        <v>43750</v>
      </c>
      <c r="H12" s="45">
        <f t="shared" si="1"/>
        <v>16.5</v>
      </c>
    </row>
    <row r="13" spans="1:10" x14ac:dyDescent="0.25">
      <c r="A13" s="35">
        <v>1268</v>
      </c>
      <c r="B13" s="17" t="s">
        <v>13</v>
      </c>
      <c r="C13" s="17" t="s">
        <v>47</v>
      </c>
      <c r="D13" s="17" t="s">
        <v>17</v>
      </c>
      <c r="E13" s="18">
        <v>42250</v>
      </c>
      <c r="F13" s="46">
        <f t="shared" si="0"/>
        <v>3.3287671232876712</v>
      </c>
      <c r="G13" s="19">
        <v>45250</v>
      </c>
      <c r="H13" s="45">
        <f t="shared" si="1"/>
        <v>12</v>
      </c>
    </row>
    <row r="14" spans="1:10" x14ac:dyDescent="0.25">
      <c r="A14" s="35">
        <v>4458</v>
      </c>
      <c r="B14" s="17" t="s">
        <v>22</v>
      </c>
      <c r="C14" s="17" t="s">
        <v>47</v>
      </c>
      <c r="D14" s="17" t="s">
        <v>17</v>
      </c>
      <c r="E14" s="18">
        <v>41839</v>
      </c>
      <c r="F14" s="46">
        <f t="shared" si="0"/>
        <v>4.4547945205479449</v>
      </c>
      <c r="G14" s="19">
        <v>47240</v>
      </c>
      <c r="H14" s="45">
        <f t="shared" si="1"/>
        <v>8</v>
      </c>
    </row>
    <row r="15" spans="1:10" x14ac:dyDescent="0.25">
      <c r="A15" s="35">
        <v>1370</v>
      </c>
      <c r="B15" s="17" t="s">
        <v>19</v>
      </c>
      <c r="C15" s="17" t="s">
        <v>47</v>
      </c>
      <c r="D15" s="17" t="s">
        <v>17</v>
      </c>
      <c r="E15" s="18">
        <v>41900</v>
      </c>
      <c r="F15" s="46">
        <f t="shared" si="0"/>
        <v>4.2876712328767121</v>
      </c>
      <c r="G15" s="19">
        <v>47835</v>
      </c>
      <c r="H15" s="45">
        <f t="shared" si="1"/>
        <v>7</v>
      </c>
    </row>
    <row r="16" spans="1:10" x14ac:dyDescent="0.25">
      <c r="A16" s="35">
        <v>2848</v>
      </c>
      <c r="B16" s="17" t="s">
        <v>15</v>
      </c>
      <c r="C16" s="17" t="s">
        <v>48</v>
      </c>
      <c r="D16" s="17" t="s">
        <v>17</v>
      </c>
      <c r="E16" s="18">
        <v>42658</v>
      </c>
      <c r="F16" s="46">
        <f t="shared" si="0"/>
        <v>2.2109589041095892</v>
      </c>
      <c r="G16" s="19">
        <v>46725</v>
      </c>
      <c r="H16" s="45">
        <f t="shared" si="1"/>
        <v>10</v>
      </c>
    </row>
    <row r="17" spans="1:10" x14ac:dyDescent="0.25">
      <c r="A17" s="35">
        <v>3996</v>
      </c>
      <c r="B17" s="17" t="s">
        <v>27</v>
      </c>
      <c r="C17" s="17" t="s">
        <v>48</v>
      </c>
      <c r="D17" s="17" t="s">
        <v>17</v>
      </c>
      <c r="E17" s="18">
        <v>42053</v>
      </c>
      <c r="F17" s="46">
        <f t="shared" si="0"/>
        <v>3.8684931506849316</v>
      </c>
      <c r="G17" s="19">
        <v>45000</v>
      </c>
      <c r="H17" s="45">
        <f t="shared" si="1"/>
        <v>15</v>
      </c>
      <c r="J17">
        <f>_xlfn.RANK.AVG(G7,G$7:G$26,0)</f>
        <v>2</v>
      </c>
    </row>
    <row r="18" spans="1:10" x14ac:dyDescent="0.25">
      <c r="A18" s="35">
        <v>4070</v>
      </c>
      <c r="B18" s="17" t="s">
        <v>24</v>
      </c>
      <c r="C18" s="17" t="s">
        <v>49</v>
      </c>
      <c r="D18" s="17" t="s">
        <v>17</v>
      </c>
      <c r="E18" s="18">
        <v>42097</v>
      </c>
      <c r="F18" s="46">
        <f t="shared" si="0"/>
        <v>3.7479452054794522</v>
      </c>
      <c r="G18" s="19">
        <v>45125</v>
      </c>
      <c r="H18" s="45">
        <f t="shared" si="1"/>
        <v>13</v>
      </c>
    </row>
    <row r="19" spans="1:10" x14ac:dyDescent="0.25">
      <c r="A19" s="35">
        <v>3099</v>
      </c>
      <c r="B19" s="17" t="s">
        <v>20</v>
      </c>
      <c r="C19" s="17" t="s">
        <v>49</v>
      </c>
      <c r="D19" s="17" t="s">
        <v>16</v>
      </c>
      <c r="E19" s="18">
        <v>40560</v>
      </c>
      <c r="F19" s="46">
        <f t="shared" si="0"/>
        <v>7.9589041095890414</v>
      </c>
      <c r="G19" s="19">
        <v>65500</v>
      </c>
      <c r="H19" s="45">
        <f t="shared" si="1"/>
        <v>3</v>
      </c>
    </row>
    <row r="20" spans="1:10" x14ac:dyDescent="0.25">
      <c r="A20" s="35">
        <v>2698</v>
      </c>
      <c r="B20" s="17" t="s">
        <v>18</v>
      </c>
      <c r="C20" s="17" t="s">
        <v>47</v>
      </c>
      <c r="D20" s="17" t="s">
        <v>17</v>
      </c>
      <c r="E20" s="18">
        <v>41014</v>
      </c>
      <c r="F20" s="46">
        <f t="shared" si="0"/>
        <v>6.7150684931506852</v>
      </c>
      <c r="G20" s="19">
        <v>49750</v>
      </c>
      <c r="H20" s="45">
        <f t="shared" si="1"/>
        <v>4.5</v>
      </c>
    </row>
    <row r="21" spans="1:10" x14ac:dyDescent="0.25">
      <c r="A21" s="35">
        <v>2611</v>
      </c>
      <c r="B21" s="17" t="s">
        <v>10</v>
      </c>
      <c r="C21" s="17" t="s">
        <v>49</v>
      </c>
      <c r="D21" s="17" t="s">
        <v>17</v>
      </c>
      <c r="E21" s="18">
        <v>42962</v>
      </c>
      <c r="F21" s="46">
        <f t="shared" si="0"/>
        <v>1.3780821917808219</v>
      </c>
      <c r="G21" s="19">
        <v>41000</v>
      </c>
      <c r="H21" s="45">
        <f t="shared" si="1"/>
        <v>19</v>
      </c>
    </row>
    <row r="22" spans="1:10" x14ac:dyDescent="0.25">
      <c r="A22" s="35">
        <v>1256</v>
      </c>
      <c r="B22" s="17" t="s">
        <v>21</v>
      </c>
      <c r="C22" s="17" t="s">
        <v>47</v>
      </c>
      <c r="D22" s="17" t="s">
        <v>17</v>
      </c>
      <c r="E22" s="18">
        <v>42312</v>
      </c>
      <c r="F22" s="46">
        <f t="shared" si="0"/>
        <v>3.1589041095890411</v>
      </c>
      <c r="G22" s="19">
        <v>45100</v>
      </c>
      <c r="H22" s="45">
        <f t="shared" si="1"/>
        <v>14</v>
      </c>
    </row>
    <row r="23" spans="1:10" x14ac:dyDescent="0.25">
      <c r="A23" s="35">
        <v>2009</v>
      </c>
      <c r="B23" s="17" t="s">
        <v>26</v>
      </c>
      <c r="C23" s="17" t="s">
        <v>47</v>
      </c>
      <c r="D23" s="17" t="s">
        <v>17</v>
      </c>
      <c r="E23" s="18">
        <v>42565</v>
      </c>
      <c r="F23" s="46">
        <f t="shared" si="0"/>
        <v>2.4657534246575343</v>
      </c>
      <c r="G23" s="19">
        <v>39750</v>
      </c>
      <c r="H23" s="45">
        <f t="shared" si="1"/>
        <v>20</v>
      </c>
    </row>
    <row r="24" spans="1:10" x14ac:dyDescent="0.25">
      <c r="A24" s="35">
        <v>4428</v>
      </c>
      <c r="B24" s="17" t="s">
        <v>12</v>
      </c>
      <c r="C24" s="17" t="s">
        <v>48</v>
      </c>
      <c r="D24" s="17" t="s">
        <v>17</v>
      </c>
      <c r="E24" s="18">
        <v>42682</v>
      </c>
      <c r="F24" s="46">
        <f t="shared" si="0"/>
        <v>2.1452054794520548</v>
      </c>
      <c r="G24" s="19">
        <v>41525</v>
      </c>
      <c r="H24" s="45">
        <f t="shared" si="1"/>
        <v>18</v>
      </c>
    </row>
    <row r="25" spans="1:10" x14ac:dyDescent="0.25">
      <c r="A25" s="35">
        <v>4545</v>
      </c>
      <c r="B25" s="17" t="s">
        <v>25</v>
      </c>
      <c r="C25" s="17" t="s">
        <v>49</v>
      </c>
      <c r="D25" s="17" t="s">
        <v>17</v>
      </c>
      <c r="E25" s="18">
        <v>41014</v>
      </c>
      <c r="F25" s="46">
        <f t="shared" si="0"/>
        <v>6.7150684931506852</v>
      </c>
      <c r="G25" s="19">
        <v>49750</v>
      </c>
      <c r="H25" s="45">
        <f t="shared" si="1"/>
        <v>4.5</v>
      </c>
    </row>
    <row r="26" spans="1:10" x14ac:dyDescent="0.25">
      <c r="A26" s="35">
        <v>1281</v>
      </c>
      <c r="B26" s="17" t="s">
        <v>14</v>
      </c>
      <c r="C26" s="17" t="s">
        <v>49</v>
      </c>
      <c r="D26" s="17" t="s">
        <v>17</v>
      </c>
      <c r="E26" s="18">
        <v>41670</v>
      </c>
      <c r="F26" s="46">
        <f t="shared" si="0"/>
        <v>4.9178082191780819</v>
      </c>
      <c r="G26" s="19">
        <v>43750</v>
      </c>
      <c r="H26" s="45">
        <f t="shared" si="1"/>
        <v>16.5</v>
      </c>
    </row>
    <row r="29" spans="1:10" x14ac:dyDescent="0.25">
      <c r="B29" s="38" t="s">
        <v>50</v>
      </c>
      <c r="C29" s="37" t="s">
        <v>61</v>
      </c>
      <c r="D29" s="37" t="s">
        <v>59</v>
      </c>
      <c r="E29" s="37" t="s">
        <v>51</v>
      </c>
    </row>
    <row r="30" spans="1:10" x14ac:dyDescent="0.25">
      <c r="A30" t="s">
        <v>47</v>
      </c>
      <c r="B30" s="1">
        <f>SUMIF(C$7:C$26,"Vancouver",G$7:G$26)</f>
        <v>387425</v>
      </c>
      <c r="C30" s="29" t="e">
        <f>MAX(IF($C$7:$C$26= "Vancouver",$G$7:$G$26))</f>
        <v>#VALUE!</v>
      </c>
      <c r="D30" s="29" t="e">
        <f>MIN(IF(C$7:C$26="Vancouver",MIN($G$7:$G$26)))</f>
        <v>#VALUE!</v>
      </c>
      <c r="E30" s="2">
        <f>AVERAGEIF(C$7:C$26,"Vancouver",G$7:G$26)</f>
        <v>48428.125</v>
      </c>
    </row>
    <row r="31" spans="1:10" x14ac:dyDescent="0.25">
      <c r="A31" t="s">
        <v>48</v>
      </c>
      <c r="B31" s="1">
        <f>SUMIF(C$7:C$26,"Kelowna",G$7:G$26)</f>
        <v>255050</v>
      </c>
      <c r="C31" s="29" t="e">
        <f>MAX(IF($C$7:$C$26= "Kelowna",$G$7:$G$26))</f>
        <v>#VALUE!</v>
      </c>
      <c r="D31" s="29" t="e">
        <f>MIN(IF(C$7:C$26="Kelowna",MIN($G$7:$G$26)))</f>
        <v>#VALUE!</v>
      </c>
      <c r="E31" s="2">
        <f>AVERAGEIF(C$7:C$26,"Kelowna",G$7:G$26)</f>
        <v>51010</v>
      </c>
    </row>
    <row r="32" spans="1:10" x14ac:dyDescent="0.25">
      <c r="A32" t="s">
        <v>49</v>
      </c>
      <c r="B32" s="1">
        <f>SUMIF(C$7:C$26,"Prince George",G$7:G$26)</f>
        <v>341495</v>
      </c>
      <c r="C32" s="29" t="e">
        <f>MAX(IF($C$7:$C$26= "Prince George",$G$7:$G$26))</f>
        <v>#VALUE!</v>
      </c>
      <c r="D32" s="29" t="e">
        <f>MIN(IF(C$7:C$26="Prince George",MIN($G$7:$G$26)))</f>
        <v>#VALUE!</v>
      </c>
      <c r="E32" s="2">
        <f>AVERAGEIF(C$7:C$26,"Prince George",G$7:G$26)</f>
        <v>48785</v>
      </c>
    </row>
    <row r="34" spans="1:4" x14ac:dyDescent="0.25">
      <c r="C34" s="1"/>
      <c r="D34" s="1"/>
    </row>
    <row r="35" spans="1:4" x14ac:dyDescent="0.25">
      <c r="A35" s="42" t="s">
        <v>62</v>
      </c>
      <c r="C35" s="1"/>
      <c r="D35" s="1"/>
    </row>
    <row r="36" spans="1:4" x14ac:dyDescent="0.25">
      <c r="A36" t="s">
        <v>50</v>
      </c>
      <c r="B36" s="5">
        <f>SUMIFS(G7:G26,C7:C26,"Vancouver",D7:D26,"Account Rep")</f>
        <v>318675</v>
      </c>
      <c r="C36" s="5"/>
      <c r="D36" s="5"/>
    </row>
    <row r="37" spans="1:4" x14ac:dyDescent="0.25">
      <c r="A37" t="s">
        <v>51</v>
      </c>
      <c r="B37" s="5">
        <f>AVERAGEIFS(G7:G26,C7:C26,"Vancouver",D7:D26,"Account Rep")</f>
        <v>45525</v>
      </c>
    </row>
    <row r="38" spans="1:4" x14ac:dyDescent="0.25">
      <c r="A38" t="s">
        <v>52</v>
      </c>
      <c r="B38" s="5">
        <f>COUNTIFS(D7:D26,"Account Rep",C7:C26,"Vancouver")</f>
        <v>7</v>
      </c>
    </row>
    <row r="41" spans="1:4" x14ac:dyDescent="0.25">
      <c r="A41" s="43" t="s">
        <v>54</v>
      </c>
      <c r="B41" s="44" t="s">
        <v>4</v>
      </c>
    </row>
    <row r="42" spans="1:4" x14ac:dyDescent="0.25">
      <c r="A42" s="39">
        <v>0</v>
      </c>
      <c r="B42" s="6">
        <f>_xlfn.QUARTILE.INC(G$7:G$26,0)</f>
        <v>39750</v>
      </c>
      <c r="C42" s="2"/>
    </row>
    <row r="43" spans="1:4" x14ac:dyDescent="0.25">
      <c r="A43" s="39">
        <v>1</v>
      </c>
      <c r="B43" s="6">
        <f>_xlfn.QUARTILE.INC(G$7:G$26,1)</f>
        <v>44687.5</v>
      </c>
    </row>
    <row r="44" spans="1:4" x14ac:dyDescent="0.25">
      <c r="A44" s="39">
        <v>2</v>
      </c>
      <c r="B44" s="6">
        <f>_xlfn.QUARTILE.INC(G$7:G$26,2)</f>
        <v>46362.5</v>
      </c>
    </row>
    <row r="45" spans="1:4" x14ac:dyDescent="0.25">
      <c r="A45" s="39">
        <v>3</v>
      </c>
      <c r="B45" s="6">
        <f>_xlfn.QUARTILE.INC(G$7:G$26,3)</f>
        <v>49618.75</v>
      </c>
    </row>
    <row r="46" spans="1:4" x14ac:dyDescent="0.25">
      <c r="A46" s="39">
        <v>4</v>
      </c>
      <c r="B46" s="6">
        <f>_xlfn.QUARTILE.INC(G$7:G$26,4)</f>
        <v>75800</v>
      </c>
    </row>
    <row r="47" spans="1:4" x14ac:dyDescent="0.25">
      <c r="A47" s="39"/>
    </row>
  </sheetData>
  <mergeCells count="1">
    <mergeCell ref="C5:E5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4" sqref="B4"/>
    </sheetView>
  </sheetViews>
  <sheetFormatPr defaultRowHeight="15" x14ac:dyDescent="0.25"/>
  <sheetData>
    <row r="1" spans="1:4" ht="20.25" x14ac:dyDescent="0.25">
      <c r="A1" s="61" t="s">
        <v>72</v>
      </c>
      <c r="B1" s="61"/>
      <c r="C1" s="61"/>
      <c r="D1" s="61"/>
    </row>
    <row r="3" spans="1:4" ht="15.75" thickBot="1" x14ac:dyDescent="0.3">
      <c r="A3" s="52" t="s">
        <v>70</v>
      </c>
      <c r="B3" s="51" t="s">
        <v>69</v>
      </c>
      <c r="C3" s="51" t="s">
        <v>68</v>
      </c>
      <c r="D3" s="51" t="s">
        <v>67</v>
      </c>
    </row>
    <row r="4" spans="1:4" x14ac:dyDescent="0.25">
      <c r="A4" s="50" t="s">
        <v>66</v>
      </c>
      <c r="B4" s="49">
        <f>SUM(Vancouver!B4,Victoria!B4,Kelowna!B4)</f>
        <v>3648</v>
      </c>
      <c r="C4" s="49">
        <f>SUM(Vancouver!C4,Victoria!C4,Kelowna!C4)</f>
        <v>5700</v>
      </c>
      <c r="D4" s="49">
        <f>SUM(Vancouver!D4,Victoria!D4,Kelowna!D4)</f>
        <v>5219</v>
      </c>
    </row>
    <row r="5" spans="1:4" x14ac:dyDescent="0.25">
      <c r="A5" s="50" t="s">
        <v>65</v>
      </c>
      <c r="B5" s="49">
        <f>SUM(Vancouver!B5,Victoria!B5,Kelowna!B5)</f>
        <v>3750</v>
      </c>
      <c r="C5" s="49">
        <f>SUM(Vancouver!C5,Victoria!C5,Kelowna!C5)</f>
        <v>4423</v>
      </c>
      <c r="D5" s="49">
        <f>SUM(Vancouver!D5,Victoria!D5,Kelowna!D5)</f>
        <v>5445</v>
      </c>
    </row>
    <row r="6" spans="1:4" x14ac:dyDescent="0.25">
      <c r="A6" s="50" t="s">
        <v>64</v>
      </c>
      <c r="B6" s="49">
        <f>SUM(Vancouver!B6,Victoria!B6,Kelowna!B6)</f>
        <v>5547</v>
      </c>
      <c r="C6" s="49">
        <f>SUM(Vancouver!C6,Victoria!C6,Kelowna!C6)</f>
        <v>4676</v>
      </c>
      <c r="D6" s="49">
        <f>SUM(Vancouver!D6,Victoria!D6,Kelowna!D6)</f>
        <v>5200</v>
      </c>
    </row>
    <row r="7" spans="1:4" ht="15.75" thickBot="1" x14ac:dyDescent="0.3">
      <c r="A7" s="48" t="s">
        <v>63</v>
      </c>
      <c r="B7" s="47">
        <f t="shared" ref="B7:D7" si="0">SUM(B4:B6)</f>
        <v>12945</v>
      </c>
      <c r="C7" s="47">
        <f t="shared" si="0"/>
        <v>14799</v>
      </c>
      <c r="D7" s="47">
        <f t="shared" si="0"/>
        <v>15864</v>
      </c>
    </row>
    <row r="10" spans="1:4" x14ac:dyDescent="0.25">
      <c r="A10" s="50" t="s">
        <v>111</v>
      </c>
    </row>
    <row r="11" spans="1:4" x14ac:dyDescent="0.25">
      <c r="A11" s="57" t="s">
        <v>112</v>
      </c>
    </row>
    <row r="12" spans="1:4" x14ac:dyDescent="0.25">
      <c r="A12" s="57" t="s">
        <v>113</v>
      </c>
    </row>
    <row r="13" spans="1:4" x14ac:dyDescent="0.25">
      <c r="A13" s="57" t="s">
        <v>114</v>
      </c>
    </row>
    <row r="14" spans="1:4" x14ac:dyDescent="0.25">
      <c r="A14" s="57" t="s">
        <v>115</v>
      </c>
    </row>
    <row r="15" spans="1:4" x14ac:dyDescent="0.25">
      <c r="A15" s="57" t="s">
        <v>116</v>
      </c>
    </row>
    <row r="16" spans="1:4" x14ac:dyDescent="0.25">
      <c r="A16" s="57" t="s">
        <v>117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K11" sqref="K11"/>
    </sheetView>
  </sheetViews>
  <sheetFormatPr defaultRowHeight="15" x14ac:dyDescent="0.25"/>
  <cols>
    <col min="1" max="1" width="7.42578125" style="53" bestFit="1" customWidth="1"/>
    <col min="2" max="2" width="24" style="53" bestFit="1" customWidth="1"/>
    <col min="3" max="3" width="12.5703125" style="53" bestFit="1" customWidth="1"/>
    <col min="4" max="4" width="6.5703125" style="53" bestFit="1" customWidth="1"/>
    <col min="5" max="16384" width="9.140625" style="53"/>
  </cols>
  <sheetData>
    <row r="1" spans="1:4" x14ac:dyDescent="0.25">
      <c r="A1" s="54" t="s">
        <v>73</v>
      </c>
      <c r="B1" s="54" t="s">
        <v>74</v>
      </c>
      <c r="C1" s="54" t="s">
        <v>75</v>
      </c>
      <c r="D1" s="54" t="s">
        <v>76</v>
      </c>
    </row>
    <row r="2" spans="1:4" x14ac:dyDescent="0.25">
      <c r="A2" s="53">
        <v>1</v>
      </c>
      <c r="B2" s="53" t="s">
        <v>77</v>
      </c>
      <c r="C2" s="53">
        <v>2000</v>
      </c>
      <c r="D2" s="53" t="s">
        <v>78</v>
      </c>
    </row>
    <row r="3" spans="1:4" x14ac:dyDescent="0.25">
      <c r="A3" s="53">
        <v>2</v>
      </c>
      <c r="B3" s="53" t="s">
        <v>79</v>
      </c>
      <c r="C3" s="53">
        <v>2009</v>
      </c>
      <c r="D3" s="53" t="s">
        <v>78</v>
      </c>
    </row>
    <row r="4" spans="1:4" x14ac:dyDescent="0.25">
      <c r="A4" s="53">
        <v>3</v>
      </c>
      <c r="B4" s="53" t="s">
        <v>80</v>
      </c>
      <c r="C4" s="53">
        <v>2001</v>
      </c>
      <c r="D4" s="53" t="s">
        <v>81</v>
      </c>
    </row>
    <row r="5" spans="1:4" x14ac:dyDescent="0.25">
      <c r="A5" s="53">
        <v>4</v>
      </c>
      <c r="B5" s="53" t="s">
        <v>82</v>
      </c>
      <c r="C5" s="53">
        <v>2001</v>
      </c>
      <c r="D5" s="53" t="s">
        <v>83</v>
      </c>
    </row>
    <row r="6" spans="1:4" x14ac:dyDescent="0.25">
      <c r="A6" s="53">
        <v>5</v>
      </c>
      <c r="B6" s="53" t="s">
        <v>84</v>
      </c>
      <c r="C6" s="53">
        <v>1992</v>
      </c>
      <c r="D6" s="53" t="s">
        <v>78</v>
      </c>
    </row>
    <row r="7" spans="1:4" x14ac:dyDescent="0.25">
      <c r="A7" s="53">
        <v>6</v>
      </c>
      <c r="B7" s="53" t="s">
        <v>85</v>
      </c>
      <c r="C7" s="53">
        <v>2000</v>
      </c>
      <c r="D7" s="53" t="s">
        <v>78</v>
      </c>
    </row>
    <row r="8" spans="1:4" x14ac:dyDescent="0.25">
      <c r="A8" s="53">
        <v>7</v>
      </c>
      <c r="B8" s="53" t="s">
        <v>86</v>
      </c>
      <c r="C8" s="53">
        <v>1994</v>
      </c>
      <c r="D8" s="53" t="s">
        <v>78</v>
      </c>
    </row>
    <row r="9" spans="1:4" x14ac:dyDescent="0.25">
      <c r="A9" s="53">
        <v>8</v>
      </c>
      <c r="B9" s="53" t="s">
        <v>87</v>
      </c>
      <c r="C9" s="53">
        <v>2001</v>
      </c>
      <c r="D9" s="53" t="s">
        <v>83</v>
      </c>
    </row>
    <row r="10" spans="1:4" x14ac:dyDescent="0.25">
      <c r="A10" s="53">
        <v>9</v>
      </c>
      <c r="B10" s="53" t="s">
        <v>88</v>
      </c>
      <c r="C10" s="53">
        <v>1999</v>
      </c>
      <c r="D10" s="53" t="s">
        <v>83</v>
      </c>
    </row>
    <row r="11" spans="1:4" x14ac:dyDescent="0.25">
      <c r="A11" s="53">
        <v>10</v>
      </c>
      <c r="B11" s="53" t="s">
        <v>89</v>
      </c>
      <c r="C11" s="53">
        <v>2001</v>
      </c>
      <c r="D11" s="53" t="s">
        <v>81</v>
      </c>
    </row>
    <row r="12" spans="1:4" x14ac:dyDescent="0.25">
      <c r="A12" s="53">
        <v>11</v>
      </c>
      <c r="B12" s="53" t="s">
        <v>90</v>
      </c>
      <c r="C12" s="53">
        <v>2002</v>
      </c>
      <c r="D12" s="53" t="s">
        <v>91</v>
      </c>
    </row>
    <row r="13" spans="1:4" x14ac:dyDescent="0.25">
      <c r="A13" s="53">
        <v>12</v>
      </c>
      <c r="B13" s="53" t="s">
        <v>92</v>
      </c>
      <c r="C13" s="53">
        <v>1979</v>
      </c>
      <c r="D13" s="53" t="s">
        <v>91</v>
      </c>
    </row>
    <row r="14" spans="1:4" x14ac:dyDescent="0.25">
      <c r="A14" s="53">
        <v>13</v>
      </c>
      <c r="B14" s="53" t="s">
        <v>93</v>
      </c>
      <c r="C14" s="53">
        <v>1980</v>
      </c>
      <c r="D14" s="53" t="s">
        <v>83</v>
      </c>
    </row>
    <row r="15" spans="1:4" x14ac:dyDescent="0.25">
      <c r="A15" s="53">
        <v>14</v>
      </c>
      <c r="B15" s="53" t="s">
        <v>94</v>
      </c>
      <c r="C15" s="53">
        <v>2010</v>
      </c>
      <c r="D15" s="53" t="s">
        <v>83</v>
      </c>
    </row>
    <row r="16" spans="1:4" x14ac:dyDescent="0.25">
      <c r="A16" s="53">
        <v>15</v>
      </c>
      <c r="B16" s="53" t="s">
        <v>95</v>
      </c>
      <c r="C16" s="53">
        <v>2009</v>
      </c>
      <c r="D16" s="53" t="s">
        <v>81</v>
      </c>
    </row>
    <row r="17" spans="1:4" x14ac:dyDescent="0.25">
      <c r="A17" s="53">
        <v>16</v>
      </c>
      <c r="B17" s="53" t="s">
        <v>96</v>
      </c>
      <c r="C17" s="53">
        <v>1984</v>
      </c>
      <c r="D17" s="53" t="s">
        <v>81</v>
      </c>
    </row>
    <row r="18" spans="1:4" x14ac:dyDescent="0.25">
      <c r="A18" s="53">
        <v>17</v>
      </c>
      <c r="B18" s="53" t="s">
        <v>97</v>
      </c>
      <c r="C18" s="53">
        <v>1988</v>
      </c>
      <c r="D18" s="53" t="s">
        <v>78</v>
      </c>
    </row>
    <row r="19" spans="1:4" x14ac:dyDescent="0.25">
      <c r="A19" s="53">
        <v>18</v>
      </c>
      <c r="B19" s="53" t="s">
        <v>98</v>
      </c>
      <c r="C19" s="53">
        <v>1996</v>
      </c>
      <c r="D19" s="53" t="s">
        <v>78</v>
      </c>
    </row>
    <row r="20" spans="1:4" x14ac:dyDescent="0.25">
      <c r="A20" s="53">
        <v>19</v>
      </c>
      <c r="B20" s="53" t="s">
        <v>99</v>
      </c>
      <c r="C20" s="53">
        <v>1987</v>
      </c>
      <c r="D20" s="53" t="s">
        <v>83</v>
      </c>
    </row>
    <row r="21" spans="1:4" x14ac:dyDescent="0.25">
      <c r="A21" s="53">
        <v>20</v>
      </c>
      <c r="B21" s="53" t="s">
        <v>100</v>
      </c>
      <c r="C21" s="53">
        <v>1989</v>
      </c>
      <c r="D21" s="53" t="s">
        <v>78</v>
      </c>
    </row>
    <row r="22" spans="1:4" x14ac:dyDescent="0.25">
      <c r="A22" s="53">
        <v>21</v>
      </c>
      <c r="B22" s="53" t="s">
        <v>101</v>
      </c>
      <c r="C22" s="53">
        <v>2001</v>
      </c>
      <c r="D22" s="53" t="s">
        <v>83</v>
      </c>
    </row>
    <row r="23" spans="1:4" x14ac:dyDescent="0.25">
      <c r="A23" s="53">
        <v>22</v>
      </c>
      <c r="B23" s="53" t="s">
        <v>102</v>
      </c>
      <c r="C23" s="53">
        <v>1989</v>
      </c>
      <c r="D23" s="53" t="s">
        <v>81</v>
      </c>
    </row>
    <row r="24" spans="1:4" x14ac:dyDescent="0.25">
      <c r="A24" s="53">
        <v>23</v>
      </c>
      <c r="B24" s="53" t="s">
        <v>103</v>
      </c>
      <c r="C24" s="53">
        <v>2008</v>
      </c>
      <c r="D24" s="53" t="s">
        <v>91</v>
      </c>
    </row>
    <row r="25" spans="1:4" x14ac:dyDescent="0.25">
      <c r="A25" s="53">
        <v>24</v>
      </c>
      <c r="B25" s="53" t="s">
        <v>104</v>
      </c>
      <c r="C25" s="53">
        <v>2005</v>
      </c>
      <c r="D25" s="53" t="s">
        <v>81</v>
      </c>
    </row>
    <row r="26" spans="1:4" x14ac:dyDescent="0.25">
      <c r="A26" s="53">
        <v>25</v>
      </c>
      <c r="B26" s="53" t="s">
        <v>105</v>
      </c>
      <c r="C26" s="53">
        <v>2000</v>
      </c>
      <c r="D26" s="53" t="s">
        <v>91</v>
      </c>
    </row>
    <row r="27" spans="1:4" x14ac:dyDescent="0.25">
      <c r="A27" s="53">
        <v>26</v>
      </c>
      <c r="B27" s="53" t="s">
        <v>106</v>
      </c>
      <c r="C27" s="53">
        <v>1982</v>
      </c>
      <c r="D27" s="53" t="s">
        <v>81</v>
      </c>
    </row>
    <row r="28" spans="1:4" x14ac:dyDescent="0.25">
      <c r="A28" s="53">
        <v>27</v>
      </c>
      <c r="B28" s="53" t="s">
        <v>107</v>
      </c>
      <c r="C28" s="53">
        <v>1997</v>
      </c>
      <c r="D28" s="53" t="s">
        <v>81</v>
      </c>
    </row>
    <row r="29" spans="1:4" x14ac:dyDescent="0.25">
      <c r="A29" s="53">
        <v>28</v>
      </c>
      <c r="B29" s="53" t="s">
        <v>108</v>
      </c>
      <c r="C29" s="53">
        <v>1994</v>
      </c>
      <c r="D29" s="53" t="s">
        <v>91</v>
      </c>
    </row>
    <row r="30" spans="1:4" x14ac:dyDescent="0.25">
      <c r="A30" s="53">
        <v>29</v>
      </c>
      <c r="B30" s="53" t="s">
        <v>109</v>
      </c>
      <c r="C30" s="53">
        <v>1998</v>
      </c>
      <c r="D30" s="53" t="s">
        <v>78</v>
      </c>
    </row>
    <row r="31" spans="1:4" x14ac:dyDescent="0.25">
      <c r="A31" s="53">
        <v>1</v>
      </c>
      <c r="B31" s="53" t="s">
        <v>110</v>
      </c>
      <c r="C31" s="53">
        <v>2000</v>
      </c>
      <c r="D31" s="53" t="s">
        <v>81</v>
      </c>
    </row>
    <row r="32" spans="1:4" x14ac:dyDescent="0.25">
      <c r="A32" s="53">
        <v>2</v>
      </c>
      <c r="B32" s="53" t="s">
        <v>79</v>
      </c>
      <c r="C32" s="53">
        <v>2009</v>
      </c>
      <c r="D32" s="53" t="s">
        <v>91</v>
      </c>
    </row>
    <row r="33" spans="1:4" x14ac:dyDescent="0.25">
      <c r="A33" s="53">
        <v>3</v>
      </c>
      <c r="B33" s="53" t="s">
        <v>80</v>
      </c>
      <c r="C33" s="53">
        <v>2001</v>
      </c>
      <c r="D33" s="53" t="s">
        <v>83</v>
      </c>
    </row>
    <row r="34" spans="1:4" x14ac:dyDescent="0.25">
      <c r="A34" s="53">
        <v>5</v>
      </c>
      <c r="B34" s="53" t="s">
        <v>84</v>
      </c>
      <c r="C34" s="53">
        <v>1992</v>
      </c>
      <c r="D34" s="53" t="s">
        <v>91</v>
      </c>
    </row>
    <row r="35" spans="1:4" x14ac:dyDescent="0.25">
      <c r="A35" s="53">
        <v>7</v>
      </c>
      <c r="B35" s="53" t="s">
        <v>86</v>
      </c>
      <c r="C35" s="53">
        <v>1994</v>
      </c>
      <c r="D35" s="53" t="s">
        <v>91</v>
      </c>
    </row>
    <row r="36" spans="1:4" x14ac:dyDescent="0.25">
      <c r="A36" s="53">
        <v>8</v>
      </c>
      <c r="B36" s="53" t="s">
        <v>87</v>
      </c>
      <c r="C36" s="53">
        <v>2001</v>
      </c>
      <c r="D36" s="53" t="s">
        <v>81</v>
      </c>
    </row>
    <row r="37" spans="1:4" x14ac:dyDescent="0.25">
      <c r="A37" s="53">
        <v>9</v>
      </c>
      <c r="B37" s="53" t="s">
        <v>88</v>
      </c>
      <c r="C37" s="53">
        <v>1999</v>
      </c>
      <c r="D37" s="53" t="s">
        <v>81</v>
      </c>
    </row>
    <row r="38" spans="1:4" x14ac:dyDescent="0.25">
      <c r="A38" s="53">
        <v>10</v>
      </c>
      <c r="B38" s="53" t="s">
        <v>89</v>
      </c>
      <c r="C38" s="53">
        <v>2001</v>
      </c>
      <c r="D38" s="53" t="s">
        <v>83</v>
      </c>
    </row>
    <row r="39" spans="1:4" x14ac:dyDescent="0.25">
      <c r="A39" s="53">
        <v>11</v>
      </c>
      <c r="B39" s="53" t="s">
        <v>90</v>
      </c>
      <c r="C39" s="53">
        <v>2002</v>
      </c>
      <c r="D39" s="53" t="s">
        <v>81</v>
      </c>
    </row>
    <row r="40" spans="1:4" x14ac:dyDescent="0.25">
      <c r="A40" s="53">
        <v>15</v>
      </c>
      <c r="B40" s="53" t="s">
        <v>95</v>
      </c>
      <c r="C40" s="53">
        <v>2009</v>
      </c>
      <c r="D40" s="53" t="s">
        <v>91</v>
      </c>
    </row>
    <row r="41" spans="1:4" x14ac:dyDescent="0.25">
      <c r="A41" s="53">
        <v>17</v>
      </c>
      <c r="B41" s="53" t="s">
        <v>97</v>
      </c>
      <c r="C41" s="53">
        <v>1988</v>
      </c>
      <c r="D41" s="53" t="s">
        <v>83</v>
      </c>
    </row>
    <row r="42" spans="1:4" x14ac:dyDescent="0.25">
      <c r="A42" s="53">
        <v>19</v>
      </c>
      <c r="B42" s="53" t="s">
        <v>99</v>
      </c>
      <c r="C42" s="53">
        <v>1987</v>
      </c>
      <c r="D42" s="53" t="s">
        <v>91</v>
      </c>
    </row>
    <row r="43" spans="1:4" x14ac:dyDescent="0.25">
      <c r="A43" s="53">
        <v>20</v>
      </c>
      <c r="B43" s="53" t="s">
        <v>100</v>
      </c>
      <c r="C43" s="53">
        <v>1989</v>
      </c>
      <c r="D43" s="53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12" sqref="F12"/>
    </sheetView>
  </sheetViews>
  <sheetFormatPr defaultRowHeight="15" x14ac:dyDescent="0.25"/>
  <cols>
    <col min="1" max="1" width="9.7109375" style="53" bestFit="1" customWidth="1"/>
    <col min="2" max="2" width="12.5703125" style="53" bestFit="1" customWidth="1"/>
    <col min="3" max="3" width="24" style="53" bestFit="1" customWidth="1"/>
    <col min="4" max="4" width="24" style="53" customWidth="1"/>
    <col min="5" max="5" width="6.5703125" style="53" bestFit="1" customWidth="1"/>
    <col min="6" max="16384" width="9.140625" style="53"/>
  </cols>
  <sheetData>
    <row r="1" spans="1:6" x14ac:dyDescent="0.25">
      <c r="A1" s="56">
        <f ca="1">TODAY()</f>
        <v>43442</v>
      </c>
    </row>
    <row r="3" spans="1:6" x14ac:dyDescent="0.25">
      <c r="A3" s="55" t="s">
        <v>73</v>
      </c>
      <c r="B3" s="55" t="s">
        <v>75</v>
      </c>
      <c r="C3" s="55" t="s">
        <v>74</v>
      </c>
      <c r="D3" s="55"/>
      <c r="E3" s="55" t="s">
        <v>76</v>
      </c>
    </row>
    <row r="4" spans="1:6" x14ac:dyDescent="0.25">
      <c r="A4" s="53">
        <v>1</v>
      </c>
      <c r="B4" s="53">
        <v>2000</v>
      </c>
      <c r="C4" s="53" t="s">
        <v>77</v>
      </c>
      <c r="D4" s="53" t="str">
        <f>UPPER(CONCATENATE(B4," ",C4))</f>
        <v>2000 THE GODFATHER</v>
      </c>
      <c r="E4" s="53" t="s">
        <v>78</v>
      </c>
      <c r="F4" s="53" t="str">
        <f>SUBSTITUTE(E4,"PG-13","PG-12")</f>
        <v>PG-12</v>
      </c>
    </row>
    <row r="5" spans="1:6" x14ac:dyDescent="0.25">
      <c r="A5" s="53">
        <v>2</v>
      </c>
      <c r="B5" s="53">
        <v>2009</v>
      </c>
      <c r="C5" s="53" t="s">
        <v>79</v>
      </c>
      <c r="D5" s="53" t="str">
        <f t="shared" ref="D5:D45" si="0">UPPER(CONCATENATE(B5," ",C5))</f>
        <v>2009 GOOD LUCK CHUCK</v>
      </c>
      <c r="E5" s="53" t="s">
        <v>78</v>
      </c>
      <c r="F5" s="53" t="str">
        <f t="shared" ref="F5:F45" si="1">SUBSTITUTE(E5,"PG-13","PG-12")</f>
        <v>PG-12</v>
      </c>
    </row>
    <row r="6" spans="1:6" x14ac:dyDescent="0.25">
      <c r="A6" s="53">
        <v>3</v>
      </c>
      <c r="B6" s="53">
        <v>2001</v>
      </c>
      <c r="C6" s="53" t="s">
        <v>80</v>
      </c>
      <c r="D6" s="53" t="str">
        <f t="shared" si="0"/>
        <v>2001 GOOD FELLAS</v>
      </c>
      <c r="E6" s="53" t="s">
        <v>81</v>
      </c>
      <c r="F6" s="53" t="str">
        <f t="shared" si="1"/>
        <v>PG</v>
      </c>
    </row>
    <row r="7" spans="1:6" x14ac:dyDescent="0.25">
      <c r="A7" s="53">
        <v>4</v>
      </c>
      <c r="B7" s="53">
        <v>2001</v>
      </c>
      <c r="C7" s="53" t="s">
        <v>82</v>
      </c>
      <c r="D7" s="53" t="str">
        <f t="shared" si="0"/>
        <v>2001 STAR WARS</v>
      </c>
      <c r="E7" s="53" t="s">
        <v>83</v>
      </c>
      <c r="F7" s="53" t="str">
        <f t="shared" si="1"/>
        <v>G</v>
      </c>
    </row>
    <row r="8" spans="1:6" x14ac:dyDescent="0.25">
      <c r="A8" s="53">
        <v>5</v>
      </c>
      <c r="B8" s="53">
        <v>1992</v>
      </c>
      <c r="C8" s="53" t="s">
        <v>84</v>
      </c>
      <c r="D8" s="53" t="str">
        <f t="shared" si="0"/>
        <v>1992 INDIANA JONES</v>
      </c>
      <c r="E8" s="53" t="s">
        <v>78</v>
      </c>
      <c r="F8" s="53" t="str">
        <f t="shared" si="1"/>
        <v>PG-12</v>
      </c>
    </row>
    <row r="9" spans="1:6" x14ac:dyDescent="0.25">
      <c r="A9" s="53">
        <v>6</v>
      </c>
      <c r="B9" s="53">
        <v>2000</v>
      </c>
      <c r="C9" s="53" t="s">
        <v>85</v>
      </c>
      <c r="D9" s="53" t="str">
        <f t="shared" si="0"/>
        <v>2000 BRIDGET JONES</v>
      </c>
      <c r="E9" s="53" t="s">
        <v>78</v>
      </c>
      <c r="F9" s="53" t="str">
        <f t="shared" si="1"/>
        <v>PG-12</v>
      </c>
    </row>
    <row r="10" spans="1:6" x14ac:dyDescent="0.25">
      <c r="A10" s="53">
        <v>7</v>
      </c>
      <c r="B10" s="53">
        <v>1994</v>
      </c>
      <c r="C10" s="53" t="s">
        <v>86</v>
      </c>
      <c r="D10" s="53" t="str">
        <f t="shared" si="0"/>
        <v>1994 STEP BROTHERS</v>
      </c>
      <c r="E10" s="53" t="s">
        <v>78</v>
      </c>
      <c r="F10" s="53" t="str">
        <f t="shared" si="1"/>
        <v>PG-12</v>
      </c>
    </row>
    <row r="11" spans="1:6" x14ac:dyDescent="0.25">
      <c r="A11" s="53">
        <v>8</v>
      </c>
      <c r="B11" s="53">
        <v>2001</v>
      </c>
      <c r="C11" s="53" t="s">
        <v>87</v>
      </c>
      <c r="D11" s="53" t="str">
        <f t="shared" si="0"/>
        <v>2001 MAMA MIA</v>
      </c>
      <c r="E11" s="53" t="s">
        <v>83</v>
      </c>
      <c r="F11" s="53" t="str">
        <f t="shared" si="1"/>
        <v>G</v>
      </c>
    </row>
    <row r="12" spans="1:6" x14ac:dyDescent="0.25">
      <c r="A12" s="53">
        <v>9</v>
      </c>
      <c r="B12" s="53">
        <v>1999</v>
      </c>
      <c r="C12" s="53" t="s">
        <v>88</v>
      </c>
      <c r="D12" s="53" t="str">
        <f t="shared" si="0"/>
        <v>1999 TRON</v>
      </c>
      <c r="E12" s="53" t="s">
        <v>83</v>
      </c>
      <c r="F12" s="53" t="str">
        <f t="shared" si="1"/>
        <v>G</v>
      </c>
    </row>
    <row r="13" spans="1:6" x14ac:dyDescent="0.25">
      <c r="A13" s="53">
        <v>10</v>
      </c>
      <c r="B13" s="53">
        <v>2001</v>
      </c>
      <c r="C13" s="53" t="s">
        <v>89</v>
      </c>
      <c r="D13" s="53" t="str">
        <f t="shared" si="0"/>
        <v>2001 THE LAST DRAGON</v>
      </c>
      <c r="E13" s="53" t="s">
        <v>81</v>
      </c>
      <c r="F13" s="53" t="str">
        <f t="shared" si="1"/>
        <v>PG</v>
      </c>
    </row>
    <row r="14" spans="1:6" x14ac:dyDescent="0.25">
      <c r="A14" s="53">
        <v>11</v>
      </c>
      <c r="B14" s="53">
        <v>2002</v>
      </c>
      <c r="C14" s="53" t="s">
        <v>90</v>
      </c>
      <c r="D14" s="53" t="str">
        <f t="shared" si="0"/>
        <v>2002 THE GOLDEN CHILD</v>
      </c>
      <c r="E14" s="53" t="s">
        <v>91</v>
      </c>
      <c r="F14" s="53" t="str">
        <f t="shared" si="1"/>
        <v>R</v>
      </c>
    </row>
    <row r="15" spans="1:6" x14ac:dyDescent="0.25">
      <c r="A15" s="53">
        <v>12</v>
      </c>
      <c r="B15" s="53">
        <v>1979</v>
      </c>
      <c r="C15" s="53" t="s">
        <v>92</v>
      </c>
      <c r="D15" s="53" t="str">
        <f t="shared" si="0"/>
        <v>1979 SHAFT</v>
      </c>
      <c r="E15" s="53" t="s">
        <v>91</v>
      </c>
      <c r="F15" s="53" t="str">
        <f t="shared" si="1"/>
        <v>R</v>
      </c>
    </row>
    <row r="16" spans="1:6" x14ac:dyDescent="0.25">
      <c r="A16" s="53">
        <v>13</v>
      </c>
      <c r="B16" s="53">
        <v>1980</v>
      </c>
      <c r="C16" s="53" t="s">
        <v>93</v>
      </c>
      <c r="D16" s="53" t="str">
        <f t="shared" si="0"/>
        <v>1980 SUPER FLY</v>
      </c>
      <c r="E16" s="53" t="s">
        <v>83</v>
      </c>
      <c r="F16" s="53" t="str">
        <f t="shared" si="1"/>
        <v>G</v>
      </c>
    </row>
    <row r="17" spans="1:6" x14ac:dyDescent="0.25">
      <c r="A17" s="53">
        <v>14</v>
      </c>
      <c r="B17" s="53">
        <v>2010</v>
      </c>
      <c r="C17" s="53" t="s">
        <v>94</v>
      </c>
      <c r="D17" s="53" t="str">
        <f t="shared" si="0"/>
        <v>2010 BIG TROUBLE IN LITTLE CHINA</v>
      </c>
      <c r="E17" s="53" t="s">
        <v>83</v>
      </c>
      <c r="F17" s="53" t="str">
        <f t="shared" si="1"/>
        <v>G</v>
      </c>
    </row>
    <row r="18" spans="1:6" x14ac:dyDescent="0.25">
      <c r="A18" s="53">
        <v>15</v>
      </c>
      <c r="B18" s="53">
        <v>2009</v>
      </c>
      <c r="C18" s="53" t="s">
        <v>95</v>
      </c>
      <c r="D18" s="53" t="str">
        <f t="shared" si="0"/>
        <v>2009 BLUE STREAK</v>
      </c>
      <c r="E18" s="53" t="s">
        <v>81</v>
      </c>
      <c r="F18" s="53" t="str">
        <f t="shared" si="1"/>
        <v>PG</v>
      </c>
    </row>
    <row r="19" spans="1:6" x14ac:dyDescent="0.25">
      <c r="A19" s="53">
        <v>16</v>
      </c>
      <c r="B19" s="53">
        <v>1984</v>
      </c>
      <c r="C19" s="53" t="s">
        <v>96</v>
      </c>
      <c r="D19" s="53" t="str">
        <f t="shared" si="0"/>
        <v>1984 GLORY ROAD</v>
      </c>
      <c r="E19" s="53" t="s">
        <v>81</v>
      </c>
      <c r="F19" s="53" t="str">
        <f t="shared" si="1"/>
        <v>PG</v>
      </c>
    </row>
    <row r="20" spans="1:6" x14ac:dyDescent="0.25">
      <c r="A20" s="53">
        <v>17</v>
      </c>
      <c r="B20" s="53">
        <v>1988</v>
      </c>
      <c r="C20" s="53" t="s">
        <v>97</v>
      </c>
      <c r="D20" s="53" t="str">
        <f t="shared" si="0"/>
        <v>1988 REMEMBER THE TITANS</v>
      </c>
      <c r="E20" s="53" t="s">
        <v>78</v>
      </c>
      <c r="F20" s="53" t="str">
        <f t="shared" si="1"/>
        <v>PG-12</v>
      </c>
    </row>
    <row r="21" spans="1:6" x14ac:dyDescent="0.25">
      <c r="A21" s="53">
        <v>18</v>
      </c>
      <c r="B21" s="53">
        <v>1996</v>
      </c>
      <c r="C21" s="53" t="s">
        <v>98</v>
      </c>
      <c r="D21" s="53" t="str">
        <f t="shared" si="0"/>
        <v>1996 UP</v>
      </c>
      <c r="E21" s="53" t="s">
        <v>78</v>
      </c>
      <c r="F21" s="53" t="str">
        <f t="shared" si="1"/>
        <v>PG-12</v>
      </c>
    </row>
    <row r="22" spans="1:6" x14ac:dyDescent="0.25">
      <c r="A22" s="53">
        <v>19</v>
      </c>
      <c r="B22" s="53">
        <v>1987</v>
      </c>
      <c r="C22" s="53" t="s">
        <v>99</v>
      </c>
      <c r="D22" s="53" t="str">
        <f t="shared" si="0"/>
        <v>1987 ALADDIN</v>
      </c>
      <c r="E22" s="53" t="s">
        <v>83</v>
      </c>
      <c r="F22" s="53" t="str">
        <f t="shared" si="1"/>
        <v>G</v>
      </c>
    </row>
    <row r="23" spans="1:6" x14ac:dyDescent="0.25">
      <c r="A23" s="53">
        <v>20</v>
      </c>
      <c r="B23" s="53">
        <v>1989</v>
      </c>
      <c r="C23" s="53" t="s">
        <v>100</v>
      </c>
      <c r="D23" s="53" t="str">
        <f t="shared" si="0"/>
        <v>1989 CINDERELLA</v>
      </c>
      <c r="E23" s="53" t="s">
        <v>78</v>
      </c>
      <c r="F23" s="53" t="str">
        <f t="shared" si="1"/>
        <v>PG-12</v>
      </c>
    </row>
    <row r="24" spans="1:6" x14ac:dyDescent="0.25">
      <c r="A24" s="53">
        <v>21</v>
      </c>
      <c r="B24" s="53">
        <v>2001</v>
      </c>
      <c r="C24" s="53" t="s">
        <v>101</v>
      </c>
      <c r="D24" s="53" t="str">
        <f t="shared" si="0"/>
        <v>2001 HOUSE PARTY</v>
      </c>
      <c r="E24" s="53" t="s">
        <v>83</v>
      </c>
      <c r="F24" s="53" t="str">
        <f t="shared" si="1"/>
        <v>G</v>
      </c>
    </row>
    <row r="25" spans="1:6" x14ac:dyDescent="0.25">
      <c r="A25" s="53">
        <v>22</v>
      </c>
      <c r="B25" s="53">
        <v>1989</v>
      </c>
      <c r="C25" s="53" t="s">
        <v>102</v>
      </c>
      <c r="D25" s="53" t="str">
        <f t="shared" si="0"/>
        <v>1989 OFFICE SPACE</v>
      </c>
      <c r="E25" s="53" t="s">
        <v>81</v>
      </c>
      <c r="F25" s="53" t="str">
        <f t="shared" si="1"/>
        <v>PG</v>
      </c>
    </row>
    <row r="26" spans="1:6" x14ac:dyDescent="0.25">
      <c r="A26" s="53">
        <v>23</v>
      </c>
      <c r="B26" s="53">
        <v>2008</v>
      </c>
      <c r="C26" s="53" t="s">
        <v>103</v>
      </c>
      <c r="D26" s="53" t="str">
        <f t="shared" si="0"/>
        <v>2008 DIRTY HARRY</v>
      </c>
      <c r="E26" s="53" t="s">
        <v>91</v>
      </c>
      <c r="F26" s="53" t="str">
        <f t="shared" si="1"/>
        <v>R</v>
      </c>
    </row>
    <row r="27" spans="1:6" x14ac:dyDescent="0.25">
      <c r="A27" s="53">
        <v>24</v>
      </c>
      <c r="B27" s="53">
        <v>2005</v>
      </c>
      <c r="C27" s="53" t="s">
        <v>104</v>
      </c>
      <c r="D27" s="53" t="str">
        <f t="shared" si="0"/>
        <v>2005 MONSTERS INC</v>
      </c>
      <c r="E27" s="53" t="s">
        <v>81</v>
      </c>
      <c r="F27" s="53" t="str">
        <f t="shared" si="1"/>
        <v>PG</v>
      </c>
    </row>
    <row r="28" spans="1:6" x14ac:dyDescent="0.25">
      <c r="A28" s="53">
        <v>25</v>
      </c>
      <c r="B28" s="53">
        <v>2000</v>
      </c>
      <c r="C28" s="53" t="s">
        <v>105</v>
      </c>
      <c r="D28" s="53" t="str">
        <f t="shared" si="0"/>
        <v>2000 SPACE COWBOYS</v>
      </c>
      <c r="E28" s="53" t="s">
        <v>91</v>
      </c>
      <c r="F28" s="53" t="str">
        <f t="shared" si="1"/>
        <v>R</v>
      </c>
    </row>
    <row r="29" spans="1:6" x14ac:dyDescent="0.25">
      <c r="A29" s="53">
        <v>26</v>
      </c>
      <c r="B29" s="53">
        <v>1982</v>
      </c>
      <c r="C29" s="53" t="s">
        <v>106</v>
      </c>
      <c r="D29" s="53" t="str">
        <f t="shared" si="0"/>
        <v>1982 PLANET 51</v>
      </c>
      <c r="E29" s="53" t="s">
        <v>81</v>
      </c>
      <c r="F29" s="53" t="str">
        <f t="shared" si="1"/>
        <v>PG</v>
      </c>
    </row>
    <row r="30" spans="1:6" x14ac:dyDescent="0.25">
      <c r="A30" s="53">
        <v>27</v>
      </c>
      <c r="B30" s="53">
        <v>1997</v>
      </c>
      <c r="C30" s="53" t="s">
        <v>107</v>
      </c>
      <c r="D30" s="53" t="str">
        <f t="shared" si="0"/>
        <v>1997 VANILLA SKY</v>
      </c>
      <c r="E30" s="53" t="s">
        <v>81</v>
      </c>
      <c r="F30" s="53" t="str">
        <f t="shared" si="1"/>
        <v>PG</v>
      </c>
    </row>
    <row r="31" spans="1:6" x14ac:dyDescent="0.25">
      <c r="A31" s="53">
        <v>28</v>
      </c>
      <c r="B31" s="53">
        <v>1994</v>
      </c>
      <c r="C31" s="53" t="s">
        <v>108</v>
      </c>
      <c r="D31" s="53" t="str">
        <f t="shared" si="0"/>
        <v>1994 BATMAN</v>
      </c>
      <c r="E31" s="53" t="s">
        <v>91</v>
      </c>
      <c r="F31" s="53" t="str">
        <f t="shared" si="1"/>
        <v>R</v>
      </c>
    </row>
    <row r="32" spans="1:6" x14ac:dyDescent="0.25">
      <c r="A32" s="53">
        <v>29</v>
      </c>
      <c r="B32" s="53">
        <v>1998</v>
      </c>
      <c r="C32" s="53" t="s">
        <v>109</v>
      </c>
      <c r="D32" s="53" t="str">
        <f t="shared" si="0"/>
        <v>1998 SUPERMAN</v>
      </c>
      <c r="E32" s="53" t="s">
        <v>78</v>
      </c>
      <c r="F32" s="53" t="str">
        <f t="shared" si="1"/>
        <v>PG-12</v>
      </c>
    </row>
    <row r="33" spans="1:6" x14ac:dyDescent="0.25">
      <c r="A33" s="53">
        <v>1</v>
      </c>
      <c r="B33" s="53">
        <v>2000</v>
      </c>
      <c r="C33" s="53" t="s">
        <v>110</v>
      </c>
      <c r="D33" s="53" t="str">
        <f t="shared" si="0"/>
        <v>2000 THE GOD FATHER</v>
      </c>
      <c r="E33" s="53" t="s">
        <v>81</v>
      </c>
      <c r="F33" s="53" t="str">
        <f t="shared" si="1"/>
        <v>PG</v>
      </c>
    </row>
    <row r="34" spans="1:6" x14ac:dyDescent="0.25">
      <c r="A34" s="53">
        <v>2</v>
      </c>
      <c r="B34" s="53">
        <v>2009</v>
      </c>
      <c r="C34" s="53" t="s">
        <v>79</v>
      </c>
      <c r="D34" s="53" t="str">
        <f t="shared" si="0"/>
        <v>2009 GOOD LUCK CHUCK</v>
      </c>
      <c r="E34" s="53" t="s">
        <v>91</v>
      </c>
      <c r="F34" s="53" t="str">
        <f t="shared" si="1"/>
        <v>R</v>
      </c>
    </row>
    <row r="35" spans="1:6" x14ac:dyDescent="0.25">
      <c r="A35" s="53">
        <v>3</v>
      </c>
      <c r="B35" s="53">
        <v>2001</v>
      </c>
      <c r="C35" s="53" t="s">
        <v>80</v>
      </c>
      <c r="D35" s="53" t="str">
        <f t="shared" si="0"/>
        <v>2001 GOOD FELLAS</v>
      </c>
      <c r="E35" s="53" t="s">
        <v>83</v>
      </c>
      <c r="F35" s="53" t="str">
        <f t="shared" si="1"/>
        <v>G</v>
      </c>
    </row>
    <row r="36" spans="1:6" x14ac:dyDescent="0.25">
      <c r="A36" s="53">
        <v>5</v>
      </c>
      <c r="B36" s="53">
        <v>1992</v>
      </c>
      <c r="C36" s="53" t="s">
        <v>84</v>
      </c>
      <c r="D36" s="53" t="str">
        <f t="shared" si="0"/>
        <v>1992 INDIANA JONES</v>
      </c>
      <c r="E36" s="53" t="s">
        <v>91</v>
      </c>
      <c r="F36" s="53" t="str">
        <f t="shared" si="1"/>
        <v>R</v>
      </c>
    </row>
    <row r="37" spans="1:6" x14ac:dyDescent="0.25">
      <c r="A37" s="53">
        <v>7</v>
      </c>
      <c r="B37" s="53">
        <v>1994</v>
      </c>
      <c r="C37" s="53" t="s">
        <v>86</v>
      </c>
      <c r="D37" s="53" t="str">
        <f t="shared" si="0"/>
        <v>1994 STEP BROTHERS</v>
      </c>
      <c r="E37" s="53" t="s">
        <v>91</v>
      </c>
      <c r="F37" s="53" t="str">
        <f t="shared" si="1"/>
        <v>R</v>
      </c>
    </row>
    <row r="38" spans="1:6" x14ac:dyDescent="0.25">
      <c r="A38" s="53">
        <v>8</v>
      </c>
      <c r="B38" s="53">
        <v>2001</v>
      </c>
      <c r="C38" s="53" t="s">
        <v>87</v>
      </c>
      <c r="D38" s="53" t="str">
        <f t="shared" si="0"/>
        <v>2001 MAMA MIA</v>
      </c>
      <c r="E38" s="53" t="s">
        <v>81</v>
      </c>
      <c r="F38" s="53" t="str">
        <f t="shared" si="1"/>
        <v>PG</v>
      </c>
    </row>
    <row r="39" spans="1:6" x14ac:dyDescent="0.25">
      <c r="A39" s="53">
        <v>9</v>
      </c>
      <c r="B39" s="53">
        <v>1999</v>
      </c>
      <c r="C39" s="53" t="s">
        <v>88</v>
      </c>
      <c r="D39" s="53" t="str">
        <f t="shared" si="0"/>
        <v>1999 TRON</v>
      </c>
      <c r="E39" s="53" t="s">
        <v>81</v>
      </c>
      <c r="F39" s="53" t="str">
        <f t="shared" si="1"/>
        <v>PG</v>
      </c>
    </row>
    <row r="40" spans="1:6" x14ac:dyDescent="0.25">
      <c r="A40" s="53">
        <v>10</v>
      </c>
      <c r="B40" s="53">
        <v>2001</v>
      </c>
      <c r="C40" s="53" t="s">
        <v>89</v>
      </c>
      <c r="D40" s="53" t="str">
        <f t="shared" si="0"/>
        <v>2001 THE LAST DRAGON</v>
      </c>
      <c r="E40" s="53" t="s">
        <v>83</v>
      </c>
      <c r="F40" s="53" t="str">
        <f t="shared" si="1"/>
        <v>G</v>
      </c>
    </row>
    <row r="41" spans="1:6" x14ac:dyDescent="0.25">
      <c r="A41" s="53">
        <v>11</v>
      </c>
      <c r="B41" s="53">
        <v>2002</v>
      </c>
      <c r="C41" s="53" t="s">
        <v>90</v>
      </c>
      <c r="D41" s="53" t="str">
        <f t="shared" si="0"/>
        <v>2002 THE GOLDEN CHILD</v>
      </c>
      <c r="E41" s="53" t="s">
        <v>81</v>
      </c>
      <c r="F41" s="53" t="str">
        <f t="shared" si="1"/>
        <v>PG</v>
      </c>
    </row>
    <row r="42" spans="1:6" x14ac:dyDescent="0.25">
      <c r="A42" s="53">
        <v>15</v>
      </c>
      <c r="B42" s="53">
        <v>2009</v>
      </c>
      <c r="C42" s="53" t="s">
        <v>95</v>
      </c>
      <c r="D42" s="53" t="str">
        <f t="shared" si="0"/>
        <v>2009 BLUE STREAK</v>
      </c>
      <c r="E42" s="53" t="s">
        <v>91</v>
      </c>
      <c r="F42" s="53" t="str">
        <f t="shared" si="1"/>
        <v>R</v>
      </c>
    </row>
    <row r="43" spans="1:6" x14ac:dyDescent="0.25">
      <c r="A43" s="53">
        <v>17</v>
      </c>
      <c r="B43" s="53">
        <v>1988</v>
      </c>
      <c r="C43" s="53" t="s">
        <v>97</v>
      </c>
      <c r="D43" s="53" t="str">
        <f t="shared" si="0"/>
        <v>1988 REMEMBER THE TITANS</v>
      </c>
      <c r="E43" s="53" t="s">
        <v>83</v>
      </c>
      <c r="F43" s="53" t="str">
        <f t="shared" si="1"/>
        <v>G</v>
      </c>
    </row>
    <row r="44" spans="1:6" x14ac:dyDescent="0.25">
      <c r="A44" s="53">
        <v>19</v>
      </c>
      <c r="B44" s="53">
        <v>1987</v>
      </c>
      <c r="C44" s="53" t="s">
        <v>99</v>
      </c>
      <c r="D44" s="53" t="str">
        <f t="shared" si="0"/>
        <v>1987 ALADDIN</v>
      </c>
      <c r="E44" s="53" t="s">
        <v>91</v>
      </c>
      <c r="F44" s="53" t="str">
        <f t="shared" si="1"/>
        <v>R</v>
      </c>
    </row>
    <row r="45" spans="1:6" x14ac:dyDescent="0.25">
      <c r="A45" s="53">
        <v>20</v>
      </c>
      <c r="B45" s="53">
        <v>1989</v>
      </c>
      <c r="C45" s="53" t="s">
        <v>100</v>
      </c>
      <c r="D45" s="53" t="str">
        <f t="shared" si="0"/>
        <v>1989 CINDERELLA</v>
      </c>
      <c r="E45" s="53" t="s">
        <v>91</v>
      </c>
      <c r="F45" s="53" t="str">
        <f t="shared" si="1"/>
        <v>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5" zoomScale="90" zoomScaleNormal="90" workbookViewId="0">
      <selection activeCell="K20" sqref="K20"/>
    </sheetView>
  </sheetViews>
  <sheetFormatPr defaultRowHeight="15" x14ac:dyDescent="0.25"/>
  <cols>
    <col min="1" max="1" width="12.140625" bestFit="1" customWidth="1"/>
    <col min="2" max="2" width="12" customWidth="1"/>
    <col min="3" max="4" width="16.7109375" customWidth="1"/>
    <col min="5" max="5" width="24.28515625" bestFit="1" customWidth="1"/>
    <col min="6" max="6" width="14.7109375" bestFit="1" customWidth="1"/>
    <col min="7" max="7" width="12.42578125" customWidth="1"/>
    <col min="8" max="8" width="17.28515625" customWidth="1"/>
    <col min="9" max="9" width="11.5703125" bestFit="1" customWidth="1"/>
    <col min="10" max="10" width="9.5703125" customWidth="1"/>
    <col min="12" max="12" width="10.28515625" bestFit="1" customWidth="1"/>
  </cols>
  <sheetData>
    <row r="1" spans="1:11" x14ac:dyDescent="0.25">
      <c r="A1" s="9" t="s">
        <v>33</v>
      </c>
      <c r="B1" s="11">
        <v>3099</v>
      </c>
      <c r="C1" s="10" t="s">
        <v>34</v>
      </c>
      <c r="D1" s="11" t="s">
        <v>1</v>
      </c>
      <c r="E1" s="10" t="s">
        <v>35</v>
      </c>
      <c r="F1" s="12">
        <f>INDEX(A7:I26,MATCH(B1,A7:A26,0),1)</f>
        <v>3099</v>
      </c>
      <c r="H1" s="40" t="s">
        <v>36</v>
      </c>
      <c r="I1" s="40" t="s">
        <v>38</v>
      </c>
      <c r="J1" s="40" t="s">
        <v>39</v>
      </c>
    </row>
    <row r="2" spans="1:11" x14ac:dyDescent="0.25">
      <c r="B2" s="9"/>
      <c r="D2" s="10"/>
      <c r="E2" s="9" t="s">
        <v>46</v>
      </c>
      <c r="F2" s="36">
        <v>43465</v>
      </c>
      <c r="H2" t="s">
        <v>40</v>
      </c>
      <c r="I2" s="8">
        <v>40179</v>
      </c>
      <c r="J2" s="28">
        <v>0.09</v>
      </c>
    </row>
    <row r="3" spans="1:11" x14ac:dyDescent="0.25">
      <c r="A3" s="32"/>
      <c r="B3" s="30"/>
      <c r="D3" s="10"/>
      <c r="E3" s="9" t="s">
        <v>59</v>
      </c>
      <c r="F3" s="33">
        <v>66000</v>
      </c>
      <c r="H3" t="s">
        <v>41</v>
      </c>
      <c r="I3" s="8">
        <v>42005</v>
      </c>
      <c r="J3" s="28">
        <v>0.05</v>
      </c>
    </row>
    <row r="4" spans="1:11" ht="15.75" thickBot="1" x14ac:dyDescent="0.3">
      <c r="B4" s="9"/>
      <c r="D4" s="10"/>
      <c r="F4" s="10"/>
      <c r="H4" t="s">
        <v>42</v>
      </c>
      <c r="I4" s="8">
        <v>42005</v>
      </c>
      <c r="J4" s="28">
        <v>0.03</v>
      </c>
    </row>
    <row r="5" spans="1:11" ht="15.75" thickBot="1" x14ac:dyDescent="0.3">
      <c r="C5" s="58" t="s">
        <v>37</v>
      </c>
      <c r="D5" s="59"/>
      <c r="E5" s="60"/>
    </row>
    <row r="6" spans="1:11" ht="30.75" thickBot="1" x14ac:dyDescent="0.3">
      <c r="A6" s="25" t="s">
        <v>33</v>
      </c>
      <c r="B6" s="24" t="s">
        <v>0</v>
      </c>
      <c r="C6" s="24" t="s">
        <v>1</v>
      </c>
      <c r="D6" s="24" t="s">
        <v>2</v>
      </c>
      <c r="E6" s="24" t="s">
        <v>3</v>
      </c>
      <c r="F6" s="26" t="s">
        <v>45</v>
      </c>
      <c r="G6" s="24" t="s">
        <v>4</v>
      </c>
      <c r="H6" s="26" t="s">
        <v>36</v>
      </c>
      <c r="I6" s="27" t="s">
        <v>43</v>
      </c>
    </row>
    <row r="7" spans="1:11" x14ac:dyDescent="0.25">
      <c r="A7" s="34">
        <v>3824</v>
      </c>
      <c r="B7" s="20" t="s">
        <v>5</v>
      </c>
      <c r="C7" s="20" t="s">
        <v>7</v>
      </c>
      <c r="D7" s="20" t="s">
        <v>16</v>
      </c>
      <c r="E7" s="21">
        <v>39369</v>
      </c>
      <c r="F7" s="46">
        <f>($F$2-E7)/365</f>
        <v>11.221917808219178</v>
      </c>
      <c r="G7" s="22">
        <v>68750</v>
      </c>
      <c r="H7" s="23">
        <f>IF(E7&lt;$I$2,G7*$J$2,IF(AND($I$2&lt;E7,E7&lt;=$I$3),G7*$J$3,IF(E7&gt;$I$4,G7*$J$4,0)))</f>
        <v>6187.5</v>
      </c>
      <c r="I7" s="20">
        <f>IF(AND(G$7&lt;$F$3,D$7="Account Rep"),"Lower than Minimum",IF(AND(G$7&gt;=$F$3,D$7="Account Rep"),"Wage same or over than Minimum",0))</f>
        <v>0</v>
      </c>
      <c r="K7" t="s">
        <v>118</v>
      </c>
    </row>
    <row r="8" spans="1:11" x14ac:dyDescent="0.25">
      <c r="A8" s="35">
        <v>4955</v>
      </c>
      <c r="B8" s="17" t="s">
        <v>29</v>
      </c>
      <c r="C8" s="17" t="s">
        <v>8</v>
      </c>
      <c r="D8" s="17" t="s">
        <v>17</v>
      </c>
      <c r="E8" s="18">
        <v>43407</v>
      </c>
      <c r="F8" s="46">
        <f t="shared" ref="F8:F26" si="0">($F$2-E8)/365</f>
        <v>0.15890410958904111</v>
      </c>
      <c r="G8" s="19">
        <v>49575</v>
      </c>
      <c r="H8" s="23">
        <f t="shared" ref="H8:H26" si="1">IF(E8&lt;$I$2,G8*$J$2,IF(AND($I$2&lt;E8,E8&lt;=$I$3),G8*$J$3,IF(E8&gt;$I$4,G8*$J$4,0)))</f>
        <v>1487.25</v>
      </c>
      <c r="I8" s="20">
        <f t="shared" ref="I8:I26" si="2">IF(AND(G$7&lt;$F$3,D$7="Account Rep"),"Lower than Minimum",IF(AND(G$7&gt;=$F$3,D$7="Account Rep"),"Wage same or over than Minimum",0))</f>
        <v>0</v>
      </c>
    </row>
    <row r="9" spans="1:11" x14ac:dyDescent="0.25">
      <c r="A9" s="35">
        <v>2521</v>
      </c>
      <c r="B9" s="17" t="s">
        <v>6</v>
      </c>
      <c r="C9" s="17" t="s">
        <v>9</v>
      </c>
      <c r="D9" s="17" t="s">
        <v>17</v>
      </c>
      <c r="E9" s="18">
        <v>41804</v>
      </c>
      <c r="F9" s="46">
        <f t="shared" si="0"/>
        <v>4.5506849315068489</v>
      </c>
      <c r="G9" s="19">
        <v>46000</v>
      </c>
      <c r="H9" s="23">
        <f t="shared" si="1"/>
        <v>2300</v>
      </c>
      <c r="I9" s="20">
        <f t="shared" si="2"/>
        <v>0</v>
      </c>
    </row>
    <row r="10" spans="1:11" x14ac:dyDescent="0.25">
      <c r="A10" s="35">
        <v>4453</v>
      </c>
      <c r="B10" s="17" t="s">
        <v>11</v>
      </c>
      <c r="C10" s="17" t="s">
        <v>9</v>
      </c>
      <c r="D10" s="17" t="s">
        <v>16</v>
      </c>
      <c r="E10" s="18">
        <v>39881</v>
      </c>
      <c r="F10" s="46">
        <f t="shared" si="0"/>
        <v>9.8191780821917813</v>
      </c>
      <c r="G10" s="19">
        <v>75800</v>
      </c>
      <c r="H10" s="23">
        <f t="shared" si="1"/>
        <v>6822</v>
      </c>
      <c r="I10" s="20">
        <f t="shared" si="2"/>
        <v>0</v>
      </c>
    </row>
    <row r="11" spans="1:11" x14ac:dyDescent="0.25">
      <c r="A11" s="35">
        <v>2967</v>
      </c>
      <c r="B11" s="17" t="s">
        <v>23</v>
      </c>
      <c r="C11" s="17" t="s">
        <v>8</v>
      </c>
      <c r="D11" s="17" t="s">
        <v>17</v>
      </c>
      <c r="E11" s="18">
        <v>41977</v>
      </c>
      <c r="F11" s="46">
        <f t="shared" si="0"/>
        <v>4.0767123287671234</v>
      </c>
      <c r="G11" s="19">
        <v>66500</v>
      </c>
      <c r="H11" s="23">
        <f t="shared" si="1"/>
        <v>3325</v>
      </c>
      <c r="I11" s="20">
        <f t="shared" si="2"/>
        <v>0</v>
      </c>
    </row>
    <row r="12" spans="1:11" x14ac:dyDescent="0.25">
      <c r="A12" s="35">
        <v>2645</v>
      </c>
      <c r="B12" s="17" t="s">
        <v>28</v>
      </c>
      <c r="C12" s="17" t="s">
        <v>7</v>
      </c>
      <c r="D12" s="17" t="s">
        <v>17</v>
      </c>
      <c r="E12" s="18">
        <v>41795</v>
      </c>
      <c r="F12" s="46">
        <f t="shared" si="0"/>
        <v>4.5753424657534243</v>
      </c>
      <c r="G12" s="19">
        <v>43750</v>
      </c>
      <c r="H12" s="23">
        <f t="shared" si="1"/>
        <v>2187.5</v>
      </c>
      <c r="I12" s="20">
        <f t="shared" si="2"/>
        <v>0</v>
      </c>
    </row>
    <row r="13" spans="1:11" x14ac:dyDescent="0.25">
      <c r="A13" s="35">
        <v>1268</v>
      </c>
      <c r="B13" s="17" t="s">
        <v>13</v>
      </c>
      <c r="C13" s="17" t="s">
        <v>7</v>
      </c>
      <c r="D13" s="17" t="s">
        <v>17</v>
      </c>
      <c r="E13" s="18">
        <v>42250</v>
      </c>
      <c r="F13" s="46">
        <f t="shared" si="0"/>
        <v>3.3287671232876712</v>
      </c>
      <c r="G13" s="19">
        <v>45250</v>
      </c>
      <c r="H13" s="23">
        <f t="shared" si="1"/>
        <v>1357.5</v>
      </c>
      <c r="I13" s="20">
        <f t="shared" si="2"/>
        <v>0</v>
      </c>
    </row>
    <row r="14" spans="1:11" x14ac:dyDescent="0.25">
      <c r="A14" s="35">
        <v>4458</v>
      </c>
      <c r="B14" s="17" t="s">
        <v>22</v>
      </c>
      <c r="C14" s="17" t="s">
        <v>7</v>
      </c>
      <c r="D14" s="17" t="s">
        <v>17</v>
      </c>
      <c r="E14" s="18">
        <v>41839</v>
      </c>
      <c r="F14" s="46">
        <f t="shared" si="0"/>
        <v>4.4547945205479449</v>
      </c>
      <c r="G14" s="19">
        <v>47240</v>
      </c>
      <c r="H14" s="23">
        <f t="shared" si="1"/>
        <v>2362</v>
      </c>
      <c r="I14" s="20">
        <f t="shared" si="2"/>
        <v>0</v>
      </c>
    </row>
    <row r="15" spans="1:11" x14ac:dyDescent="0.25">
      <c r="A15" s="35">
        <v>1370</v>
      </c>
      <c r="B15" s="17" t="s">
        <v>19</v>
      </c>
      <c r="C15" s="17" t="s">
        <v>7</v>
      </c>
      <c r="D15" s="17" t="s">
        <v>17</v>
      </c>
      <c r="E15" s="18">
        <v>41900</v>
      </c>
      <c r="F15" s="46">
        <f t="shared" si="0"/>
        <v>4.2876712328767121</v>
      </c>
      <c r="G15" s="19">
        <v>47835</v>
      </c>
      <c r="H15" s="23">
        <f t="shared" si="1"/>
        <v>2391.75</v>
      </c>
      <c r="I15" s="20">
        <f t="shared" si="2"/>
        <v>0</v>
      </c>
    </row>
    <row r="16" spans="1:11" x14ac:dyDescent="0.25">
      <c r="A16" s="35">
        <v>2848</v>
      </c>
      <c r="B16" s="17" t="s">
        <v>15</v>
      </c>
      <c r="C16" s="17" t="s">
        <v>9</v>
      </c>
      <c r="D16" s="17" t="s">
        <v>17</v>
      </c>
      <c r="E16" s="18">
        <v>42658</v>
      </c>
      <c r="F16" s="46">
        <f t="shared" si="0"/>
        <v>2.2109589041095892</v>
      </c>
      <c r="G16" s="19">
        <v>46725</v>
      </c>
      <c r="H16" s="23">
        <f t="shared" si="1"/>
        <v>1401.75</v>
      </c>
      <c r="I16" s="20">
        <f t="shared" si="2"/>
        <v>0</v>
      </c>
    </row>
    <row r="17" spans="1:10" x14ac:dyDescent="0.25">
      <c r="A17" s="35">
        <v>3996</v>
      </c>
      <c r="B17" s="17" t="s">
        <v>27</v>
      </c>
      <c r="C17" s="17" t="s">
        <v>9</v>
      </c>
      <c r="D17" s="17" t="s">
        <v>17</v>
      </c>
      <c r="E17" s="18">
        <v>42053</v>
      </c>
      <c r="F17" s="46">
        <f>($F$2-E17)/365</f>
        <v>3.8684931506849316</v>
      </c>
      <c r="G17" s="19">
        <v>45000</v>
      </c>
      <c r="H17" s="23">
        <f t="shared" si="1"/>
        <v>1350</v>
      </c>
      <c r="I17" s="20">
        <f t="shared" si="2"/>
        <v>0</v>
      </c>
    </row>
    <row r="18" spans="1:10" x14ac:dyDescent="0.25">
      <c r="A18" s="35">
        <v>4070</v>
      </c>
      <c r="B18" s="17" t="s">
        <v>24</v>
      </c>
      <c r="C18" s="17" t="s">
        <v>8</v>
      </c>
      <c r="D18" s="17" t="s">
        <v>17</v>
      </c>
      <c r="E18" s="18">
        <v>42097</v>
      </c>
      <c r="F18" s="46">
        <f t="shared" si="0"/>
        <v>3.7479452054794522</v>
      </c>
      <c r="G18" s="19">
        <v>45125</v>
      </c>
      <c r="H18" s="23">
        <f t="shared" si="1"/>
        <v>1353.75</v>
      </c>
      <c r="I18" s="20">
        <f t="shared" si="2"/>
        <v>0</v>
      </c>
    </row>
    <row r="19" spans="1:10" x14ac:dyDescent="0.25">
      <c r="A19" s="35">
        <v>3099</v>
      </c>
      <c r="B19" s="17" t="s">
        <v>20</v>
      </c>
      <c r="C19" s="17" t="s">
        <v>8</v>
      </c>
      <c r="D19" s="17" t="s">
        <v>16</v>
      </c>
      <c r="E19" s="18">
        <v>40560</v>
      </c>
      <c r="F19" s="46">
        <f t="shared" si="0"/>
        <v>7.9589041095890414</v>
      </c>
      <c r="G19" s="19">
        <v>75000</v>
      </c>
      <c r="H19" s="23">
        <f t="shared" si="1"/>
        <v>3750</v>
      </c>
      <c r="I19" s="20">
        <f t="shared" si="2"/>
        <v>0</v>
      </c>
      <c r="J19" s="29"/>
    </row>
    <row r="20" spans="1:10" x14ac:dyDescent="0.25">
      <c r="A20" s="35">
        <v>2698</v>
      </c>
      <c r="B20" s="17" t="s">
        <v>18</v>
      </c>
      <c r="C20" s="17" t="s">
        <v>7</v>
      </c>
      <c r="D20" s="17" t="s">
        <v>17</v>
      </c>
      <c r="E20" s="18">
        <v>41014</v>
      </c>
      <c r="F20" s="46">
        <f t="shared" si="0"/>
        <v>6.7150684931506852</v>
      </c>
      <c r="G20" s="19">
        <v>49750</v>
      </c>
      <c r="H20" s="23">
        <f t="shared" si="1"/>
        <v>2487.5</v>
      </c>
      <c r="I20" s="20">
        <f t="shared" si="2"/>
        <v>0</v>
      </c>
    </row>
    <row r="21" spans="1:10" x14ac:dyDescent="0.25">
      <c r="A21" s="35">
        <v>2611</v>
      </c>
      <c r="B21" s="17" t="s">
        <v>10</v>
      </c>
      <c r="C21" s="17" t="s">
        <v>8</v>
      </c>
      <c r="D21" s="17" t="s">
        <v>17</v>
      </c>
      <c r="E21" s="18">
        <v>42962</v>
      </c>
      <c r="F21" s="46">
        <f t="shared" si="0"/>
        <v>1.3780821917808219</v>
      </c>
      <c r="G21" s="19">
        <v>66900</v>
      </c>
      <c r="H21" s="23">
        <f t="shared" si="1"/>
        <v>2007</v>
      </c>
      <c r="I21" s="20">
        <f t="shared" si="2"/>
        <v>0</v>
      </c>
    </row>
    <row r="22" spans="1:10" x14ac:dyDescent="0.25">
      <c r="A22" s="35">
        <v>1256</v>
      </c>
      <c r="B22" s="17" t="s">
        <v>21</v>
      </c>
      <c r="C22" s="17" t="s">
        <v>7</v>
      </c>
      <c r="D22" s="17" t="s">
        <v>17</v>
      </c>
      <c r="E22" s="18">
        <v>42312</v>
      </c>
      <c r="F22" s="46">
        <f t="shared" si="0"/>
        <v>3.1589041095890411</v>
      </c>
      <c r="G22" s="19">
        <v>45100</v>
      </c>
      <c r="H22" s="23">
        <f t="shared" si="1"/>
        <v>1353</v>
      </c>
      <c r="I22" s="20">
        <f t="shared" si="2"/>
        <v>0</v>
      </c>
    </row>
    <row r="23" spans="1:10" x14ac:dyDescent="0.25">
      <c r="A23" s="35">
        <v>2009</v>
      </c>
      <c r="B23" s="17" t="s">
        <v>26</v>
      </c>
      <c r="C23" s="17" t="s">
        <v>7</v>
      </c>
      <c r="D23" s="17" t="s">
        <v>17</v>
      </c>
      <c r="E23" s="18">
        <v>42565</v>
      </c>
      <c r="F23" s="46">
        <f t="shared" si="0"/>
        <v>2.4657534246575343</v>
      </c>
      <c r="G23" s="19">
        <v>39750</v>
      </c>
      <c r="H23" s="23">
        <f t="shared" si="1"/>
        <v>1192.5</v>
      </c>
      <c r="I23" s="20">
        <f t="shared" si="2"/>
        <v>0</v>
      </c>
    </row>
    <row r="24" spans="1:10" x14ac:dyDescent="0.25">
      <c r="A24" s="35">
        <v>4428</v>
      </c>
      <c r="B24" s="17" t="s">
        <v>12</v>
      </c>
      <c r="C24" s="17" t="s">
        <v>9</v>
      </c>
      <c r="D24" s="17" t="s">
        <v>17</v>
      </c>
      <c r="E24" s="18">
        <v>42682</v>
      </c>
      <c r="F24" s="46">
        <f t="shared" si="0"/>
        <v>2.1452054794520548</v>
      </c>
      <c r="G24" s="19">
        <v>41525</v>
      </c>
      <c r="H24" s="23">
        <f t="shared" si="1"/>
        <v>1245.75</v>
      </c>
      <c r="I24" s="20">
        <f t="shared" si="2"/>
        <v>0</v>
      </c>
    </row>
    <row r="25" spans="1:10" x14ac:dyDescent="0.25">
      <c r="A25" s="35">
        <v>4545</v>
      </c>
      <c r="B25" s="17" t="s">
        <v>25</v>
      </c>
      <c r="C25" s="17" t="s">
        <v>8</v>
      </c>
      <c r="D25" s="17" t="s">
        <v>17</v>
      </c>
      <c r="E25" s="18">
        <v>41014</v>
      </c>
      <c r="F25" s="46">
        <f t="shared" si="0"/>
        <v>6.7150684931506852</v>
      </c>
      <c r="G25" s="19">
        <v>49750</v>
      </c>
      <c r="H25" s="23">
        <f t="shared" si="1"/>
        <v>2487.5</v>
      </c>
      <c r="I25" s="20">
        <f t="shared" si="2"/>
        <v>0</v>
      </c>
    </row>
    <row r="26" spans="1:10" x14ac:dyDescent="0.25">
      <c r="A26" s="35">
        <v>1281</v>
      </c>
      <c r="B26" s="17" t="s">
        <v>14</v>
      </c>
      <c r="C26" s="17" t="s">
        <v>8</v>
      </c>
      <c r="D26" s="17" t="s">
        <v>17</v>
      </c>
      <c r="E26" s="18">
        <v>41670</v>
      </c>
      <c r="F26" s="46">
        <f t="shared" si="0"/>
        <v>4.9178082191780819</v>
      </c>
      <c r="G26" s="19">
        <v>43750</v>
      </c>
      <c r="H26" s="23">
        <f t="shared" si="1"/>
        <v>2187.5</v>
      </c>
      <c r="I26" s="20">
        <f t="shared" si="2"/>
        <v>0</v>
      </c>
    </row>
    <row r="29" spans="1:10" x14ac:dyDescent="0.25">
      <c r="B29" s="8"/>
    </row>
    <row r="34" spans="2:4" x14ac:dyDescent="0.25">
      <c r="C34" s="1"/>
      <c r="D34" s="1"/>
    </row>
    <row r="35" spans="2:4" x14ac:dyDescent="0.25">
      <c r="C35" s="1"/>
      <c r="D35" s="1"/>
    </row>
    <row r="36" spans="2:4" x14ac:dyDescent="0.25">
      <c r="C36" s="5"/>
      <c r="D36" s="5"/>
    </row>
    <row r="42" spans="2:4" x14ac:dyDescent="0.25">
      <c r="B42" s="6"/>
      <c r="C42" s="2"/>
    </row>
  </sheetData>
  <mergeCells count="1">
    <mergeCell ref="C5:E5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1" sqref="H11"/>
    </sheetView>
  </sheetViews>
  <sheetFormatPr defaultRowHeight="15" x14ac:dyDescent="0.25"/>
  <cols>
    <col min="2" max="2" width="12.28515625" customWidth="1"/>
  </cols>
  <sheetData>
    <row r="1" spans="1:4" ht="20.25" x14ac:dyDescent="0.25">
      <c r="A1" s="61" t="s">
        <v>47</v>
      </c>
      <c r="B1" s="61"/>
    </row>
    <row r="3" spans="1:4" ht="15.75" thickBot="1" x14ac:dyDescent="0.3">
      <c r="A3" s="52" t="s">
        <v>70</v>
      </c>
      <c r="B3" s="51" t="s">
        <v>69</v>
      </c>
      <c r="C3" s="51" t="s">
        <v>68</v>
      </c>
      <c r="D3" s="51" t="s">
        <v>67</v>
      </c>
    </row>
    <row r="4" spans="1:4" x14ac:dyDescent="0.25">
      <c r="A4" s="50" t="s">
        <v>66</v>
      </c>
      <c r="B4" s="49">
        <v>1000</v>
      </c>
      <c r="C4">
        <v>2000</v>
      </c>
      <c r="D4">
        <v>2500</v>
      </c>
    </row>
    <row r="5" spans="1:4" x14ac:dyDescent="0.25">
      <c r="A5" s="50" t="s">
        <v>65</v>
      </c>
      <c r="B5" s="49">
        <v>1250</v>
      </c>
      <c r="C5">
        <v>1467</v>
      </c>
      <c r="D5">
        <v>1785</v>
      </c>
    </row>
    <row r="6" spans="1:4" x14ac:dyDescent="0.25">
      <c r="A6" s="50" t="s">
        <v>64</v>
      </c>
      <c r="B6" s="49">
        <v>1879</v>
      </c>
      <c r="C6">
        <v>1548</v>
      </c>
      <c r="D6">
        <v>2100</v>
      </c>
    </row>
    <row r="7" spans="1:4" ht="15.75" thickBot="1" x14ac:dyDescent="0.3">
      <c r="A7" s="48" t="s">
        <v>63</v>
      </c>
      <c r="B7" s="47">
        <f t="shared" ref="B7:D7" si="0">SUM(B4:B6)</f>
        <v>4129</v>
      </c>
      <c r="C7" s="47">
        <f t="shared" si="0"/>
        <v>5015</v>
      </c>
      <c r="D7" s="47">
        <f t="shared" si="0"/>
        <v>6385</v>
      </c>
    </row>
  </sheetData>
  <mergeCells count="1">
    <mergeCell ref="A1:B1"/>
  </mergeCells>
  <dataValidations count="1">
    <dataValidation type="whole" allowBlank="1" showInputMessage="1" showErrorMessage="1" promptTitle="Valid amounts" prompt=" enter the amounts between 1,200 and 1,700" sqref="B4:D6">
      <formula1>1200</formula1>
      <formula2>1700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12" sqref="M12"/>
    </sheetView>
  </sheetViews>
  <sheetFormatPr defaultRowHeight="15" x14ac:dyDescent="0.25"/>
  <cols>
    <col min="2" max="2" width="12.28515625" customWidth="1"/>
  </cols>
  <sheetData>
    <row r="1" spans="1:4" ht="20.25" x14ac:dyDescent="0.25">
      <c r="A1" s="61" t="s">
        <v>47</v>
      </c>
      <c r="B1" s="61"/>
    </row>
    <row r="3" spans="1:4" ht="15.75" thickBot="1" x14ac:dyDescent="0.3">
      <c r="A3" s="52" t="s">
        <v>70</v>
      </c>
      <c r="B3" s="51" t="s">
        <v>69</v>
      </c>
      <c r="C3" s="51" t="s">
        <v>68</v>
      </c>
      <c r="D3" s="51" t="s">
        <v>67</v>
      </c>
    </row>
    <row r="4" spans="1:4" x14ac:dyDescent="0.25">
      <c r="A4" s="50" t="s">
        <v>66</v>
      </c>
      <c r="B4" s="49">
        <v>1000</v>
      </c>
      <c r="C4">
        <v>2000</v>
      </c>
      <c r="D4">
        <v>2500</v>
      </c>
    </row>
    <row r="5" spans="1:4" x14ac:dyDescent="0.25">
      <c r="A5" s="50" t="s">
        <v>65</v>
      </c>
      <c r="B5" s="49">
        <v>1250</v>
      </c>
      <c r="C5">
        <v>1467</v>
      </c>
      <c r="D5">
        <v>1785</v>
      </c>
    </row>
    <row r="6" spans="1:4" x14ac:dyDescent="0.25">
      <c r="A6" s="50" t="s">
        <v>64</v>
      </c>
      <c r="B6" s="49">
        <v>1879</v>
      </c>
      <c r="C6">
        <v>1548</v>
      </c>
      <c r="D6">
        <v>2100</v>
      </c>
    </row>
    <row r="7" spans="1:4" ht="15.75" thickBot="1" x14ac:dyDescent="0.3">
      <c r="A7" s="48" t="s">
        <v>63</v>
      </c>
      <c r="B7" s="47">
        <f t="shared" ref="B7:D7" si="0">SUM(B4:B6)</f>
        <v>4129</v>
      </c>
      <c r="C7" s="47">
        <f t="shared" si="0"/>
        <v>5015</v>
      </c>
      <c r="D7" s="47">
        <f t="shared" si="0"/>
        <v>6385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5" workbookViewId="0">
      <selection activeCell="B42" sqref="B42"/>
    </sheetView>
  </sheetViews>
  <sheetFormatPr defaultRowHeight="15" x14ac:dyDescent="0.25"/>
  <cols>
    <col min="1" max="4" width="16.7109375" customWidth="1"/>
    <col min="5" max="5" width="12.7109375" customWidth="1"/>
    <col min="6" max="6" width="9.85546875" customWidth="1"/>
    <col min="8" max="8" width="26.5703125" bestFit="1" customWidth="1"/>
    <col min="9" max="9" width="13.85546875" customWidth="1"/>
  </cols>
  <sheetData>
    <row r="1" spans="1:7" ht="15.75" thickBot="1" x14ac:dyDescent="0.3">
      <c r="B1" s="58" t="s">
        <v>37</v>
      </c>
      <c r="C1" s="59"/>
      <c r="D1" s="60"/>
    </row>
    <row r="2" spans="1:7" ht="15.75" thickBot="1" x14ac:dyDescent="0.3">
      <c r="A2" s="25" t="s">
        <v>33</v>
      </c>
      <c r="B2" s="24" t="s">
        <v>0</v>
      </c>
      <c r="C2" s="24" t="s">
        <v>1</v>
      </c>
      <c r="D2" s="24" t="s">
        <v>2</v>
      </c>
      <c r="E2" s="24" t="s">
        <v>3</v>
      </c>
      <c r="F2" s="31" t="s">
        <v>4</v>
      </c>
    </row>
    <row r="3" spans="1:7" x14ac:dyDescent="0.25">
      <c r="A3" s="20">
        <v>3824</v>
      </c>
      <c r="B3" s="20" t="s">
        <v>5</v>
      </c>
      <c r="C3" s="20" t="s">
        <v>7</v>
      </c>
      <c r="D3" s="20" t="s">
        <v>16</v>
      </c>
      <c r="E3" s="21">
        <v>39369</v>
      </c>
      <c r="F3" s="22">
        <v>68750</v>
      </c>
      <c r="G3" s="7"/>
    </row>
    <row r="4" spans="1:7" x14ac:dyDescent="0.25">
      <c r="A4" s="17">
        <v>4955</v>
      </c>
      <c r="B4" s="17" t="s">
        <v>29</v>
      </c>
      <c r="C4" s="17" t="s">
        <v>8</v>
      </c>
      <c r="D4" s="17" t="s">
        <v>17</v>
      </c>
      <c r="E4" s="18">
        <v>43407</v>
      </c>
      <c r="F4" s="19">
        <v>49575</v>
      </c>
      <c r="G4" s="7"/>
    </row>
    <row r="5" spans="1:7" x14ac:dyDescent="0.25">
      <c r="A5" s="17">
        <v>2521</v>
      </c>
      <c r="B5" s="17" t="s">
        <v>6</v>
      </c>
      <c r="C5" s="17" t="s">
        <v>9</v>
      </c>
      <c r="D5" s="17" t="s">
        <v>17</v>
      </c>
      <c r="E5" s="18">
        <v>41804</v>
      </c>
      <c r="F5" s="19">
        <v>46000</v>
      </c>
      <c r="G5" s="7"/>
    </row>
    <row r="6" spans="1:7" x14ac:dyDescent="0.25">
      <c r="A6" s="17">
        <v>4453</v>
      </c>
      <c r="B6" s="17" t="s">
        <v>11</v>
      </c>
      <c r="C6" s="17" t="s">
        <v>9</v>
      </c>
      <c r="D6" s="17" t="s">
        <v>16</v>
      </c>
      <c r="E6" s="18">
        <v>39881</v>
      </c>
      <c r="F6" s="19">
        <v>75800</v>
      </c>
      <c r="G6" s="7"/>
    </row>
    <row r="7" spans="1:7" x14ac:dyDescent="0.25">
      <c r="A7" s="17">
        <v>2967</v>
      </c>
      <c r="B7" s="17" t="s">
        <v>23</v>
      </c>
      <c r="C7" s="17" t="s">
        <v>8</v>
      </c>
      <c r="D7" s="17" t="s">
        <v>17</v>
      </c>
      <c r="E7" s="18">
        <v>41977</v>
      </c>
      <c r="F7" s="19">
        <v>46795</v>
      </c>
      <c r="G7" s="7"/>
    </row>
    <row r="8" spans="1:7" x14ac:dyDescent="0.25">
      <c r="A8" s="17">
        <v>2645</v>
      </c>
      <c r="B8" s="17" t="s">
        <v>28</v>
      </c>
      <c r="C8" s="17" t="s">
        <v>7</v>
      </c>
      <c r="D8" s="17" t="s">
        <v>17</v>
      </c>
      <c r="E8" s="18">
        <v>41795</v>
      </c>
      <c r="F8" s="19">
        <v>43750</v>
      </c>
      <c r="G8" s="7"/>
    </row>
    <row r="9" spans="1:7" x14ac:dyDescent="0.25">
      <c r="A9" s="17">
        <v>1268</v>
      </c>
      <c r="B9" s="17" t="s">
        <v>13</v>
      </c>
      <c r="C9" s="17" t="s">
        <v>7</v>
      </c>
      <c r="D9" s="17" t="s">
        <v>17</v>
      </c>
      <c r="E9" s="18">
        <v>42250</v>
      </c>
      <c r="F9" s="19">
        <v>45250</v>
      </c>
      <c r="G9" s="7"/>
    </row>
    <row r="10" spans="1:7" x14ac:dyDescent="0.25">
      <c r="A10" s="17">
        <v>4458</v>
      </c>
      <c r="B10" s="17" t="s">
        <v>22</v>
      </c>
      <c r="C10" s="17" t="s">
        <v>7</v>
      </c>
      <c r="D10" s="17" t="s">
        <v>17</v>
      </c>
      <c r="E10" s="18">
        <v>41839</v>
      </c>
      <c r="F10" s="19">
        <v>47240</v>
      </c>
      <c r="G10" s="7"/>
    </row>
    <row r="11" spans="1:7" x14ac:dyDescent="0.25">
      <c r="A11" s="17">
        <v>1370</v>
      </c>
      <c r="B11" s="17" t="s">
        <v>19</v>
      </c>
      <c r="C11" s="17" t="s">
        <v>7</v>
      </c>
      <c r="D11" s="17" t="s">
        <v>17</v>
      </c>
      <c r="E11" s="18">
        <v>41900</v>
      </c>
      <c r="F11" s="19">
        <v>47835</v>
      </c>
      <c r="G11" s="7"/>
    </row>
    <row r="12" spans="1:7" x14ac:dyDescent="0.25">
      <c r="A12" s="17">
        <v>2848</v>
      </c>
      <c r="B12" s="17" t="s">
        <v>15</v>
      </c>
      <c r="C12" s="17" t="s">
        <v>9</v>
      </c>
      <c r="D12" s="17" t="s">
        <v>17</v>
      </c>
      <c r="E12" s="18">
        <v>42658</v>
      </c>
      <c r="F12" s="19">
        <v>46725</v>
      </c>
      <c r="G12" s="7"/>
    </row>
    <row r="13" spans="1:7" x14ac:dyDescent="0.25">
      <c r="A13" s="17">
        <v>3996</v>
      </c>
      <c r="B13" s="17" t="s">
        <v>27</v>
      </c>
      <c r="C13" s="17" t="s">
        <v>9</v>
      </c>
      <c r="D13" s="17" t="s">
        <v>17</v>
      </c>
      <c r="E13" s="18">
        <v>42053</v>
      </c>
      <c r="F13" s="19">
        <v>45000</v>
      </c>
      <c r="G13" s="7"/>
    </row>
    <row r="14" spans="1:7" x14ac:dyDescent="0.25">
      <c r="A14" s="17">
        <v>4070</v>
      </c>
      <c r="B14" s="17" t="s">
        <v>24</v>
      </c>
      <c r="C14" s="17" t="s">
        <v>8</v>
      </c>
      <c r="D14" s="17" t="s">
        <v>17</v>
      </c>
      <c r="E14" s="18">
        <v>42097</v>
      </c>
      <c r="F14" s="19">
        <v>45125</v>
      </c>
      <c r="G14" s="7"/>
    </row>
    <row r="15" spans="1:7" x14ac:dyDescent="0.25">
      <c r="A15" s="17">
        <v>3099</v>
      </c>
      <c r="B15" s="17" t="s">
        <v>20</v>
      </c>
      <c r="C15" s="17" t="s">
        <v>8</v>
      </c>
      <c r="D15" s="17" t="s">
        <v>16</v>
      </c>
      <c r="E15" s="18">
        <v>40560</v>
      </c>
      <c r="F15" s="19">
        <v>65500</v>
      </c>
      <c r="G15" s="7"/>
    </row>
    <row r="16" spans="1:7" x14ac:dyDescent="0.25">
      <c r="A16" s="17">
        <v>2698</v>
      </c>
      <c r="B16" s="17" t="s">
        <v>18</v>
      </c>
      <c r="C16" s="17" t="s">
        <v>7</v>
      </c>
      <c r="D16" s="17" t="s">
        <v>17</v>
      </c>
      <c r="E16" s="18">
        <v>41014</v>
      </c>
      <c r="F16" s="19">
        <v>49750</v>
      </c>
      <c r="G16" s="7"/>
    </row>
    <row r="17" spans="1:7" x14ac:dyDescent="0.25">
      <c r="A17" s="17">
        <v>2611</v>
      </c>
      <c r="B17" s="17" t="s">
        <v>10</v>
      </c>
      <c r="C17" s="17" t="s">
        <v>8</v>
      </c>
      <c r="D17" s="17" t="s">
        <v>17</v>
      </c>
      <c r="E17" s="18">
        <v>42962</v>
      </c>
      <c r="F17" s="19">
        <v>41000</v>
      </c>
      <c r="G17" s="7"/>
    </row>
    <row r="18" spans="1:7" x14ac:dyDescent="0.25">
      <c r="A18" s="17">
        <v>1256</v>
      </c>
      <c r="B18" s="17" t="s">
        <v>21</v>
      </c>
      <c r="C18" s="17" t="s">
        <v>7</v>
      </c>
      <c r="D18" s="17" t="s">
        <v>17</v>
      </c>
      <c r="E18" s="18">
        <v>42312</v>
      </c>
      <c r="F18" s="19">
        <v>45100</v>
      </c>
      <c r="G18" s="7"/>
    </row>
    <row r="19" spans="1:7" x14ac:dyDescent="0.25">
      <c r="A19" s="17">
        <v>2009</v>
      </c>
      <c r="B19" s="17" t="s">
        <v>26</v>
      </c>
      <c r="C19" s="17" t="s">
        <v>7</v>
      </c>
      <c r="D19" s="17" t="s">
        <v>17</v>
      </c>
      <c r="E19" s="18">
        <v>42565</v>
      </c>
      <c r="F19" s="19">
        <v>39750</v>
      </c>
      <c r="G19" s="7"/>
    </row>
    <row r="20" spans="1:7" x14ac:dyDescent="0.25">
      <c r="A20" s="17">
        <v>4428</v>
      </c>
      <c r="B20" s="17" t="s">
        <v>12</v>
      </c>
      <c r="C20" s="17" t="s">
        <v>9</v>
      </c>
      <c r="D20" s="17" t="s">
        <v>17</v>
      </c>
      <c r="E20" s="18">
        <v>42682</v>
      </c>
      <c r="F20" s="19">
        <v>41525</v>
      </c>
      <c r="G20" s="7"/>
    </row>
    <row r="21" spans="1:7" x14ac:dyDescent="0.25">
      <c r="A21" s="17">
        <v>4545</v>
      </c>
      <c r="B21" s="17" t="s">
        <v>25</v>
      </c>
      <c r="C21" s="17" t="s">
        <v>8</v>
      </c>
      <c r="D21" s="17" t="s">
        <v>17</v>
      </c>
      <c r="E21" s="18">
        <v>41014</v>
      </c>
      <c r="F21" s="19">
        <v>49750</v>
      </c>
      <c r="G21" s="7"/>
    </row>
    <row r="22" spans="1:7" x14ac:dyDescent="0.25">
      <c r="A22" s="17">
        <v>1281</v>
      </c>
      <c r="B22" s="17" t="s">
        <v>14</v>
      </c>
      <c r="C22" s="17" t="s">
        <v>8</v>
      </c>
      <c r="D22" s="17" t="s">
        <v>17</v>
      </c>
      <c r="E22" s="18">
        <v>41670</v>
      </c>
      <c r="F22" s="19">
        <v>43750</v>
      </c>
      <c r="G22" s="7"/>
    </row>
    <row r="24" spans="1:7" ht="15.75" thickBot="1" x14ac:dyDescent="0.3">
      <c r="A24" s="15" t="s">
        <v>30</v>
      </c>
    </row>
    <row r="25" spans="1:7" ht="15.75" thickBot="1" x14ac:dyDescent="0.3">
      <c r="A25" s="25" t="s">
        <v>33</v>
      </c>
      <c r="B25" s="24" t="s">
        <v>0</v>
      </c>
      <c r="C25" s="24" t="s">
        <v>1</v>
      </c>
      <c r="D25" s="24" t="s">
        <v>2</v>
      </c>
      <c r="E25" s="24" t="s">
        <v>3</v>
      </c>
      <c r="F25" s="31" t="s">
        <v>4</v>
      </c>
    </row>
    <row r="26" spans="1:7" x14ac:dyDescent="0.25">
      <c r="C26" t="s">
        <v>8</v>
      </c>
      <c r="D26" t="s">
        <v>17</v>
      </c>
    </row>
    <row r="29" spans="1:7" ht="15.75" thickBot="1" x14ac:dyDescent="0.3">
      <c r="A29" s="15" t="s">
        <v>31</v>
      </c>
    </row>
    <row r="30" spans="1:7" ht="15.75" thickBot="1" x14ac:dyDescent="0.3">
      <c r="A30" s="25" t="s">
        <v>33</v>
      </c>
      <c r="B30" s="24" t="s">
        <v>0</v>
      </c>
      <c r="C30" s="24" t="s">
        <v>1</v>
      </c>
      <c r="D30" s="24" t="s">
        <v>2</v>
      </c>
      <c r="E30" s="24" t="s">
        <v>3</v>
      </c>
      <c r="F30" s="31" t="s">
        <v>4</v>
      </c>
    </row>
    <row r="31" spans="1:7" x14ac:dyDescent="0.25">
      <c r="A31" s="17">
        <v>4955</v>
      </c>
      <c r="B31" s="17" t="s">
        <v>29</v>
      </c>
      <c r="C31" s="17" t="s">
        <v>8</v>
      </c>
      <c r="D31" s="17" t="s">
        <v>17</v>
      </c>
      <c r="E31" s="18">
        <v>43407</v>
      </c>
      <c r="F31" s="19">
        <v>49575</v>
      </c>
    </row>
    <row r="32" spans="1:7" x14ac:dyDescent="0.25">
      <c r="A32" s="17">
        <v>2967</v>
      </c>
      <c r="B32" s="17" t="s">
        <v>23</v>
      </c>
      <c r="C32" s="17" t="s">
        <v>8</v>
      </c>
      <c r="D32" s="17" t="s">
        <v>17</v>
      </c>
      <c r="E32" s="18">
        <v>41977</v>
      </c>
      <c r="F32" s="19">
        <v>46795</v>
      </c>
    </row>
    <row r="33" spans="1:6" x14ac:dyDescent="0.25">
      <c r="A33" s="17">
        <v>4070</v>
      </c>
      <c r="B33" s="17" t="s">
        <v>24</v>
      </c>
      <c r="C33" s="17" t="s">
        <v>8</v>
      </c>
      <c r="D33" s="17" t="s">
        <v>17</v>
      </c>
      <c r="E33" s="18">
        <v>42097</v>
      </c>
      <c r="F33" s="19">
        <v>45125</v>
      </c>
    </row>
    <row r="34" spans="1:6" x14ac:dyDescent="0.25">
      <c r="A34" s="17">
        <v>2611</v>
      </c>
      <c r="B34" s="17" t="s">
        <v>10</v>
      </c>
      <c r="C34" s="17" t="s">
        <v>8</v>
      </c>
      <c r="D34" s="17" t="s">
        <v>17</v>
      </c>
      <c r="E34" s="18">
        <v>42962</v>
      </c>
      <c r="F34" s="19">
        <v>41000</v>
      </c>
    </row>
    <row r="35" spans="1:6" x14ac:dyDescent="0.25">
      <c r="A35" s="17">
        <v>4545</v>
      </c>
      <c r="B35" s="17" t="s">
        <v>25</v>
      </c>
      <c r="C35" s="17" t="s">
        <v>8</v>
      </c>
      <c r="D35" s="17" t="s">
        <v>17</v>
      </c>
      <c r="E35" s="18">
        <v>41014</v>
      </c>
      <c r="F35" s="19">
        <v>49750</v>
      </c>
    </row>
    <row r="36" spans="1:6" x14ac:dyDescent="0.25">
      <c r="A36" s="17">
        <v>1281</v>
      </c>
      <c r="B36" s="17" t="s">
        <v>14</v>
      </c>
      <c r="C36" s="17" t="s">
        <v>8</v>
      </c>
      <c r="D36" s="17" t="s">
        <v>17</v>
      </c>
      <c r="E36" s="18">
        <v>41670</v>
      </c>
      <c r="F36" s="19">
        <v>43750</v>
      </c>
    </row>
  </sheetData>
  <mergeCells count="1">
    <mergeCell ref="B1:D1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E18" sqref="E18"/>
    </sheetView>
  </sheetViews>
  <sheetFormatPr defaultRowHeight="15" x14ac:dyDescent="0.25"/>
  <cols>
    <col min="1" max="4" width="16.7109375" customWidth="1"/>
    <col min="5" max="5" width="12.7109375" customWidth="1"/>
    <col min="6" max="6" width="9.85546875" customWidth="1"/>
    <col min="8" max="8" width="26.5703125" bestFit="1" customWidth="1"/>
    <col min="9" max="9" width="13.85546875" customWidth="1"/>
  </cols>
  <sheetData>
    <row r="1" spans="1:9" ht="15.75" thickBot="1" x14ac:dyDescent="0.3">
      <c r="B1" s="58" t="s">
        <v>37</v>
      </c>
      <c r="C1" s="59"/>
      <c r="D1" s="60"/>
    </row>
    <row r="2" spans="1:9" ht="15.75" thickBot="1" x14ac:dyDescent="0.3">
      <c r="A2" s="25" t="s">
        <v>33</v>
      </c>
      <c r="B2" s="24" t="s">
        <v>0</v>
      </c>
      <c r="C2" s="24" t="s">
        <v>1</v>
      </c>
      <c r="D2" s="24" t="s">
        <v>2</v>
      </c>
      <c r="E2" s="24" t="s">
        <v>3</v>
      </c>
      <c r="F2" s="31" t="s">
        <v>4</v>
      </c>
      <c r="H2" s="16" t="s">
        <v>32</v>
      </c>
      <c r="I2" s="14"/>
    </row>
    <row r="3" spans="1:9" x14ac:dyDescent="0.25">
      <c r="A3" s="20">
        <v>3824</v>
      </c>
      <c r="B3" s="20" t="s">
        <v>5</v>
      </c>
      <c r="C3" s="20" t="s">
        <v>7</v>
      </c>
      <c r="D3" s="20" t="s">
        <v>16</v>
      </c>
      <c r="E3" s="21">
        <v>39369</v>
      </c>
      <c r="F3" s="22">
        <v>68750</v>
      </c>
      <c r="G3" s="7"/>
      <c r="H3" s="3" t="s">
        <v>55</v>
      </c>
      <c r="I3" s="1">
        <f>DAVERAGE(A2:F22,F2,A25:F26)</f>
        <v>45999.166666666664</v>
      </c>
    </row>
    <row r="4" spans="1:9" x14ac:dyDescent="0.25">
      <c r="A4" s="17">
        <v>4955</v>
      </c>
      <c r="B4" s="17" t="s">
        <v>29</v>
      </c>
      <c r="C4" s="17" t="s">
        <v>8</v>
      </c>
      <c r="D4" s="17" t="s">
        <v>17</v>
      </c>
      <c r="E4" s="18">
        <v>43407</v>
      </c>
      <c r="F4" s="19">
        <v>49575</v>
      </c>
      <c r="G4" s="7"/>
      <c r="H4" s="3" t="s">
        <v>56</v>
      </c>
      <c r="I4" s="1">
        <f>DMIN(A2:F22,F2,A25:F26)</f>
        <v>41000</v>
      </c>
    </row>
    <row r="5" spans="1:9" x14ac:dyDescent="0.25">
      <c r="A5" s="17">
        <v>2521</v>
      </c>
      <c r="B5" s="17" t="s">
        <v>6</v>
      </c>
      <c r="C5" s="17" t="s">
        <v>9</v>
      </c>
      <c r="D5" s="17" t="s">
        <v>17</v>
      </c>
      <c r="E5" s="18">
        <v>41804</v>
      </c>
      <c r="F5" s="19">
        <v>46000</v>
      </c>
      <c r="G5" s="7"/>
      <c r="H5" s="3" t="s">
        <v>57</v>
      </c>
      <c r="I5" s="1">
        <f>DMAX(A2:F22,F2,A25:F26)</f>
        <v>49750</v>
      </c>
    </row>
    <row r="6" spans="1:9" x14ac:dyDescent="0.25">
      <c r="A6" s="17">
        <v>4453</v>
      </c>
      <c r="B6" s="17" t="s">
        <v>11</v>
      </c>
      <c r="C6" s="17" t="s">
        <v>9</v>
      </c>
      <c r="D6" s="17" t="s">
        <v>16</v>
      </c>
      <c r="E6" s="18">
        <v>39881</v>
      </c>
      <c r="F6" s="19">
        <v>75800</v>
      </c>
      <c r="G6" s="7"/>
      <c r="H6" s="3" t="s">
        <v>58</v>
      </c>
      <c r="I6" s="5">
        <f>DCOUNT(A2:F22,F2,A25:F26)</f>
        <v>6</v>
      </c>
    </row>
    <row r="7" spans="1:9" x14ac:dyDescent="0.25">
      <c r="A7" s="17">
        <v>2967</v>
      </c>
      <c r="B7" s="17" t="s">
        <v>23</v>
      </c>
      <c r="C7" s="17" t="s">
        <v>8</v>
      </c>
      <c r="D7" s="17" t="s">
        <v>17</v>
      </c>
      <c r="E7" s="18">
        <v>41977</v>
      </c>
      <c r="F7" s="19">
        <v>46795</v>
      </c>
      <c r="G7" s="7"/>
    </row>
    <row r="8" spans="1:9" x14ac:dyDescent="0.25">
      <c r="A8" s="17">
        <v>2645</v>
      </c>
      <c r="B8" s="17" t="s">
        <v>28</v>
      </c>
      <c r="C8" s="17" t="s">
        <v>7</v>
      </c>
      <c r="D8" s="17" t="s">
        <v>17</v>
      </c>
      <c r="E8" s="18">
        <v>41795</v>
      </c>
      <c r="F8" s="19">
        <v>43750</v>
      </c>
      <c r="G8" s="7"/>
    </row>
    <row r="9" spans="1:9" x14ac:dyDescent="0.25">
      <c r="A9" s="17">
        <v>1268</v>
      </c>
      <c r="B9" s="17" t="s">
        <v>13</v>
      </c>
      <c r="C9" s="17" t="s">
        <v>7</v>
      </c>
      <c r="D9" s="17" t="s">
        <v>17</v>
      </c>
      <c r="E9" s="18">
        <v>42250</v>
      </c>
      <c r="F9" s="19">
        <v>45250</v>
      </c>
      <c r="G9" s="7"/>
    </row>
    <row r="10" spans="1:9" x14ac:dyDescent="0.25">
      <c r="A10" s="17">
        <v>4458</v>
      </c>
      <c r="B10" s="17" t="s">
        <v>22</v>
      </c>
      <c r="C10" s="17" t="s">
        <v>7</v>
      </c>
      <c r="D10" s="17" t="s">
        <v>17</v>
      </c>
      <c r="E10" s="18">
        <v>41839</v>
      </c>
      <c r="F10" s="19">
        <v>47240</v>
      </c>
      <c r="G10" s="7"/>
    </row>
    <row r="11" spans="1:9" x14ac:dyDescent="0.25">
      <c r="A11" s="17">
        <v>1370</v>
      </c>
      <c r="B11" s="17" t="s">
        <v>19</v>
      </c>
      <c r="C11" s="17" t="s">
        <v>7</v>
      </c>
      <c r="D11" s="17" t="s">
        <v>17</v>
      </c>
      <c r="E11" s="18">
        <v>41900</v>
      </c>
      <c r="F11" s="19">
        <v>47835</v>
      </c>
      <c r="G11" s="7"/>
    </row>
    <row r="12" spans="1:9" x14ac:dyDescent="0.25">
      <c r="A12" s="17">
        <v>2848</v>
      </c>
      <c r="B12" s="17" t="s">
        <v>15</v>
      </c>
      <c r="C12" s="17" t="s">
        <v>9</v>
      </c>
      <c r="D12" s="17" t="s">
        <v>17</v>
      </c>
      <c r="E12" s="18">
        <v>42658</v>
      </c>
      <c r="F12" s="19">
        <v>46725</v>
      </c>
      <c r="G12" s="7"/>
    </row>
    <row r="13" spans="1:9" x14ac:dyDescent="0.25">
      <c r="A13" s="17">
        <v>3996</v>
      </c>
      <c r="B13" s="17" t="s">
        <v>27</v>
      </c>
      <c r="C13" s="17" t="s">
        <v>9</v>
      </c>
      <c r="D13" s="17" t="s">
        <v>17</v>
      </c>
      <c r="E13" s="18">
        <v>42053</v>
      </c>
      <c r="F13" s="19">
        <v>45000</v>
      </c>
      <c r="G13" s="7"/>
    </row>
    <row r="14" spans="1:9" x14ac:dyDescent="0.25">
      <c r="A14" s="17">
        <v>4070</v>
      </c>
      <c r="B14" s="17" t="s">
        <v>24</v>
      </c>
      <c r="C14" s="17" t="s">
        <v>8</v>
      </c>
      <c r="D14" s="17" t="s">
        <v>17</v>
      </c>
      <c r="E14" s="18">
        <v>42097</v>
      </c>
      <c r="F14" s="19">
        <v>45125</v>
      </c>
      <c r="G14" s="7"/>
    </row>
    <row r="15" spans="1:9" x14ac:dyDescent="0.25">
      <c r="A15" s="17">
        <v>3099</v>
      </c>
      <c r="B15" s="17" t="s">
        <v>20</v>
      </c>
      <c r="C15" s="17" t="s">
        <v>8</v>
      </c>
      <c r="D15" s="17" t="s">
        <v>16</v>
      </c>
      <c r="E15" s="18">
        <v>40560</v>
      </c>
      <c r="F15" s="19">
        <v>65500</v>
      </c>
      <c r="G15" s="7"/>
    </row>
    <row r="16" spans="1:9" x14ac:dyDescent="0.25">
      <c r="A16" s="17">
        <v>2698</v>
      </c>
      <c r="B16" s="17" t="s">
        <v>18</v>
      </c>
      <c r="C16" s="17" t="s">
        <v>7</v>
      </c>
      <c r="D16" s="17" t="s">
        <v>17</v>
      </c>
      <c r="E16" s="18">
        <v>41014</v>
      </c>
      <c r="F16" s="19">
        <v>49750</v>
      </c>
      <c r="G16" s="7"/>
    </row>
    <row r="17" spans="1:7" x14ac:dyDescent="0.25">
      <c r="A17" s="17">
        <v>2611</v>
      </c>
      <c r="B17" s="17" t="s">
        <v>10</v>
      </c>
      <c r="C17" s="17" t="s">
        <v>8</v>
      </c>
      <c r="D17" s="17" t="s">
        <v>17</v>
      </c>
      <c r="E17" s="18">
        <v>42962</v>
      </c>
      <c r="F17" s="19">
        <v>41000</v>
      </c>
      <c r="G17" s="7"/>
    </row>
    <row r="18" spans="1:7" x14ac:dyDescent="0.25">
      <c r="A18" s="17">
        <v>1256</v>
      </c>
      <c r="B18" s="17" t="s">
        <v>21</v>
      </c>
      <c r="C18" s="17" t="s">
        <v>7</v>
      </c>
      <c r="D18" s="17" t="s">
        <v>17</v>
      </c>
      <c r="E18" s="18">
        <v>42312</v>
      </c>
      <c r="F18" s="19">
        <v>45100</v>
      </c>
      <c r="G18" s="7"/>
    </row>
    <row r="19" spans="1:7" x14ac:dyDescent="0.25">
      <c r="A19" s="17">
        <v>2009</v>
      </c>
      <c r="B19" s="17" t="s">
        <v>26</v>
      </c>
      <c r="C19" s="17" t="s">
        <v>7</v>
      </c>
      <c r="D19" s="17" t="s">
        <v>17</v>
      </c>
      <c r="E19" s="18">
        <v>42565</v>
      </c>
      <c r="F19" s="19">
        <v>39750</v>
      </c>
      <c r="G19" s="7"/>
    </row>
    <row r="20" spans="1:7" x14ac:dyDescent="0.25">
      <c r="A20" s="17">
        <v>4428</v>
      </c>
      <c r="B20" s="17" t="s">
        <v>12</v>
      </c>
      <c r="C20" s="17" t="s">
        <v>9</v>
      </c>
      <c r="D20" s="17" t="s">
        <v>17</v>
      </c>
      <c r="E20" s="18">
        <v>42682</v>
      </c>
      <c r="F20" s="19">
        <v>41525</v>
      </c>
      <c r="G20" s="7"/>
    </row>
    <row r="21" spans="1:7" x14ac:dyDescent="0.25">
      <c r="A21" s="17">
        <v>4545</v>
      </c>
      <c r="B21" s="17" t="s">
        <v>25</v>
      </c>
      <c r="C21" s="17" t="s">
        <v>8</v>
      </c>
      <c r="D21" s="17" t="s">
        <v>17</v>
      </c>
      <c r="E21" s="18">
        <v>41014</v>
      </c>
      <c r="F21" s="19">
        <v>49750</v>
      </c>
      <c r="G21" s="7"/>
    </row>
    <row r="22" spans="1:7" x14ac:dyDescent="0.25">
      <c r="A22" s="17">
        <v>1281</v>
      </c>
      <c r="B22" s="17" t="s">
        <v>14</v>
      </c>
      <c r="C22" s="17" t="s">
        <v>8</v>
      </c>
      <c r="D22" s="17" t="s">
        <v>17</v>
      </c>
      <c r="E22" s="18">
        <v>41670</v>
      </c>
      <c r="F22" s="19">
        <v>43750</v>
      </c>
      <c r="G22" s="7"/>
    </row>
    <row r="24" spans="1:7" ht="15.75" thickBot="1" x14ac:dyDescent="0.3">
      <c r="A24" s="15" t="s">
        <v>30</v>
      </c>
    </row>
    <row r="25" spans="1:7" ht="15.75" thickBot="1" x14ac:dyDescent="0.3">
      <c r="A25" s="25" t="s">
        <v>33</v>
      </c>
      <c r="B25" s="24" t="s">
        <v>0</v>
      </c>
      <c r="C25" s="24" t="s">
        <v>1</v>
      </c>
      <c r="D25" s="24" t="s">
        <v>2</v>
      </c>
      <c r="E25" s="24" t="s">
        <v>3</v>
      </c>
      <c r="F25" s="31" t="s">
        <v>4</v>
      </c>
    </row>
    <row r="26" spans="1:7" x14ac:dyDescent="0.25">
      <c r="C26" t="s">
        <v>8</v>
      </c>
      <c r="D26" t="s">
        <v>17</v>
      </c>
    </row>
    <row r="30" spans="1:7" x14ac:dyDescent="0.25">
      <c r="E30" s="41" t="s">
        <v>60</v>
      </c>
    </row>
    <row r="34" spans="4:6" x14ac:dyDescent="0.25">
      <c r="D34" s="4"/>
      <c r="E34" s="13"/>
      <c r="F34" s="7"/>
    </row>
  </sheetData>
  <mergeCells count="1">
    <mergeCell ref="B1:D1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J14" sqref="J14"/>
    </sheetView>
  </sheetViews>
  <sheetFormatPr defaultRowHeight="15" x14ac:dyDescent="0.25"/>
  <cols>
    <col min="2" max="2" width="12.28515625" customWidth="1"/>
  </cols>
  <sheetData>
    <row r="1" spans="1:4" ht="20.25" x14ac:dyDescent="0.25">
      <c r="A1" s="61" t="s">
        <v>47</v>
      </c>
      <c r="B1" s="61"/>
      <c r="C1" s="61"/>
      <c r="D1" s="61"/>
    </row>
    <row r="3" spans="1:4" ht="15.75" thickBot="1" x14ac:dyDescent="0.3">
      <c r="A3" s="52" t="s">
        <v>70</v>
      </c>
      <c r="B3" s="51" t="s">
        <v>69</v>
      </c>
      <c r="C3" s="51" t="s">
        <v>68</v>
      </c>
      <c r="D3" s="51" t="s">
        <v>67</v>
      </c>
    </row>
    <row r="4" spans="1:4" x14ac:dyDescent="0.25">
      <c r="A4" s="50" t="s">
        <v>66</v>
      </c>
      <c r="B4" s="49">
        <v>1000</v>
      </c>
      <c r="C4">
        <v>2000</v>
      </c>
      <c r="D4">
        <v>2500</v>
      </c>
    </row>
    <row r="5" spans="1:4" x14ac:dyDescent="0.25">
      <c r="A5" s="50" t="s">
        <v>65</v>
      </c>
      <c r="B5" s="49">
        <v>1250</v>
      </c>
      <c r="C5">
        <v>1467</v>
      </c>
      <c r="D5">
        <v>1785</v>
      </c>
    </row>
    <row r="6" spans="1:4" x14ac:dyDescent="0.25">
      <c r="A6" s="50" t="s">
        <v>64</v>
      </c>
      <c r="B6" s="49">
        <v>1879</v>
      </c>
      <c r="C6">
        <v>1548</v>
      </c>
      <c r="D6">
        <v>2100</v>
      </c>
    </row>
    <row r="7" spans="1:4" ht="15.75" thickBot="1" x14ac:dyDescent="0.3">
      <c r="A7" s="48" t="s">
        <v>63</v>
      </c>
      <c r="B7" s="47">
        <f t="shared" ref="B7:D7" si="0">SUM(B4:B6)</f>
        <v>4129</v>
      </c>
      <c r="C7" s="47">
        <f t="shared" si="0"/>
        <v>5015</v>
      </c>
      <c r="D7" s="47">
        <f t="shared" si="0"/>
        <v>6385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7" sqref="E17"/>
    </sheetView>
  </sheetViews>
  <sheetFormatPr defaultRowHeight="15" x14ac:dyDescent="0.25"/>
  <cols>
    <col min="2" max="2" width="12.28515625" customWidth="1"/>
  </cols>
  <sheetData>
    <row r="1" spans="1:4" ht="20.25" x14ac:dyDescent="0.25">
      <c r="A1" s="61" t="s">
        <v>71</v>
      </c>
      <c r="B1" s="61"/>
      <c r="C1" s="61"/>
      <c r="D1" s="61"/>
    </row>
    <row r="3" spans="1:4" ht="15.75" thickBot="1" x14ac:dyDescent="0.3">
      <c r="A3" s="52" t="s">
        <v>70</v>
      </c>
      <c r="B3" s="51" t="s">
        <v>69</v>
      </c>
      <c r="C3" s="51" t="s">
        <v>68</v>
      </c>
      <c r="D3" s="51" t="s">
        <v>67</v>
      </c>
    </row>
    <row r="4" spans="1:4" x14ac:dyDescent="0.25">
      <c r="A4" s="50" t="s">
        <v>66</v>
      </c>
      <c r="B4" s="49">
        <v>1548</v>
      </c>
      <c r="C4">
        <v>1800</v>
      </c>
      <c r="D4">
        <v>1321</v>
      </c>
    </row>
    <row r="5" spans="1:4" x14ac:dyDescent="0.25">
      <c r="A5" s="50" t="s">
        <v>65</v>
      </c>
      <c r="B5" s="49">
        <v>1250</v>
      </c>
      <c r="C5">
        <v>1489</v>
      </c>
      <c r="D5">
        <v>1785</v>
      </c>
    </row>
    <row r="6" spans="1:4" x14ac:dyDescent="0.25">
      <c r="A6" s="50" t="s">
        <v>64</v>
      </c>
      <c r="B6" s="49">
        <v>1879</v>
      </c>
      <c r="C6">
        <v>1548</v>
      </c>
      <c r="D6">
        <v>1900</v>
      </c>
    </row>
    <row r="7" spans="1:4" ht="15.75" thickBot="1" x14ac:dyDescent="0.3">
      <c r="A7" s="48" t="s">
        <v>63</v>
      </c>
      <c r="B7" s="47">
        <f t="shared" ref="B7:D7" si="0">SUM(B4:B6)</f>
        <v>4677</v>
      </c>
      <c r="C7" s="47">
        <f t="shared" si="0"/>
        <v>4837</v>
      </c>
      <c r="D7" s="47">
        <f t="shared" si="0"/>
        <v>5006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1" sqref="I11"/>
    </sheetView>
  </sheetViews>
  <sheetFormatPr defaultRowHeight="15" x14ac:dyDescent="0.25"/>
  <cols>
    <col min="2" max="2" width="12.28515625" customWidth="1"/>
  </cols>
  <sheetData>
    <row r="1" spans="1:4" ht="20.25" x14ac:dyDescent="0.25">
      <c r="A1" s="61" t="s">
        <v>48</v>
      </c>
      <c r="B1" s="61"/>
      <c r="C1" s="61"/>
      <c r="D1" s="61"/>
    </row>
    <row r="3" spans="1:4" ht="15.75" thickBot="1" x14ac:dyDescent="0.3">
      <c r="A3" s="52" t="s">
        <v>70</v>
      </c>
      <c r="B3" s="51" t="s">
        <v>69</v>
      </c>
      <c r="C3" s="51" t="s">
        <v>68</v>
      </c>
      <c r="D3" s="51" t="s">
        <v>67</v>
      </c>
    </row>
    <row r="4" spans="1:4" x14ac:dyDescent="0.25">
      <c r="A4" s="50" t="s">
        <v>66</v>
      </c>
      <c r="B4" s="49">
        <v>1100</v>
      </c>
      <c r="C4">
        <v>1900</v>
      </c>
      <c r="D4">
        <v>1398</v>
      </c>
    </row>
    <row r="5" spans="1:4" x14ac:dyDescent="0.25">
      <c r="A5" s="50" t="s">
        <v>65</v>
      </c>
      <c r="B5" s="49">
        <v>1250</v>
      </c>
      <c r="C5">
        <v>1467</v>
      </c>
      <c r="D5">
        <v>1875</v>
      </c>
    </row>
    <row r="6" spans="1:4" x14ac:dyDescent="0.25">
      <c r="A6" s="50" t="s">
        <v>64</v>
      </c>
      <c r="B6" s="49">
        <v>1789</v>
      </c>
      <c r="C6">
        <v>1580</v>
      </c>
      <c r="D6">
        <v>1200</v>
      </c>
    </row>
    <row r="7" spans="1:4" ht="15.75" thickBot="1" x14ac:dyDescent="0.3">
      <c r="A7" s="48" t="s">
        <v>63</v>
      </c>
      <c r="B7" s="47">
        <f t="shared" ref="B7:D7" si="0">SUM(B4:B6)</f>
        <v>4139</v>
      </c>
      <c r="C7" s="47">
        <f t="shared" si="0"/>
        <v>4947</v>
      </c>
      <c r="D7" s="47">
        <f t="shared" si="0"/>
        <v>4473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2009-10-26T01:10:42Z</outs:dateTime>
      <outs:isPinned>true</outs:isPinned>
    </outs:relatedDate>
    <outs:relatedDate>
      <outs:type>2</outs:type>
      <outs:displayName>Created</outs:displayName>
      <outs:dateTime>2009-10-04T16:23:30Z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CFB3726-E0A9-478D-9F49-A973610ED7D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Stats</vt:lpstr>
      <vt:lpstr>Logic-Lookup</vt:lpstr>
      <vt:lpstr>Data Validation</vt:lpstr>
      <vt:lpstr>Pizza</vt:lpstr>
      <vt:lpstr>Advanced Filtering</vt:lpstr>
      <vt:lpstr>Database</vt:lpstr>
      <vt:lpstr>Vancouver</vt:lpstr>
      <vt:lpstr>Victoria</vt:lpstr>
      <vt:lpstr>Kelowna</vt:lpstr>
      <vt:lpstr>Summary</vt:lpstr>
      <vt:lpstr>All windowns</vt:lpstr>
      <vt:lpstr>Movies</vt:lpstr>
      <vt:lpstr>Text functions</vt:lpstr>
      <vt:lpstr>'Advanced Filtering'!Criteria</vt:lpstr>
      <vt:lpstr>'Advanced Filtering'!Extract</vt:lpstr>
      <vt:lpstr>Movies!Movies</vt:lpstr>
      <vt:lpstr>'Text functions'!Movies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Windows User</cp:lastModifiedBy>
  <dcterms:created xsi:type="dcterms:W3CDTF">2009-10-04T16:23:30Z</dcterms:created>
  <dcterms:modified xsi:type="dcterms:W3CDTF">2018-12-08T20:47:52Z</dcterms:modified>
</cp:coreProperties>
</file>