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\BCIT\AdvanceExcel2016\Excel_2016_SDFs\e02_DataFiles\"/>
    </mc:Choice>
  </mc:AlternateContent>
  <bookViews>
    <workbookView xWindow="0" yWindow="0" windowWidth="17970" windowHeight="6450" activeTab="1"/>
  </bookViews>
  <sheets>
    <sheet name="Details" sheetId="1" r:id="rId1"/>
    <sheet name="Payment Info" sheetId="2" r:id="rId2"/>
  </sheets>
  <calcPr calcId="152511"/>
</workbook>
</file>

<file path=xl/calcChain.xml><?xml version="1.0" encoding="utf-8"?>
<calcChain xmlns="http://schemas.openxmlformats.org/spreadsheetml/2006/main">
  <c r="I10" i="2" l="1"/>
  <c r="I11" i="2"/>
  <c r="I12" i="2"/>
  <c r="I13" i="2"/>
  <c r="I9" i="2"/>
  <c r="H10" i="2"/>
  <c r="H11" i="2"/>
  <c r="H12" i="2"/>
  <c r="H13" i="2"/>
  <c r="H9" i="2"/>
  <c r="G10" i="2"/>
  <c r="G11" i="2"/>
  <c r="G12" i="2"/>
  <c r="G13" i="2"/>
  <c r="G9" i="2"/>
  <c r="F8" i="1"/>
  <c r="H9" i="1"/>
  <c r="H10" i="1"/>
  <c r="H11" i="1"/>
  <c r="H12" i="1"/>
  <c r="H8" i="1"/>
  <c r="C16" i="1"/>
  <c r="D16" i="1"/>
  <c r="C17" i="1"/>
  <c r="D17" i="1"/>
  <c r="C18" i="1"/>
  <c r="D18" i="1"/>
  <c r="C19" i="1"/>
  <c r="D19" i="1"/>
  <c r="C20" i="1"/>
  <c r="D20" i="1"/>
  <c r="C21" i="1"/>
  <c r="D21" i="1"/>
  <c r="B21" i="1"/>
  <c r="B20" i="1"/>
  <c r="B19" i="1"/>
  <c r="B18" i="1"/>
  <c r="B17" i="1"/>
  <c r="B16" i="1"/>
  <c r="D9" i="1"/>
  <c r="D10" i="1"/>
  <c r="D11" i="1"/>
  <c r="D12" i="1"/>
  <c r="D8" i="1"/>
  <c r="B4" i="1" l="1"/>
  <c r="I9" i="1" l="1"/>
  <c r="I10" i="1"/>
  <c r="I11" i="1"/>
  <c r="I12" i="1"/>
  <c r="I8" i="1"/>
  <c r="K9" i="1"/>
  <c r="K10" i="1"/>
  <c r="K11" i="1"/>
  <c r="K12" i="1"/>
  <c r="K8" i="1"/>
  <c r="E10" i="2"/>
  <c r="E11" i="2"/>
  <c r="E12" i="2"/>
  <c r="E13" i="2"/>
  <c r="B4" i="2"/>
  <c r="D13" i="2"/>
  <c r="D12" i="2"/>
  <c r="D11" i="2"/>
  <c r="D10" i="2"/>
  <c r="D9" i="2"/>
  <c r="C8" i="1"/>
  <c r="E9" i="2"/>
</calcChain>
</file>

<file path=xl/sharedStrings.xml><?xml version="1.0" encoding="utf-8"?>
<sst xmlns="http://schemas.openxmlformats.org/spreadsheetml/2006/main" count="43" uniqueCount="31">
  <si>
    <t>House Cost</t>
  </si>
  <si>
    <t>Down Payment</t>
  </si>
  <si>
    <t>Amount Financed</t>
  </si>
  <si>
    <t>APR</t>
  </si>
  <si>
    <t>Rate Per Period</t>
  </si>
  <si>
    <t>Years</t>
  </si>
  <si>
    <t>% Financed</t>
  </si>
  <si>
    <t>Date Financed</t>
  </si>
  <si>
    <t>Payoff Year</t>
  </si>
  <si>
    <t>Monthly Payment</t>
  </si>
  <si>
    <t>Monthly PMI</t>
  </si>
  <si>
    <t>Rate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</si>
  <si>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</si>
  <si>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</si>
  <si>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</si>
  <si>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</si>
  <si>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</si>
  <si>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</si>
  <si>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</si>
  <si>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</si>
  <si>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</si>
  <si>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PMI Rate: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</si>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</sst>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4" fillId="0" borderId="0" xfId="0" applyFont="1"/>
    <xf numFmtId="14" fontId="0" fillId="3" borderId="0" xfId="0" applyNumberForma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0" fillId="3" borderId="0" xfId="1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0" fontId="5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44" fontId="0" fillId="3" borderId="0" xfId="1" applyFont="1" applyFill="1"/>
    <xf numFmtId="0" fontId="0" fillId="0" borderId="0" xfId="0" applyNumberFormat="1" applyFill="1"/>
    <xf numFmtId="166" fontId="0" fillId="0" borderId="0" xfId="2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8" fontId="0" fillId="3" borderId="0" xfId="1" applyNumberFormat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F9" sqref="F9"/>
    </sheetView>
  </sheetViews>
  <sheetFormatPr defaultRowHeight="15" x14ac:dyDescent="0.25"/>
  <cols>
    <col min="1" max="1" width="14" customWidth="1"/>
    <col min="2" max="2" width="13.5703125" customWidth="1"/>
    <col min="3" max="3" width="11" customWidth="1"/>
    <col min="4" max="4" width="11.7109375" customWidth="1"/>
    <col min="5" max="6" width="13.28515625" customWidth="1"/>
    <col min="7" max="7" width="8" customWidth="1"/>
    <col min="8" max="8" width="10.5703125" bestFit="1" customWidth="1"/>
    <col min="9" max="9" width="11.28515625" customWidth="1"/>
    <col min="10" max="10" width="11.42578125" customWidth="1"/>
    <col min="11" max="11" width="9.7109375" bestFit="1" customWidth="1"/>
  </cols>
  <sheetData>
    <row r="1" spans="1:11" ht="23.25" x14ac:dyDescent="0.35">
      <c r="A1" s="23" t="s">
        <v>29</v>
      </c>
    </row>
    <row r="3" spans="1:11" ht="18.75" x14ac:dyDescent="0.3">
      <c r="A3" s="29" t="s">
        <v>26</v>
      </c>
      <c r="B3" s="29"/>
    </row>
    <row r="4" spans="1:11" x14ac:dyDescent="0.25">
      <c r="A4" t="s">
        <v>19</v>
      </c>
      <c r="B4" s="11">
        <f ca="1">TODAY()</f>
        <v>43441</v>
      </c>
    </row>
    <row r="5" spans="1:11" x14ac:dyDescent="0.25">
      <c r="A5" t="s">
        <v>27</v>
      </c>
      <c r="B5">
        <v>12</v>
      </c>
    </row>
    <row r="7" spans="1:11" ht="37.5" customHeight="1" x14ac:dyDescent="0.3">
      <c r="A7" s="12" t="s">
        <v>13</v>
      </c>
      <c r="B7" s="13" t="s">
        <v>0</v>
      </c>
      <c r="C7" s="13" t="s">
        <v>1</v>
      </c>
      <c r="D7" s="13" t="s">
        <v>2</v>
      </c>
      <c r="E7" s="13" t="s">
        <v>12</v>
      </c>
      <c r="F7" s="13" t="s">
        <v>4</v>
      </c>
      <c r="G7" s="13" t="s">
        <v>5</v>
      </c>
      <c r="H7" s="13" t="s">
        <v>22</v>
      </c>
      <c r="I7" s="13" t="s">
        <v>6</v>
      </c>
      <c r="J7" s="13" t="s">
        <v>7</v>
      </c>
      <c r="K7" s="13" t="s">
        <v>8</v>
      </c>
    </row>
    <row r="8" spans="1:11" x14ac:dyDescent="0.25">
      <c r="A8" s="3">
        <v>452786</v>
      </c>
      <c r="B8" s="4">
        <v>400000</v>
      </c>
      <c r="C8" s="4">
        <f>B8*0.2</f>
        <v>80000</v>
      </c>
      <c r="D8" s="17">
        <f>B8-C8</f>
        <v>320000</v>
      </c>
      <c r="E8" s="5">
        <v>3.6249999999999998E-2</v>
      </c>
      <c r="F8" s="18">
        <f>E8/B5</f>
        <v>3.0208333333333333E-3</v>
      </c>
      <c r="G8" s="3">
        <v>25</v>
      </c>
      <c r="H8" s="19">
        <f>$B$5*G8</f>
        <v>300</v>
      </c>
      <c r="I8" s="28">
        <f>D8/B8</f>
        <v>0.8</v>
      </c>
      <c r="J8" s="2">
        <v>42491</v>
      </c>
      <c r="K8" s="27">
        <f>YEAR(J8)+G8</f>
        <v>2041</v>
      </c>
    </row>
    <row r="9" spans="1:11" x14ac:dyDescent="0.25">
      <c r="A9" s="3">
        <v>453000</v>
      </c>
      <c r="B9" s="4">
        <v>350000</v>
      </c>
      <c r="C9" s="4">
        <v>60000</v>
      </c>
      <c r="D9" s="17">
        <f t="shared" ref="D9:D12" si="0">B9-C9</f>
        <v>290000</v>
      </c>
      <c r="E9" s="5">
        <v>3.9399999999999998E-2</v>
      </c>
      <c r="F9" s="18"/>
      <c r="G9" s="3">
        <v>30</v>
      </c>
      <c r="H9" s="19">
        <f t="shared" ref="H9:H12" si="1">$B$5*G9</f>
        <v>360</v>
      </c>
      <c r="I9" s="28">
        <f t="shared" ref="I9:I12" si="2">D9/B9</f>
        <v>0.82857142857142863</v>
      </c>
      <c r="J9" s="2">
        <v>42677</v>
      </c>
      <c r="K9" s="27">
        <f t="shared" ref="K9:K12" si="3">YEAR(J9)+G9</f>
        <v>2046</v>
      </c>
    </row>
    <row r="10" spans="1:11" x14ac:dyDescent="0.25">
      <c r="A10" s="3">
        <v>453025</v>
      </c>
      <c r="B10" s="4">
        <v>175500</v>
      </c>
      <c r="C10" s="4">
        <v>30000</v>
      </c>
      <c r="D10" s="17">
        <f t="shared" si="0"/>
        <v>145500</v>
      </c>
      <c r="E10" s="5">
        <v>3.5499999999999997E-2</v>
      </c>
      <c r="F10" s="18"/>
      <c r="G10" s="3">
        <v>25</v>
      </c>
      <c r="H10" s="19">
        <f t="shared" si="1"/>
        <v>300</v>
      </c>
      <c r="I10" s="28">
        <f t="shared" si="2"/>
        <v>0.82905982905982911</v>
      </c>
      <c r="J10" s="2">
        <v>42835</v>
      </c>
      <c r="K10" s="27">
        <f t="shared" si="3"/>
        <v>2042</v>
      </c>
    </row>
    <row r="11" spans="1:11" x14ac:dyDescent="0.25">
      <c r="A11" s="3">
        <v>452600</v>
      </c>
      <c r="B11" s="4">
        <v>265950</v>
      </c>
      <c r="C11" s="4">
        <v>58000</v>
      </c>
      <c r="D11" s="17">
        <f t="shared" si="0"/>
        <v>207950</v>
      </c>
      <c r="E11" s="5">
        <v>2.5000000000000001E-2</v>
      </c>
      <c r="F11" s="18"/>
      <c r="G11" s="3">
        <v>15</v>
      </c>
      <c r="H11" s="19">
        <f t="shared" si="1"/>
        <v>180</v>
      </c>
      <c r="I11" s="28">
        <f t="shared" si="2"/>
        <v>0.78191389358902053</v>
      </c>
      <c r="J11" s="2">
        <v>43022</v>
      </c>
      <c r="K11" s="27">
        <f t="shared" si="3"/>
        <v>2032</v>
      </c>
    </row>
    <row r="12" spans="1:11" x14ac:dyDescent="0.25">
      <c r="A12" s="3">
        <v>452638</v>
      </c>
      <c r="B12" s="4">
        <v>329750</v>
      </c>
      <c r="C12" s="4">
        <v>65000</v>
      </c>
      <c r="D12" s="17">
        <f t="shared" si="0"/>
        <v>264750</v>
      </c>
      <c r="E12" s="5">
        <v>3.2500000000000001E-2</v>
      </c>
      <c r="F12" s="18"/>
      <c r="G12" s="3">
        <v>30</v>
      </c>
      <c r="H12" s="19">
        <f t="shared" si="1"/>
        <v>360</v>
      </c>
      <c r="I12" s="28">
        <f t="shared" si="2"/>
        <v>0.80288097043214557</v>
      </c>
      <c r="J12" s="2">
        <v>43135</v>
      </c>
      <c r="K12" s="27">
        <f t="shared" si="3"/>
        <v>2048</v>
      </c>
    </row>
    <row r="14" spans="1:11" ht="18.75" x14ac:dyDescent="0.3">
      <c r="A14" s="30" t="s">
        <v>20</v>
      </c>
      <c r="B14" s="30"/>
      <c r="C14" s="30"/>
      <c r="D14" s="30"/>
    </row>
    <row r="15" spans="1:11" ht="38.25" customHeight="1" x14ac:dyDescent="0.3">
      <c r="A15" s="14" t="s">
        <v>30</v>
      </c>
      <c r="B15" s="15" t="s">
        <v>0</v>
      </c>
      <c r="C15" s="15" t="s">
        <v>1</v>
      </c>
      <c r="D15" s="16" t="s">
        <v>2</v>
      </c>
    </row>
    <row r="16" spans="1:11" x14ac:dyDescent="0.25">
      <c r="A16" t="s">
        <v>14</v>
      </c>
      <c r="B16" s="21">
        <f>SUM(B8:B12)</f>
        <v>1521200</v>
      </c>
      <c r="C16" s="21">
        <f t="shared" ref="C16:D16" si="4">SUM(C8:C12)</f>
        <v>293000</v>
      </c>
      <c r="D16" s="21">
        <f t="shared" si="4"/>
        <v>1228200</v>
      </c>
      <c r="E16" s="1"/>
    </row>
    <row r="17" spans="1:5" x14ac:dyDescent="0.25">
      <c r="A17" t="s">
        <v>15</v>
      </c>
      <c r="B17" s="21">
        <f>AVERAGE(B8:B12)</f>
        <v>304240</v>
      </c>
      <c r="C17" s="21">
        <f t="shared" ref="C17:D17" si="5">AVERAGE(C8:C12)</f>
        <v>58600</v>
      </c>
      <c r="D17" s="21">
        <f t="shared" si="5"/>
        <v>245640</v>
      </c>
      <c r="E17" s="1"/>
    </row>
    <row r="18" spans="1:5" x14ac:dyDescent="0.25">
      <c r="A18" t="s">
        <v>16</v>
      </c>
      <c r="B18" s="21">
        <f>MEDIAN(B8:B12)</f>
        <v>329750</v>
      </c>
      <c r="C18" s="21">
        <f t="shared" ref="C18:D18" si="6">MEDIAN(C8:C12)</f>
        <v>60000</v>
      </c>
      <c r="D18" s="21">
        <f t="shared" si="6"/>
        <v>264750</v>
      </c>
      <c r="E18" s="1"/>
    </row>
    <row r="19" spans="1:5" x14ac:dyDescent="0.25">
      <c r="A19" t="s">
        <v>17</v>
      </c>
      <c r="B19" s="21">
        <f>MIN(B8:B12)</f>
        <v>175500</v>
      </c>
      <c r="C19" s="21">
        <f t="shared" ref="C19:D19" si="7">MIN(C8:C12)</f>
        <v>30000</v>
      </c>
      <c r="D19" s="21">
        <f t="shared" si="7"/>
        <v>145500</v>
      </c>
      <c r="E19" s="1"/>
    </row>
    <row r="20" spans="1:5" x14ac:dyDescent="0.25">
      <c r="A20" t="s">
        <v>18</v>
      </c>
      <c r="B20" s="21">
        <f>MAX(B8:B12)</f>
        <v>400000</v>
      </c>
      <c r="C20" s="21">
        <f t="shared" ref="C20:D20" si="8">MAX(C8:C12)</f>
        <v>80000</v>
      </c>
      <c r="D20" s="21">
        <f t="shared" si="8"/>
        <v>320000</v>
      </c>
      <c r="E20" s="1"/>
    </row>
    <row r="21" spans="1:5" x14ac:dyDescent="0.25">
      <c r="A21" t="s">
        <v>28</v>
      </c>
      <c r="B21" s="22">
        <f>COUNT(B8:B12)</f>
        <v>5</v>
      </c>
      <c r="C21" s="22">
        <f t="shared" ref="C21:D21" si="9">COUNT(C8:C12)</f>
        <v>5</v>
      </c>
      <c r="D21" s="22">
        <f t="shared" si="9"/>
        <v>5</v>
      </c>
    </row>
  </sheetData>
  <mergeCells count="2">
    <mergeCell ref="A3:B3"/>
    <mergeCell ref="A14:D1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K13" sqref="K13"/>
    </sheetView>
  </sheetViews>
  <sheetFormatPr defaultRowHeight="15" x14ac:dyDescent="0.25"/>
  <cols>
    <col min="1" max="1" width="14.85546875" customWidth="1"/>
    <col min="2" max="2" width="12.5703125" customWidth="1"/>
    <col min="3" max="3" width="11.28515625" customWidth="1"/>
    <col min="4" max="4" width="10" bestFit="1" customWidth="1"/>
    <col min="7" max="7" width="10.5703125" bestFit="1" customWidth="1"/>
    <col min="8" max="8" width="10.5703125" customWidth="1"/>
    <col min="9" max="9" width="11.28515625" customWidth="1"/>
  </cols>
  <sheetData>
    <row r="1" spans="1:9" ht="23.25" x14ac:dyDescent="0.35">
      <c r="A1" s="23" t="s">
        <v>29</v>
      </c>
    </row>
    <row r="3" spans="1:9" ht="15.75" x14ac:dyDescent="0.25">
      <c r="A3" s="31" t="s">
        <v>26</v>
      </c>
      <c r="B3" s="31"/>
      <c r="C3" s="10"/>
      <c r="D3" s="24" t="s">
        <v>5</v>
      </c>
      <c r="E3" s="24" t="s">
        <v>11</v>
      </c>
    </row>
    <row r="4" spans="1:9" x14ac:dyDescent="0.25">
      <c r="A4" t="s">
        <v>19</v>
      </c>
      <c r="B4" s="2">
        <f ca="1">TODAY()</f>
        <v>43441</v>
      </c>
      <c r="D4" s="3">
        <v>15</v>
      </c>
      <c r="E4" s="6">
        <v>3.2500000000000001E-2</v>
      </c>
    </row>
    <row r="5" spans="1:9" x14ac:dyDescent="0.25">
      <c r="A5" t="s">
        <v>25</v>
      </c>
      <c r="B5">
        <v>12</v>
      </c>
      <c r="D5" s="3">
        <v>25</v>
      </c>
      <c r="E5" s="6">
        <v>3.6249999999999998E-2</v>
      </c>
    </row>
    <row r="6" spans="1:9" x14ac:dyDescent="0.25">
      <c r="A6" t="s">
        <v>21</v>
      </c>
      <c r="B6" s="9">
        <v>3.8E-3</v>
      </c>
      <c r="D6" s="3">
        <v>30</v>
      </c>
      <c r="E6" s="6">
        <v>3.7499999999999999E-2</v>
      </c>
    </row>
    <row r="7" spans="1:9" x14ac:dyDescent="0.25">
      <c r="A7" t="s">
        <v>23</v>
      </c>
      <c r="B7" s="8">
        <v>0.2</v>
      </c>
    </row>
    <row r="8" spans="1:9" ht="31.5" x14ac:dyDescent="0.25">
      <c r="A8" s="24" t="s">
        <v>13</v>
      </c>
      <c r="B8" s="25" t="s">
        <v>0</v>
      </c>
      <c r="C8" s="25" t="s">
        <v>1</v>
      </c>
      <c r="D8" s="25" t="s">
        <v>2</v>
      </c>
      <c r="E8" s="25" t="s">
        <v>24</v>
      </c>
      <c r="F8" s="25" t="s">
        <v>5</v>
      </c>
      <c r="G8" s="25" t="s">
        <v>3</v>
      </c>
      <c r="H8" s="25" t="s">
        <v>9</v>
      </c>
      <c r="I8" s="25" t="s">
        <v>10</v>
      </c>
    </row>
    <row r="9" spans="1:9" x14ac:dyDescent="0.25">
      <c r="A9" s="3">
        <v>392786</v>
      </c>
      <c r="B9" s="4">
        <v>425750</v>
      </c>
      <c r="C9" s="4">
        <v>86000</v>
      </c>
      <c r="D9" s="7">
        <f>B9-C9</f>
        <v>339750</v>
      </c>
      <c r="E9" s="20">
        <f>C9/B9</f>
        <v>0.20199647680563712</v>
      </c>
      <c r="F9" s="3">
        <v>25</v>
      </c>
      <c r="G9" s="18">
        <f>VLOOKUP(F9,$D$4:$E$6,2)</f>
        <v>3.6249999999999998E-2</v>
      </c>
      <c r="H9" s="32">
        <f>PMT(G9/$B$5,F9*$B$5,-D9)</f>
        <v>1723.730080031371</v>
      </c>
      <c r="I9" s="26">
        <f>IF(E9&gt;$B$7,0,D9*$B$6/$B$5)</f>
        <v>0</v>
      </c>
    </row>
    <row r="10" spans="1:9" x14ac:dyDescent="0.2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20">
        <f t="shared" ref="E10:E13" si="1">C10/B10</f>
        <v>0.22476927657040785</v>
      </c>
      <c r="F10" s="3">
        <v>30</v>
      </c>
      <c r="G10" s="18">
        <f t="shared" ref="G10:G13" si="2">VLOOKUP(F10,$D$4:$E$6,2)</f>
        <v>3.7499999999999999E-2</v>
      </c>
      <c r="H10" s="32">
        <f t="shared" ref="H10:H13" si="3">PMT(G10/$B$5,F10*$B$5,-D10)</f>
        <v>1205.9530004538208</v>
      </c>
      <c r="I10" s="26">
        <f t="shared" ref="I10:I13" si="4">IF(E10&gt;$B$7,0,D10*$B$6/$B$5)</f>
        <v>0</v>
      </c>
    </row>
    <row r="11" spans="1:9" x14ac:dyDescent="0.2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20">
        <f t="shared" si="1"/>
        <v>0.145985401459854</v>
      </c>
      <c r="F11" s="3">
        <v>25</v>
      </c>
      <c r="G11" s="18">
        <f t="shared" si="2"/>
        <v>3.6249999999999998E-2</v>
      </c>
      <c r="H11" s="32">
        <f t="shared" si="3"/>
        <v>890.40361749964859</v>
      </c>
      <c r="I11" s="26">
        <f t="shared" si="4"/>
        <v>55.574999999999996</v>
      </c>
    </row>
    <row r="12" spans="1:9" x14ac:dyDescent="0.2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20">
        <f t="shared" si="1"/>
        <v>0.17488632388947184</v>
      </c>
      <c r="F12" s="3">
        <v>15</v>
      </c>
      <c r="G12" s="18">
        <f t="shared" si="2"/>
        <v>3.2500000000000001E-2</v>
      </c>
      <c r="H12" s="32">
        <f t="shared" si="3"/>
        <v>1657.5956258820038</v>
      </c>
      <c r="I12" s="26">
        <f t="shared" si="4"/>
        <v>74.701666666666668</v>
      </c>
    </row>
    <row r="13" spans="1:9" x14ac:dyDescent="0.2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20">
        <f t="shared" si="1"/>
        <v>0.21218551076083661</v>
      </c>
      <c r="F13" s="3">
        <v>30</v>
      </c>
      <c r="G13" s="18">
        <f t="shared" si="2"/>
        <v>3.7499999999999999E-2</v>
      </c>
      <c r="H13" s="32">
        <f t="shared" si="3"/>
        <v>1203.63742249596</v>
      </c>
      <c r="I13" s="26">
        <f t="shared" si="4"/>
        <v>0</v>
      </c>
    </row>
  </sheetData>
  <mergeCells count="1">
    <mergeCell ref="A3:B3"/>
  </mergeCells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Payment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cp:lastPrinted>2009-05-22T20:04:29Z</cp:lastPrinted>
  <dcterms:created xsi:type="dcterms:W3CDTF">2009-05-03T22:27:58Z</dcterms:created>
  <dcterms:modified xsi:type="dcterms:W3CDTF">2018-12-08T05:59:00Z</dcterms:modified>
</cp:coreProperties>
</file>